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5.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6.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31.xml" ContentType="application/vnd.openxmlformats-officedocument.drawingml.chart+xml"/>
  <Override PartName="/xl/charts/style2.xml" ContentType="application/vnd.ms-office.chartstyle+xml"/>
  <Override PartName="/xl/charts/colors2.xml" ContentType="application/vnd.ms-office.chartcolorstyle+xml"/>
  <Override PartName="/xl/charts/chart32.xml" ContentType="application/vnd.openxmlformats-officedocument.drawingml.chart+xml"/>
  <Override PartName="/xl/charts/style3.xml" ContentType="application/vnd.ms-office.chartstyle+xml"/>
  <Override PartName="/xl/charts/colors3.xml" ContentType="application/vnd.ms-office.chartcolorstyle+xml"/>
  <Override PartName="/xl/charts/chart33.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hp\Desktop\SESAM\RAMP-EXCEL\RAMP-excel\ramp\input_files\"/>
    </mc:Choice>
  </mc:AlternateContent>
  <xr:revisionPtr revIDLastSave="0" documentId="13_ncr:1_{AC3F65F8-E3E0-4230-B455-1D79796EE041}" xr6:coauthVersionLast="47" xr6:coauthVersionMax="47" xr10:uidLastSave="{00000000-0000-0000-0000-000000000000}"/>
  <bookViews>
    <workbookView xWindow="-110" yWindow="-110" windowWidth="19420" windowHeight="10300" tabRatio="645" firstSheet="6" activeTab="7" xr2:uid="{4CDD894D-3B1B-49EF-8974-7A7FF8957C0D}"/>
  </bookViews>
  <sheets>
    <sheet name="Grafico1" sheetId="19" state="hidden" r:id="rId1"/>
    <sheet name="Initialization" sheetId="18" state="hidden" r:id="rId2"/>
    <sheet name="INPUT" sheetId="22" r:id="rId3"/>
    <sheet name="APP_iniziale" sheetId="15" r:id="rId4"/>
    <sheet name="DSS" sheetId="23" r:id="rId5"/>
    <sheet name="Project A" sheetId="17" r:id="rId6"/>
    <sheet name="Project B" sheetId="25" r:id="rId7"/>
    <sheet name="OUTPUT" sheetId="20" r:id="rId8"/>
    <sheet name="MTF_old" sheetId="16" state="hidden" r:id="rId9"/>
    <sheet name="CALCOLI" sheetId="8" r:id="rId10"/>
    <sheet name="back-up" sheetId="3" r:id="rId11"/>
    <sheet name="RAMP_PROJECT_A" sheetId="9" r:id="rId12"/>
    <sheet name="RAMP_PROJECT_B" sheetId="26" r:id="rId13"/>
    <sheet name="Sunset_sunrise" sheetId="7" state="hidden" r:id="rId14"/>
    <sheet name="NASA_results" sheetId="6" state="hidden" r:id="rId15"/>
    <sheet name="NASA_parameters" sheetId="5" state="hidden" r:id="rId16"/>
  </sheets>
  <definedNames>
    <definedName name="_xlnm._FilterDatabase" localSheetId="9" hidden="1">CALCOLI!$Q$43:$Q$84</definedName>
    <definedName name="_xlnm._FilterDatabase" localSheetId="8" hidden="1">MTF_old!$AR$2:$AU$36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69" i="25" l="1" a="1"/>
  <c r="R669" i="25" s="1"/>
  <c r="Q669" i="25" a="1"/>
  <c r="Q669" i="25" s="1"/>
  <c r="R668" i="25" a="1"/>
  <c r="R668" i="25" s="1"/>
  <c r="Q668" i="25" a="1"/>
  <c r="Q668" i="25" s="1"/>
  <c r="R667" i="25" a="1"/>
  <c r="R667" i="25" s="1"/>
  <c r="Q667" i="25" a="1"/>
  <c r="Q667" i="25" s="1"/>
  <c r="R636" i="25" a="1"/>
  <c r="R636" i="25" s="1"/>
  <c r="Q636" i="25" a="1"/>
  <c r="Q636" i="25" s="1"/>
  <c r="R635" i="25" a="1"/>
  <c r="R635" i="25" s="1"/>
  <c r="Q635" i="25" a="1"/>
  <c r="Q635" i="25" s="1"/>
  <c r="R634" i="25" a="1"/>
  <c r="R634" i="25" s="1"/>
  <c r="Q634" i="25" a="1"/>
  <c r="Q634" i="25" s="1"/>
  <c r="R603" i="25" a="1"/>
  <c r="R603" i="25" s="1"/>
  <c r="Q603" i="25" a="1"/>
  <c r="Q603" i="25" s="1"/>
  <c r="R602" i="25" a="1"/>
  <c r="R602" i="25" s="1"/>
  <c r="Q602" i="25" a="1"/>
  <c r="Q602" i="25" s="1"/>
  <c r="R601" i="25" a="1"/>
  <c r="R601" i="25" s="1"/>
  <c r="Q601" i="25" a="1"/>
  <c r="Q601" i="25" s="1"/>
  <c r="R570" i="25" a="1"/>
  <c r="R570" i="25" s="1"/>
  <c r="Q570" i="25" a="1"/>
  <c r="Q570" i="25" s="1"/>
  <c r="R569" i="25" a="1"/>
  <c r="R569" i="25" s="1"/>
  <c r="Q569" i="25" a="1"/>
  <c r="Q569" i="25" s="1"/>
  <c r="R568" i="25" a="1"/>
  <c r="R568" i="25" s="1"/>
  <c r="Q568" i="25" a="1"/>
  <c r="Q568" i="25" s="1"/>
  <c r="R537" i="25" a="1"/>
  <c r="R537" i="25" s="1"/>
  <c r="Q537" i="25" a="1"/>
  <c r="Q537" i="25" s="1"/>
  <c r="R536" i="25" a="1"/>
  <c r="R536" i="25" s="1"/>
  <c r="Q536" i="25" a="1"/>
  <c r="Q536" i="25" s="1"/>
  <c r="R535" i="25" a="1"/>
  <c r="R535" i="25" s="1"/>
  <c r="Q535" i="25" a="1"/>
  <c r="Q535" i="25" s="1"/>
  <c r="R504" i="25" a="1"/>
  <c r="R504" i="25" s="1"/>
  <c r="Q504" i="25" a="1"/>
  <c r="Q504" i="25" s="1"/>
  <c r="R503" i="25" a="1"/>
  <c r="R503" i="25" s="1"/>
  <c r="Q503" i="25" a="1"/>
  <c r="Q503" i="25" s="1"/>
  <c r="R502" i="25" a="1"/>
  <c r="R502" i="25" s="1"/>
  <c r="Q502" i="25" a="1"/>
  <c r="Q502" i="25" s="1"/>
  <c r="R471" i="25" a="1"/>
  <c r="R471" i="25" s="1"/>
  <c r="Q471" i="25" a="1"/>
  <c r="Q471" i="25" s="1"/>
  <c r="R470" i="25" a="1"/>
  <c r="R470" i="25" s="1"/>
  <c r="Q470" i="25" a="1"/>
  <c r="Q470" i="25" s="1"/>
  <c r="R469" i="25" a="1"/>
  <c r="R469" i="25" s="1"/>
  <c r="Q469" i="25" a="1"/>
  <c r="Q469" i="25" s="1"/>
  <c r="R438" i="25" a="1"/>
  <c r="R438" i="25" s="1"/>
  <c r="Q438" i="25" a="1"/>
  <c r="Q438" i="25" s="1"/>
  <c r="R437" i="25" a="1"/>
  <c r="R437" i="25" s="1"/>
  <c r="Q437" i="25" a="1"/>
  <c r="Q437" i="25" s="1"/>
  <c r="R436" i="25" a="1"/>
  <c r="R436" i="25" s="1"/>
  <c r="Q436" i="25" a="1"/>
  <c r="Q436" i="25" s="1"/>
  <c r="R405" i="25" a="1"/>
  <c r="R405" i="25" s="1"/>
  <c r="Q405" i="25" a="1"/>
  <c r="Q405" i="25" s="1"/>
  <c r="R404" i="25" a="1"/>
  <c r="R404" i="25" s="1"/>
  <c r="Q404" i="25" a="1"/>
  <c r="Q404" i="25" s="1"/>
  <c r="R403" i="25" a="1"/>
  <c r="R403" i="25" s="1"/>
  <c r="Q403" i="25" a="1"/>
  <c r="Q403" i="25" s="1"/>
  <c r="R372" i="25" a="1"/>
  <c r="R372" i="25" s="1"/>
  <c r="Q372" i="25" a="1"/>
  <c r="Q372" i="25" s="1"/>
  <c r="R371" i="25" a="1"/>
  <c r="R371" i="25" s="1"/>
  <c r="Q371" i="25" a="1"/>
  <c r="Q371" i="25" s="1"/>
  <c r="R370" i="25" a="1"/>
  <c r="R370" i="25" s="1"/>
  <c r="Q370" i="25" a="1"/>
  <c r="Q370" i="25" s="1"/>
  <c r="R339" i="25" a="1"/>
  <c r="R339" i="25" s="1"/>
  <c r="Q339" i="25" a="1"/>
  <c r="Q339" i="25" s="1"/>
  <c r="R338" i="25" a="1"/>
  <c r="R338" i="25" s="1"/>
  <c r="Q338" i="25" a="1"/>
  <c r="Q338" i="25" s="1"/>
  <c r="R337" i="25" a="1"/>
  <c r="R337" i="25" s="1"/>
  <c r="Q337" i="25" a="1"/>
  <c r="Q337" i="25" s="1"/>
  <c r="R306" i="25" a="1"/>
  <c r="R306" i="25" s="1"/>
  <c r="Q306" i="25" a="1"/>
  <c r="Q306" i="25" s="1"/>
  <c r="R305" i="25" a="1"/>
  <c r="R305" i="25" s="1"/>
  <c r="Q305" i="25" a="1"/>
  <c r="Q305" i="25" s="1"/>
  <c r="R304" i="25" a="1"/>
  <c r="R304" i="25" s="1"/>
  <c r="Q304" i="25" a="1"/>
  <c r="Q304" i="25" s="1"/>
  <c r="R273" i="25" a="1"/>
  <c r="R273" i="25" s="1"/>
  <c r="Q273" i="25" a="1"/>
  <c r="Q273" i="25" s="1"/>
  <c r="R272" i="25" a="1"/>
  <c r="R272" i="25" s="1"/>
  <c r="Q272" i="25" a="1"/>
  <c r="Q272" i="25" s="1"/>
  <c r="R271" i="25" a="1"/>
  <c r="R271" i="25" s="1"/>
  <c r="Q271" i="25" a="1"/>
  <c r="Q271" i="25" s="1"/>
  <c r="R240" i="25" a="1"/>
  <c r="R240" i="25" s="1"/>
  <c r="Q240" i="25" a="1"/>
  <c r="Q240" i="25" s="1"/>
  <c r="R239" i="25" a="1"/>
  <c r="R239" i="25" s="1"/>
  <c r="Q239" i="25" a="1"/>
  <c r="Q239" i="25" s="1"/>
  <c r="R238" i="25" a="1"/>
  <c r="R238" i="25" s="1"/>
  <c r="Q238" i="25" a="1"/>
  <c r="Q238" i="25" s="1"/>
  <c r="R207" i="25" a="1"/>
  <c r="R207" i="25" s="1"/>
  <c r="Q207" i="25" a="1"/>
  <c r="Q207" i="25" s="1"/>
  <c r="R206" i="25" a="1"/>
  <c r="R206" i="25" s="1"/>
  <c r="Q206" i="25" a="1"/>
  <c r="Q206" i="25" s="1"/>
  <c r="R205" i="25" a="1"/>
  <c r="R205" i="25" s="1"/>
  <c r="Q205" i="25" a="1"/>
  <c r="Q205" i="25" s="1"/>
  <c r="R174" i="25" a="1"/>
  <c r="R174" i="25" s="1"/>
  <c r="Q174" i="25" a="1"/>
  <c r="Q174" i="25" s="1"/>
  <c r="R173" i="25" a="1"/>
  <c r="R173" i="25" s="1"/>
  <c r="Q173" i="25" a="1"/>
  <c r="Q173" i="25" s="1"/>
  <c r="R172" i="25" a="1"/>
  <c r="R172" i="25" s="1"/>
  <c r="Q172" i="25" a="1"/>
  <c r="Q172" i="25" s="1"/>
  <c r="R141" i="25" a="1"/>
  <c r="R141" i="25" s="1"/>
  <c r="Q141" i="25" a="1"/>
  <c r="Q141" i="25" s="1"/>
  <c r="R140" i="25" a="1"/>
  <c r="R140" i="25" s="1"/>
  <c r="Q140" i="25" a="1"/>
  <c r="Q140" i="25" s="1"/>
  <c r="R139" i="25" a="1"/>
  <c r="R139" i="25" s="1"/>
  <c r="Q139" i="25" a="1"/>
  <c r="Q139" i="25" s="1"/>
  <c r="R108" i="25" a="1"/>
  <c r="R108" i="25" s="1"/>
  <c r="Q108" i="25" a="1"/>
  <c r="Q108" i="25" s="1"/>
  <c r="R107" i="25" a="1"/>
  <c r="R107" i="25" s="1"/>
  <c r="Q107" i="25" a="1"/>
  <c r="Q107" i="25" s="1"/>
  <c r="R106" i="25" a="1"/>
  <c r="R106" i="25" s="1"/>
  <c r="Q106" i="25" a="1"/>
  <c r="Q106" i="25" s="1"/>
  <c r="R75" i="25" a="1"/>
  <c r="R75" i="25" s="1"/>
  <c r="Q75" i="25" a="1"/>
  <c r="Q75" i="25" s="1"/>
  <c r="R74" i="25" a="1"/>
  <c r="R74" i="25" s="1"/>
  <c r="Q74" i="25" a="1"/>
  <c r="Q74" i="25" s="1"/>
  <c r="R73" i="25" a="1"/>
  <c r="R73" i="25" s="1"/>
  <c r="Q73" i="25" a="1"/>
  <c r="Q73" i="25" s="1"/>
  <c r="R42" i="25" a="1"/>
  <c r="R42" i="25" s="1"/>
  <c r="Q42" i="25" a="1"/>
  <c r="Q42" i="25" s="1"/>
  <c r="R41" i="25" a="1"/>
  <c r="R41" i="25" s="1"/>
  <c r="Q41" i="25" a="1"/>
  <c r="Q41" i="25" s="1"/>
  <c r="R40" i="25" a="1"/>
  <c r="R40" i="25" s="1"/>
  <c r="Q40" i="25" a="1"/>
  <c r="Q40" i="25" s="1"/>
  <c r="R9" i="25" a="1"/>
  <c r="R9" i="25" s="1"/>
  <c r="Q9" i="25" a="1"/>
  <c r="Q9" i="25" s="1"/>
  <c r="R8" i="25" a="1"/>
  <c r="R8" i="25" s="1"/>
  <c r="Q8" i="25" a="1"/>
  <c r="Q8" i="25" s="1"/>
  <c r="R7" i="25" a="1"/>
  <c r="R7" i="25" s="1"/>
  <c r="Q7" i="25" a="1"/>
  <c r="Q7" i="25" s="1"/>
  <c r="E590" i="25"/>
  <c r="E557" i="25"/>
  <c r="E524" i="25"/>
  <c r="BD3" i="8"/>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3" i="23"/>
  <c r="R14" i="23"/>
  <c r="E14" i="3"/>
  <c r="E13" i="3"/>
  <c r="E12" i="3"/>
  <c r="E11" i="3"/>
  <c r="BE3" i="8"/>
  <c r="GO3" i="8"/>
  <c r="E692" i="25"/>
  <c r="E691" i="25"/>
  <c r="E690" i="25"/>
  <c r="E689" i="25"/>
  <c r="E688" i="25"/>
  <c r="E687" i="25"/>
  <c r="E686" i="25"/>
  <c r="E685" i="25"/>
  <c r="E684" i="25"/>
  <c r="E683" i="25"/>
  <c r="E682" i="25"/>
  <c r="E681" i="25"/>
  <c r="E680" i="25"/>
  <c r="E679" i="25"/>
  <c r="E678" i="25"/>
  <c r="E675" i="25"/>
  <c r="E674" i="25"/>
  <c r="E673" i="25"/>
  <c r="E672" i="25"/>
  <c r="E671" i="25"/>
  <c r="E670" i="25"/>
  <c r="F669" i="25" a="1"/>
  <c r="F669" i="25" s="1"/>
  <c r="F668" i="25" a="1"/>
  <c r="F668" i="25" s="1"/>
  <c r="F667" i="25" a="1"/>
  <c r="F667" i="25" s="1"/>
  <c r="E659" i="25"/>
  <c r="E658" i="25"/>
  <c r="E657" i="25"/>
  <c r="E656" i="25"/>
  <c r="E655" i="25"/>
  <c r="E654" i="25"/>
  <c r="E653" i="25"/>
  <c r="E652" i="25"/>
  <c r="E651" i="25"/>
  <c r="E650" i="25"/>
  <c r="E649" i="25"/>
  <c r="E648" i="25"/>
  <c r="E647" i="25"/>
  <c r="E646" i="25"/>
  <c r="E645" i="25"/>
  <c r="E642" i="25"/>
  <c r="E641" i="25"/>
  <c r="E640" i="25"/>
  <c r="E639" i="25"/>
  <c r="E638" i="25"/>
  <c r="E637" i="25"/>
  <c r="F636" i="25" a="1"/>
  <c r="F636" i="25" s="1"/>
  <c r="F635" i="25" a="1"/>
  <c r="F635" i="25" s="1"/>
  <c r="F634" i="25" a="1"/>
  <c r="F634" i="25" s="1"/>
  <c r="E626" i="25"/>
  <c r="E625" i="25"/>
  <c r="E624" i="25"/>
  <c r="E623" i="25"/>
  <c r="E622" i="25"/>
  <c r="E621" i="25"/>
  <c r="E620" i="25"/>
  <c r="E619" i="25"/>
  <c r="E618" i="25"/>
  <c r="E617" i="25"/>
  <c r="E616" i="25"/>
  <c r="E615" i="25"/>
  <c r="E614" i="25"/>
  <c r="E613" i="25"/>
  <c r="E612" i="25"/>
  <c r="E609" i="25"/>
  <c r="E608" i="25"/>
  <c r="E607" i="25"/>
  <c r="E606" i="25"/>
  <c r="E605" i="25"/>
  <c r="E604" i="25"/>
  <c r="F603" i="25" a="1"/>
  <c r="F603" i="25" s="1"/>
  <c r="F602" i="25" a="1"/>
  <c r="F602" i="25" s="1"/>
  <c r="F601" i="25" a="1"/>
  <c r="F601" i="25" s="1"/>
  <c r="E593" i="25"/>
  <c r="E592" i="25"/>
  <c r="E591" i="25"/>
  <c r="E589" i="25"/>
  <c r="E588" i="25"/>
  <c r="E587" i="25"/>
  <c r="E586" i="25"/>
  <c r="E585" i="25"/>
  <c r="E584" i="25"/>
  <c r="E583" i="25"/>
  <c r="E582" i="25"/>
  <c r="E581" i="25"/>
  <c r="E580" i="25"/>
  <c r="E579" i="25"/>
  <c r="E576" i="25"/>
  <c r="E575" i="25"/>
  <c r="E574" i="25"/>
  <c r="E573" i="25"/>
  <c r="E572" i="25"/>
  <c r="E571" i="25"/>
  <c r="F570" i="25" a="1"/>
  <c r="F570" i="25" s="1"/>
  <c r="F569" i="25" a="1"/>
  <c r="F569" i="25" s="1"/>
  <c r="F568" i="25" a="1"/>
  <c r="F568" i="25" s="1"/>
  <c r="E560" i="25"/>
  <c r="E559" i="25"/>
  <c r="E558" i="25"/>
  <c r="E556" i="25"/>
  <c r="E555" i="25"/>
  <c r="E554" i="25"/>
  <c r="E553" i="25"/>
  <c r="E552" i="25"/>
  <c r="E551" i="25"/>
  <c r="E550" i="25"/>
  <c r="E549" i="25"/>
  <c r="E548" i="25"/>
  <c r="E547" i="25"/>
  <c r="E546" i="25"/>
  <c r="E543" i="25"/>
  <c r="E542" i="25"/>
  <c r="E541" i="25"/>
  <c r="E540" i="25"/>
  <c r="E539" i="25"/>
  <c r="E538" i="25"/>
  <c r="F537" i="25" a="1"/>
  <c r="F537" i="25" s="1"/>
  <c r="F536" i="25" a="1"/>
  <c r="F536" i="25" s="1"/>
  <c r="F535" i="25" a="1"/>
  <c r="F535" i="25" s="1"/>
  <c r="E527" i="25"/>
  <c r="E526" i="25"/>
  <c r="E525" i="25"/>
  <c r="E523" i="25"/>
  <c r="E522" i="25"/>
  <c r="E521" i="25"/>
  <c r="E520" i="25"/>
  <c r="E519" i="25"/>
  <c r="E518" i="25"/>
  <c r="E517" i="25"/>
  <c r="E516" i="25"/>
  <c r="E515" i="25"/>
  <c r="E514" i="25"/>
  <c r="E513" i="25"/>
  <c r="E510" i="25"/>
  <c r="E509" i="25"/>
  <c r="E508" i="25"/>
  <c r="E507" i="25"/>
  <c r="E506" i="25"/>
  <c r="E505" i="25"/>
  <c r="F504" i="25" a="1"/>
  <c r="F504" i="25" s="1"/>
  <c r="F503" i="25" a="1"/>
  <c r="F503" i="25" s="1"/>
  <c r="F502" i="25" a="1"/>
  <c r="F502" i="25" s="1"/>
  <c r="E494" i="25"/>
  <c r="E493" i="25"/>
  <c r="E492" i="25"/>
  <c r="E491" i="25"/>
  <c r="E490" i="25"/>
  <c r="E489" i="25"/>
  <c r="E488" i="25"/>
  <c r="E487" i="25"/>
  <c r="E486" i="25"/>
  <c r="E485" i="25"/>
  <c r="E484" i="25"/>
  <c r="E483" i="25"/>
  <c r="E482" i="25"/>
  <c r="E481" i="25"/>
  <c r="E480" i="25"/>
  <c r="E477" i="25"/>
  <c r="E476" i="25"/>
  <c r="E475" i="25"/>
  <c r="E474" i="25"/>
  <c r="E473" i="25"/>
  <c r="E472" i="25"/>
  <c r="F471" i="25" a="1"/>
  <c r="F471" i="25" s="1"/>
  <c r="F470" i="25" a="1"/>
  <c r="F470" i="25" s="1"/>
  <c r="F469" i="25" a="1"/>
  <c r="F469" i="25" s="1"/>
  <c r="E461" i="25"/>
  <c r="E460" i="25"/>
  <c r="E459" i="25"/>
  <c r="E458" i="25"/>
  <c r="E457" i="25"/>
  <c r="E456" i="25"/>
  <c r="E455" i="25"/>
  <c r="E454" i="25"/>
  <c r="E453" i="25"/>
  <c r="E452" i="25"/>
  <c r="E451" i="25"/>
  <c r="E450" i="25"/>
  <c r="E449" i="25"/>
  <c r="E448" i="25"/>
  <c r="E447" i="25"/>
  <c r="E444" i="25"/>
  <c r="E443" i="25"/>
  <c r="E442" i="25"/>
  <c r="E441" i="25"/>
  <c r="E440" i="25"/>
  <c r="E439" i="25"/>
  <c r="F438" i="25" a="1"/>
  <c r="F438" i="25" s="1"/>
  <c r="F437" i="25" a="1"/>
  <c r="F437" i="25" s="1"/>
  <c r="F436" i="25" a="1"/>
  <c r="F436" i="25" s="1"/>
  <c r="E428" i="25"/>
  <c r="E427" i="25"/>
  <c r="E426" i="25"/>
  <c r="E425" i="25"/>
  <c r="E424" i="25"/>
  <c r="E423" i="25"/>
  <c r="E422" i="25"/>
  <c r="E421" i="25"/>
  <c r="E420" i="25"/>
  <c r="E419" i="25"/>
  <c r="E418" i="25"/>
  <c r="E417" i="25"/>
  <c r="E416" i="25"/>
  <c r="E415" i="25"/>
  <c r="E414" i="25"/>
  <c r="E411" i="25"/>
  <c r="E410" i="25"/>
  <c r="E409" i="25"/>
  <c r="E408" i="25"/>
  <c r="E407" i="25"/>
  <c r="E406" i="25"/>
  <c r="F405" i="25" a="1"/>
  <c r="F405" i="25" s="1"/>
  <c r="F404" i="25" a="1"/>
  <c r="F404" i="25" s="1"/>
  <c r="F403" i="25" a="1"/>
  <c r="F403" i="25" s="1"/>
  <c r="E395" i="25"/>
  <c r="E394" i="25"/>
  <c r="E393" i="25"/>
  <c r="E391" i="25"/>
  <c r="E390" i="25"/>
  <c r="E389" i="25"/>
  <c r="E388" i="25"/>
  <c r="E387" i="25"/>
  <c r="E386" i="25"/>
  <c r="E385" i="25"/>
  <c r="E384" i="25"/>
  <c r="E383" i="25"/>
  <c r="E382" i="25"/>
  <c r="E381" i="25"/>
  <c r="E378" i="25"/>
  <c r="E377" i="25"/>
  <c r="E376" i="25"/>
  <c r="E375" i="25"/>
  <c r="E374" i="25"/>
  <c r="E373" i="25"/>
  <c r="F372" i="25" a="1"/>
  <c r="F372" i="25" s="1"/>
  <c r="F371" i="25" a="1"/>
  <c r="F371" i="25" s="1"/>
  <c r="F370" i="25" a="1"/>
  <c r="F370" i="25" s="1"/>
  <c r="E362" i="25"/>
  <c r="E361" i="25"/>
  <c r="E360" i="25"/>
  <c r="E359" i="25"/>
  <c r="E358" i="25"/>
  <c r="E357" i="25"/>
  <c r="E356" i="25"/>
  <c r="E355" i="25"/>
  <c r="E354" i="25"/>
  <c r="E353" i="25"/>
  <c r="E352" i="25"/>
  <c r="E351" i="25"/>
  <c r="E350" i="25"/>
  <c r="E349" i="25"/>
  <c r="E348" i="25"/>
  <c r="E345" i="25"/>
  <c r="E344" i="25"/>
  <c r="E343" i="25"/>
  <c r="E342" i="25"/>
  <c r="E341" i="25"/>
  <c r="E340" i="25"/>
  <c r="F339" i="25" a="1"/>
  <c r="F339" i="25" s="1"/>
  <c r="F338" i="25" a="1"/>
  <c r="F338" i="25" s="1"/>
  <c r="F337" i="25" a="1"/>
  <c r="F337" i="25" s="1"/>
  <c r="E329" i="25"/>
  <c r="E328" i="25"/>
  <c r="E327" i="25"/>
  <c r="E326" i="25"/>
  <c r="E325" i="25"/>
  <c r="E324" i="25"/>
  <c r="E323" i="25"/>
  <c r="E322" i="25"/>
  <c r="E321" i="25"/>
  <c r="E320" i="25"/>
  <c r="E319" i="25"/>
  <c r="E318" i="25"/>
  <c r="E317" i="25"/>
  <c r="E316" i="25"/>
  <c r="E315" i="25"/>
  <c r="E312" i="25"/>
  <c r="E311" i="25"/>
  <c r="E310" i="25"/>
  <c r="E309" i="25"/>
  <c r="E308" i="25"/>
  <c r="E307" i="25"/>
  <c r="F306" i="25" a="1"/>
  <c r="F306" i="25" s="1"/>
  <c r="F305" i="25" a="1"/>
  <c r="F305" i="25" s="1"/>
  <c r="F304" i="25" a="1"/>
  <c r="F304" i="25" s="1"/>
  <c r="E296" i="25"/>
  <c r="E295" i="25"/>
  <c r="E294" i="25"/>
  <c r="E293" i="25"/>
  <c r="E292" i="25"/>
  <c r="E291" i="25"/>
  <c r="E290" i="25"/>
  <c r="E289" i="25"/>
  <c r="E288" i="25"/>
  <c r="E287" i="25"/>
  <c r="E286" i="25"/>
  <c r="E285" i="25"/>
  <c r="E284" i="25"/>
  <c r="E283" i="25"/>
  <c r="E282" i="25"/>
  <c r="E279" i="25"/>
  <c r="E278" i="25"/>
  <c r="E277" i="25"/>
  <c r="E276" i="25"/>
  <c r="E275" i="25"/>
  <c r="E274" i="25"/>
  <c r="F273" i="25" a="1"/>
  <c r="F273" i="25" s="1"/>
  <c r="F272" i="25" a="1"/>
  <c r="F272" i="25" s="1"/>
  <c r="F271" i="25" a="1"/>
  <c r="F271" i="25" s="1"/>
  <c r="E263" i="25"/>
  <c r="E262" i="25"/>
  <c r="E261" i="25"/>
  <c r="E260" i="25"/>
  <c r="E259" i="25"/>
  <c r="E258" i="25"/>
  <c r="E257" i="25"/>
  <c r="E256" i="25"/>
  <c r="E255" i="25"/>
  <c r="E254" i="25"/>
  <c r="E253" i="25"/>
  <c r="E252" i="25"/>
  <c r="E251" i="25"/>
  <c r="E250" i="25"/>
  <c r="E249" i="25"/>
  <c r="E246" i="25"/>
  <c r="E245" i="25"/>
  <c r="E244" i="25"/>
  <c r="E243" i="25"/>
  <c r="E242" i="25"/>
  <c r="E241" i="25"/>
  <c r="F240" i="25" a="1"/>
  <c r="F240" i="25" s="1"/>
  <c r="F239" i="25" a="1"/>
  <c r="F239" i="25" s="1"/>
  <c r="F238" i="25" a="1"/>
  <c r="F238" i="25" s="1"/>
  <c r="E230" i="25"/>
  <c r="E229" i="25"/>
  <c r="E228" i="25"/>
  <c r="E227" i="25"/>
  <c r="E226" i="25"/>
  <c r="E225" i="25"/>
  <c r="E224" i="25"/>
  <c r="E223" i="25"/>
  <c r="E222" i="25"/>
  <c r="E221" i="25"/>
  <c r="E220" i="25"/>
  <c r="E219" i="25"/>
  <c r="E218" i="25"/>
  <c r="E217" i="25"/>
  <c r="E216" i="25"/>
  <c r="E213" i="25"/>
  <c r="E212" i="25"/>
  <c r="E211" i="25"/>
  <c r="E210" i="25"/>
  <c r="E209" i="25"/>
  <c r="E208" i="25"/>
  <c r="F207" i="25" a="1"/>
  <c r="F207" i="25" s="1"/>
  <c r="F206" i="25" a="1"/>
  <c r="F206" i="25" s="1"/>
  <c r="F205" i="25" a="1"/>
  <c r="F205" i="25" s="1"/>
  <c r="E197" i="25"/>
  <c r="E196" i="25"/>
  <c r="E195" i="25"/>
  <c r="E194" i="25"/>
  <c r="E193" i="25"/>
  <c r="E192" i="25"/>
  <c r="E191" i="25"/>
  <c r="E190" i="25"/>
  <c r="E189" i="25"/>
  <c r="E188" i="25"/>
  <c r="E187" i="25"/>
  <c r="E186" i="25"/>
  <c r="E185" i="25"/>
  <c r="E184" i="25"/>
  <c r="E183" i="25"/>
  <c r="E180" i="25"/>
  <c r="E179" i="25"/>
  <c r="E178" i="25"/>
  <c r="E177" i="25"/>
  <c r="E176" i="25"/>
  <c r="E175" i="25"/>
  <c r="F174" i="25" a="1"/>
  <c r="F174" i="25" s="1"/>
  <c r="F173" i="25" a="1"/>
  <c r="F173" i="25" s="1"/>
  <c r="F172" i="25" a="1"/>
  <c r="F172" i="25" s="1"/>
  <c r="E164" i="25"/>
  <c r="E163" i="25"/>
  <c r="E162" i="25"/>
  <c r="E161" i="25"/>
  <c r="E160" i="25"/>
  <c r="E159" i="25"/>
  <c r="E158" i="25"/>
  <c r="E157" i="25"/>
  <c r="E156" i="25"/>
  <c r="E155" i="25"/>
  <c r="E154" i="25"/>
  <c r="E153" i="25"/>
  <c r="E152" i="25"/>
  <c r="E151" i="25"/>
  <c r="E150" i="25"/>
  <c r="E147" i="25"/>
  <c r="E146" i="25"/>
  <c r="E145" i="25"/>
  <c r="E144" i="25"/>
  <c r="E143" i="25"/>
  <c r="E142" i="25"/>
  <c r="F141" i="25" a="1"/>
  <c r="F141" i="25" s="1"/>
  <c r="F140" i="25" a="1"/>
  <c r="F140" i="25" s="1"/>
  <c r="F139" i="25" a="1"/>
  <c r="F139" i="25" s="1"/>
  <c r="E131" i="25"/>
  <c r="E130" i="25"/>
  <c r="E129" i="25"/>
  <c r="E128" i="25"/>
  <c r="E127" i="25"/>
  <c r="E126" i="25"/>
  <c r="E125" i="25"/>
  <c r="E124" i="25"/>
  <c r="E123" i="25"/>
  <c r="E122" i="25"/>
  <c r="E121" i="25"/>
  <c r="E120" i="25"/>
  <c r="E119" i="25"/>
  <c r="E118" i="25"/>
  <c r="E117" i="25"/>
  <c r="E114" i="25"/>
  <c r="E113" i="25"/>
  <c r="E112" i="25"/>
  <c r="E111" i="25"/>
  <c r="E110" i="25"/>
  <c r="E109" i="25"/>
  <c r="F108" i="25" a="1"/>
  <c r="F108" i="25" s="1"/>
  <c r="F107" i="25" a="1"/>
  <c r="F107" i="25" s="1"/>
  <c r="F106" i="25" a="1"/>
  <c r="F106" i="25" s="1"/>
  <c r="E98" i="25"/>
  <c r="E97" i="25"/>
  <c r="E96" i="25"/>
  <c r="E95" i="25"/>
  <c r="E94" i="25"/>
  <c r="E93" i="25"/>
  <c r="E92" i="25"/>
  <c r="E91" i="25"/>
  <c r="E90" i="25"/>
  <c r="E89" i="25"/>
  <c r="E88" i="25"/>
  <c r="E87" i="25"/>
  <c r="E86" i="25"/>
  <c r="E85" i="25"/>
  <c r="E84" i="25"/>
  <c r="E81" i="25"/>
  <c r="E80" i="25"/>
  <c r="E79" i="25"/>
  <c r="E78" i="25"/>
  <c r="E77" i="25"/>
  <c r="E76" i="25"/>
  <c r="F75" i="25" a="1"/>
  <c r="F75" i="25" s="1"/>
  <c r="F74" i="25" a="1"/>
  <c r="F74" i="25" s="1"/>
  <c r="F73" i="25" a="1"/>
  <c r="F73" i="25" s="1"/>
  <c r="E65" i="25"/>
  <c r="E64" i="25"/>
  <c r="E63" i="25"/>
  <c r="E62" i="25"/>
  <c r="E61" i="25"/>
  <c r="E60" i="25"/>
  <c r="E59" i="25"/>
  <c r="E58" i="25"/>
  <c r="E57" i="25"/>
  <c r="E56" i="25"/>
  <c r="E55" i="25"/>
  <c r="E54" i="25"/>
  <c r="E53" i="25"/>
  <c r="E52" i="25"/>
  <c r="E51" i="25"/>
  <c r="E48" i="25"/>
  <c r="E47" i="25"/>
  <c r="E46" i="25"/>
  <c r="E45" i="25"/>
  <c r="E44" i="25"/>
  <c r="E43" i="25"/>
  <c r="F42" i="25" a="1"/>
  <c r="F42" i="25" s="1"/>
  <c r="F41" i="25" a="1"/>
  <c r="F41" i="25" s="1"/>
  <c r="F40" i="25" a="1"/>
  <c r="F40" i="25" s="1"/>
  <c r="E32" i="25"/>
  <c r="E31" i="25"/>
  <c r="E30" i="25"/>
  <c r="E29" i="25"/>
  <c r="E28" i="25"/>
  <c r="E27" i="25"/>
  <c r="E26" i="25"/>
  <c r="E25" i="25"/>
  <c r="E24" i="25"/>
  <c r="E23" i="25"/>
  <c r="E22" i="25"/>
  <c r="E21" i="25"/>
  <c r="E20" i="25"/>
  <c r="E19" i="25"/>
  <c r="E18" i="25"/>
  <c r="E15" i="25"/>
  <c r="E14" i="25"/>
  <c r="E13" i="25"/>
  <c r="E12" i="25"/>
  <c r="E11" i="25"/>
  <c r="E10" i="25"/>
  <c r="F9" i="25" a="1"/>
  <c r="F9" i="25" s="1"/>
  <c r="F8" i="25" a="1"/>
  <c r="F8" i="25" s="1"/>
  <c r="F7" i="25" a="1"/>
  <c r="F7" i="25" s="1"/>
  <c r="CM17" i="23"/>
  <c r="CM18" i="23"/>
  <c r="CM19" i="23"/>
  <c r="CM12" i="23"/>
  <c r="CM13" i="23"/>
  <c r="CM6" i="23"/>
  <c r="CM8" i="23"/>
  <c r="CM9" i="23"/>
  <c r="CM10" i="23"/>
  <c r="CM11" i="23"/>
  <c r="CM16" i="23"/>
  <c r="AL19" i="8"/>
  <c r="E692" i="17"/>
  <c r="E691" i="17"/>
  <c r="E690" i="17"/>
  <c r="E689" i="17"/>
  <c r="E688" i="17"/>
  <c r="E687" i="17"/>
  <c r="E686" i="17"/>
  <c r="E685" i="17"/>
  <c r="E684" i="17"/>
  <c r="E683" i="17"/>
  <c r="E682" i="17"/>
  <c r="E681" i="17"/>
  <c r="E680" i="17"/>
  <c r="E679" i="17"/>
  <c r="E678" i="17"/>
  <c r="E675" i="17"/>
  <c r="E674" i="17"/>
  <c r="E673" i="17"/>
  <c r="E672" i="17"/>
  <c r="E671" i="17"/>
  <c r="E670" i="17"/>
  <c r="R669" i="17" a="1"/>
  <c r="R669" i="17" s="1"/>
  <c r="Q669" i="17" a="1"/>
  <c r="Q669" i="17" s="1"/>
  <c r="F669" i="17" a="1"/>
  <c r="F669" i="17" s="1"/>
  <c r="R668" i="17" a="1"/>
  <c r="R668" i="17" s="1"/>
  <c r="Q668" i="17" a="1"/>
  <c r="Q668" i="17" s="1"/>
  <c r="F668" i="17" a="1"/>
  <c r="F668" i="17" s="1"/>
  <c r="R667" i="17" a="1"/>
  <c r="R667" i="17" s="1"/>
  <c r="Q667" i="17" a="1"/>
  <c r="Q667" i="17" s="1"/>
  <c r="F667" i="17" a="1"/>
  <c r="F667" i="17" s="1"/>
  <c r="E659" i="17"/>
  <c r="E658" i="17"/>
  <c r="E657" i="17"/>
  <c r="E656" i="17"/>
  <c r="E655" i="17"/>
  <c r="E654" i="17"/>
  <c r="E653" i="17"/>
  <c r="E652" i="17"/>
  <c r="E651" i="17"/>
  <c r="E650" i="17"/>
  <c r="E649" i="17"/>
  <c r="E648" i="17"/>
  <c r="E647" i="17"/>
  <c r="E646" i="17"/>
  <c r="E645" i="17"/>
  <c r="E642" i="17"/>
  <c r="E641" i="17"/>
  <c r="E640" i="17"/>
  <c r="E639" i="17"/>
  <c r="E638" i="17"/>
  <c r="E637" i="17"/>
  <c r="R636" i="17" a="1"/>
  <c r="R636" i="17" s="1"/>
  <c r="Q636" i="17" a="1"/>
  <c r="Q636" i="17" s="1"/>
  <c r="F636" i="17" a="1"/>
  <c r="F636" i="17" s="1"/>
  <c r="R635" i="17" a="1"/>
  <c r="R635" i="17" s="1"/>
  <c r="Q635" i="17" a="1"/>
  <c r="Q635" i="17" s="1"/>
  <c r="F635" i="17" a="1"/>
  <c r="F635" i="17" s="1"/>
  <c r="R634" i="17" a="1"/>
  <c r="R634" i="17" s="1"/>
  <c r="Q634" i="17" a="1"/>
  <c r="Q634" i="17" s="1"/>
  <c r="F634" i="17" a="1"/>
  <c r="F634" i="17" s="1"/>
  <c r="E626" i="17"/>
  <c r="E625" i="17"/>
  <c r="E624" i="17"/>
  <c r="E623" i="17"/>
  <c r="E622" i="17"/>
  <c r="E621" i="17"/>
  <c r="E620" i="17"/>
  <c r="E619" i="17"/>
  <c r="E618" i="17"/>
  <c r="E617" i="17"/>
  <c r="E616" i="17"/>
  <c r="E615" i="17"/>
  <c r="E614" i="17"/>
  <c r="E613" i="17"/>
  <c r="E612" i="17"/>
  <c r="E609" i="17"/>
  <c r="E608" i="17"/>
  <c r="E607" i="17"/>
  <c r="E606" i="17"/>
  <c r="E605" i="17"/>
  <c r="E604" i="17"/>
  <c r="R603" i="17" a="1"/>
  <c r="R603" i="17" s="1"/>
  <c r="Q603" i="17" a="1"/>
  <c r="Q603" i="17" s="1"/>
  <c r="F603" i="17" a="1"/>
  <c r="F603" i="17" s="1"/>
  <c r="R602" i="17" a="1"/>
  <c r="R602" i="17" s="1"/>
  <c r="Q602" i="17" a="1"/>
  <c r="Q602" i="17" s="1"/>
  <c r="F602" i="17" a="1"/>
  <c r="F602" i="17" s="1"/>
  <c r="R601" i="17" a="1"/>
  <c r="R601" i="17" s="1"/>
  <c r="Q601" i="17" a="1"/>
  <c r="Q601" i="17" s="1"/>
  <c r="F601" i="17" a="1"/>
  <c r="F601" i="17" s="1"/>
  <c r="E593" i="17"/>
  <c r="E592" i="17"/>
  <c r="E591" i="17"/>
  <c r="E590" i="17"/>
  <c r="E589" i="17"/>
  <c r="E588" i="17"/>
  <c r="E587" i="17"/>
  <c r="E586" i="17"/>
  <c r="E585" i="17"/>
  <c r="E584" i="17"/>
  <c r="E583" i="17"/>
  <c r="E582" i="17"/>
  <c r="E581" i="17"/>
  <c r="E580" i="17"/>
  <c r="E579" i="17"/>
  <c r="E576" i="17"/>
  <c r="E575" i="17"/>
  <c r="E574" i="17"/>
  <c r="E573" i="17"/>
  <c r="E572" i="17"/>
  <c r="E571" i="17"/>
  <c r="R570" i="17" a="1"/>
  <c r="R570" i="17" s="1"/>
  <c r="Q570" i="17" a="1"/>
  <c r="Q570" i="17" s="1"/>
  <c r="F570" i="17" a="1"/>
  <c r="F570" i="17" s="1"/>
  <c r="R569" i="17" a="1"/>
  <c r="R569" i="17" s="1"/>
  <c r="Q569" i="17" a="1"/>
  <c r="Q569" i="17" s="1"/>
  <c r="F569" i="17" a="1"/>
  <c r="F569" i="17" s="1"/>
  <c r="R568" i="17" a="1"/>
  <c r="R568" i="17" s="1"/>
  <c r="Q568" i="17" a="1"/>
  <c r="Q568" i="17" s="1"/>
  <c r="F568" i="17" a="1"/>
  <c r="F568" i="17" s="1"/>
  <c r="E560" i="17"/>
  <c r="E559" i="17"/>
  <c r="E558" i="17"/>
  <c r="E557" i="17"/>
  <c r="E556" i="17"/>
  <c r="E555" i="17"/>
  <c r="E554" i="17"/>
  <c r="E553" i="17"/>
  <c r="E552" i="17"/>
  <c r="E551" i="17"/>
  <c r="E550" i="17"/>
  <c r="E549" i="17"/>
  <c r="E548" i="17"/>
  <c r="E547" i="17"/>
  <c r="E546" i="17"/>
  <c r="E543" i="17"/>
  <c r="E542" i="17"/>
  <c r="E541" i="17"/>
  <c r="E540" i="17"/>
  <c r="E539" i="17"/>
  <c r="E538" i="17"/>
  <c r="R537" i="17" a="1"/>
  <c r="R537" i="17" s="1"/>
  <c r="Q537" i="17" a="1"/>
  <c r="Q537" i="17" s="1"/>
  <c r="F537" i="17" a="1"/>
  <c r="F537" i="17" s="1"/>
  <c r="R536" i="17" a="1"/>
  <c r="R536" i="17" s="1"/>
  <c r="Q536" i="17" a="1"/>
  <c r="Q536" i="17" s="1"/>
  <c r="F536" i="17" a="1"/>
  <c r="F536" i="17" s="1"/>
  <c r="R535" i="17" a="1"/>
  <c r="R535" i="17" s="1"/>
  <c r="Q535" i="17" a="1"/>
  <c r="Q535" i="17" s="1"/>
  <c r="F535" i="17" a="1"/>
  <c r="F535" i="17" s="1"/>
  <c r="E527" i="17"/>
  <c r="E526" i="17"/>
  <c r="E525" i="17"/>
  <c r="E524" i="17"/>
  <c r="E523" i="17"/>
  <c r="E522" i="17"/>
  <c r="E521" i="17"/>
  <c r="E520" i="17"/>
  <c r="E519" i="17"/>
  <c r="E518" i="17"/>
  <c r="E517" i="17"/>
  <c r="E516" i="17"/>
  <c r="E515" i="17"/>
  <c r="E514" i="17"/>
  <c r="E513" i="17"/>
  <c r="E510" i="17"/>
  <c r="E509" i="17"/>
  <c r="E508" i="17"/>
  <c r="E507" i="17"/>
  <c r="E506" i="17"/>
  <c r="E505" i="17"/>
  <c r="R504" i="17" a="1"/>
  <c r="R504" i="17" s="1"/>
  <c r="Q504" i="17" a="1"/>
  <c r="Q504" i="17" s="1"/>
  <c r="F504" i="17" a="1"/>
  <c r="F504" i="17" s="1"/>
  <c r="R503" i="17" a="1"/>
  <c r="R503" i="17" s="1"/>
  <c r="Q503" i="17" a="1"/>
  <c r="Q503" i="17" s="1"/>
  <c r="F503" i="17" a="1"/>
  <c r="F503" i="17" s="1"/>
  <c r="R502" i="17" a="1"/>
  <c r="R502" i="17" s="1"/>
  <c r="Q502" i="17" a="1"/>
  <c r="Q502" i="17" s="1"/>
  <c r="F502" i="17" a="1"/>
  <c r="F502" i="17" s="1"/>
  <c r="E494" i="17"/>
  <c r="E493" i="17"/>
  <c r="E492" i="17"/>
  <c r="E491" i="17"/>
  <c r="E490" i="17"/>
  <c r="E489" i="17"/>
  <c r="E488" i="17"/>
  <c r="E487" i="17"/>
  <c r="E486" i="17"/>
  <c r="E485" i="17"/>
  <c r="E484" i="17"/>
  <c r="E483" i="17"/>
  <c r="E482" i="17"/>
  <c r="E481" i="17"/>
  <c r="E480" i="17"/>
  <c r="E477" i="17"/>
  <c r="E476" i="17"/>
  <c r="E475" i="17"/>
  <c r="E474" i="17"/>
  <c r="E473" i="17"/>
  <c r="E472" i="17"/>
  <c r="R471" i="17" a="1"/>
  <c r="R471" i="17" s="1"/>
  <c r="Q471" i="17" a="1"/>
  <c r="Q471" i="17" s="1"/>
  <c r="F471" i="17" a="1"/>
  <c r="F471" i="17" s="1"/>
  <c r="R470" i="17" a="1"/>
  <c r="R470" i="17" s="1"/>
  <c r="Q470" i="17" a="1"/>
  <c r="Q470" i="17" s="1"/>
  <c r="F470" i="17" a="1"/>
  <c r="F470" i="17" s="1"/>
  <c r="R469" i="17" a="1"/>
  <c r="R469" i="17" s="1"/>
  <c r="Q469" i="17" a="1"/>
  <c r="Q469" i="17" s="1"/>
  <c r="F469" i="17" a="1"/>
  <c r="F469" i="17" s="1"/>
  <c r="E461" i="17"/>
  <c r="E460" i="17"/>
  <c r="E459" i="17"/>
  <c r="E458" i="17"/>
  <c r="E457" i="17"/>
  <c r="E456" i="17"/>
  <c r="E455" i="17"/>
  <c r="E454" i="17"/>
  <c r="E453" i="17"/>
  <c r="E452" i="17"/>
  <c r="E451" i="17"/>
  <c r="E450" i="17"/>
  <c r="E449" i="17"/>
  <c r="E448" i="17"/>
  <c r="E447" i="17"/>
  <c r="E444" i="17"/>
  <c r="E443" i="17"/>
  <c r="E442" i="17"/>
  <c r="E441" i="17"/>
  <c r="E440" i="17"/>
  <c r="E439" i="17"/>
  <c r="R438" i="17" a="1"/>
  <c r="R438" i="17" s="1"/>
  <c r="Q438" i="17" a="1"/>
  <c r="Q438" i="17" s="1"/>
  <c r="F438" i="17" a="1"/>
  <c r="F438" i="17" s="1"/>
  <c r="R437" i="17" a="1"/>
  <c r="R437" i="17" s="1"/>
  <c r="Q437" i="17" a="1"/>
  <c r="Q437" i="17" s="1"/>
  <c r="F437" i="17" a="1"/>
  <c r="F437" i="17" s="1"/>
  <c r="R436" i="17" a="1"/>
  <c r="R436" i="17" s="1"/>
  <c r="Q436" i="17" a="1"/>
  <c r="Q436" i="17" s="1"/>
  <c r="F436" i="17" a="1"/>
  <c r="F436" i="17" s="1"/>
  <c r="E428" i="17"/>
  <c r="E427" i="17"/>
  <c r="E426" i="17"/>
  <c r="E425" i="17"/>
  <c r="E424" i="17"/>
  <c r="E423" i="17"/>
  <c r="E422" i="17"/>
  <c r="E421" i="17"/>
  <c r="E420" i="17"/>
  <c r="E419" i="17"/>
  <c r="E418" i="17"/>
  <c r="E417" i="17"/>
  <c r="E416" i="17"/>
  <c r="E415" i="17"/>
  <c r="E414" i="17"/>
  <c r="E411" i="17"/>
  <c r="E410" i="17"/>
  <c r="E409" i="17"/>
  <c r="E408" i="17"/>
  <c r="E407" i="17"/>
  <c r="E406" i="17"/>
  <c r="R405" i="17" a="1"/>
  <c r="R405" i="17" s="1"/>
  <c r="Q405" i="17" a="1"/>
  <c r="Q405" i="17" s="1"/>
  <c r="F405" i="17" a="1"/>
  <c r="F405" i="17" s="1"/>
  <c r="R404" i="17" a="1"/>
  <c r="R404" i="17" s="1"/>
  <c r="Q404" i="17" a="1"/>
  <c r="Q404" i="17" s="1"/>
  <c r="F404" i="17" a="1"/>
  <c r="F404" i="17" s="1"/>
  <c r="R403" i="17" a="1"/>
  <c r="R403" i="17" s="1"/>
  <c r="Q403" i="17" a="1"/>
  <c r="Q403" i="17" s="1"/>
  <c r="F403" i="17" a="1"/>
  <c r="F403" i="17" s="1"/>
  <c r="E395" i="17"/>
  <c r="E394" i="17"/>
  <c r="E393" i="17"/>
  <c r="E392" i="17"/>
  <c r="E391" i="17"/>
  <c r="E390" i="17"/>
  <c r="E389" i="17"/>
  <c r="E388" i="17"/>
  <c r="E387" i="17"/>
  <c r="E386" i="17"/>
  <c r="E385" i="17"/>
  <c r="E384" i="17"/>
  <c r="E383" i="17"/>
  <c r="E382" i="17"/>
  <c r="E381" i="17"/>
  <c r="E378" i="17"/>
  <c r="E377" i="17"/>
  <c r="E376" i="17"/>
  <c r="E375" i="17"/>
  <c r="E374" i="17"/>
  <c r="E373" i="17"/>
  <c r="R372" i="17" a="1"/>
  <c r="R372" i="17" s="1"/>
  <c r="Q372" i="17" a="1"/>
  <c r="Q372" i="17" s="1"/>
  <c r="F372" i="17" a="1"/>
  <c r="F372" i="17" s="1"/>
  <c r="R371" i="17" a="1"/>
  <c r="R371" i="17" s="1"/>
  <c r="Q371" i="17" a="1"/>
  <c r="Q371" i="17" s="1"/>
  <c r="F371" i="17" a="1"/>
  <c r="F371" i="17" s="1"/>
  <c r="R370" i="17" a="1"/>
  <c r="R370" i="17" s="1"/>
  <c r="Q370" i="17" a="1"/>
  <c r="Q370" i="17" s="1"/>
  <c r="F370" i="17" a="1"/>
  <c r="F370" i="17" s="1"/>
  <c r="E362" i="17"/>
  <c r="E361" i="17"/>
  <c r="E360" i="17"/>
  <c r="E359" i="17"/>
  <c r="E358" i="17"/>
  <c r="E357" i="17"/>
  <c r="E356" i="17"/>
  <c r="E355" i="17"/>
  <c r="E354" i="17"/>
  <c r="E353" i="17"/>
  <c r="E352" i="17"/>
  <c r="E351" i="17"/>
  <c r="E350" i="17"/>
  <c r="E349" i="17"/>
  <c r="E348" i="17"/>
  <c r="E345" i="17"/>
  <c r="E344" i="17"/>
  <c r="E343" i="17"/>
  <c r="E342" i="17"/>
  <c r="E341" i="17"/>
  <c r="E340" i="17"/>
  <c r="R339" i="17" a="1"/>
  <c r="R339" i="17" s="1"/>
  <c r="Q339" i="17" a="1"/>
  <c r="Q339" i="17" s="1"/>
  <c r="F339" i="17" a="1"/>
  <c r="F339" i="17" s="1"/>
  <c r="R338" i="17" a="1"/>
  <c r="R338" i="17" s="1"/>
  <c r="Q338" i="17" a="1"/>
  <c r="Q338" i="17" s="1"/>
  <c r="F338" i="17" a="1"/>
  <c r="F338" i="17" s="1"/>
  <c r="R337" i="17" a="1"/>
  <c r="R337" i="17" s="1"/>
  <c r="Q337" i="17" a="1"/>
  <c r="Q337" i="17" s="1"/>
  <c r="F337" i="17" a="1"/>
  <c r="F337" i="17" s="1"/>
  <c r="E329" i="17"/>
  <c r="E328" i="17"/>
  <c r="E327" i="17"/>
  <c r="E326" i="17"/>
  <c r="E325" i="17"/>
  <c r="E324" i="17"/>
  <c r="E323" i="17"/>
  <c r="E322" i="17"/>
  <c r="E321" i="17"/>
  <c r="E320" i="17"/>
  <c r="E319" i="17"/>
  <c r="E318" i="17"/>
  <c r="E317" i="17"/>
  <c r="E316" i="17"/>
  <c r="E315" i="17"/>
  <c r="E312" i="17"/>
  <c r="E311" i="17"/>
  <c r="E310" i="17"/>
  <c r="E309" i="17"/>
  <c r="E308" i="17"/>
  <c r="E307" i="17"/>
  <c r="R306" i="17" a="1"/>
  <c r="R306" i="17" s="1"/>
  <c r="Q306" i="17" a="1"/>
  <c r="Q306" i="17" s="1"/>
  <c r="F306" i="17" a="1"/>
  <c r="F306" i="17" s="1"/>
  <c r="R305" i="17" a="1"/>
  <c r="R305" i="17" s="1"/>
  <c r="Q305" i="17" a="1"/>
  <c r="Q305" i="17" s="1"/>
  <c r="F305" i="17" a="1"/>
  <c r="F305" i="17" s="1"/>
  <c r="R304" i="17" a="1"/>
  <c r="R304" i="17" s="1"/>
  <c r="Q304" i="17" a="1"/>
  <c r="Q304" i="17" s="1"/>
  <c r="F304" i="17" a="1"/>
  <c r="F304" i="17" s="1"/>
  <c r="E296" i="17"/>
  <c r="E295" i="17"/>
  <c r="E294" i="17"/>
  <c r="E293" i="17"/>
  <c r="E292" i="17"/>
  <c r="E291" i="17"/>
  <c r="E290" i="17"/>
  <c r="E289" i="17"/>
  <c r="E288" i="17"/>
  <c r="E287" i="17"/>
  <c r="E286" i="17"/>
  <c r="E285" i="17"/>
  <c r="E284" i="17"/>
  <c r="E283" i="17"/>
  <c r="E282" i="17"/>
  <c r="E279" i="17"/>
  <c r="E278" i="17"/>
  <c r="E277" i="17"/>
  <c r="E276" i="17"/>
  <c r="E275" i="17"/>
  <c r="E274" i="17"/>
  <c r="R273" i="17" a="1"/>
  <c r="R273" i="17" s="1"/>
  <c r="Q273" i="17" a="1"/>
  <c r="Q273" i="17" s="1"/>
  <c r="F273" i="17" a="1"/>
  <c r="F273" i="17" s="1"/>
  <c r="R272" i="17" a="1"/>
  <c r="R272" i="17" s="1"/>
  <c r="Q272" i="17" a="1"/>
  <c r="Q272" i="17" s="1"/>
  <c r="F272" i="17" a="1"/>
  <c r="F272" i="17" s="1"/>
  <c r="R271" i="17" a="1"/>
  <c r="R271" i="17" s="1"/>
  <c r="Q271" i="17" a="1"/>
  <c r="Q271" i="17" s="1"/>
  <c r="F271" i="17" a="1"/>
  <c r="F271" i="17" s="1"/>
  <c r="E263" i="17"/>
  <c r="E262" i="17"/>
  <c r="E261" i="17"/>
  <c r="E260" i="17"/>
  <c r="E259" i="17"/>
  <c r="E258" i="17"/>
  <c r="E257" i="17"/>
  <c r="E256" i="17"/>
  <c r="E255" i="17"/>
  <c r="E254" i="17"/>
  <c r="E253" i="17"/>
  <c r="E252" i="17"/>
  <c r="E251" i="17"/>
  <c r="E250" i="17"/>
  <c r="E249" i="17"/>
  <c r="E246" i="17"/>
  <c r="E245" i="17"/>
  <c r="E244" i="17"/>
  <c r="E243" i="17"/>
  <c r="E242" i="17"/>
  <c r="E241" i="17"/>
  <c r="R240" i="17" a="1"/>
  <c r="R240" i="17" s="1"/>
  <c r="Q240" i="17" a="1"/>
  <c r="Q240" i="17" s="1"/>
  <c r="F240" i="17" a="1"/>
  <c r="F240" i="17" s="1"/>
  <c r="R239" i="17" a="1"/>
  <c r="R239" i="17" s="1"/>
  <c r="Q239" i="17" a="1"/>
  <c r="Q239" i="17" s="1"/>
  <c r="F239" i="17" a="1"/>
  <c r="F239" i="17" s="1"/>
  <c r="R238" i="17" a="1"/>
  <c r="R238" i="17" s="1"/>
  <c r="Q238" i="17" a="1"/>
  <c r="Q238" i="17" s="1"/>
  <c r="F238" i="17" a="1"/>
  <c r="F238" i="17" s="1"/>
  <c r="E230" i="17"/>
  <c r="E229" i="17"/>
  <c r="E228" i="17"/>
  <c r="E227" i="17"/>
  <c r="E226" i="17"/>
  <c r="E225" i="17"/>
  <c r="E224" i="17"/>
  <c r="E223" i="17"/>
  <c r="E222" i="17"/>
  <c r="E221" i="17"/>
  <c r="E220" i="17"/>
  <c r="E219" i="17"/>
  <c r="E218" i="17"/>
  <c r="E217" i="17"/>
  <c r="E216" i="17"/>
  <c r="E213" i="17"/>
  <c r="E212" i="17"/>
  <c r="E211" i="17"/>
  <c r="E210" i="17"/>
  <c r="E209" i="17"/>
  <c r="E208" i="17"/>
  <c r="R207" i="17" a="1"/>
  <c r="R207" i="17" s="1"/>
  <c r="Q207" i="17" a="1"/>
  <c r="Q207" i="17" s="1"/>
  <c r="F207" i="17" a="1"/>
  <c r="F207" i="17" s="1"/>
  <c r="R206" i="17" a="1"/>
  <c r="R206" i="17" s="1"/>
  <c r="Q206" i="17" a="1"/>
  <c r="Q206" i="17" s="1"/>
  <c r="F206" i="17" a="1"/>
  <c r="F206" i="17" s="1"/>
  <c r="R205" i="17" a="1"/>
  <c r="R205" i="17" s="1"/>
  <c r="Q205" i="17" a="1"/>
  <c r="Q205" i="17" s="1"/>
  <c r="F205" i="17" a="1"/>
  <c r="F205" i="17" s="1"/>
  <c r="E197" i="17"/>
  <c r="E196" i="17"/>
  <c r="E195" i="17"/>
  <c r="E194" i="17"/>
  <c r="E193" i="17"/>
  <c r="E192" i="17"/>
  <c r="E191" i="17"/>
  <c r="E190" i="17"/>
  <c r="E189" i="17"/>
  <c r="E188" i="17"/>
  <c r="E187" i="17"/>
  <c r="E186" i="17"/>
  <c r="E185" i="17"/>
  <c r="E184" i="17"/>
  <c r="E183" i="17"/>
  <c r="E180" i="17"/>
  <c r="E179" i="17"/>
  <c r="E178" i="17"/>
  <c r="E177" i="17"/>
  <c r="E176" i="17"/>
  <c r="E175" i="17"/>
  <c r="R174" i="17" a="1"/>
  <c r="R174" i="17" s="1"/>
  <c r="Q174" i="17" a="1"/>
  <c r="Q174" i="17" s="1"/>
  <c r="F174" i="17" a="1"/>
  <c r="F174" i="17" s="1"/>
  <c r="R173" i="17" a="1"/>
  <c r="R173" i="17" s="1"/>
  <c r="Q173" i="17" a="1"/>
  <c r="Q173" i="17" s="1"/>
  <c r="F173" i="17" a="1"/>
  <c r="F173" i="17" s="1"/>
  <c r="R172" i="17" a="1"/>
  <c r="R172" i="17" s="1"/>
  <c r="Q172" i="17" a="1"/>
  <c r="Q172" i="17" s="1"/>
  <c r="F172" i="17" a="1"/>
  <c r="F172" i="17" s="1"/>
  <c r="E164" i="17"/>
  <c r="E163" i="17"/>
  <c r="E162" i="17"/>
  <c r="E161" i="17"/>
  <c r="E160" i="17"/>
  <c r="E159" i="17"/>
  <c r="E158" i="17"/>
  <c r="E157" i="17"/>
  <c r="E156" i="17"/>
  <c r="E155" i="17"/>
  <c r="E154" i="17"/>
  <c r="E153" i="17"/>
  <c r="E152" i="17"/>
  <c r="E151" i="17"/>
  <c r="E150" i="17"/>
  <c r="E147" i="17"/>
  <c r="E146" i="17"/>
  <c r="E145" i="17"/>
  <c r="E144" i="17"/>
  <c r="E143" i="17"/>
  <c r="E142" i="17"/>
  <c r="R141" i="17" a="1"/>
  <c r="R141" i="17" s="1"/>
  <c r="Q141" i="17" a="1"/>
  <c r="Q141" i="17" s="1"/>
  <c r="F141" i="17" a="1"/>
  <c r="F141" i="17" s="1"/>
  <c r="R140" i="17" a="1"/>
  <c r="R140" i="17" s="1"/>
  <c r="Q140" i="17" a="1"/>
  <c r="Q140" i="17" s="1"/>
  <c r="F140" i="17" a="1"/>
  <c r="F140" i="17" s="1"/>
  <c r="R139" i="17" a="1"/>
  <c r="R139" i="17" s="1"/>
  <c r="Q139" i="17" a="1"/>
  <c r="Q139" i="17" s="1"/>
  <c r="F139" i="17" a="1"/>
  <c r="F139" i="17" s="1"/>
  <c r="E131" i="17"/>
  <c r="E130" i="17"/>
  <c r="E129" i="17"/>
  <c r="E128" i="17"/>
  <c r="E127" i="17"/>
  <c r="E126" i="17"/>
  <c r="E125" i="17"/>
  <c r="E124" i="17"/>
  <c r="E123" i="17"/>
  <c r="E122" i="17"/>
  <c r="E121" i="17"/>
  <c r="E120" i="17"/>
  <c r="E119" i="17"/>
  <c r="E118" i="17"/>
  <c r="E117" i="17"/>
  <c r="E114" i="17"/>
  <c r="E113" i="17"/>
  <c r="E112" i="17"/>
  <c r="E111" i="17"/>
  <c r="E110" i="17"/>
  <c r="E109" i="17"/>
  <c r="R108" i="17" a="1"/>
  <c r="R108" i="17" s="1"/>
  <c r="Q108" i="17" a="1"/>
  <c r="Q108" i="17" s="1"/>
  <c r="F108" i="17" a="1"/>
  <c r="F108" i="17" s="1"/>
  <c r="R107" i="17" a="1"/>
  <c r="R107" i="17" s="1"/>
  <c r="Q107" i="17" a="1"/>
  <c r="Q107" i="17" s="1"/>
  <c r="F107" i="17" a="1"/>
  <c r="F107" i="17" s="1"/>
  <c r="R106" i="17" a="1"/>
  <c r="R106" i="17" s="1"/>
  <c r="Q106" i="17" a="1"/>
  <c r="Q106" i="17" s="1"/>
  <c r="F106" i="17" a="1"/>
  <c r="F106" i="17" s="1"/>
  <c r="E98" i="17"/>
  <c r="E97" i="17"/>
  <c r="E96" i="17"/>
  <c r="E95" i="17"/>
  <c r="E94" i="17"/>
  <c r="E93" i="17"/>
  <c r="E92" i="17"/>
  <c r="E91" i="17"/>
  <c r="E90" i="17"/>
  <c r="E89" i="17"/>
  <c r="E88" i="17"/>
  <c r="E87" i="17"/>
  <c r="E86" i="17"/>
  <c r="E85" i="17"/>
  <c r="E84" i="17"/>
  <c r="E81" i="17"/>
  <c r="E80" i="17"/>
  <c r="E79" i="17"/>
  <c r="E78" i="17"/>
  <c r="E77" i="17"/>
  <c r="E76" i="17"/>
  <c r="R75" i="17" a="1"/>
  <c r="R75" i="17" s="1"/>
  <c r="Q75" i="17" a="1"/>
  <c r="Q75" i="17" s="1"/>
  <c r="F75" i="17" a="1"/>
  <c r="F75" i="17" s="1"/>
  <c r="R74" i="17" a="1"/>
  <c r="R74" i="17" s="1"/>
  <c r="Q74" i="17" a="1"/>
  <c r="Q74" i="17" s="1"/>
  <c r="F74" i="17" a="1"/>
  <c r="F74" i="17" s="1"/>
  <c r="R73" i="17" a="1"/>
  <c r="R73" i="17" s="1"/>
  <c r="Q73" i="17" a="1"/>
  <c r="Q73" i="17" s="1"/>
  <c r="F73" i="17" a="1"/>
  <c r="F73" i="17" s="1"/>
  <c r="E65" i="17"/>
  <c r="E64" i="17"/>
  <c r="E63" i="17"/>
  <c r="E62" i="17"/>
  <c r="E61" i="17"/>
  <c r="E60" i="17"/>
  <c r="E59" i="17"/>
  <c r="E58" i="17"/>
  <c r="E57" i="17"/>
  <c r="E56" i="17"/>
  <c r="E55" i="17"/>
  <c r="E54" i="17"/>
  <c r="E53" i="17"/>
  <c r="E52" i="17"/>
  <c r="E51" i="17"/>
  <c r="E48" i="17"/>
  <c r="E47" i="17"/>
  <c r="E46" i="17"/>
  <c r="E45" i="17"/>
  <c r="E44" i="17"/>
  <c r="E43" i="17"/>
  <c r="R42" i="17" a="1"/>
  <c r="R42" i="17" s="1"/>
  <c r="Q42" i="17" a="1"/>
  <c r="Q42" i="17" s="1"/>
  <c r="F42" i="17" a="1"/>
  <c r="F42" i="17" s="1"/>
  <c r="R41" i="17" a="1"/>
  <c r="R41" i="17" s="1"/>
  <c r="Q41" i="17" a="1"/>
  <c r="Q41" i="17" s="1"/>
  <c r="F41" i="17" a="1"/>
  <c r="F41" i="17" s="1"/>
  <c r="R40" i="17" a="1"/>
  <c r="R40" i="17" s="1"/>
  <c r="Q40" i="17" a="1"/>
  <c r="Q40" i="17" s="1"/>
  <c r="F40" i="17" a="1"/>
  <c r="F40" i="17" s="1"/>
  <c r="E32" i="17"/>
  <c r="E31" i="17"/>
  <c r="E30" i="17"/>
  <c r="E29" i="17"/>
  <c r="E28" i="17"/>
  <c r="E27" i="17"/>
  <c r="E26" i="17"/>
  <c r="E25" i="17"/>
  <c r="E24" i="17"/>
  <c r="E23" i="17"/>
  <c r="E22" i="17"/>
  <c r="E21" i="17"/>
  <c r="E20" i="17"/>
  <c r="E19" i="17"/>
  <c r="E18" i="17"/>
  <c r="E15" i="17"/>
  <c r="E14" i="17"/>
  <c r="E13" i="17"/>
  <c r="E12" i="17"/>
  <c r="E11" i="17"/>
  <c r="E10" i="17"/>
  <c r="R9" i="17" a="1"/>
  <c r="R9" i="17" s="1"/>
  <c r="Q9" i="17" a="1"/>
  <c r="Q9" i="17" s="1"/>
  <c r="F9" i="17" a="1"/>
  <c r="F9" i="17" s="1"/>
  <c r="R8" i="17" a="1"/>
  <c r="R8" i="17" s="1"/>
  <c r="Q8" i="17" a="1"/>
  <c r="Q8" i="17" s="1"/>
  <c r="F8" i="17" a="1"/>
  <c r="F8" i="17" s="1"/>
  <c r="R7" i="17" a="1"/>
  <c r="R7" i="17" s="1"/>
  <c r="Q7" i="17" a="1"/>
  <c r="Q7" i="17" s="1"/>
  <c r="F7" i="17" a="1"/>
  <c r="F7" i="17" s="1"/>
  <c r="CK4" i="23"/>
  <c r="CK5" i="23"/>
  <c r="CK6" i="23"/>
  <c r="CK7" i="23"/>
  <c r="CK8" i="23"/>
  <c r="CK9" i="23"/>
  <c r="CK10" i="23"/>
  <c r="CK11" i="23"/>
  <c r="CK12" i="23"/>
  <c r="CK13" i="23"/>
  <c r="CK16" i="23"/>
  <c r="CK17" i="23"/>
  <c r="CK18" i="23"/>
  <c r="CK19" i="23"/>
  <c r="AJ19" i="8" s="1"/>
  <c r="CK20" i="23"/>
  <c r="CK21" i="23"/>
  <c r="CK3" i="23"/>
  <c r="FY4" i="8"/>
  <c r="FZ4" i="8"/>
  <c r="GA4" i="8"/>
  <c r="GB4" i="8"/>
  <c r="FY5" i="8"/>
  <c r="FZ5" i="8"/>
  <c r="GA5" i="8"/>
  <c r="GB5" i="8"/>
  <c r="FY6" i="8"/>
  <c r="FZ6" i="8"/>
  <c r="GA6" i="8"/>
  <c r="GB6" i="8"/>
  <c r="FY7" i="8"/>
  <c r="FZ7" i="8"/>
  <c r="GA7" i="8"/>
  <c r="GB7" i="8"/>
  <c r="FY8" i="8"/>
  <c r="FZ8" i="8"/>
  <c r="GA8" i="8"/>
  <c r="GB8" i="8"/>
  <c r="FY9" i="8"/>
  <c r="FZ9" i="8"/>
  <c r="GA9" i="8"/>
  <c r="GB9" i="8"/>
  <c r="FY10" i="8"/>
  <c r="FZ10" i="8"/>
  <c r="GA10" i="8"/>
  <c r="GB10" i="8"/>
  <c r="FY11" i="8"/>
  <c r="FZ11" i="8"/>
  <c r="GA11" i="8"/>
  <c r="GB11" i="8"/>
  <c r="FY12" i="8"/>
  <c r="FZ12" i="8"/>
  <c r="GA12" i="8"/>
  <c r="GB12" i="8"/>
  <c r="FY13" i="8"/>
  <c r="FZ13" i="8"/>
  <c r="GA13" i="8"/>
  <c r="GB13" i="8"/>
  <c r="FY14" i="8"/>
  <c r="FZ14" i="8"/>
  <c r="GA14" i="8"/>
  <c r="FY15" i="8"/>
  <c r="FZ15" i="8"/>
  <c r="GA15" i="8"/>
  <c r="GB15" i="8"/>
  <c r="FY16" i="8"/>
  <c r="FZ16" i="8"/>
  <c r="GA16" i="8"/>
  <c r="GB16" i="8"/>
  <c r="FY17" i="8"/>
  <c r="FZ17" i="8"/>
  <c r="GA17" i="8"/>
  <c r="GB17" i="8"/>
  <c r="FY18" i="8"/>
  <c r="FZ18" i="8"/>
  <c r="GA18" i="8"/>
  <c r="GB18" i="8"/>
  <c r="FY19" i="8"/>
  <c r="FZ19" i="8"/>
  <c r="GA19" i="8"/>
  <c r="GB19" i="8"/>
  <c r="FY20" i="8"/>
  <c r="FZ20" i="8"/>
  <c r="GA20" i="8"/>
  <c r="GB20" i="8"/>
  <c r="FY21" i="8"/>
  <c r="FZ21" i="8"/>
  <c r="GA21" i="8"/>
  <c r="GB21" i="8"/>
  <c r="FY22" i="8"/>
  <c r="FZ22" i="8"/>
  <c r="GA22" i="8"/>
  <c r="GB22" i="8"/>
  <c r="FY23" i="8"/>
  <c r="FZ23" i="8"/>
  <c r="GA23" i="8"/>
  <c r="GB23" i="8"/>
  <c r="FY24" i="8"/>
  <c r="FZ24" i="8"/>
  <c r="GA24" i="8"/>
  <c r="GB24" i="8"/>
  <c r="FY25" i="8"/>
  <c r="FZ25" i="8"/>
  <c r="GA25" i="8"/>
  <c r="GB25" i="8"/>
  <c r="FY26" i="8"/>
  <c r="FZ26" i="8"/>
  <c r="GA26" i="8"/>
  <c r="GB26" i="8"/>
  <c r="FY27" i="8"/>
  <c r="FZ27" i="8"/>
  <c r="GA27" i="8"/>
  <c r="GB27" i="8"/>
  <c r="FY28" i="8"/>
  <c r="FZ28" i="8"/>
  <c r="GA28" i="8"/>
  <c r="GB28" i="8"/>
  <c r="FY29" i="8"/>
  <c r="FZ29" i="8"/>
  <c r="GA29" i="8"/>
  <c r="GB29" i="8"/>
  <c r="FY30" i="8"/>
  <c r="FZ30" i="8"/>
  <c r="GA30" i="8"/>
  <c r="GB30" i="8"/>
  <c r="FY31" i="8"/>
  <c r="FZ31" i="8"/>
  <c r="GA31" i="8"/>
  <c r="GB31" i="8"/>
  <c r="FY32" i="8"/>
  <c r="FZ32" i="8"/>
  <c r="GA32" i="8"/>
  <c r="GB32" i="8"/>
  <c r="FY33" i="8"/>
  <c r="FZ33" i="8"/>
  <c r="GA33" i="8"/>
  <c r="GB33" i="8"/>
  <c r="FY34" i="8"/>
  <c r="FZ34" i="8"/>
  <c r="GA34" i="8"/>
  <c r="GB34" i="8"/>
  <c r="FY35" i="8"/>
  <c r="FZ35" i="8"/>
  <c r="GA35" i="8"/>
  <c r="GB35" i="8"/>
  <c r="FY36" i="8"/>
  <c r="FZ36" i="8"/>
  <c r="GA36" i="8"/>
  <c r="GB36" i="8"/>
  <c r="FY37" i="8"/>
  <c r="FZ37" i="8"/>
  <c r="GA37" i="8"/>
  <c r="GB37" i="8"/>
  <c r="FY38" i="8"/>
  <c r="FZ38" i="8"/>
  <c r="GA38" i="8"/>
  <c r="GB38" i="8"/>
  <c r="FY39" i="8"/>
  <c r="FZ39" i="8"/>
  <c r="GA39" i="8"/>
  <c r="GB39" i="8"/>
  <c r="FY40" i="8"/>
  <c r="FZ40" i="8"/>
  <c r="GA40" i="8"/>
  <c r="GB40" i="8"/>
  <c r="FY41" i="8"/>
  <c r="FZ41" i="8"/>
  <c r="GA41" i="8"/>
  <c r="GB41" i="8"/>
  <c r="FY42" i="8"/>
  <c r="FZ42" i="8"/>
  <c r="GA42" i="8"/>
  <c r="GB42" i="8"/>
  <c r="FY43" i="8"/>
  <c r="FZ43" i="8"/>
  <c r="GA43" i="8"/>
  <c r="GB43" i="8"/>
  <c r="FY44" i="8"/>
  <c r="FZ44" i="8"/>
  <c r="GA44" i="8"/>
  <c r="GB44" i="8"/>
  <c r="FY45" i="8"/>
  <c r="FZ45" i="8"/>
  <c r="GA45" i="8"/>
  <c r="GB45" i="8"/>
  <c r="FY46" i="8"/>
  <c r="FZ46" i="8"/>
  <c r="GA46" i="8"/>
  <c r="GB46" i="8"/>
  <c r="FY47" i="8"/>
  <c r="FZ47" i="8"/>
  <c r="GA47" i="8"/>
  <c r="GB47" i="8"/>
  <c r="FY48" i="8"/>
  <c r="FZ48" i="8"/>
  <c r="GA48" i="8"/>
  <c r="GB48" i="8"/>
  <c r="FY49" i="8"/>
  <c r="FZ49" i="8"/>
  <c r="GA49" i="8"/>
  <c r="GB49" i="8"/>
  <c r="FY50" i="8"/>
  <c r="FZ50" i="8"/>
  <c r="GA50" i="8"/>
  <c r="GB50" i="8"/>
  <c r="FY51" i="8"/>
  <c r="FZ51" i="8"/>
  <c r="GA51" i="8"/>
  <c r="GB51" i="8"/>
  <c r="FY52" i="8"/>
  <c r="FZ52" i="8"/>
  <c r="GA52" i="8"/>
  <c r="GB52" i="8"/>
  <c r="FY53" i="8"/>
  <c r="FZ53" i="8"/>
  <c r="GA53" i="8"/>
  <c r="GB53" i="8"/>
  <c r="FY54" i="8"/>
  <c r="FZ54" i="8"/>
  <c r="GA54" i="8"/>
  <c r="GB54" i="8"/>
  <c r="FY55" i="8"/>
  <c r="FZ55" i="8"/>
  <c r="GA55" i="8"/>
  <c r="GB55" i="8"/>
  <c r="FY56" i="8"/>
  <c r="FZ56" i="8"/>
  <c r="GA56" i="8"/>
  <c r="GB56" i="8"/>
  <c r="FY57" i="8"/>
  <c r="FZ57" i="8"/>
  <c r="GA57" i="8"/>
  <c r="GB57" i="8"/>
  <c r="FY58" i="8"/>
  <c r="FZ58" i="8"/>
  <c r="GA58" i="8"/>
  <c r="GB58" i="8"/>
  <c r="FY59" i="8"/>
  <c r="FZ59" i="8"/>
  <c r="GA59" i="8"/>
  <c r="GB59" i="8"/>
  <c r="FY60" i="8"/>
  <c r="FZ60" i="8"/>
  <c r="GA60" i="8"/>
  <c r="GB60" i="8"/>
  <c r="FY61" i="8"/>
  <c r="FZ61" i="8"/>
  <c r="GA61" i="8"/>
  <c r="GB61" i="8"/>
  <c r="FY62" i="8"/>
  <c r="FZ62" i="8"/>
  <c r="GA62" i="8"/>
  <c r="GB62" i="8"/>
  <c r="FY63" i="8"/>
  <c r="FZ63" i="8"/>
  <c r="GA63" i="8"/>
  <c r="GB63" i="8"/>
  <c r="FY64" i="8"/>
  <c r="FZ64" i="8"/>
  <c r="GA64" i="8"/>
  <c r="GB64" i="8"/>
  <c r="FY65" i="8"/>
  <c r="FZ65" i="8"/>
  <c r="GA65" i="8"/>
  <c r="GB65" i="8"/>
  <c r="FY66" i="8"/>
  <c r="FZ66" i="8"/>
  <c r="GA66" i="8"/>
  <c r="GB66" i="8"/>
  <c r="FY67" i="8"/>
  <c r="FZ67" i="8"/>
  <c r="GA67" i="8"/>
  <c r="GB67" i="8"/>
  <c r="FY68" i="8"/>
  <c r="FZ68" i="8"/>
  <c r="GA68" i="8"/>
  <c r="GB68" i="8"/>
  <c r="FY69" i="8"/>
  <c r="FZ69" i="8"/>
  <c r="GA69" i="8"/>
  <c r="GB69" i="8"/>
  <c r="FY70" i="8"/>
  <c r="FZ70" i="8"/>
  <c r="GA70" i="8"/>
  <c r="GB70" i="8"/>
  <c r="FY71" i="8"/>
  <c r="FZ71" i="8"/>
  <c r="GA71" i="8"/>
  <c r="GB71" i="8"/>
  <c r="FY72" i="8"/>
  <c r="FZ72" i="8"/>
  <c r="GA72" i="8"/>
  <c r="GB72" i="8"/>
  <c r="FY73" i="8"/>
  <c r="FZ73" i="8"/>
  <c r="GA73" i="8"/>
  <c r="GB73" i="8"/>
  <c r="FY74" i="8"/>
  <c r="FZ74" i="8"/>
  <c r="GA74" i="8"/>
  <c r="GB74" i="8"/>
  <c r="FY75" i="8"/>
  <c r="FZ75" i="8"/>
  <c r="GA75" i="8"/>
  <c r="GB75" i="8"/>
  <c r="FY76" i="8"/>
  <c r="FZ76" i="8"/>
  <c r="GA76" i="8"/>
  <c r="GB76" i="8"/>
  <c r="FY77" i="8"/>
  <c r="FZ77" i="8"/>
  <c r="GA77" i="8"/>
  <c r="GB77" i="8"/>
  <c r="FY78" i="8"/>
  <c r="FZ78" i="8"/>
  <c r="GA78" i="8"/>
  <c r="GB78" i="8"/>
  <c r="FY79" i="8"/>
  <c r="FZ79" i="8"/>
  <c r="GA79" i="8"/>
  <c r="GB79" i="8"/>
  <c r="FY80" i="8"/>
  <c r="FZ80" i="8"/>
  <c r="GA80" i="8"/>
  <c r="GB80" i="8"/>
  <c r="FY81" i="8"/>
  <c r="FZ81" i="8"/>
  <c r="GA81" i="8"/>
  <c r="GB81" i="8"/>
  <c r="FY82" i="8"/>
  <c r="FZ82" i="8"/>
  <c r="GA82" i="8"/>
  <c r="GB82" i="8"/>
  <c r="FY83" i="8"/>
  <c r="FZ83" i="8"/>
  <c r="GA83" i="8"/>
  <c r="GB83" i="8"/>
  <c r="FY84" i="8"/>
  <c r="FZ84" i="8"/>
  <c r="GA84" i="8"/>
  <c r="GB84" i="8"/>
  <c r="FY85" i="8"/>
  <c r="FZ85" i="8"/>
  <c r="GA85" i="8"/>
  <c r="GB85" i="8"/>
  <c r="FY86" i="8"/>
  <c r="FZ86" i="8"/>
  <c r="GA86" i="8"/>
  <c r="GB86" i="8"/>
  <c r="FY87" i="8"/>
  <c r="FZ87" i="8"/>
  <c r="GA87" i="8"/>
  <c r="GB87" i="8"/>
  <c r="FY88" i="8"/>
  <c r="FZ88" i="8"/>
  <c r="GA88" i="8"/>
  <c r="GB88" i="8"/>
  <c r="FY89" i="8"/>
  <c r="FZ89" i="8"/>
  <c r="GA89" i="8"/>
  <c r="GB89" i="8"/>
  <c r="FY90" i="8"/>
  <c r="FZ90" i="8"/>
  <c r="GA90" i="8"/>
  <c r="GB90" i="8"/>
  <c r="FY91" i="8"/>
  <c r="FZ91" i="8"/>
  <c r="GA91" i="8"/>
  <c r="GB91" i="8"/>
  <c r="FY92" i="8"/>
  <c r="FZ92" i="8"/>
  <c r="GA92" i="8"/>
  <c r="GB92" i="8"/>
  <c r="FY93" i="8"/>
  <c r="FZ93" i="8"/>
  <c r="GA93" i="8"/>
  <c r="GB93" i="8"/>
  <c r="FY94" i="8"/>
  <c r="FZ94" i="8"/>
  <c r="GA94" i="8"/>
  <c r="GB94" i="8"/>
  <c r="FY95" i="8"/>
  <c r="FZ95" i="8"/>
  <c r="GA95" i="8"/>
  <c r="GB95" i="8"/>
  <c r="FY96" i="8"/>
  <c r="FZ96" i="8"/>
  <c r="GA96" i="8"/>
  <c r="GB96" i="8"/>
  <c r="FY97" i="8"/>
  <c r="FZ97" i="8"/>
  <c r="GA97" i="8"/>
  <c r="GB97" i="8"/>
  <c r="FY98" i="8"/>
  <c r="FZ98" i="8"/>
  <c r="GA98" i="8"/>
  <c r="GB98" i="8"/>
  <c r="FY99" i="8"/>
  <c r="FZ99" i="8"/>
  <c r="GA99" i="8"/>
  <c r="GB99" i="8"/>
  <c r="FY100" i="8"/>
  <c r="FZ100" i="8"/>
  <c r="GA100" i="8"/>
  <c r="GB100" i="8"/>
  <c r="FY101" i="8"/>
  <c r="FZ101" i="8"/>
  <c r="GA101" i="8"/>
  <c r="GB101" i="8"/>
  <c r="FY102" i="8"/>
  <c r="FZ102" i="8"/>
  <c r="GA102" i="8"/>
  <c r="GB102" i="8"/>
  <c r="FY103" i="8"/>
  <c r="FZ103" i="8"/>
  <c r="GA103" i="8"/>
  <c r="GB103" i="8"/>
  <c r="GB3" i="8"/>
  <c r="GA3" i="8"/>
  <c r="FZ3" i="8"/>
  <c r="FY3" i="8"/>
  <c r="AJ18" i="8"/>
  <c r="C23" i="23"/>
  <c r="C22" i="23"/>
  <c r="C21" i="23"/>
  <c r="C20" i="23"/>
  <c r="C19" i="23"/>
  <c r="C18" i="23"/>
  <c r="C17" i="23"/>
  <c r="C16" i="23"/>
  <c r="C15" i="23"/>
  <c r="C14" i="23"/>
  <c r="C13" i="23"/>
  <c r="C12" i="23"/>
  <c r="GR1" i="8"/>
  <c r="GS1" i="8"/>
  <c r="GT1" i="8"/>
  <c r="GU1" i="8"/>
  <c r="GR2" i="8"/>
  <c r="GS2" i="8"/>
  <c r="GT2" i="8"/>
  <c r="GU2" i="8"/>
  <c r="AN25" i="20"/>
  <c r="AN26" i="20"/>
  <c r="AN27" i="20"/>
  <c r="AN28" i="20"/>
  <c r="AN29" i="20"/>
  <c r="AN30" i="20"/>
  <c r="AN31" i="20"/>
  <c r="AN32" i="20"/>
  <c r="AN33" i="20"/>
  <c r="AN34" i="20"/>
  <c r="AN35" i="20"/>
  <c r="AN36" i="20"/>
  <c r="AN37" i="20"/>
  <c r="AN38" i="20"/>
  <c r="AN39" i="20"/>
  <c r="AN40" i="20"/>
  <c r="AN41" i="20"/>
  <c r="AN42" i="20"/>
  <c r="AN43" i="20"/>
  <c r="AN44" i="20"/>
  <c r="AN45" i="20"/>
  <c r="AN46" i="20"/>
  <c r="AN47" i="20"/>
  <c r="AN48" i="20"/>
  <c r="AN49" i="20"/>
  <c r="AN50" i="20"/>
  <c r="AN51" i="20"/>
  <c r="AN52" i="20"/>
  <c r="AN53" i="20"/>
  <c r="AN54" i="20"/>
  <c r="AN55" i="20"/>
  <c r="AN56" i="20"/>
  <c r="AN57" i="20"/>
  <c r="AN58" i="20"/>
  <c r="AN59" i="20"/>
  <c r="AN60" i="20"/>
  <c r="AN61" i="20"/>
  <c r="AN62" i="20"/>
  <c r="AN63" i="20"/>
  <c r="AN64" i="20"/>
  <c r="AN65" i="20"/>
  <c r="AN66" i="20"/>
  <c r="AN67" i="20"/>
  <c r="AN68" i="20"/>
  <c r="AN69" i="20"/>
  <c r="AN70" i="20"/>
  <c r="AN71" i="20"/>
  <c r="AN72" i="20"/>
  <c r="AN73" i="20"/>
  <c r="AN74" i="20"/>
  <c r="AN75" i="20"/>
  <c r="AN76" i="20"/>
  <c r="AN77" i="20"/>
  <c r="AN78" i="20"/>
  <c r="AN79" i="20"/>
  <c r="AN80" i="20"/>
  <c r="AN81" i="20"/>
  <c r="AN82" i="20"/>
  <c r="AN83" i="20"/>
  <c r="AN84" i="20"/>
  <c r="AN85" i="20"/>
  <c r="AN86" i="20"/>
  <c r="AN87" i="20"/>
  <c r="AN88" i="20"/>
  <c r="AN89" i="20"/>
  <c r="AN90" i="20"/>
  <c r="AN91" i="20"/>
  <c r="AN92" i="20"/>
  <c r="AN93" i="20"/>
  <c r="AN94" i="20"/>
  <c r="AN95" i="20"/>
  <c r="AN96" i="20"/>
  <c r="AN97" i="20"/>
  <c r="AN98" i="20"/>
  <c r="AN99" i="20"/>
  <c r="AN100" i="20"/>
  <c r="AN101" i="20"/>
  <c r="AN102" i="20"/>
  <c r="AN103" i="20"/>
  <c r="AN104" i="20"/>
  <c r="AI25" i="20"/>
  <c r="AI26" i="20"/>
  <c r="AI27" i="20"/>
  <c r="AI28" i="20"/>
  <c r="AI29" i="20"/>
  <c r="AI30" i="20"/>
  <c r="AI31" i="20"/>
  <c r="AI32" i="20"/>
  <c r="AI33" i="20"/>
  <c r="AI34" i="20"/>
  <c r="AI35" i="20"/>
  <c r="AI36" i="20"/>
  <c r="AI37" i="20"/>
  <c r="AI38" i="20"/>
  <c r="AI39" i="20"/>
  <c r="AI40" i="20"/>
  <c r="AI41" i="20"/>
  <c r="AI42" i="20"/>
  <c r="AI43" i="20"/>
  <c r="AI44" i="20"/>
  <c r="AI45" i="20"/>
  <c r="AI46" i="20"/>
  <c r="AI47" i="20"/>
  <c r="AI48" i="20"/>
  <c r="AI49" i="20"/>
  <c r="AI50" i="20"/>
  <c r="AI51" i="20"/>
  <c r="AI52" i="20"/>
  <c r="AI53" i="20"/>
  <c r="AI54" i="20"/>
  <c r="AI55" i="20"/>
  <c r="AI56" i="20"/>
  <c r="AI57" i="20"/>
  <c r="AI58" i="20"/>
  <c r="AI59" i="20"/>
  <c r="AI60" i="20"/>
  <c r="AI61" i="20"/>
  <c r="AI62" i="20"/>
  <c r="AI63" i="20"/>
  <c r="AI64" i="20"/>
  <c r="AI65" i="20"/>
  <c r="AI66" i="20"/>
  <c r="AI67" i="20"/>
  <c r="AI68" i="20"/>
  <c r="AI69" i="20"/>
  <c r="AI70" i="20"/>
  <c r="AI71" i="20"/>
  <c r="AI72" i="20"/>
  <c r="AI73" i="20"/>
  <c r="AI74" i="20"/>
  <c r="AI75" i="20"/>
  <c r="AI76" i="20"/>
  <c r="AI77" i="20"/>
  <c r="AI78" i="20"/>
  <c r="AI79" i="20"/>
  <c r="AI80" i="20"/>
  <c r="AI81" i="20"/>
  <c r="AI82" i="20"/>
  <c r="AI83" i="20"/>
  <c r="AI84" i="20"/>
  <c r="AI85" i="20"/>
  <c r="AI86" i="20"/>
  <c r="AI87" i="20"/>
  <c r="AI88" i="20"/>
  <c r="AI89" i="20"/>
  <c r="AI90" i="20"/>
  <c r="AI91" i="20"/>
  <c r="AI92" i="20"/>
  <c r="AI93" i="20"/>
  <c r="AI94" i="20"/>
  <c r="AI95" i="20"/>
  <c r="AI96" i="20"/>
  <c r="AI97" i="20"/>
  <c r="AI98" i="20"/>
  <c r="AI99" i="20"/>
  <c r="AI100" i="20"/>
  <c r="AI101" i="20"/>
  <c r="AI102" i="20"/>
  <c r="AI103" i="20"/>
  <c r="AI104" i="20"/>
  <c r="AJ4" i="20"/>
  <c r="AG25" i="20"/>
  <c r="AG26" i="20"/>
  <c r="AG27" i="20"/>
  <c r="AG28" i="20"/>
  <c r="AG29" i="20"/>
  <c r="AG30" i="20"/>
  <c r="AG31" i="20"/>
  <c r="AG32" i="20"/>
  <c r="AG33" i="20"/>
  <c r="AG34" i="20"/>
  <c r="AG35" i="20"/>
  <c r="AG36" i="20"/>
  <c r="AG37" i="20"/>
  <c r="AG38" i="20"/>
  <c r="AG39" i="20"/>
  <c r="AG40" i="20"/>
  <c r="AG41" i="20"/>
  <c r="AG42" i="20"/>
  <c r="AG43" i="20"/>
  <c r="AG44" i="20"/>
  <c r="AG45" i="20"/>
  <c r="AG46" i="20"/>
  <c r="AG47" i="20"/>
  <c r="AG48" i="20"/>
  <c r="AG49" i="20"/>
  <c r="AG50" i="20"/>
  <c r="AG51" i="20"/>
  <c r="AG52" i="20"/>
  <c r="AG53" i="20"/>
  <c r="AG54" i="20"/>
  <c r="AG55" i="20"/>
  <c r="AG56" i="20"/>
  <c r="AG57" i="20"/>
  <c r="AG58" i="20"/>
  <c r="AG59" i="20"/>
  <c r="AG60" i="20"/>
  <c r="AG61" i="20"/>
  <c r="AG62" i="20"/>
  <c r="AG63" i="20"/>
  <c r="AG64" i="20"/>
  <c r="AG65" i="20"/>
  <c r="AG66" i="20"/>
  <c r="AG67" i="20"/>
  <c r="AG68" i="20"/>
  <c r="AG69" i="20"/>
  <c r="AG70" i="20"/>
  <c r="AG71" i="20"/>
  <c r="AG72" i="20"/>
  <c r="AG73" i="20"/>
  <c r="AG74" i="20"/>
  <c r="AG75" i="20"/>
  <c r="AG76" i="20"/>
  <c r="AG77" i="20"/>
  <c r="AG78" i="20"/>
  <c r="AG79" i="20"/>
  <c r="AG80" i="20"/>
  <c r="AG81" i="20"/>
  <c r="AG82" i="20"/>
  <c r="AG83" i="20"/>
  <c r="AG84" i="20"/>
  <c r="AG85" i="20"/>
  <c r="AG86" i="20"/>
  <c r="AG87" i="20"/>
  <c r="AG88" i="20"/>
  <c r="AG89" i="20"/>
  <c r="AG90" i="20"/>
  <c r="AG91" i="20"/>
  <c r="AG92" i="20"/>
  <c r="AG93" i="20"/>
  <c r="AG94" i="20"/>
  <c r="AG95" i="20"/>
  <c r="AG96" i="20"/>
  <c r="AG97" i="20"/>
  <c r="AG98" i="20"/>
  <c r="AG99" i="20"/>
  <c r="AG100" i="20"/>
  <c r="AG101" i="20"/>
  <c r="AG102" i="20"/>
  <c r="AG103" i="20"/>
  <c r="AG104" i="20"/>
  <c r="O24" i="23"/>
  <c r="O25" i="23"/>
  <c r="O26" i="23"/>
  <c r="O27" i="23"/>
  <c r="O28" i="23"/>
  <c r="O29" i="23"/>
  <c r="O30" i="23"/>
  <c r="O31" i="23"/>
  <c r="O32" i="23"/>
  <c r="O33" i="23"/>
  <c r="O34" i="23"/>
  <c r="O35" i="23"/>
  <c r="O36" i="23"/>
  <c r="O37" i="23"/>
  <c r="O38" i="23"/>
  <c r="O39" i="23"/>
  <c r="O40" i="23"/>
  <c r="O41" i="23"/>
  <c r="O42" i="23"/>
  <c r="O43" i="23"/>
  <c r="O44" i="23"/>
  <c r="O45" i="23"/>
  <c r="O46" i="23"/>
  <c r="O47" i="23"/>
  <c r="O48" i="23"/>
  <c r="O49" i="23"/>
  <c r="O50" i="23"/>
  <c r="O51" i="23"/>
  <c r="O52" i="23"/>
  <c r="O53" i="23"/>
  <c r="O54" i="23"/>
  <c r="O55" i="23"/>
  <c r="O56" i="23"/>
  <c r="O57" i="23"/>
  <c r="O58" i="23"/>
  <c r="O59" i="23"/>
  <c r="O60" i="23"/>
  <c r="O61" i="23"/>
  <c r="O62" i="23"/>
  <c r="O63" i="23"/>
  <c r="O64" i="23"/>
  <c r="O65" i="23"/>
  <c r="O66" i="23"/>
  <c r="O67" i="23"/>
  <c r="O68" i="23"/>
  <c r="O69" i="23"/>
  <c r="O70" i="23"/>
  <c r="O71" i="23"/>
  <c r="O72" i="23"/>
  <c r="O73" i="23"/>
  <c r="O74" i="23"/>
  <c r="O75" i="23"/>
  <c r="O76" i="23"/>
  <c r="O77" i="23"/>
  <c r="O78" i="23"/>
  <c r="O79" i="23"/>
  <c r="O80" i="23"/>
  <c r="O81" i="23"/>
  <c r="O82" i="23"/>
  <c r="O83" i="23"/>
  <c r="O84" i="23"/>
  <c r="O85" i="23"/>
  <c r="O86" i="23"/>
  <c r="O87" i="23"/>
  <c r="O88" i="23"/>
  <c r="O89" i="23"/>
  <c r="O90" i="23"/>
  <c r="O91" i="23"/>
  <c r="O92" i="23"/>
  <c r="O93" i="23"/>
  <c r="O94" i="23"/>
  <c r="O95" i="23"/>
  <c r="O96" i="23"/>
  <c r="O97" i="23"/>
  <c r="O98" i="23"/>
  <c r="O99" i="23"/>
  <c r="O100" i="23"/>
  <c r="O101" i="23"/>
  <c r="O102" i="23"/>
  <c r="O103" i="23"/>
  <c r="R4" i="23"/>
  <c r="O4" i="23" s="1"/>
  <c r="R5" i="23"/>
  <c r="O5" i="23" s="1"/>
  <c r="R6" i="23"/>
  <c r="O6" i="23" s="1"/>
  <c r="R7" i="23"/>
  <c r="O7" i="23" s="1"/>
  <c r="R8" i="23"/>
  <c r="O8" i="23" s="1"/>
  <c r="R9" i="23"/>
  <c r="O9" i="23" s="1"/>
  <c r="R10" i="23"/>
  <c r="O10" i="23" s="1"/>
  <c r="R11" i="23"/>
  <c r="O11" i="23" s="1"/>
  <c r="R24" i="23"/>
  <c r="R25" i="23"/>
  <c r="R26" i="23"/>
  <c r="R27" i="23"/>
  <c r="R28" i="23"/>
  <c r="R29" i="23"/>
  <c r="R30" i="23"/>
  <c r="R31" i="23"/>
  <c r="R32" i="23"/>
  <c r="R33" i="23"/>
  <c r="R34" i="23"/>
  <c r="R35" i="23"/>
  <c r="R36" i="23"/>
  <c r="R37" i="23"/>
  <c r="R38" i="23"/>
  <c r="R39" i="23"/>
  <c r="R40" i="23"/>
  <c r="R41" i="23"/>
  <c r="R42" i="23"/>
  <c r="R43" i="23"/>
  <c r="R44" i="23"/>
  <c r="R45" i="23"/>
  <c r="R46" i="23"/>
  <c r="R47" i="23"/>
  <c r="R48" i="23"/>
  <c r="R49" i="23"/>
  <c r="R50" i="23"/>
  <c r="R51" i="23"/>
  <c r="R52" i="23"/>
  <c r="R53" i="23"/>
  <c r="R54" i="23"/>
  <c r="R55" i="23"/>
  <c r="R56" i="23"/>
  <c r="R57" i="23"/>
  <c r="R58" i="23"/>
  <c r="R59" i="23"/>
  <c r="R60" i="23"/>
  <c r="R61" i="23"/>
  <c r="R62" i="23"/>
  <c r="R63" i="23"/>
  <c r="R64" i="23"/>
  <c r="R65" i="23"/>
  <c r="R66" i="23"/>
  <c r="R67" i="23"/>
  <c r="R68" i="23"/>
  <c r="R69" i="23"/>
  <c r="R70" i="23"/>
  <c r="R71" i="23"/>
  <c r="R72" i="23"/>
  <c r="R73" i="23"/>
  <c r="R74" i="23"/>
  <c r="R75" i="23"/>
  <c r="R76" i="23"/>
  <c r="R77" i="23"/>
  <c r="R78" i="23"/>
  <c r="R79" i="23"/>
  <c r="R80" i="23"/>
  <c r="R81" i="23"/>
  <c r="R82" i="23"/>
  <c r="R83" i="23"/>
  <c r="R84" i="23"/>
  <c r="R85" i="23"/>
  <c r="R86" i="23"/>
  <c r="R87" i="23"/>
  <c r="R88" i="23"/>
  <c r="R89" i="23"/>
  <c r="R90" i="23"/>
  <c r="R91" i="23"/>
  <c r="R92" i="23"/>
  <c r="R93" i="23"/>
  <c r="R94" i="23"/>
  <c r="R95" i="23"/>
  <c r="R96" i="23"/>
  <c r="R97" i="23"/>
  <c r="R98" i="23"/>
  <c r="R99" i="23"/>
  <c r="R100" i="23"/>
  <c r="R101" i="23"/>
  <c r="R102" i="23"/>
  <c r="R103" i="23"/>
  <c r="R3" i="23"/>
  <c r="O3" i="23" s="1"/>
  <c r="AG13" i="8"/>
  <c r="AH13" i="8"/>
  <c r="AI13" i="8"/>
  <c r="AK13" i="8"/>
  <c r="AG14" i="8"/>
  <c r="AH14" i="8"/>
  <c r="AI14" i="8"/>
  <c r="AK14" i="8"/>
  <c r="AG15" i="8"/>
  <c r="AH15" i="8"/>
  <c r="AI15" i="8"/>
  <c r="AJ15" i="8"/>
  <c r="AK15" i="8"/>
  <c r="AG16" i="8"/>
  <c r="AH16" i="8"/>
  <c r="AI16" i="8"/>
  <c r="AK16" i="8"/>
  <c r="AL16" i="8"/>
  <c r="AG17" i="8"/>
  <c r="AH17" i="8"/>
  <c r="AI17" i="8"/>
  <c r="AK17" i="8"/>
  <c r="AL17" i="8"/>
  <c r="AG18" i="8"/>
  <c r="AH18" i="8"/>
  <c r="AI18" i="8"/>
  <c r="AK18" i="8"/>
  <c r="AL18" i="8"/>
  <c r="AG19" i="8"/>
  <c r="AH19" i="8"/>
  <c r="AI19" i="8"/>
  <c r="AK19" i="8"/>
  <c r="AG20" i="8"/>
  <c r="AH20" i="8"/>
  <c r="AI20" i="8"/>
  <c r="AK20" i="8"/>
  <c r="AL20" i="8"/>
  <c r="AG21" i="8"/>
  <c r="AH21" i="8"/>
  <c r="AI21" i="8"/>
  <c r="AJ21" i="8"/>
  <c r="AK21" i="8"/>
  <c r="AG22" i="8"/>
  <c r="AH22" i="8"/>
  <c r="AI22" i="8"/>
  <c r="AJ22" i="8"/>
  <c r="AK22" i="8"/>
  <c r="AG23" i="8"/>
  <c r="AH23" i="8"/>
  <c r="AI23" i="8"/>
  <c r="AJ23" i="8"/>
  <c r="AK23" i="8"/>
  <c r="AL23" i="8"/>
  <c r="AG24" i="8"/>
  <c r="AH24" i="8"/>
  <c r="AI24" i="8"/>
  <c r="AJ24" i="8"/>
  <c r="AK24" i="8"/>
  <c r="AL24" i="8"/>
  <c r="AG25" i="8"/>
  <c r="AH25" i="8"/>
  <c r="AI25" i="8"/>
  <c r="AJ25" i="8"/>
  <c r="AK25" i="8"/>
  <c r="AL25" i="8"/>
  <c r="AG26" i="8"/>
  <c r="AH26" i="8"/>
  <c r="AI26" i="8"/>
  <c r="AJ26" i="8"/>
  <c r="AK26" i="8"/>
  <c r="AL26" i="8"/>
  <c r="AG27" i="8"/>
  <c r="AH27" i="8"/>
  <c r="AI27" i="8"/>
  <c r="AJ27" i="8"/>
  <c r="AK27" i="8"/>
  <c r="AL27" i="8"/>
  <c r="AG28" i="8"/>
  <c r="AH28" i="8"/>
  <c r="AI28" i="8"/>
  <c r="AJ28" i="8"/>
  <c r="AK28" i="8"/>
  <c r="AL28" i="8"/>
  <c r="AG29" i="8"/>
  <c r="AH29" i="8"/>
  <c r="AI29" i="8"/>
  <c r="AJ29" i="8"/>
  <c r="AK29" i="8"/>
  <c r="AL29" i="8"/>
  <c r="AG30" i="8"/>
  <c r="AH30" i="8"/>
  <c r="AI30" i="8"/>
  <c r="AJ30" i="8"/>
  <c r="AK30" i="8"/>
  <c r="AL30" i="8"/>
  <c r="AG31" i="8"/>
  <c r="AH31" i="8"/>
  <c r="AI31" i="8"/>
  <c r="AJ31" i="8"/>
  <c r="AK31" i="8"/>
  <c r="AL31" i="8"/>
  <c r="AG32" i="8"/>
  <c r="AH32" i="8"/>
  <c r="AI32" i="8"/>
  <c r="AJ32" i="8"/>
  <c r="AK32" i="8"/>
  <c r="AL32" i="8"/>
  <c r="AG33" i="8"/>
  <c r="AH33" i="8"/>
  <c r="AI33" i="8"/>
  <c r="AJ33" i="8"/>
  <c r="AK33" i="8"/>
  <c r="AL33" i="8"/>
  <c r="AG34" i="8"/>
  <c r="AH34" i="8"/>
  <c r="AI34" i="8"/>
  <c r="AJ34" i="8"/>
  <c r="AK34" i="8"/>
  <c r="AL34" i="8"/>
  <c r="AG35" i="8"/>
  <c r="AH35" i="8"/>
  <c r="AI35" i="8"/>
  <c r="AJ35" i="8"/>
  <c r="AK35" i="8"/>
  <c r="AL35" i="8"/>
  <c r="AG36" i="8"/>
  <c r="AH36" i="8"/>
  <c r="AI36" i="8"/>
  <c r="AJ36" i="8"/>
  <c r="AK36" i="8"/>
  <c r="AL36" i="8"/>
  <c r="AG37" i="8"/>
  <c r="AH37" i="8"/>
  <c r="AI37" i="8"/>
  <c r="AJ37" i="8"/>
  <c r="AK37" i="8"/>
  <c r="AL37" i="8"/>
  <c r="AG38" i="8"/>
  <c r="AH38" i="8"/>
  <c r="AI38" i="8"/>
  <c r="AJ38" i="8"/>
  <c r="AK38" i="8"/>
  <c r="AL38" i="8"/>
  <c r="AG39" i="8"/>
  <c r="AH39" i="8"/>
  <c r="AI39" i="8"/>
  <c r="AJ39" i="8"/>
  <c r="AK39" i="8"/>
  <c r="AL39" i="8"/>
  <c r="AG40" i="8"/>
  <c r="AH40" i="8"/>
  <c r="AI40" i="8"/>
  <c r="AJ40" i="8"/>
  <c r="AK40" i="8"/>
  <c r="AL40" i="8"/>
  <c r="AG41" i="8"/>
  <c r="AH41" i="8"/>
  <c r="AI41" i="8"/>
  <c r="AJ41" i="8"/>
  <c r="AK41" i="8"/>
  <c r="AL41" i="8"/>
  <c r="AG42" i="8"/>
  <c r="AH42" i="8"/>
  <c r="AI42" i="8"/>
  <c r="AJ42" i="8"/>
  <c r="AK42" i="8"/>
  <c r="AL42" i="8"/>
  <c r="AG43" i="8"/>
  <c r="AH43" i="8"/>
  <c r="AI43" i="8"/>
  <c r="AJ43" i="8"/>
  <c r="AK43" i="8"/>
  <c r="AL43" i="8"/>
  <c r="AG44" i="8"/>
  <c r="AH44" i="8"/>
  <c r="AI44" i="8"/>
  <c r="AJ44" i="8"/>
  <c r="AK44" i="8"/>
  <c r="AL44" i="8"/>
  <c r="AG45" i="8"/>
  <c r="AH45" i="8"/>
  <c r="AI45" i="8"/>
  <c r="AJ45" i="8"/>
  <c r="AK45" i="8"/>
  <c r="AL45" i="8"/>
  <c r="AG46" i="8"/>
  <c r="AH46" i="8"/>
  <c r="AI46" i="8"/>
  <c r="AJ46" i="8"/>
  <c r="AK46" i="8"/>
  <c r="AL46" i="8"/>
  <c r="AG47" i="8"/>
  <c r="AH47" i="8"/>
  <c r="AI47" i="8"/>
  <c r="AJ47" i="8"/>
  <c r="AK47" i="8"/>
  <c r="AL47" i="8"/>
  <c r="AG48" i="8"/>
  <c r="AH48" i="8"/>
  <c r="AI48" i="8"/>
  <c r="AJ48" i="8"/>
  <c r="AK48" i="8"/>
  <c r="AL48" i="8"/>
  <c r="AG49" i="8"/>
  <c r="AH49" i="8"/>
  <c r="AI49" i="8"/>
  <c r="AJ49" i="8"/>
  <c r="AK49" i="8"/>
  <c r="AL49" i="8"/>
  <c r="AG50" i="8"/>
  <c r="AH50" i="8"/>
  <c r="AI50" i="8"/>
  <c r="AJ50" i="8"/>
  <c r="AK50" i="8"/>
  <c r="AL50" i="8"/>
  <c r="AG51" i="8"/>
  <c r="AH51" i="8"/>
  <c r="AI51" i="8"/>
  <c r="AJ51" i="8"/>
  <c r="AK51" i="8"/>
  <c r="AL51" i="8"/>
  <c r="AG52" i="8"/>
  <c r="AH52" i="8"/>
  <c r="AI52" i="8"/>
  <c r="AJ52" i="8"/>
  <c r="AK52" i="8"/>
  <c r="AL52" i="8"/>
  <c r="AG53" i="8"/>
  <c r="AH53" i="8"/>
  <c r="AI53" i="8"/>
  <c r="AJ53" i="8"/>
  <c r="AK53" i="8"/>
  <c r="AL53" i="8"/>
  <c r="AG54" i="8"/>
  <c r="AH54" i="8"/>
  <c r="AI54" i="8"/>
  <c r="AJ54" i="8"/>
  <c r="AK54" i="8"/>
  <c r="AL54" i="8"/>
  <c r="AG55" i="8"/>
  <c r="AH55" i="8"/>
  <c r="AI55" i="8"/>
  <c r="AJ55" i="8"/>
  <c r="AK55" i="8"/>
  <c r="AL55" i="8"/>
  <c r="AG56" i="8"/>
  <c r="AH56" i="8"/>
  <c r="AI56" i="8"/>
  <c r="AJ56" i="8"/>
  <c r="AK56" i="8"/>
  <c r="AL56" i="8"/>
  <c r="AG57" i="8"/>
  <c r="AH57" i="8"/>
  <c r="AI57" i="8"/>
  <c r="AJ57" i="8"/>
  <c r="AK57" i="8"/>
  <c r="AL57" i="8"/>
  <c r="AG58" i="8"/>
  <c r="AH58" i="8"/>
  <c r="AI58" i="8"/>
  <c r="AJ58" i="8"/>
  <c r="AK58" i="8"/>
  <c r="AL58" i="8"/>
  <c r="AG59" i="8"/>
  <c r="AH59" i="8"/>
  <c r="AI59" i="8"/>
  <c r="AJ59" i="8"/>
  <c r="AK59" i="8"/>
  <c r="AL59" i="8"/>
  <c r="AG60" i="8"/>
  <c r="AH60" i="8"/>
  <c r="AI60" i="8"/>
  <c r="AJ60" i="8"/>
  <c r="AK60" i="8"/>
  <c r="AL60" i="8"/>
  <c r="AG61" i="8"/>
  <c r="AH61" i="8"/>
  <c r="AI61" i="8"/>
  <c r="AJ61" i="8"/>
  <c r="AK61" i="8"/>
  <c r="AL61" i="8"/>
  <c r="AG62" i="8"/>
  <c r="AH62" i="8"/>
  <c r="AI62" i="8"/>
  <c r="AJ62" i="8"/>
  <c r="AK62" i="8"/>
  <c r="AL62" i="8"/>
  <c r="AG63" i="8"/>
  <c r="AH63" i="8"/>
  <c r="AI63" i="8"/>
  <c r="AJ63" i="8"/>
  <c r="AK63" i="8"/>
  <c r="AL63" i="8"/>
  <c r="AG64" i="8"/>
  <c r="AH64" i="8"/>
  <c r="AI64" i="8"/>
  <c r="AJ64" i="8"/>
  <c r="AK64" i="8"/>
  <c r="AL64" i="8"/>
  <c r="AG65" i="8"/>
  <c r="AH65" i="8"/>
  <c r="AI65" i="8"/>
  <c r="AJ65" i="8"/>
  <c r="AK65" i="8"/>
  <c r="AL65" i="8"/>
  <c r="AG66" i="8"/>
  <c r="AH66" i="8"/>
  <c r="AI66" i="8"/>
  <c r="AJ66" i="8"/>
  <c r="AK66" i="8"/>
  <c r="AL66" i="8"/>
  <c r="AG67" i="8"/>
  <c r="AH67" i="8"/>
  <c r="AI67" i="8"/>
  <c r="AJ67" i="8"/>
  <c r="AK67" i="8"/>
  <c r="AL67" i="8"/>
  <c r="AG68" i="8"/>
  <c r="AH68" i="8"/>
  <c r="AI68" i="8"/>
  <c r="AJ68" i="8"/>
  <c r="AK68" i="8"/>
  <c r="AL68" i="8"/>
  <c r="AG69" i="8"/>
  <c r="AH69" i="8"/>
  <c r="AI69" i="8"/>
  <c r="AJ69" i="8"/>
  <c r="AK69" i="8"/>
  <c r="AL69" i="8"/>
  <c r="AG70" i="8"/>
  <c r="AH70" i="8"/>
  <c r="AI70" i="8"/>
  <c r="AJ70" i="8"/>
  <c r="AK70" i="8"/>
  <c r="AL70" i="8"/>
  <c r="AG71" i="8"/>
  <c r="AH71" i="8"/>
  <c r="AI71" i="8"/>
  <c r="AJ71" i="8"/>
  <c r="AK71" i="8"/>
  <c r="AL71" i="8"/>
  <c r="AG72" i="8"/>
  <c r="AH72" i="8"/>
  <c r="AI72" i="8"/>
  <c r="AJ72" i="8"/>
  <c r="AK72" i="8"/>
  <c r="AL72" i="8"/>
  <c r="AG73" i="8"/>
  <c r="AH73" i="8"/>
  <c r="AI73" i="8"/>
  <c r="AJ73" i="8"/>
  <c r="AK73" i="8"/>
  <c r="AL73" i="8"/>
  <c r="AG74" i="8"/>
  <c r="AH74" i="8"/>
  <c r="AI74" i="8"/>
  <c r="AJ74" i="8"/>
  <c r="AK74" i="8"/>
  <c r="AL74" i="8"/>
  <c r="AG75" i="8"/>
  <c r="AH75" i="8"/>
  <c r="AI75" i="8"/>
  <c r="AJ75" i="8"/>
  <c r="AK75" i="8"/>
  <c r="AL75" i="8"/>
  <c r="AG76" i="8"/>
  <c r="AH76" i="8"/>
  <c r="AI76" i="8"/>
  <c r="AJ76" i="8"/>
  <c r="AK76" i="8"/>
  <c r="AL76" i="8"/>
  <c r="AG77" i="8"/>
  <c r="AH77" i="8"/>
  <c r="AI77" i="8"/>
  <c r="AJ77" i="8"/>
  <c r="AK77" i="8"/>
  <c r="AL77" i="8"/>
  <c r="AG78" i="8"/>
  <c r="AH78" i="8"/>
  <c r="AI78" i="8"/>
  <c r="AJ78" i="8"/>
  <c r="AK78" i="8"/>
  <c r="AL78" i="8"/>
  <c r="AG79" i="8"/>
  <c r="AH79" i="8"/>
  <c r="AI79" i="8"/>
  <c r="AJ79" i="8"/>
  <c r="AK79" i="8"/>
  <c r="AL79" i="8"/>
  <c r="AG80" i="8"/>
  <c r="AH80" i="8"/>
  <c r="AI80" i="8"/>
  <c r="AJ80" i="8"/>
  <c r="AK80" i="8"/>
  <c r="AL80" i="8"/>
  <c r="AG81" i="8"/>
  <c r="AH81" i="8"/>
  <c r="AI81" i="8"/>
  <c r="AJ81" i="8"/>
  <c r="AK81" i="8"/>
  <c r="AL81" i="8"/>
  <c r="AG82" i="8"/>
  <c r="AH82" i="8"/>
  <c r="AI82" i="8"/>
  <c r="AJ82" i="8"/>
  <c r="AK82" i="8"/>
  <c r="AL82" i="8"/>
  <c r="AG83" i="8"/>
  <c r="AH83" i="8"/>
  <c r="AI83" i="8"/>
  <c r="AJ83" i="8"/>
  <c r="AK83" i="8"/>
  <c r="AL83" i="8"/>
  <c r="AG84" i="8"/>
  <c r="AH84" i="8"/>
  <c r="AI84" i="8"/>
  <c r="AJ84" i="8"/>
  <c r="AK84" i="8"/>
  <c r="AL84" i="8"/>
  <c r="AG85" i="8"/>
  <c r="AH85" i="8"/>
  <c r="AI85" i="8"/>
  <c r="AJ85" i="8"/>
  <c r="AK85" i="8"/>
  <c r="AL85" i="8"/>
  <c r="AG86" i="8"/>
  <c r="AH86" i="8"/>
  <c r="AI86" i="8"/>
  <c r="AJ86" i="8"/>
  <c r="AK86" i="8"/>
  <c r="AL86" i="8"/>
  <c r="AG87" i="8"/>
  <c r="AH87" i="8"/>
  <c r="AI87" i="8"/>
  <c r="AJ87" i="8"/>
  <c r="AK87" i="8"/>
  <c r="AL87" i="8"/>
  <c r="AG88" i="8"/>
  <c r="AH88" i="8"/>
  <c r="AI88" i="8"/>
  <c r="AJ88" i="8"/>
  <c r="AK88" i="8"/>
  <c r="AL88" i="8"/>
  <c r="AG89" i="8"/>
  <c r="AH89" i="8"/>
  <c r="AI89" i="8"/>
  <c r="AJ89" i="8"/>
  <c r="AK89" i="8"/>
  <c r="AL89" i="8"/>
  <c r="AG90" i="8"/>
  <c r="AH90" i="8"/>
  <c r="AI90" i="8"/>
  <c r="AJ90" i="8"/>
  <c r="AK90" i="8"/>
  <c r="AL90" i="8"/>
  <c r="AG91" i="8"/>
  <c r="AH91" i="8"/>
  <c r="AI91" i="8"/>
  <c r="AJ91" i="8"/>
  <c r="AK91" i="8"/>
  <c r="AL91" i="8"/>
  <c r="AG92" i="8"/>
  <c r="AH92" i="8"/>
  <c r="AI92" i="8"/>
  <c r="AJ92" i="8"/>
  <c r="AK92" i="8"/>
  <c r="AL92" i="8"/>
  <c r="AG93" i="8"/>
  <c r="AH93" i="8"/>
  <c r="AI93" i="8"/>
  <c r="AJ93" i="8"/>
  <c r="AK93" i="8"/>
  <c r="AL93" i="8"/>
  <c r="AG94" i="8"/>
  <c r="AH94" i="8"/>
  <c r="AI94" i="8"/>
  <c r="AJ94" i="8"/>
  <c r="AK94" i="8"/>
  <c r="AL94" i="8"/>
  <c r="AG95" i="8"/>
  <c r="AH95" i="8"/>
  <c r="AI95" i="8"/>
  <c r="AJ95" i="8"/>
  <c r="AK95" i="8"/>
  <c r="AL95" i="8"/>
  <c r="AG96" i="8"/>
  <c r="AH96" i="8"/>
  <c r="AI96" i="8"/>
  <c r="AJ96" i="8"/>
  <c r="AK96" i="8"/>
  <c r="AL96" i="8"/>
  <c r="AG97" i="8"/>
  <c r="AH97" i="8"/>
  <c r="AI97" i="8"/>
  <c r="AJ97" i="8"/>
  <c r="AK97" i="8"/>
  <c r="AL97" i="8"/>
  <c r="AG98" i="8"/>
  <c r="AH98" i="8"/>
  <c r="AI98" i="8"/>
  <c r="AJ98" i="8"/>
  <c r="AK98" i="8"/>
  <c r="AL98" i="8"/>
  <c r="AG99" i="8"/>
  <c r="AH99" i="8"/>
  <c r="AI99" i="8"/>
  <c r="AJ99" i="8"/>
  <c r="AK99" i="8"/>
  <c r="AL99" i="8"/>
  <c r="AG100" i="8"/>
  <c r="AH100" i="8"/>
  <c r="AI100" i="8"/>
  <c r="AJ100" i="8"/>
  <c r="AK100" i="8"/>
  <c r="AL100" i="8"/>
  <c r="AG101" i="8"/>
  <c r="AH101" i="8"/>
  <c r="AI101" i="8"/>
  <c r="AJ101" i="8"/>
  <c r="AK101" i="8"/>
  <c r="AL101" i="8"/>
  <c r="AG102" i="8"/>
  <c r="AH102" i="8"/>
  <c r="AI102" i="8"/>
  <c r="AJ102" i="8"/>
  <c r="AK102" i="8"/>
  <c r="AL102" i="8"/>
  <c r="AG103" i="8"/>
  <c r="AH103" i="8"/>
  <c r="AI103" i="8"/>
  <c r="AJ103" i="8"/>
  <c r="AK103" i="8"/>
  <c r="AL103" i="8"/>
  <c r="AF13" i="8"/>
  <c r="AF14" i="8"/>
  <c r="AF15" i="8"/>
  <c r="AF16" i="8"/>
  <c r="AF17" i="8"/>
  <c r="AF18" i="8"/>
  <c r="AF19" i="8"/>
  <c r="AF20" i="8"/>
  <c r="AF21" i="8"/>
  <c r="AF22" i="8"/>
  <c r="AF23" i="8"/>
  <c r="AF24" i="8"/>
  <c r="AF25" i="8"/>
  <c r="AF26" i="8"/>
  <c r="AF27" i="8"/>
  <c r="AF28" i="8"/>
  <c r="AF29" i="8"/>
  <c r="AF30" i="8"/>
  <c r="AF31" i="8"/>
  <c r="AF32" i="8"/>
  <c r="AF33" i="8"/>
  <c r="AF34" i="8"/>
  <c r="AF35" i="8"/>
  <c r="AF36" i="8"/>
  <c r="AF37" i="8"/>
  <c r="AF38" i="8"/>
  <c r="AF39" i="8"/>
  <c r="AF40" i="8"/>
  <c r="AF41" i="8"/>
  <c r="AF42" i="8"/>
  <c r="AF43" i="8"/>
  <c r="AF44" i="8"/>
  <c r="AF45" i="8"/>
  <c r="AF46" i="8"/>
  <c r="AF47" i="8"/>
  <c r="AF48" i="8"/>
  <c r="AF49" i="8"/>
  <c r="AF50" i="8"/>
  <c r="AF51" i="8"/>
  <c r="AF52" i="8"/>
  <c r="AF53" i="8"/>
  <c r="AF54" i="8"/>
  <c r="AF55" i="8"/>
  <c r="AF56" i="8"/>
  <c r="AF57" i="8"/>
  <c r="AF58" i="8"/>
  <c r="AF59" i="8"/>
  <c r="AF60" i="8"/>
  <c r="AF61" i="8"/>
  <c r="AF62" i="8"/>
  <c r="AF63" i="8"/>
  <c r="AF64" i="8"/>
  <c r="AF65" i="8"/>
  <c r="AF66" i="8"/>
  <c r="AF67" i="8"/>
  <c r="AF68" i="8"/>
  <c r="AF69" i="8"/>
  <c r="AF70" i="8"/>
  <c r="AF71" i="8"/>
  <c r="AF72" i="8"/>
  <c r="AF73" i="8"/>
  <c r="AF74" i="8"/>
  <c r="AF75" i="8"/>
  <c r="AF76" i="8"/>
  <c r="AF77" i="8"/>
  <c r="AF78" i="8"/>
  <c r="AF79" i="8"/>
  <c r="AF80" i="8"/>
  <c r="AF81" i="8"/>
  <c r="AF82" i="8"/>
  <c r="AF83" i="8"/>
  <c r="AF84" i="8"/>
  <c r="AF85" i="8"/>
  <c r="AF86" i="8"/>
  <c r="AF87" i="8"/>
  <c r="AF88" i="8"/>
  <c r="AF89" i="8"/>
  <c r="AF90" i="8"/>
  <c r="AF91" i="8"/>
  <c r="AF92" i="8"/>
  <c r="AF93" i="8"/>
  <c r="AF94" i="8"/>
  <c r="AF95" i="8"/>
  <c r="AF96" i="8"/>
  <c r="AF97" i="8"/>
  <c r="AF98" i="8"/>
  <c r="AF99" i="8"/>
  <c r="AF100" i="8"/>
  <c r="AF101" i="8"/>
  <c r="AF102" i="8"/>
  <c r="AF103" i="8"/>
  <c r="AF3" i="8"/>
  <c r="AL13" i="8"/>
  <c r="AL14" i="8"/>
  <c r="AL15" i="8"/>
  <c r="AL21" i="8"/>
  <c r="AL22" i="8"/>
  <c r="Q24" i="23"/>
  <c r="AO25" i="20"/>
  <c r="AM25" i="20"/>
  <c r="AJ25" i="20"/>
  <c r="AH25" i="20"/>
  <c r="AB25" i="20"/>
  <c r="Z25" i="20"/>
  <c r="W25" i="20"/>
  <c r="L25" i="20"/>
  <c r="P25" i="20" s="1"/>
  <c r="J25" i="20"/>
  <c r="I25" i="20"/>
  <c r="H25" i="20"/>
  <c r="F25" i="20"/>
  <c r="E25" i="20"/>
  <c r="D25" i="20"/>
  <c r="A25" i="20"/>
  <c r="FV128" i="8"/>
  <c r="FU128" i="8"/>
  <c r="FL128" i="8"/>
  <c r="FK128" i="8"/>
  <c r="FW127" i="8"/>
  <c r="FT127" i="8"/>
  <c r="FS127" i="8"/>
  <c r="FP127" i="8"/>
  <c r="FO127" i="8"/>
  <c r="FM127" i="8"/>
  <c r="FJ127" i="8"/>
  <c r="FI127" i="8"/>
  <c r="FF127" i="8"/>
  <c r="FE127" i="8"/>
  <c r="FV25" i="8"/>
  <c r="FU25" i="8"/>
  <c r="FL25" i="8"/>
  <c r="FK25" i="8"/>
  <c r="FB25" i="8"/>
  <c r="FA25" i="8"/>
  <c r="ER25" i="8"/>
  <c r="EQ25" i="8"/>
  <c r="EH25" i="8"/>
  <c r="EG25" i="8"/>
  <c r="DW25" i="8"/>
  <c r="GH24" i="8"/>
  <c r="GG24" i="8"/>
  <c r="GF24" i="8"/>
  <c r="GE24" i="8"/>
  <c r="GD24" i="8"/>
  <c r="GC24" i="8"/>
  <c r="FW24" i="8"/>
  <c r="FT24" i="8"/>
  <c r="FS24" i="8"/>
  <c r="FP24" i="8"/>
  <c r="FO24" i="8"/>
  <c r="FM24" i="8"/>
  <c r="FJ24" i="8"/>
  <c r="FI24" i="8"/>
  <c r="FF24" i="8"/>
  <c r="FE24" i="8"/>
  <c r="FC24" i="8"/>
  <c r="EZ24" i="8"/>
  <c r="EY24" i="8"/>
  <c r="EV24" i="8"/>
  <c r="EU24" i="8"/>
  <c r="ES24" i="8"/>
  <c r="EP24" i="8"/>
  <c r="EO24" i="8"/>
  <c r="EL24" i="8"/>
  <c r="EK24" i="8"/>
  <c r="EI24" i="8"/>
  <c r="EF24" i="8"/>
  <c r="EE24" i="8"/>
  <c r="EB24" i="8"/>
  <c r="EA24" i="8"/>
  <c r="DY24" i="8"/>
  <c r="DV24" i="8"/>
  <c r="DU24" i="8"/>
  <c r="DR24" i="8"/>
  <c r="DQ24" i="8"/>
  <c r="CR24" i="8"/>
  <c r="CP24" i="8"/>
  <c r="CO24" i="8"/>
  <c r="CN24" i="8"/>
  <c r="CM24" i="8"/>
  <c r="CL24" i="8"/>
  <c r="CK24" i="8"/>
  <c r="N4" i="23"/>
  <c r="V4" i="23" s="1"/>
  <c r="N5" i="23"/>
  <c r="V5" i="23" s="1"/>
  <c r="N6" i="23"/>
  <c r="N7" i="23"/>
  <c r="V7" i="23" s="1"/>
  <c r="N8" i="23"/>
  <c r="V8" i="23" s="1"/>
  <c r="N9" i="23"/>
  <c r="N10" i="23"/>
  <c r="N11" i="23"/>
  <c r="N12" i="23"/>
  <c r="N13" i="23"/>
  <c r="N14" i="23"/>
  <c r="N15" i="23"/>
  <c r="V15" i="23" s="1"/>
  <c r="N16" i="23"/>
  <c r="R16" i="23" s="1"/>
  <c r="O16" i="23" s="1"/>
  <c r="N17" i="23"/>
  <c r="R17" i="23" s="1"/>
  <c r="O17" i="23" s="1"/>
  <c r="N18" i="23"/>
  <c r="N19" i="23"/>
  <c r="N20" i="23"/>
  <c r="R20" i="23" s="1"/>
  <c r="O20" i="23" s="1"/>
  <c r="N21" i="23"/>
  <c r="R21" i="23" s="1"/>
  <c r="O21" i="23" s="1"/>
  <c r="N22" i="23"/>
  <c r="V22" i="23" s="1"/>
  <c r="N23" i="23"/>
  <c r="N24" i="23"/>
  <c r="V24" i="23" s="1"/>
  <c r="N25" i="23"/>
  <c r="V25" i="23" s="1"/>
  <c r="N26" i="23"/>
  <c r="V26" i="23" s="1"/>
  <c r="N27" i="23"/>
  <c r="V27" i="23" s="1"/>
  <c r="N28" i="23"/>
  <c r="V28" i="23" s="1"/>
  <c r="N29" i="23"/>
  <c r="V29" i="23" s="1"/>
  <c r="N30" i="23"/>
  <c r="V30" i="23" s="1"/>
  <c r="N31" i="23"/>
  <c r="V31" i="23" s="1"/>
  <c r="N32" i="23"/>
  <c r="V32" i="23" s="1"/>
  <c r="N33" i="23"/>
  <c r="V33" i="23" s="1"/>
  <c r="N34" i="23"/>
  <c r="V34" i="23" s="1"/>
  <c r="N35" i="23"/>
  <c r="V35" i="23" s="1"/>
  <c r="N36" i="23"/>
  <c r="V36" i="23" s="1"/>
  <c r="N37" i="23"/>
  <c r="V37" i="23" s="1"/>
  <c r="N38" i="23"/>
  <c r="V38" i="23" s="1"/>
  <c r="N39" i="23"/>
  <c r="V39" i="23" s="1"/>
  <c r="N40" i="23"/>
  <c r="V40" i="23" s="1"/>
  <c r="N41" i="23"/>
  <c r="V41" i="23" s="1"/>
  <c r="N42" i="23"/>
  <c r="V42" i="23" s="1"/>
  <c r="N43" i="23"/>
  <c r="V43" i="23" s="1"/>
  <c r="N44" i="23"/>
  <c r="V44" i="23" s="1"/>
  <c r="N45" i="23"/>
  <c r="V45" i="23" s="1"/>
  <c r="N46" i="23"/>
  <c r="V46" i="23" s="1"/>
  <c r="N47" i="23"/>
  <c r="V47" i="23" s="1"/>
  <c r="N48" i="23"/>
  <c r="V48" i="23" s="1"/>
  <c r="N49" i="23"/>
  <c r="V49" i="23" s="1"/>
  <c r="N50" i="23"/>
  <c r="V50" i="23" s="1"/>
  <c r="N51" i="23"/>
  <c r="V51" i="23" s="1"/>
  <c r="N52" i="23"/>
  <c r="V52" i="23" s="1"/>
  <c r="N53" i="23"/>
  <c r="V53" i="23" s="1"/>
  <c r="N54" i="23"/>
  <c r="V54" i="23" s="1"/>
  <c r="N55" i="23"/>
  <c r="V55" i="23" s="1"/>
  <c r="N56" i="23"/>
  <c r="V56" i="23" s="1"/>
  <c r="N57" i="23"/>
  <c r="V57" i="23" s="1"/>
  <c r="N58" i="23"/>
  <c r="V58" i="23" s="1"/>
  <c r="N59" i="23"/>
  <c r="V59" i="23" s="1"/>
  <c r="N60" i="23"/>
  <c r="V60" i="23" s="1"/>
  <c r="N61" i="23"/>
  <c r="V61" i="23" s="1"/>
  <c r="N62" i="23"/>
  <c r="V62" i="23" s="1"/>
  <c r="N63" i="23"/>
  <c r="V63" i="23" s="1"/>
  <c r="N64" i="23"/>
  <c r="V64" i="23" s="1"/>
  <c r="N65" i="23"/>
  <c r="V65" i="23" s="1"/>
  <c r="N66" i="23"/>
  <c r="V66" i="23" s="1"/>
  <c r="N67" i="23"/>
  <c r="V67" i="23" s="1"/>
  <c r="N68" i="23"/>
  <c r="V68" i="23" s="1"/>
  <c r="N69" i="23"/>
  <c r="V69" i="23" s="1"/>
  <c r="N70" i="23"/>
  <c r="V70" i="23" s="1"/>
  <c r="N71" i="23"/>
  <c r="V71" i="23" s="1"/>
  <c r="N72" i="23"/>
  <c r="V72" i="23" s="1"/>
  <c r="N73" i="23"/>
  <c r="V73" i="23" s="1"/>
  <c r="N74" i="23"/>
  <c r="V74" i="23" s="1"/>
  <c r="N75" i="23"/>
  <c r="V75" i="23" s="1"/>
  <c r="N76" i="23"/>
  <c r="V76" i="23" s="1"/>
  <c r="N77" i="23"/>
  <c r="V77" i="23" s="1"/>
  <c r="N78" i="23"/>
  <c r="V78" i="23" s="1"/>
  <c r="N79" i="23"/>
  <c r="V79" i="23" s="1"/>
  <c r="N80" i="23"/>
  <c r="V80" i="23" s="1"/>
  <c r="N81" i="23"/>
  <c r="V81" i="23" s="1"/>
  <c r="N82" i="23"/>
  <c r="V82" i="23" s="1"/>
  <c r="N83" i="23"/>
  <c r="V83" i="23" s="1"/>
  <c r="N84" i="23"/>
  <c r="V84" i="23" s="1"/>
  <c r="N85" i="23"/>
  <c r="V85" i="23" s="1"/>
  <c r="N86" i="23"/>
  <c r="V86" i="23" s="1"/>
  <c r="N87" i="23"/>
  <c r="V87" i="23" s="1"/>
  <c r="N88" i="23"/>
  <c r="V88" i="23" s="1"/>
  <c r="N89" i="23"/>
  <c r="V89" i="23" s="1"/>
  <c r="N90" i="23"/>
  <c r="V90" i="23" s="1"/>
  <c r="N91" i="23"/>
  <c r="V91" i="23" s="1"/>
  <c r="N92" i="23"/>
  <c r="V92" i="23" s="1"/>
  <c r="N93" i="23"/>
  <c r="V93" i="23" s="1"/>
  <c r="N94" i="23"/>
  <c r="V94" i="23" s="1"/>
  <c r="N95" i="23"/>
  <c r="V95" i="23" s="1"/>
  <c r="N96" i="23"/>
  <c r="V96" i="23" s="1"/>
  <c r="N97" i="23"/>
  <c r="V97" i="23" s="1"/>
  <c r="N98" i="23"/>
  <c r="V98" i="23" s="1"/>
  <c r="N99" i="23"/>
  <c r="V99" i="23" s="1"/>
  <c r="N100" i="23"/>
  <c r="V100" i="23" s="1"/>
  <c r="N101" i="23"/>
  <c r="V101" i="23" s="1"/>
  <c r="N102" i="23"/>
  <c r="V102" i="23" s="1"/>
  <c r="N103" i="23"/>
  <c r="V103" i="23" s="1"/>
  <c r="N3" i="23"/>
  <c r="V3" i="23" s="1"/>
  <c r="E636" i="17" l="1"/>
  <c r="E337" i="25"/>
  <c r="E537" i="25"/>
  <c r="E305" i="25"/>
  <c r="E173" i="25"/>
  <c r="E9" i="25"/>
  <c r="E569" i="25"/>
  <c r="E273" i="25"/>
  <c r="E141" i="25"/>
  <c r="E437" i="25"/>
  <c r="E41" i="25"/>
  <c r="E205" i="25"/>
  <c r="E469" i="25"/>
  <c r="E73" i="25"/>
  <c r="E42" i="25"/>
  <c r="E74" i="25"/>
  <c r="E174" i="25"/>
  <c r="E306" i="25"/>
  <c r="E338" i="25"/>
  <c r="E370" i="25"/>
  <c r="E438" i="25"/>
  <c r="E470" i="25"/>
  <c r="E502" i="25"/>
  <c r="E570" i="25"/>
  <c r="E602" i="25"/>
  <c r="E634" i="25"/>
  <c r="E7" i="25"/>
  <c r="E107" i="25"/>
  <c r="E139" i="25"/>
  <c r="E239" i="25"/>
  <c r="E339" i="25"/>
  <c r="E371" i="25"/>
  <c r="E403" i="25"/>
  <c r="E471" i="25"/>
  <c r="E503" i="25"/>
  <c r="E535" i="25"/>
  <c r="E635" i="25"/>
  <c r="E667" i="25"/>
  <c r="E8" i="25"/>
  <c r="E40" i="25"/>
  <c r="E272" i="25"/>
  <c r="E304" i="25"/>
  <c r="E404" i="25"/>
  <c r="E436" i="25"/>
  <c r="E504" i="25"/>
  <c r="E536" i="25"/>
  <c r="E568" i="25"/>
  <c r="E636" i="25"/>
  <c r="E668" i="25"/>
  <c r="E634" i="17"/>
  <c r="E206" i="17"/>
  <c r="E438" i="17"/>
  <c r="E469" i="17"/>
  <c r="E174" i="17"/>
  <c r="E669" i="17"/>
  <c r="E173" i="17"/>
  <c r="E40" i="17"/>
  <c r="E339" i="17"/>
  <c r="E240" i="17"/>
  <c r="E140" i="17"/>
  <c r="E471" i="17"/>
  <c r="E141" i="17"/>
  <c r="E239" i="17"/>
  <c r="E668" i="17"/>
  <c r="E535" i="17"/>
  <c r="E404" i="17"/>
  <c r="E337" i="17"/>
  <c r="E306" i="17"/>
  <c r="E603" i="17"/>
  <c r="E570" i="17"/>
  <c r="E568" i="17"/>
  <c r="E537" i="17"/>
  <c r="E436" i="17"/>
  <c r="E304" i="17"/>
  <c r="E205" i="17"/>
  <c r="E75" i="17"/>
  <c r="E667" i="17"/>
  <c r="E635" i="17"/>
  <c r="E601" i="17"/>
  <c r="E602" i="17"/>
  <c r="E569" i="17"/>
  <c r="E536" i="17"/>
  <c r="E503" i="17"/>
  <c r="E470" i="17"/>
  <c r="E437" i="17"/>
  <c r="E405" i="17"/>
  <c r="E371" i="17"/>
  <c r="E370" i="17"/>
  <c r="E372" i="17"/>
  <c r="E338" i="17"/>
  <c r="E305" i="17"/>
  <c r="E272" i="17"/>
  <c r="E238" i="17"/>
  <c r="E207" i="17"/>
  <c r="E172" i="17"/>
  <c r="E107" i="17"/>
  <c r="E108" i="17"/>
  <c r="E74" i="17"/>
  <c r="E8" i="17"/>
  <c r="E669" i="25"/>
  <c r="E601" i="25"/>
  <c r="E603" i="25"/>
  <c r="E405" i="25"/>
  <c r="E372" i="25"/>
  <c r="E271" i="25"/>
  <c r="E238" i="25"/>
  <c r="E240" i="25"/>
  <c r="E207" i="25"/>
  <c r="E206" i="25"/>
  <c r="E172" i="25"/>
  <c r="E140" i="25"/>
  <c r="E106" i="25"/>
  <c r="E108" i="25"/>
  <c r="E75" i="25"/>
  <c r="E502" i="17"/>
  <c r="E504" i="17"/>
  <c r="E403" i="17"/>
  <c r="E271" i="17"/>
  <c r="E273" i="17"/>
  <c r="E139" i="17"/>
  <c r="E106" i="17"/>
  <c r="E73" i="17"/>
  <c r="E42" i="17"/>
  <c r="E41" i="17"/>
  <c r="E7" i="17"/>
  <c r="E9" i="17"/>
  <c r="R22" i="23"/>
  <c r="O22" i="23" s="1"/>
  <c r="T25" i="20"/>
  <c r="V21" i="23"/>
  <c r="V20" i="23"/>
  <c r="V17" i="23"/>
  <c r="V16" i="23"/>
  <c r="R15" i="23"/>
  <c r="O15" i="23" s="1"/>
  <c r="O14" i="23"/>
  <c r="V14" i="23" s="1"/>
  <c r="R13" i="23"/>
  <c r="O13" i="23" s="1"/>
  <c r="V13" i="23" s="1"/>
  <c r="R12" i="23"/>
  <c r="O12" i="23" s="1"/>
  <c r="V12" i="23" s="1"/>
  <c r="V11" i="23"/>
  <c r="V10" i="23"/>
  <c r="V9" i="23"/>
  <c r="V6" i="23"/>
  <c r="R23" i="23"/>
  <c r="O23" i="23" s="1"/>
  <c r="V23" i="23" s="1"/>
  <c r="S3" i="23"/>
  <c r="Y3" i="23"/>
  <c r="R19" i="23"/>
  <c r="O19" i="23" s="1"/>
  <c r="V19" i="23" s="1"/>
  <c r="R18" i="23"/>
  <c r="O18" i="23" s="1"/>
  <c r="V18" i="23" s="1"/>
  <c r="AP25" i="20"/>
  <c r="AK25" i="20"/>
  <c r="Q6" i="23"/>
  <c r="CU5" i="23" a="1"/>
  <c r="CU5" i="23" s="1"/>
  <c r="CX24" i="23"/>
  <c r="AM5" i="20"/>
  <c r="AM6" i="20"/>
  <c r="AM7" i="20"/>
  <c r="AM8" i="20"/>
  <c r="AM9" i="20"/>
  <c r="AM10" i="20"/>
  <c r="AM11" i="20"/>
  <c r="AM12" i="20"/>
  <c r="AM13" i="20"/>
  <c r="AM14" i="20"/>
  <c r="AM15" i="20"/>
  <c r="AM16" i="20"/>
  <c r="AM17" i="20"/>
  <c r="AM18" i="20"/>
  <c r="AM19" i="20"/>
  <c r="AM20" i="20"/>
  <c r="AM21" i="20"/>
  <c r="AM22" i="20"/>
  <c r="AM23" i="20"/>
  <c r="AM24" i="20"/>
  <c r="AM26" i="20"/>
  <c r="AM27" i="20"/>
  <c r="AM28" i="20"/>
  <c r="AM29" i="20"/>
  <c r="AM30" i="20"/>
  <c r="AM31" i="20"/>
  <c r="AM32" i="20"/>
  <c r="AM33" i="20"/>
  <c r="AM34" i="20"/>
  <c r="AM35" i="20"/>
  <c r="AM36" i="20"/>
  <c r="AM37" i="20"/>
  <c r="AM38" i="20"/>
  <c r="AM39" i="20"/>
  <c r="AM40" i="20"/>
  <c r="AM41" i="20"/>
  <c r="AM42" i="20"/>
  <c r="AM43" i="20"/>
  <c r="AM44" i="20"/>
  <c r="AM45" i="20"/>
  <c r="AM46" i="20"/>
  <c r="AM47" i="20"/>
  <c r="AM48" i="20"/>
  <c r="AM49" i="20"/>
  <c r="AM50" i="20"/>
  <c r="AM51" i="20"/>
  <c r="AM52" i="20"/>
  <c r="AM53" i="20"/>
  <c r="AM54" i="20"/>
  <c r="AM55" i="20"/>
  <c r="AM56" i="20"/>
  <c r="AM57" i="20"/>
  <c r="AM58" i="20"/>
  <c r="AM59" i="20"/>
  <c r="AM60" i="20"/>
  <c r="AM61" i="20"/>
  <c r="AM62" i="20"/>
  <c r="AM63" i="20"/>
  <c r="AM64" i="20"/>
  <c r="AM65" i="20"/>
  <c r="AM66" i="20"/>
  <c r="AM67" i="20"/>
  <c r="AM68" i="20"/>
  <c r="AM69" i="20"/>
  <c r="AM70" i="20"/>
  <c r="AM71" i="20"/>
  <c r="AM72" i="20"/>
  <c r="AM73" i="20"/>
  <c r="AM74" i="20"/>
  <c r="AM75" i="20"/>
  <c r="AM76" i="20"/>
  <c r="AM77" i="20"/>
  <c r="AM78" i="20"/>
  <c r="AM79" i="20"/>
  <c r="AM80" i="20"/>
  <c r="AM81" i="20"/>
  <c r="AM82" i="20"/>
  <c r="AM83" i="20"/>
  <c r="AM84" i="20"/>
  <c r="AM85" i="20"/>
  <c r="AM86" i="20"/>
  <c r="AM87" i="20"/>
  <c r="AM88" i="20"/>
  <c r="AM89" i="20"/>
  <c r="AM90" i="20"/>
  <c r="AM91" i="20"/>
  <c r="AM92" i="20"/>
  <c r="AM93" i="20"/>
  <c r="AM94" i="20"/>
  <c r="AM95" i="20"/>
  <c r="AM96" i="20"/>
  <c r="AM97" i="20"/>
  <c r="AM98" i="20"/>
  <c r="AM99" i="20"/>
  <c r="AM100" i="20"/>
  <c r="AM101" i="20"/>
  <c r="AM102" i="20"/>
  <c r="AM103" i="20"/>
  <c r="AM104" i="20"/>
  <c r="AH5" i="20"/>
  <c r="AH6" i="20"/>
  <c r="AH7" i="20"/>
  <c r="AH8" i="20"/>
  <c r="AH9" i="20"/>
  <c r="AH10" i="20"/>
  <c r="AH11" i="20"/>
  <c r="AH12" i="20"/>
  <c r="AH13" i="20"/>
  <c r="AH14" i="20"/>
  <c r="AH15" i="20"/>
  <c r="AH16" i="20"/>
  <c r="AH17" i="20"/>
  <c r="AH18" i="20"/>
  <c r="AH19" i="20"/>
  <c r="AH20" i="20"/>
  <c r="AH21" i="20"/>
  <c r="AH22" i="20"/>
  <c r="AH23" i="20"/>
  <c r="AH24" i="20"/>
  <c r="AH26" i="20"/>
  <c r="AJ26" i="20"/>
  <c r="AH27" i="20"/>
  <c r="AJ27" i="20"/>
  <c r="AH28" i="20"/>
  <c r="AJ28" i="20"/>
  <c r="AH29" i="20"/>
  <c r="AJ29" i="20"/>
  <c r="AH30" i="20"/>
  <c r="AJ30" i="20"/>
  <c r="AH31" i="20"/>
  <c r="AJ31" i="20"/>
  <c r="AH32" i="20"/>
  <c r="AJ32" i="20"/>
  <c r="AH33" i="20"/>
  <c r="AJ33" i="20"/>
  <c r="AH34" i="20"/>
  <c r="AJ34" i="20"/>
  <c r="AH35" i="20"/>
  <c r="AJ35" i="20"/>
  <c r="AH36" i="20"/>
  <c r="AJ36" i="20"/>
  <c r="AH37" i="20"/>
  <c r="AJ37" i="20"/>
  <c r="AH38" i="20"/>
  <c r="AJ38" i="20"/>
  <c r="AH39" i="20"/>
  <c r="AJ39" i="20"/>
  <c r="AH40" i="20"/>
  <c r="AJ40" i="20"/>
  <c r="AH41" i="20"/>
  <c r="AJ41" i="20"/>
  <c r="AH42" i="20"/>
  <c r="AJ42" i="20"/>
  <c r="AH43" i="20"/>
  <c r="AJ43" i="20"/>
  <c r="AH44" i="20"/>
  <c r="AJ44" i="20"/>
  <c r="AH45" i="20"/>
  <c r="AJ45" i="20"/>
  <c r="AH46" i="20"/>
  <c r="AJ46" i="20"/>
  <c r="AH47" i="20"/>
  <c r="AJ47" i="20"/>
  <c r="AH48" i="20"/>
  <c r="AJ48" i="20"/>
  <c r="AH49" i="20"/>
  <c r="AJ49" i="20"/>
  <c r="AH50" i="20"/>
  <c r="AJ50" i="20"/>
  <c r="AH51" i="20"/>
  <c r="AJ51" i="20"/>
  <c r="AH52" i="20"/>
  <c r="AJ52" i="20"/>
  <c r="AH53" i="20"/>
  <c r="AJ53" i="20"/>
  <c r="AH54" i="20"/>
  <c r="AJ54" i="20"/>
  <c r="AH55" i="20"/>
  <c r="AJ55" i="20"/>
  <c r="AH56" i="20"/>
  <c r="AJ56" i="20"/>
  <c r="AH57" i="20"/>
  <c r="AJ57" i="20"/>
  <c r="AH58" i="20"/>
  <c r="AJ58" i="20"/>
  <c r="AH59" i="20"/>
  <c r="AJ59" i="20"/>
  <c r="AH60" i="20"/>
  <c r="AJ60" i="20"/>
  <c r="AH61" i="20"/>
  <c r="AJ61" i="20"/>
  <c r="AH62" i="20"/>
  <c r="AJ62" i="20"/>
  <c r="AH63" i="20"/>
  <c r="AJ63" i="20"/>
  <c r="AH64" i="20"/>
  <c r="AJ64" i="20"/>
  <c r="AH65" i="20"/>
  <c r="AJ65" i="20"/>
  <c r="AH66" i="20"/>
  <c r="AJ66" i="20"/>
  <c r="AH67" i="20"/>
  <c r="AJ67" i="20"/>
  <c r="AH68" i="20"/>
  <c r="AJ68" i="20"/>
  <c r="AH69" i="20"/>
  <c r="AJ69" i="20"/>
  <c r="AH70" i="20"/>
  <c r="AJ70" i="20"/>
  <c r="AH71" i="20"/>
  <c r="AJ71" i="20"/>
  <c r="AH72" i="20"/>
  <c r="AJ72" i="20"/>
  <c r="AH73" i="20"/>
  <c r="AJ73" i="20"/>
  <c r="AH74" i="20"/>
  <c r="AJ74" i="20"/>
  <c r="AH75" i="20"/>
  <c r="AJ75" i="20"/>
  <c r="AH76" i="20"/>
  <c r="AJ76" i="20"/>
  <c r="AH77" i="20"/>
  <c r="AJ77" i="20"/>
  <c r="AH78" i="20"/>
  <c r="AJ78" i="20"/>
  <c r="AH79" i="20"/>
  <c r="AJ79" i="20"/>
  <c r="AH80" i="20"/>
  <c r="AJ80" i="20"/>
  <c r="AH81" i="20"/>
  <c r="AJ81" i="20"/>
  <c r="AH82" i="20"/>
  <c r="AJ82" i="20"/>
  <c r="AH83" i="20"/>
  <c r="AJ83" i="20"/>
  <c r="AH84" i="20"/>
  <c r="AJ84" i="20"/>
  <c r="AH85" i="20"/>
  <c r="AJ85" i="20"/>
  <c r="AH86" i="20"/>
  <c r="AJ86" i="20"/>
  <c r="AH87" i="20"/>
  <c r="AJ87" i="20"/>
  <c r="AH88" i="20"/>
  <c r="AJ88" i="20"/>
  <c r="AH89" i="20"/>
  <c r="AJ89" i="20"/>
  <c r="AH90" i="20"/>
  <c r="AJ90" i="20"/>
  <c r="AH91" i="20"/>
  <c r="AJ91" i="20"/>
  <c r="AH92" i="20"/>
  <c r="AJ92" i="20"/>
  <c r="AH93" i="20"/>
  <c r="AJ93" i="20"/>
  <c r="AH94" i="20"/>
  <c r="AJ94" i="20"/>
  <c r="AH95" i="20"/>
  <c r="AJ95" i="20"/>
  <c r="AH96" i="20"/>
  <c r="AJ96" i="20"/>
  <c r="AH97" i="20"/>
  <c r="AJ97" i="20"/>
  <c r="AH98" i="20"/>
  <c r="AJ98" i="20"/>
  <c r="AH99" i="20"/>
  <c r="AJ99" i="20"/>
  <c r="AH100" i="20"/>
  <c r="AJ100" i="20"/>
  <c r="AH101" i="20"/>
  <c r="AJ101" i="20"/>
  <c r="AH102" i="20"/>
  <c r="AJ102" i="20"/>
  <c r="AH103" i="20"/>
  <c r="AJ103" i="20"/>
  <c r="AH104" i="20"/>
  <c r="AJ104" i="20"/>
  <c r="AO26" i="20"/>
  <c r="AO27" i="20"/>
  <c r="AO28" i="20"/>
  <c r="AO29" i="20"/>
  <c r="AO30" i="20"/>
  <c r="AO31" i="20"/>
  <c r="AO32" i="20"/>
  <c r="AO33" i="20"/>
  <c r="AO34" i="20"/>
  <c r="AO35" i="20"/>
  <c r="AO36" i="20"/>
  <c r="AO37" i="20"/>
  <c r="AO38" i="20"/>
  <c r="AO39" i="20"/>
  <c r="AO40" i="20"/>
  <c r="AO41" i="20"/>
  <c r="AO42" i="20"/>
  <c r="AO43" i="20"/>
  <c r="AO44" i="20"/>
  <c r="AO45" i="20"/>
  <c r="AO46" i="20"/>
  <c r="AO47" i="20"/>
  <c r="AO48" i="20"/>
  <c r="AO49" i="20"/>
  <c r="AO50" i="20"/>
  <c r="AO51" i="20"/>
  <c r="AO52" i="20"/>
  <c r="AO53" i="20"/>
  <c r="AO54" i="20"/>
  <c r="AO55" i="20"/>
  <c r="AO56" i="20"/>
  <c r="AO57" i="20"/>
  <c r="AO58" i="20"/>
  <c r="AO59" i="20"/>
  <c r="AO60" i="20"/>
  <c r="AO61" i="20"/>
  <c r="AO62" i="20"/>
  <c r="AO63" i="20"/>
  <c r="AO64" i="20"/>
  <c r="AO65" i="20"/>
  <c r="AO66" i="20"/>
  <c r="AO67" i="20"/>
  <c r="AO68" i="20"/>
  <c r="AO69" i="20"/>
  <c r="AO70" i="20"/>
  <c r="AO71" i="20"/>
  <c r="AO72" i="20"/>
  <c r="AO73" i="20"/>
  <c r="AO74" i="20"/>
  <c r="AO75" i="20"/>
  <c r="AO76" i="20"/>
  <c r="AO77" i="20"/>
  <c r="AO78" i="20"/>
  <c r="AO79" i="20"/>
  <c r="AO80" i="20"/>
  <c r="AO81" i="20"/>
  <c r="AO82" i="20"/>
  <c r="AO83" i="20"/>
  <c r="AO84" i="20"/>
  <c r="AO85" i="20"/>
  <c r="AO86" i="20"/>
  <c r="AO87" i="20"/>
  <c r="AO88" i="20"/>
  <c r="AO89" i="20"/>
  <c r="AO90" i="20"/>
  <c r="AO91" i="20"/>
  <c r="AO92" i="20"/>
  <c r="AO93" i="20"/>
  <c r="AO94" i="20"/>
  <c r="AO95" i="20"/>
  <c r="AO96" i="20"/>
  <c r="AO97" i="20"/>
  <c r="AO98" i="20"/>
  <c r="AO99" i="20"/>
  <c r="AO100" i="20"/>
  <c r="AO101" i="20"/>
  <c r="AO102" i="20"/>
  <c r="AO103" i="20"/>
  <c r="AO104" i="20"/>
  <c r="W13" i="20"/>
  <c r="W16" i="20"/>
  <c r="W19" i="20"/>
  <c r="W20" i="20"/>
  <c r="W22" i="20"/>
  <c r="W23" i="20"/>
  <c r="W24" i="20"/>
  <c r="W26" i="20"/>
  <c r="W27" i="20"/>
  <c r="W28" i="20"/>
  <c r="W29" i="20"/>
  <c r="W30" i="20"/>
  <c r="W31" i="20"/>
  <c r="W32" i="20"/>
  <c r="W33" i="20"/>
  <c r="W34" i="20"/>
  <c r="W35" i="20"/>
  <c r="W36" i="20"/>
  <c r="W37" i="20"/>
  <c r="W38" i="20"/>
  <c r="W39" i="20"/>
  <c r="W40" i="20"/>
  <c r="W41" i="20"/>
  <c r="W42" i="20"/>
  <c r="W43" i="20"/>
  <c r="W44" i="20"/>
  <c r="W45" i="20"/>
  <c r="W46" i="20"/>
  <c r="W47" i="20"/>
  <c r="W48" i="20"/>
  <c r="W49" i="20"/>
  <c r="W50" i="20"/>
  <c r="W51" i="20"/>
  <c r="W52" i="20"/>
  <c r="W53" i="20"/>
  <c r="W54" i="20"/>
  <c r="W55" i="20"/>
  <c r="W56" i="20"/>
  <c r="W57" i="20"/>
  <c r="W58" i="20"/>
  <c r="W59" i="20"/>
  <c r="W60" i="20"/>
  <c r="W61" i="20"/>
  <c r="W62" i="20"/>
  <c r="W63" i="20"/>
  <c r="W64" i="20"/>
  <c r="W65" i="20"/>
  <c r="W66" i="20"/>
  <c r="W67" i="20"/>
  <c r="W68" i="20"/>
  <c r="W69" i="20"/>
  <c r="W70" i="20"/>
  <c r="W71" i="20"/>
  <c r="W72" i="20"/>
  <c r="W73" i="20"/>
  <c r="W74" i="20"/>
  <c r="W75" i="20"/>
  <c r="W76" i="20"/>
  <c r="W77" i="20"/>
  <c r="W78" i="20"/>
  <c r="W79" i="20"/>
  <c r="W80" i="20"/>
  <c r="W81" i="20"/>
  <c r="W82" i="20"/>
  <c r="W83" i="20"/>
  <c r="W84" i="20"/>
  <c r="W85" i="20"/>
  <c r="W86" i="20"/>
  <c r="W87" i="20"/>
  <c r="W88" i="20"/>
  <c r="W89" i="20"/>
  <c r="W90" i="20"/>
  <c r="W91" i="20"/>
  <c r="W92" i="20"/>
  <c r="W93" i="20"/>
  <c r="W94" i="20"/>
  <c r="W95" i="20"/>
  <c r="W96" i="20"/>
  <c r="W97" i="20"/>
  <c r="W98" i="20"/>
  <c r="W99" i="20"/>
  <c r="W100" i="20"/>
  <c r="W101" i="20"/>
  <c r="W102" i="20"/>
  <c r="W103" i="20"/>
  <c r="W104" i="20"/>
  <c r="AB5" i="20"/>
  <c r="AB6" i="20"/>
  <c r="AB7" i="20"/>
  <c r="AB8" i="20"/>
  <c r="AB9" i="20"/>
  <c r="AB10" i="20"/>
  <c r="AB11" i="20"/>
  <c r="AB12" i="20"/>
  <c r="AB13" i="20"/>
  <c r="AB14" i="20"/>
  <c r="AB15" i="20"/>
  <c r="AB16" i="20"/>
  <c r="AB17" i="20"/>
  <c r="AB18" i="20"/>
  <c r="AB19" i="20"/>
  <c r="AB20" i="20"/>
  <c r="AB21" i="20"/>
  <c r="AB22" i="20"/>
  <c r="AB23" i="20"/>
  <c r="AB24" i="20"/>
  <c r="AB26" i="20"/>
  <c r="AB27" i="20"/>
  <c r="AB28" i="20"/>
  <c r="AB29" i="20"/>
  <c r="AB30" i="20"/>
  <c r="AB31" i="20"/>
  <c r="AB32" i="20"/>
  <c r="AB33" i="20"/>
  <c r="AB34" i="20"/>
  <c r="AB35" i="20"/>
  <c r="AB36" i="20"/>
  <c r="AB37" i="20"/>
  <c r="AB38" i="20"/>
  <c r="AB39" i="20"/>
  <c r="AB40" i="20"/>
  <c r="AB41" i="20"/>
  <c r="AB42" i="20"/>
  <c r="AB43" i="20"/>
  <c r="AB44" i="20"/>
  <c r="AB45" i="20"/>
  <c r="AB46" i="20"/>
  <c r="AB47" i="20"/>
  <c r="AB48" i="20"/>
  <c r="AB49" i="20"/>
  <c r="AB50" i="20"/>
  <c r="AB51" i="20"/>
  <c r="AB52" i="20"/>
  <c r="AB53" i="20"/>
  <c r="AB54" i="20"/>
  <c r="AB55" i="20"/>
  <c r="AB56" i="20"/>
  <c r="AB57" i="20"/>
  <c r="AB58" i="20"/>
  <c r="AB59" i="20"/>
  <c r="AB60" i="20"/>
  <c r="AB61" i="20"/>
  <c r="AB62" i="20"/>
  <c r="AB63" i="20"/>
  <c r="AB64" i="20"/>
  <c r="AB65" i="20"/>
  <c r="AB66" i="20"/>
  <c r="AB67" i="20"/>
  <c r="AB68" i="20"/>
  <c r="AB69" i="20"/>
  <c r="AB70" i="20"/>
  <c r="AB71" i="20"/>
  <c r="AB72" i="20"/>
  <c r="AB73" i="20"/>
  <c r="AB74" i="20"/>
  <c r="AB75" i="20"/>
  <c r="AB76" i="20"/>
  <c r="AB77" i="20"/>
  <c r="AB78" i="20"/>
  <c r="AB79" i="20"/>
  <c r="AB80" i="20"/>
  <c r="AB81" i="20"/>
  <c r="AB82" i="20"/>
  <c r="AB83" i="20"/>
  <c r="AB84" i="20"/>
  <c r="AB85" i="20"/>
  <c r="AB86" i="20"/>
  <c r="AB87" i="20"/>
  <c r="AB88" i="20"/>
  <c r="AB89" i="20"/>
  <c r="AB90" i="20"/>
  <c r="AB91" i="20"/>
  <c r="AB92" i="20"/>
  <c r="AB93" i="20"/>
  <c r="AB94" i="20"/>
  <c r="AB95" i="20"/>
  <c r="AB96" i="20"/>
  <c r="AB97" i="20"/>
  <c r="AB98" i="20"/>
  <c r="AB99" i="20"/>
  <c r="AB100" i="20"/>
  <c r="AB101" i="20"/>
  <c r="AB102" i="20"/>
  <c r="AB103" i="20"/>
  <c r="AB104" i="20"/>
  <c r="Z26" i="20"/>
  <c r="Z27" i="20"/>
  <c r="Z28" i="20"/>
  <c r="Z29" i="20"/>
  <c r="Z30" i="20"/>
  <c r="Z31" i="20"/>
  <c r="Z32" i="20"/>
  <c r="Z33" i="20"/>
  <c r="Z34" i="20"/>
  <c r="Z35" i="20"/>
  <c r="Z36" i="20"/>
  <c r="Z37" i="20"/>
  <c r="Z38" i="20"/>
  <c r="Z39" i="20"/>
  <c r="Z40" i="20"/>
  <c r="Z41" i="20"/>
  <c r="Z42" i="20"/>
  <c r="Z43" i="20"/>
  <c r="Z44" i="20"/>
  <c r="Z45" i="20"/>
  <c r="Z46" i="20"/>
  <c r="Z47" i="20"/>
  <c r="Z48" i="20"/>
  <c r="Z49" i="20"/>
  <c r="Z50" i="20"/>
  <c r="Z51" i="20"/>
  <c r="Z52" i="20"/>
  <c r="Z53" i="20"/>
  <c r="Z54" i="20"/>
  <c r="Z55" i="20"/>
  <c r="Z56" i="20"/>
  <c r="Z57" i="20"/>
  <c r="Z58" i="20"/>
  <c r="Z59" i="20"/>
  <c r="Z60" i="20"/>
  <c r="Z61" i="20"/>
  <c r="Z62" i="20"/>
  <c r="Z63" i="20"/>
  <c r="Z64" i="20"/>
  <c r="Z65" i="20"/>
  <c r="Z66" i="20"/>
  <c r="Z67" i="20"/>
  <c r="Z68" i="20"/>
  <c r="Z69" i="20"/>
  <c r="Z70" i="20"/>
  <c r="Z71" i="20"/>
  <c r="Z72" i="20"/>
  <c r="Z73" i="20"/>
  <c r="Z74" i="20"/>
  <c r="Z75" i="20"/>
  <c r="Z76" i="20"/>
  <c r="Z77" i="20"/>
  <c r="Z78" i="20"/>
  <c r="Z79" i="20"/>
  <c r="Z80" i="20"/>
  <c r="Z81" i="20"/>
  <c r="Z82" i="20"/>
  <c r="Z83" i="20"/>
  <c r="Z84" i="20"/>
  <c r="Z85" i="20"/>
  <c r="Z86" i="20"/>
  <c r="Z87" i="20"/>
  <c r="Z88" i="20"/>
  <c r="Z89" i="20"/>
  <c r="Z90" i="20"/>
  <c r="Z91" i="20"/>
  <c r="Z92" i="20"/>
  <c r="Z93" i="20"/>
  <c r="Z94" i="20"/>
  <c r="Z95" i="20"/>
  <c r="Z96" i="20"/>
  <c r="Z97" i="20"/>
  <c r="Z98" i="20"/>
  <c r="Z99" i="20"/>
  <c r="Z100" i="20"/>
  <c r="Z101" i="20"/>
  <c r="Z102" i="20"/>
  <c r="Z103" i="20"/>
  <c r="Z104" i="20"/>
  <c r="I6" i="23"/>
  <c r="CN6" i="8" s="1"/>
  <c r="CK4" i="8"/>
  <c r="CK5" i="8"/>
  <c r="CK6" i="8"/>
  <c r="CK7" i="8"/>
  <c r="CK8" i="8"/>
  <c r="CK9" i="8"/>
  <c r="CK10" i="8"/>
  <c r="CK11" i="8"/>
  <c r="CK12" i="8"/>
  <c r="CK13" i="8"/>
  <c r="CK14" i="8"/>
  <c r="CK15" i="8"/>
  <c r="CK16" i="8"/>
  <c r="CK17" i="8"/>
  <c r="CK18" i="8"/>
  <c r="CK19" i="8"/>
  <c r="CK20" i="8"/>
  <c r="CK21" i="8"/>
  <c r="CK22" i="8"/>
  <c r="CK23" i="8"/>
  <c r="CK25" i="8"/>
  <c r="CK26" i="8"/>
  <c r="CK27" i="8"/>
  <c r="CK28" i="8"/>
  <c r="CK29" i="8"/>
  <c r="CK30" i="8"/>
  <c r="CK31" i="8"/>
  <c r="CK32" i="8"/>
  <c r="CK33" i="8"/>
  <c r="CK34" i="8"/>
  <c r="CK35" i="8"/>
  <c r="CK36" i="8"/>
  <c r="CK37" i="8"/>
  <c r="CK38" i="8"/>
  <c r="CK39" i="8"/>
  <c r="CK40" i="8"/>
  <c r="CK41" i="8"/>
  <c r="CK42" i="8"/>
  <c r="CK43" i="8"/>
  <c r="CK44" i="8"/>
  <c r="CK45" i="8"/>
  <c r="CK46" i="8"/>
  <c r="CK47" i="8"/>
  <c r="CK48" i="8"/>
  <c r="CK49" i="8"/>
  <c r="CK50" i="8"/>
  <c r="CK51" i="8"/>
  <c r="CK52" i="8"/>
  <c r="CK53" i="8"/>
  <c r="CK54" i="8"/>
  <c r="CK55" i="8"/>
  <c r="CK56" i="8"/>
  <c r="CK57" i="8"/>
  <c r="CK58" i="8"/>
  <c r="CK59" i="8"/>
  <c r="CK60" i="8"/>
  <c r="CK61" i="8"/>
  <c r="CK62" i="8"/>
  <c r="CK63" i="8"/>
  <c r="CK64" i="8"/>
  <c r="CK65" i="8"/>
  <c r="CK66" i="8"/>
  <c r="CK67" i="8"/>
  <c r="CK68" i="8"/>
  <c r="CK69" i="8"/>
  <c r="CK70" i="8"/>
  <c r="CK71" i="8"/>
  <c r="CK72" i="8"/>
  <c r="CK73" i="8"/>
  <c r="CK74" i="8"/>
  <c r="CK75" i="8"/>
  <c r="CK76" i="8"/>
  <c r="CK77" i="8"/>
  <c r="CK78" i="8"/>
  <c r="CK79" i="8"/>
  <c r="CK80" i="8"/>
  <c r="CK81" i="8"/>
  <c r="CK82" i="8"/>
  <c r="CK83" i="8"/>
  <c r="CK84" i="8"/>
  <c r="CK85" i="8"/>
  <c r="CK86" i="8"/>
  <c r="CK87" i="8"/>
  <c r="CK88" i="8"/>
  <c r="CK89" i="8"/>
  <c r="CK90" i="8"/>
  <c r="CK91" i="8"/>
  <c r="CK92" i="8"/>
  <c r="CK93" i="8"/>
  <c r="CK94" i="8"/>
  <c r="CK95" i="8"/>
  <c r="CK96" i="8"/>
  <c r="CK97" i="8"/>
  <c r="CK98" i="8"/>
  <c r="CK99" i="8"/>
  <c r="CK100" i="8"/>
  <c r="CK101" i="8"/>
  <c r="CK102" i="8"/>
  <c r="CK103" i="8"/>
  <c r="CK104" i="8"/>
  <c r="CR25" i="8"/>
  <c r="CR26" i="8"/>
  <c r="CR27" i="8"/>
  <c r="CR28" i="8"/>
  <c r="CR29" i="8"/>
  <c r="CR30" i="8"/>
  <c r="CR31" i="8"/>
  <c r="CR32" i="8"/>
  <c r="CR33" i="8"/>
  <c r="CR34" i="8"/>
  <c r="CR35" i="8"/>
  <c r="CR36" i="8"/>
  <c r="CR37" i="8"/>
  <c r="CR38" i="8"/>
  <c r="CR39" i="8"/>
  <c r="CR40" i="8"/>
  <c r="CR41" i="8"/>
  <c r="CR42" i="8"/>
  <c r="CR43" i="8"/>
  <c r="CR44" i="8"/>
  <c r="CR45" i="8"/>
  <c r="CR46" i="8"/>
  <c r="CR47" i="8"/>
  <c r="CR48" i="8"/>
  <c r="CR49" i="8"/>
  <c r="CR50" i="8"/>
  <c r="CR51" i="8"/>
  <c r="CR52" i="8"/>
  <c r="CR53" i="8"/>
  <c r="CR54" i="8"/>
  <c r="CR55" i="8"/>
  <c r="CR56" i="8"/>
  <c r="CR57" i="8"/>
  <c r="CR58" i="8"/>
  <c r="CR59" i="8"/>
  <c r="CR60" i="8"/>
  <c r="CR61" i="8"/>
  <c r="CR62" i="8"/>
  <c r="CR63" i="8"/>
  <c r="CR64" i="8"/>
  <c r="CR65" i="8"/>
  <c r="CR66" i="8"/>
  <c r="CR67" i="8"/>
  <c r="CR68" i="8"/>
  <c r="CR69" i="8"/>
  <c r="CR70" i="8"/>
  <c r="CR71" i="8"/>
  <c r="CR72" i="8"/>
  <c r="CR73" i="8"/>
  <c r="CR74" i="8"/>
  <c r="CR75" i="8"/>
  <c r="CR76" i="8"/>
  <c r="CR77" i="8"/>
  <c r="CR78" i="8"/>
  <c r="CR79" i="8"/>
  <c r="CR80" i="8"/>
  <c r="CR81" i="8"/>
  <c r="CR82" i="8"/>
  <c r="CR83" i="8"/>
  <c r="CR84" i="8"/>
  <c r="CR85" i="8"/>
  <c r="CR86" i="8"/>
  <c r="CR87" i="8"/>
  <c r="CR88" i="8"/>
  <c r="CR89" i="8"/>
  <c r="CR90" i="8"/>
  <c r="CR91" i="8"/>
  <c r="CR92" i="8"/>
  <c r="CR93" i="8"/>
  <c r="CR94" i="8"/>
  <c r="CR95" i="8"/>
  <c r="CR96" i="8"/>
  <c r="CR97" i="8"/>
  <c r="CR98" i="8"/>
  <c r="CR99" i="8"/>
  <c r="CR100" i="8"/>
  <c r="CR101" i="8"/>
  <c r="CR102" i="8"/>
  <c r="CR103" i="8"/>
  <c r="CR104" i="8"/>
  <c r="CP25" i="8"/>
  <c r="CP26" i="8"/>
  <c r="CP27" i="8"/>
  <c r="CP28" i="8"/>
  <c r="CP29" i="8"/>
  <c r="CP30" i="8"/>
  <c r="CP31" i="8"/>
  <c r="CP32" i="8"/>
  <c r="CP33" i="8"/>
  <c r="CP34" i="8"/>
  <c r="CP35" i="8"/>
  <c r="CP36" i="8"/>
  <c r="CP37" i="8"/>
  <c r="CP38" i="8"/>
  <c r="CP39" i="8"/>
  <c r="CP40" i="8"/>
  <c r="CP41" i="8"/>
  <c r="CP42" i="8"/>
  <c r="CP43" i="8"/>
  <c r="CP44" i="8"/>
  <c r="CP45" i="8"/>
  <c r="CP46" i="8"/>
  <c r="CP47" i="8"/>
  <c r="CP48" i="8"/>
  <c r="CP49" i="8"/>
  <c r="CP50" i="8"/>
  <c r="CP51" i="8"/>
  <c r="CP52" i="8"/>
  <c r="CP53" i="8"/>
  <c r="CP54" i="8"/>
  <c r="CP55" i="8"/>
  <c r="CP56" i="8"/>
  <c r="CP57" i="8"/>
  <c r="CP58" i="8"/>
  <c r="CP59" i="8"/>
  <c r="CP60" i="8"/>
  <c r="CP61" i="8"/>
  <c r="CP62" i="8"/>
  <c r="CP63" i="8"/>
  <c r="CP64" i="8"/>
  <c r="CP65" i="8"/>
  <c r="CP66" i="8"/>
  <c r="CP67" i="8"/>
  <c r="CP68" i="8"/>
  <c r="CP69" i="8"/>
  <c r="CP70" i="8"/>
  <c r="CP71" i="8"/>
  <c r="CP72" i="8"/>
  <c r="CP73" i="8"/>
  <c r="CP74" i="8"/>
  <c r="CP75" i="8"/>
  <c r="CP76" i="8"/>
  <c r="CP77" i="8"/>
  <c r="CP78" i="8"/>
  <c r="CP79" i="8"/>
  <c r="CP80" i="8"/>
  <c r="CP81" i="8"/>
  <c r="CP82" i="8"/>
  <c r="CP83" i="8"/>
  <c r="CP84" i="8"/>
  <c r="CP85" i="8"/>
  <c r="CP86" i="8"/>
  <c r="CP87" i="8"/>
  <c r="CP88" i="8"/>
  <c r="CP89" i="8"/>
  <c r="CP90" i="8"/>
  <c r="CP91" i="8"/>
  <c r="CP92" i="8"/>
  <c r="CP93" i="8"/>
  <c r="CP94" i="8"/>
  <c r="CP95" i="8"/>
  <c r="CP96" i="8"/>
  <c r="CP97" i="8"/>
  <c r="CP98" i="8"/>
  <c r="CP99" i="8"/>
  <c r="CP100" i="8"/>
  <c r="CP101" i="8"/>
  <c r="CP102" i="8"/>
  <c r="CP103" i="8"/>
  <c r="CP104" i="8"/>
  <c r="CO25" i="8"/>
  <c r="CO26" i="8"/>
  <c r="CO27" i="8"/>
  <c r="CO28" i="8"/>
  <c r="CO29" i="8"/>
  <c r="CO30" i="8"/>
  <c r="CO31" i="8"/>
  <c r="CO32" i="8"/>
  <c r="CO33" i="8"/>
  <c r="CO34" i="8"/>
  <c r="CO35" i="8"/>
  <c r="CO36" i="8"/>
  <c r="CO37" i="8"/>
  <c r="CO38" i="8"/>
  <c r="CO39" i="8"/>
  <c r="CO40" i="8"/>
  <c r="CO41" i="8"/>
  <c r="CO42" i="8"/>
  <c r="CO43" i="8"/>
  <c r="CO44" i="8"/>
  <c r="CO45" i="8"/>
  <c r="CO46" i="8"/>
  <c r="CO47" i="8"/>
  <c r="CO48" i="8"/>
  <c r="CO49" i="8"/>
  <c r="CO50" i="8"/>
  <c r="CO51" i="8"/>
  <c r="CO52" i="8"/>
  <c r="CO53" i="8"/>
  <c r="CO54" i="8"/>
  <c r="CO55" i="8"/>
  <c r="CO56" i="8"/>
  <c r="CO57" i="8"/>
  <c r="CO58" i="8"/>
  <c r="CO59" i="8"/>
  <c r="CO60" i="8"/>
  <c r="CO61" i="8"/>
  <c r="CO62" i="8"/>
  <c r="CO63" i="8"/>
  <c r="CO64" i="8"/>
  <c r="CO65" i="8"/>
  <c r="CO66" i="8"/>
  <c r="CO67" i="8"/>
  <c r="CO68" i="8"/>
  <c r="CO69" i="8"/>
  <c r="CO70" i="8"/>
  <c r="CO71" i="8"/>
  <c r="CO72" i="8"/>
  <c r="CO73" i="8"/>
  <c r="CO74" i="8"/>
  <c r="CO75" i="8"/>
  <c r="CO76" i="8"/>
  <c r="CO77" i="8"/>
  <c r="CO78" i="8"/>
  <c r="CO79" i="8"/>
  <c r="CO80" i="8"/>
  <c r="CO81" i="8"/>
  <c r="CO82" i="8"/>
  <c r="CO83" i="8"/>
  <c r="CO84" i="8"/>
  <c r="CO85" i="8"/>
  <c r="CO86" i="8"/>
  <c r="CO87" i="8"/>
  <c r="CO88" i="8"/>
  <c r="CO89" i="8"/>
  <c r="CO90" i="8"/>
  <c r="CO91" i="8"/>
  <c r="CO92" i="8"/>
  <c r="CO93" i="8"/>
  <c r="CO94" i="8"/>
  <c r="CO95" i="8"/>
  <c r="CO96" i="8"/>
  <c r="CO97" i="8"/>
  <c r="CO98" i="8"/>
  <c r="CO99" i="8"/>
  <c r="CO100" i="8"/>
  <c r="CO101" i="8"/>
  <c r="CO102" i="8"/>
  <c r="CO103" i="8"/>
  <c r="CO104" i="8"/>
  <c r="CN25" i="8"/>
  <c r="CN26" i="8"/>
  <c r="CN27" i="8"/>
  <c r="CN28" i="8"/>
  <c r="CN29" i="8"/>
  <c r="CN30" i="8"/>
  <c r="CN31" i="8"/>
  <c r="CN32" i="8"/>
  <c r="CN33" i="8"/>
  <c r="CN34" i="8"/>
  <c r="CN35" i="8"/>
  <c r="CN36" i="8"/>
  <c r="CN37" i="8"/>
  <c r="CN38" i="8"/>
  <c r="CN39" i="8"/>
  <c r="CN40" i="8"/>
  <c r="CN41" i="8"/>
  <c r="CN42" i="8"/>
  <c r="CN43" i="8"/>
  <c r="CN44" i="8"/>
  <c r="CN45" i="8"/>
  <c r="CN46" i="8"/>
  <c r="CN47" i="8"/>
  <c r="CN48" i="8"/>
  <c r="CN49" i="8"/>
  <c r="CN50" i="8"/>
  <c r="CN51" i="8"/>
  <c r="CN52" i="8"/>
  <c r="CN53" i="8"/>
  <c r="CN54" i="8"/>
  <c r="CN55" i="8"/>
  <c r="CN56" i="8"/>
  <c r="CN57" i="8"/>
  <c r="CN58" i="8"/>
  <c r="CN59" i="8"/>
  <c r="CN60" i="8"/>
  <c r="CN61" i="8"/>
  <c r="CN62" i="8"/>
  <c r="CN63" i="8"/>
  <c r="CN64" i="8"/>
  <c r="CN65" i="8"/>
  <c r="CN66" i="8"/>
  <c r="CN67" i="8"/>
  <c r="CN68" i="8"/>
  <c r="CN69" i="8"/>
  <c r="CN70" i="8"/>
  <c r="CN71" i="8"/>
  <c r="CN72" i="8"/>
  <c r="CN73" i="8"/>
  <c r="CN74" i="8"/>
  <c r="CN75" i="8"/>
  <c r="CN76" i="8"/>
  <c r="CN77" i="8"/>
  <c r="CN78" i="8"/>
  <c r="CN79" i="8"/>
  <c r="CN80" i="8"/>
  <c r="CN81" i="8"/>
  <c r="CN82" i="8"/>
  <c r="CN83" i="8"/>
  <c r="CN84" i="8"/>
  <c r="CN85" i="8"/>
  <c r="CN86" i="8"/>
  <c r="CN87" i="8"/>
  <c r="CN88" i="8"/>
  <c r="CN89" i="8"/>
  <c r="CN90" i="8"/>
  <c r="CN91" i="8"/>
  <c r="CN92" i="8"/>
  <c r="CN93" i="8"/>
  <c r="CN94" i="8"/>
  <c r="CN95" i="8"/>
  <c r="CN96" i="8"/>
  <c r="CN97" i="8"/>
  <c r="CN98" i="8"/>
  <c r="CN99" i="8"/>
  <c r="CN100" i="8"/>
  <c r="CN101" i="8"/>
  <c r="CN102" i="8"/>
  <c r="CN103" i="8"/>
  <c r="CN104" i="8"/>
  <c r="CM4" i="8"/>
  <c r="CM5" i="8"/>
  <c r="CM6" i="8"/>
  <c r="CM7" i="8"/>
  <c r="CM8" i="8"/>
  <c r="CM9" i="8"/>
  <c r="CM10" i="8"/>
  <c r="CM11" i="8"/>
  <c r="CM12" i="8"/>
  <c r="CM13" i="8"/>
  <c r="CM14" i="8"/>
  <c r="CM15" i="8"/>
  <c r="CM16" i="8"/>
  <c r="CM17" i="8"/>
  <c r="CM18" i="8"/>
  <c r="CM19" i="8"/>
  <c r="CM20" i="8"/>
  <c r="CM21" i="8"/>
  <c r="CM22" i="8"/>
  <c r="CM23" i="8"/>
  <c r="CM25" i="8"/>
  <c r="CM26" i="8"/>
  <c r="CM27" i="8"/>
  <c r="CM28" i="8"/>
  <c r="CM29" i="8"/>
  <c r="CM30" i="8"/>
  <c r="CM31" i="8"/>
  <c r="CM32" i="8"/>
  <c r="CM33" i="8"/>
  <c r="CM34" i="8"/>
  <c r="CM35" i="8"/>
  <c r="CM36" i="8"/>
  <c r="CM37" i="8"/>
  <c r="CM38" i="8"/>
  <c r="CM39" i="8"/>
  <c r="CM40" i="8"/>
  <c r="CM41" i="8"/>
  <c r="CM42" i="8"/>
  <c r="CM43" i="8"/>
  <c r="CM44" i="8"/>
  <c r="CM45" i="8"/>
  <c r="CM46" i="8"/>
  <c r="CM47" i="8"/>
  <c r="CM48" i="8"/>
  <c r="CM49" i="8"/>
  <c r="CM50" i="8"/>
  <c r="CM51" i="8"/>
  <c r="CM52" i="8"/>
  <c r="CM53" i="8"/>
  <c r="CM54" i="8"/>
  <c r="CM55" i="8"/>
  <c r="CM56" i="8"/>
  <c r="CM57" i="8"/>
  <c r="CM58" i="8"/>
  <c r="CM59" i="8"/>
  <c r="CM60" i="8"/>
  <c r="CM61" i="8"/>
  <c r="CM62" i="8"/>
  <c r="CM63" i="8"/>
  <c r="CM64" i="8"/>
  <c r="CM65" i="8"/>
  <c r="CM66" i="8"/>
  <c r="CM67" i="8"/>
  <c r="CM68" i="8"/>
  <c r="CM69" i="8"/>
  <c r="CM70" i="8"/>
  <c r="CM71" i="8"/>
  <c r="CM72" i="8"/>
  <c r="CM73" i="8"/>
  <c r="CM74" i="8"/>
  <c r="CM75" i="8"/>
  <c r="CM76" i="8"/>
  <c r="CM77" i="8"/>
  <c r="CM78" i="8"/>
  <c r="CM79" i="8"/>
  <c r="CM80" i="8"/>
  <c r="CM81" i="8"/>
  <c r="CM82" i="8"/>
  <c r="CM83" i="8"/>
  <c r="CM84" i="8"/>
  <c r="CM85" i="8"/>
  <c r="CM86" i="8"/>
  <c r="CM87" i="8"/>
  <c r="CM88" i="8"/>
  <c r="CM89" i="8"/>
  <c r="CM90" i="8"/>
  <c r="CM91" i="8"/>
  <c r="CM92" i="8"/>
  <c r="CM93" i="8"/>
  <c r="CM94" i="8"/>
  <c r="CM95" i="8"/>
  <c r="CM96" i="8"/>
  <c r="CM97" i="8"/>
  <c r="CM98" i="8"/>
  <c r="CM99" i="8"/>
  <c r="CM100" i="8"/>
  <c r="CM101" i="8"/>
  <c r="CM102" i="8"/>
  <c r="CM103" i="8"/>
  <c r="CM104" i="8"/>
  <c r="CL25" i="8"/>
  <c r="CL26" i="8"/>
  <c r="CL27" i="8"/>
  <c r="CL28" i="8"/>
  <c r="CL29" i="8"/>
  <c r="CL30" i="8"/>
  <c r="CL31" i="8"/>
  <c r="CL32" i="8"/>
  <c r="CL33" i="8"/>
  <c r="CL34" i="8"/>
  <c r="CL35" i="8"/>
  <c r="CL36" i="8"/>
  <c r="CL37" i="8"/>
  <c r="CL38" i="8"/>
  <c r="CL39" i="8"/>
  <c r="CL40" i="8"/>
  <c r="CL41" i="8"/>
  <c r="CL42" i="8"/>
  <c r="CL43" i="8"/>
  <c r="CL44" i="8"/>
  <c r="CL45" i="8"/>
  <c r="CL46" i="8"/>
  <c r="CL47" i="8"/>
  <c r="CL48" i="8"/>
  <c r="CL49" i="8"/>
  <c r="CL50" i="8"/>
  <c r="CL51" i="8"/>
  <c r="CL52" i="8"/>
  <c r="CL53" i="8"/>
  <c r="CL54" i="8"/>
  <c r="CL55" i="8"/>
  <c r="CL56" i="8"/>
  <c r="CL57" i="8"/>
  <c r="CL58" i="8"/>
  <c r="CL59" i="8"/>
  <c r="CL60" i="8"/>
  <c r="CL61" i="8"/>
  <c r="CL62" i="8"/>
  <c r="CL63" i="8"/>
  <c r="CL64" i="8"/>
  <c r="CL65" i="8"/>
  <c r="CL66" i="8"/>
  <c r="CL67" i="8"/>
  <c r="CL68" i="8"/>
  <c r="CL69" i="8"/>
  <c r="CL70" i="8"/>
  <c r="CL71" i="8"/>
  <c r="CL72" i="8"/>
  <c r="CL73" i="8"/>
  <c r="CL74" i="8"/>
  <c r="CL75" i="8"/>
  <c r="CL76" i="8"/>
  <c r="CL77" i="8"/>
  <c r="CL78" i="8"/>
  <c r="CL79" i="8"/>
  <c r="CL80" i="8"/>
  <c r="CL81" i="8"/>
  <c r="CL82" i="8"/>
  <c r="CL83" i="8"/>
  <c r="CL84" i="8"/>
  <c r="CL85" i="8"/>
  <c r="CL86" i="8"/>
  <c r="CL87" i="8"/>
  <c r="CL88" i="8"/>
  <c r="CL89" i="8"/>
  <c r="CL90" i="8"/>
  <c r="CL91" i="8"/>
  <c r="CL92" i="8"/>
  <c r="CL93" i="8"/>
  <c r="CL94" i="8"/>
  <c r="CL95" i="8"/>
  <c r="CL96" i="8"/>
  <c r="CL97" i="8"/>
  <c r="CL98" i="8"/>
  <c r="CL99" i="8"/>
  <c r="CL100" i="8"/>
  <c r="CL101" i="8"/>
  <c r="CL102" i="8"/>
  <c r="CL103" i="8"/>
  <c r="CL104" i="8"/>
  <c r="FM128" i="8"/>
  <c r="FM129" i="8"/>
  <c r="FM130" i="8"/>
  <c r="FM131" i="8"/>
  <c r="FM132" i="8"/>
  <c r="FM133" i="8"/>
  <c r="FM134" i="8"/>
  <c r="FM135" i="8"/>
  <c r="FM136" i="8"/>
  <c r="FM137" i="8"/>
  <c r="FM138" i="8"/>
  <c r="FM139" i="8"/>
  <c r="FM140" i="8"/>
  <c r="FM141" i="8"/>
  <c r="FM142" i="8"/>
  <c r="FM143" i="8"/>
  <c r="FM144" i="8"/>
  <c r="FM145" i="8"/>
  <c r="FM146" i="8"/>
  <c r="FM147" i="8"/>
  <c r="FM148" i="8"/>
  <c r="FM149" i="8"/>
  <c r="FM150" i="8"/>
  <c r="FM151" i="8"/>
  <c r="FM152" i="8"/>
  <c r="FM153" i="8"/>
  <c r="FM154" i="8"/>
  <c r="FM155" i="8"/>
  <c r="FM156" i="8"/>
  <c r="FM157" i="8"/>
  <c r="FM158" i="8"/>
  <c r="FM159" i="8"/>
  <c r="FM160" i="8"/>
  <c r="FM161" i="8"/>
  <c r="FM162" i="8"/>
  <c r="FM163" i="8"/>
  <c r="FM164" i="8"/>
  <c r="FM165" i="8"/>
  <c r="FM166" i="8"/>
  <c r="FM167" i="8"/>
  <c r="FM168" i="8"/>
  <c r="FM169" i="8"/>
  <c r="FM170" i="8"/>
  <c r="FM171" i="8"/>
  <c r="FM172" i="8"/>
  <c r="FM173" i="8"/>
  <c r="FM174" i="8"/>
  <c r="FM175" i="8"/>
  <c r="FM176" i="8"/>
  <c r="FM177" i="8"/>
  <c r="FM178" i="8"/>
  <c r="FM179" i="8"/>
  <c r="FM180" i="8"/>
  <c r="FM181" i="8"/>
  <c r="FM182" i="8"/>
  <c r="FM183" i="8"/>
  <c r="FM184" i="8"/>
  <c r="FM185" i="8"/>
  <c r="FM186" i="8"/>
  <c r="FM187" i="8"/>
  <c r="FM188" i="8"/>
  <c r="FM189" i="8"/>
  <c r="FM190" i="8"/>
  <c r="FM191" i="8"/>
  <c r="FM192" i="8"/>
  <c r="FM193" i="8"/>
  <c r="FM194" i="8"/>
  <c r="FM195" i="8"/>
  <c r="FM196" i="8"/>
  <c r="FM197" i="8"/>
  <c r="FM198" i="8"/>
  <c r="FM199" i="8"/>
  <c r="FM200" i="8"/>
  <c r="FM201" i="8"/>
  <c r="FM202" i="8"/>
  <c r="FM203" i="8"/>
  <c r="FM204" i="8"/>
  <c r="FM205" i="8"/>
  <c r="FM206" i="8"/>
  <c r="FI128" i="8"/>
  <c r="FJ128" i="8"/>
  <c r="FI129" i="8"/>
  <c r="FJ129" i="8"/>
  <c r="FK129" i="8"/>
  <c r="FL129" i="8"/>
  <c r="FI130" i="8"/>
  <c r="FJ130" i="8"/>
  <c r="FK130" i="8"/>
  <c r="FL130" i="8"/>
  <c r="FI131" i="8"/>
  <c r="FJ131" i="8"/>
  <c r="FK131" i="8"/>
  <c r="FL131" i="8"/>
  <c r="FI132" i="8"/>
  <c r="FJ132" i="8"/>
  <c r="FK132" i="8"/>
  <c r="FL132" i="8"/>
  <c r="FI133" i="8"/>
  <c r="FJ133" i="8"/>
  <c r="FK133" i="8"/>
  <c r="FL133" i="8"/>
  <c r="FI134" i="8"/>
  <c r="FJ134" i="8"/>
  <c r="FK134" i="8"/>
  <c r="FL134" i="8"/>
  <c r="FI135" i="8"/>
  <c r="FJ135" i="8"/>
  <c r="FK135" i="8"/>
  <c r="FL135" i="8"/>
  <c r="FI136" i="8"/>
  <c r="FJ136" i="8"/>
  <c r="FK136" i="8"/>
  <c r="FL136" i="8"/>
  <c r="FI137" i="8"/>
  <c r="FJ137" i="8"/>
  <c r="FK137" i="8"/>
  <c r="FL137" i="8"/>
  <c r="FI138" i="8"/>
  <c r="FJ138" i="8"/>
  <c r="FK138" i="8"/>
  <c r="FL138" i="8"/>
  <c r="FI139" i="8"/>
  <c r="FJ139" i="8"/>
  <c r="FK139" i="8"/>
  <c r="FL139" i="8"/>
  <c r="FI140" i="8"/>
  <c r="FJ140" i="8"/>
  <c r="FK140" i="8"/>
  <c r="FL140" i="8"/>
  <c r="FI141" i="8"/>
  <c r="FJ141" i="8"/>
  <c r="FK141" i="8"/>
  <c r="FL141" i="8"/>
  <c r="FI142" i="8"/>
  <c r="FJ142" i="8"/>
  <c r="FK142" i="8"/>
  <c r="FL142" i="8"/>
  <c r="FI143" i="8"/>
  <c r="FJ143" i="8"/>
  <c r="FK143" i="8"/>
  <c r="FL143" i="8"/>
  <c r="FI144" i="8"/>
  <c r="FJ144" i="8"/>
  <c r="FK144" i="8"/>
  <c r="FL144" i="8"/>
  <c r="FI145" i="8"/>
  <c r="FJ145" i="8"/>
  <c r="FK145" i="8"/>
  <c r="FL145" i="8"/>
  <c r="FI146" i="8"/>
  <c r="FJ146" i="8"/>
  <c r="FK146" i="8"/>
  <c r="FL146" i="8"/>
  <c r="FI147" i="8"/>
  <c r="FJ147" i="8"/>
  <c r="FK147" i="8"/>
  <c r="FL147" i="8"/>
  <c r="FI148" i="8"/>
  <c r="FJ148" i="8"/>
  <c r="FK148" i="8"/>
  <c r="FL148" i="8"/>
  <c r="FI149" i="8"/>
  <c r="FJ149" i="8"/>
  <c r="FK149" i="8"/>
  <c r="FL149" i="8"/>
  <c r="FI150" i="8"/>
  <c r="FJ150" i="8"/>
  <c r="FK150" i="8"/>
  <c r="FL150" i="8"/>
  <c r="FI151" i="8"/>
  <c r="FJ151" i="8"/>
  <c r="FK151" i="8"/>
  <c r="FL151" i="8"/>
  <c r="FI152" i="8"/>
  <c r="FJ152" i="8"/>
  <c r="FK152" i="8"/>
  <c r="FL152" i="8"/>
  <c r="FI153" i="8"/>
  <c r="FJ153" i="8"/>
  <c r="FK153" i="8"/>
  <c r="FL153" i="8"/>
  <c r="FI154" i="8"/>
  <c r="FJ154" i="8"/>
  <c r="FK154" i="8"/>
  <c r="FL154" i="8"/>
  <c r="FI155" i="8"/>
  <c r="FJ155" i="8"/>
  <c r="FK155" i="8"/>
  <c r="FL155" i="8"/>
  <c r="FI156" i="8"/>
  <c r="FJ156" i="8"/>
  <c r="FK156" i="8"/>
  <c r="FL156" i="8"/>
  <c r="FI157" i="8"/>
  <c r="FJ157" i="8"/>
  <c r="FK157" i="8"/>
  <c r="FL157" i="8"/>
  <c r="FI158" i="8"/>
  <c r="FJ158" i="8"/>
  <c r="FK158" i="8"/>
  <c r="FL158" i="8"/>
  <c r="FI159" i="8"/>
  <c r="FJ159" i="8"/>
  <c r="FK159" i="8"/>
  <c r="FL159" i="8"/>
  <c r="FI160" i="8"/>
  <c r="FJ160" i="8"/>
  <c r="FK160" i="8"/>
  <c r="FL160" i="8"/>
  <c r="FI161" i="8"/>
  <c r="FJ161" i="8"/>
  <c r="FK161" i="8"/>
  <c r="FL161" i="8"/>
  <c r="FI162" i="8"/>
  <c r="FJ162" i="8"/>
  <c r="FK162" i="8"/>
  <c r="FL162" i="8"/>
  <c r="FI163" i="8"/>
  <c r="FJ163" i="8"/>
  <c r="FK163" i="8"/>
  <c r="FL163" i="8"/>
  <c r="FI164" i="8"/>
  <c r="FJ164" i="8"/>
  <c r="FK164" i="8"/>
  <c r="FL164" i="8"/>
  <c r="FI165" i="8"/>
  <c r="FJ165" i="8"/>
  <c r="FK165" i="8"/>
  <c r="FL165" i="8"/>
  <c r="FI166" i="8"/>
  <c r="FJ166" i="8"/>
  <c r="FK166" i="8"/>
  <c r="FL166" i="8"/>
  <c r="FI167" i="8"/>
  <c r="FJ167" i="8"/>
  <c r="FK167" i="8"/>
  <c r="FL167" i="8"/>
  <c r="FI168" i="8"/>
  <c r="FJ168" i="8"/>
  <c r="FK168" i="8"/>
  <c r="FL168" i="8"/>
  <c r="FI169" i="8"/>
  <c r="FJ169" i="8"/>
  <c r="FK169" i="8"/>
  <c r="FL169" i="8"/>
  <c r="FI170" i="8"/>
  <c r="FJ170" i="8"/>
  <c r="FK170" i="8"/>
  <c r="FL170" i="8"/>
  <c r="FI171" i="8"/>
  <c r="FJ171" i="8"/>
  <c r="FK171" i="8"/>
  <c r="FL171" i="8"/>
  <c r="FI172" i="8"/>
  <c r="FJ172" i="8"/>
  <c r="FK172" i="8"/>
  <c r="FL172" i="8"/>
  <c r="FI173" i="8"/>
  <c r="FJ173" i="8"/>
  <c r="FK173" i="8"/>
  <c r="FL173" i="8"/>
  <c r="FI174" i="8"/>
  <c r="FJ174" i="8"/>
  <c r="FK174" i="8"/>
  <c r="FL174" i="8"/>
  <c r="FI175" i="8"/>
  <c r="FJ175" i="8"/>
  <c r="FK175" i="8"/>
  <c r="FL175" i="8"/>
  <c r="FI176" i="8"/>
  <c r="FJ176" i="8"/>
  <c r="FK176" i="8"/>
  <c r="FL176" i="8"/>
  <c r="FI177" i="8"/>
  <c r="FJ177" i="8"/>
  <c r="FK177" i="8"/>
  <c r="FL177" i="8"/>
  <c r="FI178" i="8"/>
  <c r="FJ178" i="8"/>
  <c r="FK178" i="8"/>
  <c r="FL178" i="8"/>
  <c r="FI179" i="8"/>
  <c r="FJ179" i="8"/>
  <c r="FK179" i="8"/>
  <c r="FL179" i="8"/>
  <c r="FI180" i="8"/>
  <c r="FJ180" i="8"/>
  <c r="FK180" i="8"/>
  <c r="FL180" i="8"/>
  <c r="FI181" i="8"/>
  <c r="FJ181" i="8"/>
  <c r="FK181" i="8"/>
  <c r="FL181" i="8"/>
  <c r="FI182" i="8"/>
  <c r="FJ182" i="8"/>
  <c r="FK182" i="8"/>
  <c r="FL182" i="8"/>
  <c r="FI183" i="8"/>
  <c r="FJ183" i="8"/>
  <c r="FK183" i="8"/>
  <c r="FL183" i="8"/>
  <c r="FI184" i="8"/>
  <c r="FJ184" i="8"/>
  <c r="FK184" i="8"/>
  <c r="FL184" i="8"/>
  <c r="FI185" i="8"/>
  <c r="FJ185" i="8"/>
  <c r="FK185" i="8"/>
  <c r="FL185" i="8"/>
  <c r="FI186" i="8"/>
  <c r="FJ186" i="8"/>
  <c r="FK186" i="8"/>
  <c r="FL186" i="8"/>
  <c r="FI187" i="8"/>
  <c r="FJ187" i="8"/>
  <c r="FK187" i="8"/>
  <c r="FL187" i="8"/>
  <c r="FI188" i="8"/>
  <c r="FJ188" i="8"/>
  <c r="FK188" i="8"/>
  <c r="FL188" i="8"/>
  <c r="FI189" i="8"/>
  <c r="FJ189" i="8"/>
  <c r="FK189" i="8"/>
  <c r="FL189" i="8"/>
  <c r="FI190" i="8"/>
  <c r="FJ190" i="8"/>
  <c r="FK190" i="8"/>
  <c r="FL190" i="8"/>
  <c r="FI191" i="8"/>
  <c r="FJ191" i="8"/>
  <c r="FK191" i="8"/>
  <c r="FL191" i="8"/>
  <c r="FI192" i="8"/>
  <c r="FJ192" i="8"/>
  <c r="FK192" i="8"/>
  <c r="FL192" i="8"/>
  <c r="FI193" i="8"/>
  <c r="FJ193" i="8"/>
  <c r="FK193" i="8"/>
  <c r="FL193" i="8"/>
  <c r="FI194" i="8"/>
  <c r="FJ194" i="8"/>
  <c r="FK194" i="8"/>
  <c r="FL194" i="8"/>
  <c r="FI195" i="8"/>
  <c r="FJ195" i="8"/>
  <c r="FK195" i="8"/>
  <c r="FL195" i="8"/>
  <c r="FI196" i="8"/>
  <c r="FJ196" i="8"/>
  <c r="FK196" i="8"/>
  <c r="FL196" i="8"/>
  <c r="FI197" i="8"/>
  <c r="FJ197" i="8"/>
  <c r="FK197" i="8"/>
  <c r="FL197" i="8"/>
  <c r="FI198" i="8"/>
  <c r="FJ198" i="8"/>
  <c r="FK198" i="8"/>
  <c r="FL198" i="8"/>
  <c r="FI199" i="8"/>
  <c r="FJ199" i="8"/>
  <c r="FK199" i="8"/>
  <c r="FL199" i="8"/>
  <c r="FI200" i="8"/>
  <c r="FJ200" i="8"/>
  <c r="FK200" i="8"/>
  <c r="FL200" i="8"/>
  <c r="FI201" i="8"/>
  <c r="FJ201" i="8"/>
  <c r="FK201" i="8"/>
  <c r="FL201" i="8"/>
  <c r="FI202" i="8"/>
  <c r="FJ202" i="8"/>
  <c r="FK202" i="8"/>
  <c r="FL202" i="8"/>
  <c r="FI203" i="8"/>
  <c r="FJ203" i="8"/>
  <c r="FK203" i="8"/>
  <c r="FL203" i="8"/>
  <c r="FI204" i="8"/>
  <c r="FJ204" i="8"/>
  <c r="FK204" i="8"/>
  <c r="FL204" i="8"/>
  <c r="FI205" i="8"/>
  <c r="FJ205" i="8"/>
  <c r="FK205" i="8"/>
  <c r="FL205" i="8"/>
  <c r="FI206" i="8"/>
  <c r="FJ206" i="8"/>
  <c r="FK206" i="8"/>
  <c r="FL206" i="8"/>
  <c r="FF107" i="8"/>
  <c r="FF108" i="8"/>
  <c r="FF109" i="8"/>
  <c r="FF110" i="8"/>
  <c r="FF111" i="8"/>
  <c r="FF112" i="8"/>
  <c r="FF113" i="8"/>
  <c r="FF114" i="8"/>
  <c r="FF115" i="8"/>
  <c r="FF116" i="8"/>
  <c r="FF117" i="8"/>
  <c r="FF118" i="8"/>
  <c r="FF119" i="8"/>
  <c r="FF120" i="8"/>
  <c r="FF121" i="8"/>
  <c r="FF122" i="8"/>
  <c r="FF123" i="8"/>
  <c r="FF124" i="8"/>
  <c r="FF125" i="8"/>
  <c r="FF126" i="8"/>
  <c r="FF128" i="8"/>
  <c r="FF129" i="8"/>
  <c r="FF130" i="8"/>
  <c r="FF131" i="8"/>
  <c r="FF132" i="8"/>
  <c r="FF133" i="8"/>
  <c r="FF134" i="8"/>
  <c r="FF135" i="8"/>
  <c r="FF136" i="8"/>
  <c r="FF137" i="8"/>
  <c r="FF138" i="8"/>
  <c r="FF139" i="8"/>
  <c r="FF140" i="8"/>
  <c r="FF141" i="8"/>
  <c r="FF142" i="8"/>
  <c r="FF143" i="8"/>
  <c r="FF144" i="8"/>
  <c r="FF145" i="8"/>
  <c r="FF146" i="8"/>
  <c r="FF147" i="8"/>
  <c r="FF148" i="8"/>
  <c r="FF149" i="8"/>
  <c r="FF150" i="8"/>
  <c r="FF151" i="8"/>
  <c r="FF152" i="8"/>
  <c r="FF153" i="8"/>
  <c r="FF154" i="8"/>
  <c r="FF155" i="8"/>
  <c r="FF156" i="8"/>
  <c r="FF157" i="8"/>
  <c r="FF158" i="8"/>
  <c r="FF159" i="8"/>
  <c r="FF160" i="8"/>
  <c r="FF161" i="8"/>
  <c r="FF162" i="8"/>
  <c r="FF163" i="8"/>
  <c r="FF164" i="8"/>
  <c r="FF165" i="8"/>
  <c r="FF166" i="8"/>
  <c r="FF167" i="8"/>
  <c r="FF168" i="8"/>
  <c r="FF169" i="8"/>
  <c r="FF170" i="8"/>
  <c r="FF171" i="8"/>
  <c r="FF172" i="8"/>
  <c r="FF173" i="8"/>
  <c r="FF174" i="8"/>
  <c r="FF175" i="8"/>
  <c r="FF176" i="8"/>
  <c r="FF177" i="8"/>
  <c r="FF178" i="8"/>
  <c r="FF179" i="8"/>
  <c r="FF180" i="8"/>
  <c r="FF181" i="8"/>
  <c r="FF182" i="8"/>
  <c r="FF183" i="8"/>
  <c r="FF184" i="8"/>
  <c r="FF185" i="8"/>
  <c r="FF186" i="8"/>
  <c r="FF187" i="8"/>
  <c r="FF188" i="8"/>
  <c r="FF189" i="8"/>
  <c r="FF190" i="8"/>
  <c r="FF191" i="8"/>
  <c r="FF192" i="8"/>
  <c r="FF193" i="8"/>
  <c r="FF194" i="8"/>
  <c r="FF195" i="8"/>
  <c r="FF196" i="8"/>
  <c r="FF197" i="8"/>
  <c r="FF198" i="8"/>
  <c r="FF199" i="8"/>
  <c r="FF200" i="8"/>
  <c r="FF201" i="8"/>
  <c r="FF202" i="8"/>
  <c r="FF203" i="8"/>
  <c r="FF204" i="8"/>
  <c r="FF205" i="8"/>
  <c r="FF206" i="8"/>
  <c r="FE128" i="8"/>
  <c r="FE129" i="8"/>
  <c r="FE130" i="8"/>
  <c r="FE131" i="8"/>
  <c r="FE132" i="8"/>
  <c r="FE133" i="8"/>
  <c r="FE134" i="8"/>
  <c r="FE135" i="8"/>
  <c r="FE136" i="8"/>
  <c r="FE137" i="8"/>
  <c r="FE138" i="8"/>
  <c r="FE139" i="8"/>
  <c r="FE140" i="8"/>
  <c r="FE141" i="8"/>
  <c r="FE142" i="8"/>
  <c r="FE143" i="8"/>
  <c r="FE144" i="8"/>
  <c r="FE145" i="8"/>
  <c r="FE146" i="8"/>
  <c r="FE147" i="8"/>
  <c r="FE148" i="8"/>
  <c r="FE149" i="8"/>
  <c r="FE150" i="8"/>
  <c r="FE151" i="8"/>
  <c r="FE152" i="8"/>
  <c r="FE153" i="8"/>
  <c r="FE154" i="8"/>
  <c r="FE155" i="8"/>
  <c r="FE156" i="8"/>
  <c r="FE157" i="8"/>
  <c r="FE158" i="8"/>
  <c r="FE159" i="8"/>
  <c r="FE160" i="8"/>
  <c r="FE161" i="8"/>
  <c r="FE162" i="8"/>
  <c r="FE163" i="8"/>
  <c r="FE164" i="8"/>
  <c r="FE165" i="8"/>
  <c r="FE166" i="8"/>
  <c r="FE167" i="8"/>
  <c r="FE168" i="8"/>
  <c r="FE169" i="8"/>
  <c r="FE170" i="8"/>
  <c r="FE171" i="8"/>
  <c r="FE172" i="8"/>
  <c r="FE173" i="8"/>
  <c r="FE174" i="8"/>
  <c r="FE175" i="8"/>
  <c r="FE176" i="8"/>
  <c r="FE177" i="8"/>
  <c r="FE178" i="8"/>
  <c r="FE179" i="8"/>
  <c r="FE180" i="8"/>
  <c r="FE181" i="8"/>
  <c r="FE182" i="8"/>
  <c r="FE183" i="8"/>
  <c r="FE184" i="8"/>
  <c r="FE185" i="8"/>
  <c r="FE186" i="8"/>
  <c r="FE187" i="8"/>
  <c r="FE188" i="8"/>
  <c r="FE189" i="8"/>
  <c r="FE190" i="8"/>
  <c r="FE191" i="8"/>
  <c r="FE192" i="8"/>
  <c r="FE193" i="8"/>
  <c r="FE194" i="8"/>
  <c r="FE195" i="8"/>
  <c r="FE196" i="8"/>
  <c r="FE197" i="8"/>
  <c r="FE198" i="8"/>
  <c r="FE199" i="8"/>
  <c r="FE200" i="8"/>
  <c r="FE201" i="8"/>
  <c r="FE202" i="8"/>
  <c r="FE203" i="8"/>
  <c r="FE204" i="8"/>
  <c r="FE205" i="8"/>
  <c r="FE206" i="8"/>
  <c r="FW128" i="8"/>
  <c r="FW129" i="8"/>
  <c r="FW130" i="8"/>
  <c r="FW131" i="8"/>
  <c r="FW132" i="8"/>
  <c r="FW133" i="8"/>
  <c r="FW134" i="8"/>
  <c r="FW135" i="8"/>
  <c r="FW136" i="8"/>
  <c r="FW137" i="8"/>
  <c r="FW138" i="8"/>
  <c r="FW139" i="8"/>
  <c r="FW140" i="8"/>
  <c r="FW141" i="8"/>
  <c r="FW142" i="8"/>
  <c r="FW143" i="8"/>
  <c r="FW144" i="8"/>
  <c r="FW145" i="8"/>
  <c r="FW146" i="8"/>
  <c r="FW147" i="8"/>
  <c r="FW148" i="8"/>
  <c r="FW149" i="8"/>
  <c r="FW150" i="8"/>
  <c r="FW151" i="8"/>
  <c r="FW152" i="8"/>
  <c r="FW153" i="8"/>
  <c r="FW154" i="8"/>
  <c r="FW155" i="8"/>
  <c r="FW156" i="8"/>
  <c r="FW157" i="8"/>
  <c r="FW158" i="8"/>
  <c r="FW159" i="8"/>
  <c r="FW160" i="8"/>
  <c r="FW161" i="8"/>
  <c r="FW162" i="8"/>
  <c r="FW163" i="8"/>
  <c r="FW164" i="8"/>
  <c r="FW165" i="8"/>
  <c r="FW166" i="8"/>
  <c r="FW167" i="8"/>
  <c r="FW168" i="8"/>
  <c r="FW169" i="8"/>
  <c r="FW170" i="8"/>
  <c r="FW171" i="8"/>
  <c r="FW172" i="8"/>
  <c r="FW173" i="8"/>
  <c r="FW174" i="8"/>
  <c r="FW175" i="8"/>
  <c r="FW176" i="8"/>
  <c r="FW177" i="8"/>
  <c r="FW178" i="8"/>
  <c r="FW179" i="8"/>
  <c r="FW180" i="8"/>
  <c r="FW181" i="8"/>
  <c r="FW182" i="8"/>
  <c r="FW183" i="8"/>
  <c r="FW184" i="8"/>
  <c r="FW185" i="8"/>
  <c r="FW186" i="8"/>
  <c r="FW187" i="8"/>
  <c r="FW188" i="8"/>
  <c r="FW189" i="8"/>
  <c r="FW190" i="8"/>
  <c r="FW191" i="8"/>
  <c r="FW192" i="8"/>
  <c r="FW193" i="8"/>
  <c r="FW194" i="8"/>
  <c r="FW195" i="8"/>
  <c r="FW196" i="8"/>
  <c r="FW197" i="8"/>
  <c r="FW198" i="8"/>
  <c r="FW199" i="8"/>
  <c r="FW200" i="8"/>
  <c r="FW201" i="8"/>
  <c r="FW202" i="8"/>
  <c r="FW203" i="8"/>
  <c r="FW204" i="8"/>
  <c r="FW205" i="8"/>
  <c r="FW206" i="8"/>
  <c r="FS128" i="8"/>
  <c r="FT128" i="8"/>
  <c r="FS129" i="8"/>
  <c r="FT129" i="8"/>
  <c r="FU129" i="8"/>
  <c r="FV129" i="8"/>
  <c r="FS130" i="8"/>
  <c r="FT130" i="8"/>
  <c r="FU130" i="8"/>
  <c r="FV130" i="8"/>
  <c r="FS131" i="8"/>
  <c r="FT131" i="8"/>
  <c r="FU131" i="8"/>
  <c r="FV131" i="8"/>
  <c r="FS132" i="8"/>
  <c r="FT132" i="8"/>
  <c r="FU132" i="8"/>
  <c r="FV132" i="8"/>
  <c r="FS133" i="8"/>
  <c r="FT133" i="8"/>
  <c r="FU133" i="8"/>
  <c r="FV133" i="8"/>
  <c r="FS134" i="8"/>
  <c r="FT134" i="8"/>
  <c r="FU134" i="8"/>
  <c r="FV134" i="8"/>
  <c r="FS135" i="8"/>
  <c r="FT135" i="8"/>
  <c r="FU135" i="8"/>
  <c r="FV135" i="8"/>
  <c r="FS136" i="8"/>
  <c r="FT136" i="8"/>
  <c r="FU136" i="8"/>
  <c r="FV136" i="8"/>
  <c r="FS137" i="8"/>
  <c r="FT137" i="8"/>
  <c r="FU137" i="8"/>
  <c r="FV137" i="8"/>
  <c r="FS138" i="8"/>
  <c r="FT138" i="8"/>
  <c r="FU138" i="8"/>
  <c r="FV138" i="8"/>
  <c r="FS139" i="8"/>
  <c r="FT139" i="8"/>
  <c r="FU139" i="8"/>
  <c r="FV139" i="8"/>
  <c r="FS140" i="8"/>
  <c r="FT140" i="8"/>
  <c r="FU140" i="8"/>
  <c r="FV140" i="8"/>
  <c r="FS141" i="8"/>
  <c r="FT141" i="8"/>
  <c r="FU141" i="8"/>
  <c r="FV141" i="8"/>
  <c r="FS142" i="8"/>
  <c r="FT142" i="8"/>
  <c r="FU142" i="8"/>
  <c r="FV142" i="8"/>
  <c r="FS143" i="8"/>
  <c r="FT143" i="8"/>
  <c r="FU143" i="8"/>
  <c r="FV143" i="8"/>
  <c r="FS144" i="8"/>
  <c r="FT144" i="8"/>
  <c r="FU144" i="8"/>
  <c r="FV144" i="8"/>
  <c r="FS145" i="8"/>
  <c r="FT145" i="8"/>
  <c r="FU145" i="8"/>
  <c r="FV145" i="8"/>
  <c r="FS146" i="8"/>
  <c r="FT146" i="8"/>
  <c r="FU146" i="8"/>
  <c r="FV146" i="8"/>
  <c r="FS147" i="8"/>
  <c r="FT147" i="8"/>
  <c r="FU147" i="8"/>
  <c r="FV147" i="8"/>
  <c r="FS148" i="8"/>
  <c r="FT148" i="8"/>
  <c r="FU148" i="8"/>
  <c r="FV148" i="8"/>
  <c r="FS149" i="8"/>
  <c r="FT149" i="8"/>
  <c r="FU149" i="8"/>
  <c r="FV149" i="8"/>
  <c r="FS150" i="8"/>
  <c r="FT150" i="8"/>
  <c r="FU150" i="8"/>
  <c r="FV150" i="8"/>
  <c r="FS151" i="8"/>
  <c r="FT151" i="8"/>
  <c r="FU151" i="8"/>
  <c r="FV151" i="8"/>
  <c r="FS152" i="8"/>
  <c r="FT152" i="8"/>
  <c r="FU152" i="8"/>
  <c r="FV152" i="8"/>
  <c r="FS153" i="8"/>
  <c r="FT153" i="8"/>
  <c r="FU153" i="8"/>
  <c r="FV153" i="8"/>
  <c r="FS154" i="8"/>
  <c r="FT154" i="8"/>
  <c r="FU154" i="8"/>
  <c r="FV154" i="8"/>
  <c r="FS155" i="8"/>
  <c r="FT155" i="8"/>
  <c r="FU155" i="8"/>
  <c r="FV155" i="8"/>
  <c r="FS156" i="8"/>
  <c r="FT156" i="8"/>
  <c r="FU156" i="8"/>
  <c r="FV156" i="8"/>
  <c r="FS157" i="8"/>
  <c r="FT157" i="8"/>
  <c r="FU157" i="8"/>
  <c r="FV157" i="8"/>
  <c r="FS158" i="8"/>
  <c r="FT158" i="8"/>
  <c r="FU158" i="8"/>
  <c r="FV158" i="8"/>
  <c r="FS159" i="8"/>
  <c r="FT159" i="8"/>
  <c r="FU159" i="8"/>
  <c r="FV159" i="8"/>
  <c r="FS160" i="8"/>
  <c r="FT160" i="8"/>
  <c r="FU160" i="8"/>
  <c r="FV160" i="8"/>
  <c r="FS161" i="8"/>
  <c r="FT161" i="8"/>
  <c r="FU161" i="8"/>
  <c r="FV161" i="8"/>
  <c r="FS162" i="8"/>
  <c r="FT162" i="8"/>
  <c r="FU162" i="8"/>
  <c r="FV162" i="8"/>
  <c r="FS163" i="8"/>
  <c r="FT163" i="8"/>
  <c r="FU163" i="8"/>
  <c r="FV163" i="8"/>
  <c r="FS164" i="8"/>
  <c r="FT164" i="8"/>
  <c r="FU164" i="8"/>
  <c r="FV164" i="8"/>
  <c r="FS165" i="8"/>
  <c r="FT165" i="8"/>
  <c r="FU165" i="8"/>
  <c r="FV165" i="8"/>
  <c r="FS166" i="8"/>
  <c r="FT166" i="8"/>
  <c r="FU166" i="8"/>
  <c r="FV166" i="8"/>
  <c r="FS167" i="8"/>
  <c r="FT167" i="8"/>
  <c r="FU167" i="8"/>
  <c r="FV167" i="8"/>
  <c r="FS168" i="8"/>
  <c r="FT168" i="8"/>
  <c r="FU168" i="8"/>
  <c r="FV168" i="8"/>
  <c r="FS169" i="8"/>
  <c r="FT169" i="8"/>
  <c r="FU169" i="8"/>
  <c r="FV169" i="8"/>
  <c r="FS170" i="8"/>
  <c r="FT170" i="8"/>
  <c r="FU170" i="8"/>
  <c r="FV170" i="8"/>
  <c r="FS171" i="8"/>
  <c r="FT171" i="8"/>
  <c r="FU171" i="8"/>
  <c r="FV171" i="8"/>
  <c r="FS172" i="8"/>
  <c r="FT172" i="8"/>
  <c r="FU172" i="8"/>
  <c r="FV172" i="8"/>
  <c r="FS173" i="8"/>
  <c r="FT173" i="8"/>
  <c r="FU173" i="8"/>
  <c r="FV173" i="8"/>
  <c r="FS174" i="8"/>
  <c r="FT174" i="8"/>
  <c r="FU174" i="8"/>
  <c r="FV174" i="8"/>
  <c r="FS175" i="8"/>
  <c r="FT175" i="8"/>
  <c r="FU175" i="8"/>
  <c r="FV175" i="8"/>
  <c r="FS176" i="8"/>
  <c r="FT176" i="8"/>
  <c r="FU176" i="8"/>
  <c r="FV176" i="8"/>
  <c r="FS177" i="8"/>
  <c r="FT177" i="8"/>
  <c r="FU177" i="8"/>
  <c r="FV177" i="8"/>
  <c r="FS178" i="8"/>
  <c r="FT178" i="8"/>
  <c r="FU178" i="8"/>
  <c r="FV178" i="8"/>
  <c r="FS179" i="8"/>
  <c r="FT179" i="8"/>
  <c r="FU179" i="8"/>
  <c r="FV179" i="8"/>
  <c r="FS180" i="8"/>
  <c r="FT180" i="8"/>
  <c r="FU180" i="8"/>
  <c r="FV180" i="8"/>
  <c r="FS181" i="8"/>
  <c r="FT181" i="8"/>
  <c r="FU181" i="8"/>
  <c r="FV181" i="8"/>
  <c r="FS182" i="8"/>
  <c r="FT182" i="8"/>
  <c r="FU182" i="8"/>
  <c r="FV182" i="8"/>
  <c r="FS183" i="8"/>
  <c r="FT183" i="8"/>
  <c r="FU183" i="8"/>
  <c r="FV183" i="8"/>
  <c r="FS184" i="8"/>
  <c r="FT184" i="8"/>
  <c r="FU184" i="8"/>
  <c r="FV184" i="8"/>
  <c r="FS185" i="8"/>
  <c r="FT185" i="8"/>
  <c r="FU185" i="8"/>
  <c r="FV185" i="8"/>
  <c r="FS186" i="8"/>
  <c r="FT186" i="8"/>
  <c r="FU186" i="8"/>
  <c r="FV186" i="8"/>
  <c r="FS187" i="8"/>
  <c r="FT187" i="8"/>
  <c r="FU187" i="8"/>
  <c r="FV187" i="8"/>
  <c r="FS188" i="8"/>
  <c r="FT188" i="8"/>
  <c r="FU188" i="8"/>
  <c r="FV188" i="8"/>
  <c r="FS189" i="8"/>
  <c r="FT189" i="8"/>
  <c r="FU189" i="8"/>
  <c r="FV189" i="8"/>
  <c r="FS190" i="8"/>
  <c r="FT190" i="8"/>
  <c r="FU190" i="8"/>
  <c r="FV190" i="8"/>
  <c r="FS191" i="8"/>
  <c r="FT191" i="8"/>
  <c r="FU191" i="8"/>
  <c r="FV191" i="8"/>
  <c r="FS192" i="8"/>
  <c r="FT192" i="8"/>
  <c r="FU192" i="8"/>
  <c r="FV192" i="8"/>
  <c r="FS193" i="8"/>
  <c r="FT193" i="8"/>
  <c r="FU193" i="8"/>
  <c r="FV193" i="8"/>
  <c r="FS194" i="8"/>
  <c r="FT194" i="8"/>
  <c r="FU194" i="8"/>
  <c r="FV194" i="8"/>
  <c r="FS195" i="8"/>
  <c r="FT195" i="8"/>
  <c r="FU195" i="8"/>
  <c r="FV195" i="8"/>
  <c r="FS196" i="8"/>
  <c r="FT196" i="8"/>
  <c r="FU196" i="8"/>
  <c r="FV196" i="8"/>
  <c r="FS197" i="8"/>
  <c r="FT197" i="8"/>
  <c r="FU197" i="8"/>
  <c r="FV197" i="8"/>
  <c r="FS198" i="8"/>
  <c r="FT198" i="8"/>
  <c r="FU198" i="8"/>
  <c r="FV198" i="8"/>
  <c r="FS199" i="8"/>
  <c r="FT199" i="8"/>
  <c r="FU199" i="8"/>
  <c r="FV199" i="8"/>
  <c r="FS200" i="8"/>
  <c r="FT200" i="8"/>
  <c r="FU200" i="8"/>
  <c r="FV200" i="8"/>
  <c r="FS201" i="8"/>
  <c r="FT201" i="8"/>
  <c r="FU201" i="8"/>
  <c r="FV201" i="8"/>
  <c r="FS202" i="8"/>
  <c r="FT202" i="8"/>
  <c r="FU202" i="8"/>
  <c r="FV202" i="8"/>
  <c r="FS203" i="8"/>
  <c r="FT203" i="8"/>
  <c r="FU203" i="8"/>
  <c r="FV203" i="8"/>
  <c r="FS204" i="8"/>
  <c r="FT204" i="8"/>
  <c r="FU204" i="8"/>
  <c r="FV204" i="8"/>
  <c r="FS205" i="8"/>
  <c r="FT205" i="8"/>
  <c r="FU205" i="8"/>
  <c r="FV205" i="8"/>
  <c r="FS206" i="8"/>
  <c r="FT206" i="8"/>
  <c r="FU206" i="8"/>
  <c r="FV206" i="8"/>
  <c r="FP107" i="8"/>
  <c r="FP108" i="8"/>
  <c r="FP109" i="8"/>
  <c r="FP110" i="8"/>
  <c r="FP111" i="8"/>
  <c r="FP112" i="8"/>
  <c r="FP113" i="8"/>
  <c r="FP114" i="8"/>
  <c r="FP115" i="8"/>
  <c r="FP116" i="8"/>
  <c r="FP117" i="8"/>
  <c r="FP118" i="8"/>
  <c r="FP119" i="8"/>
  <c r="FP120" i="8"/>
  <c r="FP121" i="8"/>
  <c r="FP122" i="8"/>
  <c r="FP123" i="8"/>
  <c r="FP124" i="8"/>
  <c r="FP125" i="8"/>
  <c r="FP126" i="8"/>
  <c r="FP128" i="8"/>
  <c r="FP129" i="8"/>
  <c r="FP130" i="8"/>
  <c r="FP131" i="8"/>
  <c r="FP132" i="8"/>
  <c r="FP133" i="8"/>
  <c r="FP134" i="8"/>
  <c r="FP135" i="8"/>
  <c r="FP136" i="8"/>
  <c r="FP137" i="8"/>
  <c r="FP138" i="8"/>
  <c r="FP139" i="8"/>
  <c r="FP140" i="8"/>
  <c r="FP141" i="8"/>
  <c r="FP142" i="8"/>
  <c r="FP143" i="8"/>
  <c r="FP144" i="8"/>
  <c r="FP145" i="8"/>
  <c r="FP146" i="8"/>
  <c r="FP147" i="8"/>
  <c r="FP148" i="8"/>
  <c r="FP149" i="8"/>
  <c r="FP150" i="8"/>
  <c r="FP151" i="8"/>
  <c r="FP152" i="8"/>
  <c r="FP153" i="8"/>
  <c r="FP154" i="8"/>
  <c r="FP155" i="8"/>
  <c r="FP156" i="8"/>
  <c r="FP157" i="8"/>
  <c r="FP158" i="8"/>
  <c r="FP159" i="8"/>
  <c r="FP160" i="8"/>
  <c r="FP161" i="8"/>
  <c r="FP162" i="8"/>
  <c r="FP163" i="8"/>
  <c r="FP164" i="8"/>
  <c r="FP165" i="8"/>
  <c r="FP166" i="8"/>
  <c r="FP167" i="8"/>
  <c r="FP168" i="8"/>
  <c r="FP169" i="8"/>
  <c r="FP170" i="8"/>
  <c r="FP171" i="8"/>
  <c r="FP172" i="8"/>
  <c r="FP173" i="8"/>
  <c r="FP174" i="8"/>
  <c r="FP175" i="8"/>
  <c r="FP176" i="8"/>
  <c r="FP177" i="8"/>
  <c r="FP178" i="8"/>
  <c r="FP179" i="8"/>
  <c r="FP180" i="8"/>
  <c r="FP181" i="8"/>
  <c r="FP182" i="8"/>
  <c r="FP183" i="8"/>
  <c r="FP184" i="8"/>
  <c r="FP185" i="8"/>
  <c r="FP186" i="8"/>
  <c r="FP187" i="8"/>
  <c r="FP188" i="8"/>
  <c r="FP189" i="8"/>
  <c r="FP190" i="8"/>
  <c r="FP191" i="8"/>
  <c r="FP192" i="8"/>
  <c r="FP193" i="8"/>
  <c r="FP194" i="8"/>
  <c r="FP195" i="8"/>
  <c r="FP196" i="8"/>
  <c r="FP197" i="8"/>
  <c r="FP198" i="8"/>
  <c r="FP199" i="8"/>
  <c r="FP200" i="8"/>
  <c r="FP201" i="8"/>
  <c r="FP202" i="8"/>
  <c r="FP203" i="8"/>
  <c r="FP204" i="8"/>
  <c r="FP205" i="8"/>
  <c r="FP206" i="8"/>
  <c r="FO128" i="8"/>
  <c r="FO129" i="8"/>
  <c r="FO130" i="8"/>
  <c r="FO131" i="8"/>
  <c r="FO132" i="8"/>
  <c r="FO133" i="8"/>
  <c r="FO134" i="8"/>
  <c r="FO135" i="8"/>
  <c r="FO136" i="8"/>
  <c r="FO137" i="8"/>
  <c r="FO138" i="8"/>
  <c r="FO139" i="8"/>
  <c r="FO140" i="8"/>
  <c r="FO141" i="8"/>
  <c r="FO142" i="8"/>
  <c r="FO143" i="8"/>
  <c r="FO144" i="8"/>
  <c r="FO145" i="8"/>
  <c r="FO146" i="8"/>
  <c r="FO147" i="8"/>
  <c r="FO148" i="8"/>
  <c r="FO149" i="8"/>
  <c r="FO150" i="8"/>
  <c r="FO151" i="8"/>
  <c r="FO152" i="8"/>
  <c r="FO153" i="8"/>
  <c r="FO154" i="8"/>
  <c r="FO155" i="8"/>
  <c r="FO156" i="8"/>
  <c r="FO157" i="8"/>
  <c r="FO158" i="8"/>
  <c r="FO159" i="8"/>
  <c r="FO160" i="8"/>
  <c r="FO161" i="8"/>
  <c r="FO162" i="8"/>
  <c r="FO163" i="8"/>
  <c r="FO164" i="8"/>
  <c r="FO165" i="8"/>
  <c r="FO166" i="8"/>
  <c r="FO167" i="8"/>
  <c r="FO168" i="8"/>
  <c r="FO169" i="8"/>
  <c r="FO170" i="8"/>
  <c r="FO171" i="8"/>
  <c r="FO172" i="8"/>
  <c r="FO173" i="8"/>
  <c r="FO174" i="8"/>
  <c r="FO175" i="8"/>
  <c r="FO176" i="8"/>
  <c r="FO177" i="8"/>
  <c r="FO178" i="8"/>
  <c r="FO179" i="8"/>
  <c r="FO180" i="8"/>
  <c r="FO181" i="8"/>
  <c r="FO182" i="8"/>
  <c r="FO183" i="8"/>
  <c r="FO184" i="8"/>
  <c r="FO185" i="8"/>
  <c r="FO186" i="8"/>
  <c r="FO187" i="8"/>
  <c r="FO188" i="8"/>
  <c r="FO189" i="8"/>
  <c r="FO190" i="8"/>
  <c r="FO191" i="8"/>
  <c r="FO192" i="8"/>
  <c r="FO193" i="8"/>
  <c r="FO194" i="8"/>
  <c r="FO195" i="8"/>
  <c r="FO196" i="8"/>
  <c r="FO197" i="8"/>
  <c r="FO198" i="8"/>
  <c r="FO199" i="8"/>
  <c r="FO200" i="8"/>
  <c r="FO201" i="8"/>
  <c r="FO202" i="8"/>
  <c r="FO203" i="8"/>
  <c r="FO204" i="8"/>
  <c r="FO205" i="8"/>
  <c r="FO206" i="8"/>
  <c r="GC25" i="8"/>
  <c r="GD25" i="8"/>
  <c r="GE25" i="8"/>
  <c r="GF25" i="8"/>
  <c r="GG25" i="8"/>
  <c r="GH25" i="8"/>
  <c r="GC26" i="8"/>
  <c r="GD26" i="8"/>
  <c r="GE26" i="8"/>
  <c r="GF26" i="8"/>
  <c r="GG26" i="8"/>
  <c r="GH26" i="8"/>
  <c r="GC27" i="8"/>
  <c r="GD27" i="8"/>
  <c r="GE27" i="8"/>
  <c r="GF27" i="8"/>
  <c r="GG27" i="8"/>
  <c r="GH27" i="8"/>
  <c r="GC28" i="8"/>
  <c r="GD28" i="8"/>
  <c r="GE28" i="8"/>
  <c r="GF28" i="8"/>
  <c r="GG28" i="8"/>
  <c r="GH28" i="8"/>
  <c r="GC29" i="8"/>
  <c r="GD29" i="8"/>
  <c r="GE29" i="8"/>
  <c r="GF29" i="8"/>
  <c r="GG29" i="8"/>
  <c r="GH29" i="8"/>
  <c r="GC30" i="8"/>
  <c r="GD30" i="8"/>
  <c r="GE30" i="8"/>
  <c r="GF30" i="8"/>
  <c r="GG30" i="8"/>
  <c r="GH30" i="8"/>
  <c r="GC31" i="8"/>
  <c r="GD31" i="8"/>
  <c r="GE31" i="8"/>
  <c r="GF31" i="8"/>
  <c r="GG31" i="8"/>
  <c r="GH31" i="8"/>
  <c r="GC32" i="8"/>
  <c r="GD32" i="8"/>
  <c r="GE32" i="8"/>
  <c r="GF32" i="8"/>
  <c r="GG32" i="8"/>
  <c r="GH32" i="8"/>
  <c r="GC33" i="8"/>
  <c r="GD33" i="8"/>
  <c r="GE33" i="8"/>
  <c r="GF33" i="8"/>
  <c r="GG33" i="8"/>
  <c r="GH33" i="8"/>
  <c r="GC34" i="8"/>
  <c r="GD34" i="8"/>
  <c r="GE34" i="8"/>
  <c r="GF34" i="8"/>
  <c r="GG34" i="8"/>
  <c r="GH34" i="8"/>
  <c r="GC35" i="8"/>
  <c r="GD35" i="8"/>
  <c r="GE35" i="8"/>
  <c r="GF35" i="8"/>
  <c r="GG35" i="8"/>
  <c r="GH35" i="8"/>
  <c r="GC36" i="8"/>
  <c r="GD36" i="8"/>
  <c r="GE36" i="8"/>
  <c r="GF36" i="8"/>
  <c r="GG36" i="8"/>
  <c r="GH36" i="8"/>
  <c r="GC37" i="8"/>
  <c r="GD37" i="8"/>
  <c r="GE37" i="8"/>
  <c r="GF37" i="8"/>
  <c r="GG37" i="8"/>
  <c r="GH37" i="8"/>
  <c r="GC38" i="8"/>
  <c r="GD38" i="8"/>
  <c r="GE38" i="8"/>
  <c r="GF38" i="8"/>
  <c r="GG38" i="8"/>
  <c r="GH38" i="8"/>
  <c r="GC39" i="8"/>
  <c r="GD39" i="8"/>
  <c r="GE39" i="8"/>
  <c r="GF39" i="8"/>
  <c r="GG39" i="8"/>
  <c r="GH39" i="8"/>
  <c r="GC40" i="8"/>
  <c r="GD40" i="8"/>
  <c r="GE40" i="8"/>
  <c r="GF40" i="8"/>
  <c r="GG40" i="8"/>
  <c r="GH40" i="8"/>
  <c r="GC41" i="8"/>
  <c r="GD41" i="8"/>
  <c r="GE41" i="8"/>
  <c r="GF41" i="8"/>
  <c r="GG41" i="8"/>
  <c r="GH41" i="8"/>
  <c r="GC42" i="8"/>
  <c r="GD42" i="8"/>
  <c r="GE42" i="8"/>
  <c r="GF42" i="8"/>
  <c r="GG42" i="8"/>
  <c r="GH42" i="8"/>
  <c r="GC43" i="8"/>
  <c r="GD43" i="8"/>
  <c r="GE43" i="8"/>
  <c r="GF43" i="8"/>
  <c r="GG43" i="8"/>
  <c r="GH43" i="8"/>
  <c r="GC44" i="8"/>
  <c r="GD44" i="8"/>
  <c r="GE44" i="8"/>
  <c r="GF44" i="8"/>
  <c r="GG44" i="8"/>
  <c r="GH44" i="8"/>
  <c r="GC45" i="8"/>
  <c r="GD45" i="8"/>
  <c r="GE45" i="8"/>
  <c r="GF45" i="8"/>
  <c r="GG45" i="8"/>
  <c r="GH45" i="8"/>
  <c r="GC46" i="8"/>
  <c r="GD46" i="8"/>
  <c r="GE46" i="8"/>
  <c r="GF46" i="8"/>
  <c r="GG46" i="8"/>
  <c r="GH46" i="8"/>
  <c r="GC47" i="8"/>
  <c r="GD47" i="8"/>
  <c r="GE47" i="8"/>
  <c r="GF47" i="8"/>
  <c r="GG47" i="8"/>
  <c r="GH47" i="8"/>
  <c r="GC48" i="8"/>
  <c r="GD48" i="8"/>
  <c r="GE48" i="8"/>
  <c r="GF48" i="8"/>
  <c r="GG48" i="8"/>
  <c r="GH48" i="8"/>
  <c r="GC49" i="8"/>
  <c r="GD49" i="8"/>
  <c r="GE49" i="8"/>
  <c r="GF49" i="8"/>
  <c r="GG49" i="8"/>
  <c r="GH49" i="8"/>
  <c r="GC50" i="8"/>
  <c r="GD50" i="8"/>
  <c r="GE50" i="8"/>
  <c r="GF50" i="8"/>
  <c r="GG50" i="8"/>
  <c r="GH50" i="8"/>
  <c r="GC51" i="8"/>
  <c r="GD51" i="8"/>
  <c r="GE51" i="8"/>
  <c r="GF51" i="8"/>
  <c r="GG51" i="8"/>
  <c r="GH51" i="8"/>
  <c r="GC52" i="8"/>
  <c r="GD52" i="8"/>
  <c r="GE52" i="8"/>
  <c r="GF52" i="8"/>
  <c r="GG52" i="8"/>
  <c r="GH52" i="8"/>
  <c r="GC53" i="8"/>
  <c r="GD53" i="8"/>
  <c r="GE53" i="8"/>
  <c r="GF53" i="8"/>
  <c r="GG53" i="8"/>
  <c r="GH53" i="8"/>
  <c r="GC54" i="8"/>
  <c r="GD54" i="8"/>
  <c r="GE54" i="8"/>
  <c r="GF54" i="8"/>
  <c r="GG54" i="8"/>
  <c r="GH54" i="8"/>
  <c r="GC55" i="8"/>
  <c r="GD55" i="8"/>
  <c r="GE55" i="8"/>
  <c r="GF55" i="8"/>
  <c r="GG55" i="8"/>
  <c r="GH55" i="8"/>
  <c r="GC56" i="8"/>
  <c r="GD56" i="8"/>
  <c r="GE56" i="8"/>
  <c r="GF56" i="8"/>
  <c r="GG56" i="8"/>
  <c r="GH56" i="8"/>
  <c r="GC57" i="8"/>
  <c r="GD57" i="8"/>
  <c r="GE57" i="8"/>
  <c r="GF57" i="8"/>
  <c r="GG57" i="8"/>
  <c r="GH57" i="8"/>
  <c r="GC58" i="8"/>
  <c r="GD58" i="8"/>
  <c r="GE58" i="8"/>
  <c r="GF58" i="8"/>
  <c r="GG58" i="8"/>
  <c r="GH58" i="8"/>
  <c r="GC59" i="8"/>
  <c r="GD59" i="8"/>
  <c r="GE59" i="8"/>
  <c r="GF59" i="8"/>
  <c r="GG59" i="8"/>
  <c r="GH59" i="8"/>
  <c r="GC60" i="8"/>
  <c r="GD60" i="8"/>
  <c r="GE60" i="8"/>
  <c r="GF60" i="8"/>
  <c r="GG60" i="8"/>
  <c r="GH60" i="8"/>
  <c r="GC61" i="8"/>
  <c r="GD61" i="8"/>
  <c r="GE61" i="8"/>
  <c r="GF61" i="8"/>
  <c r="GG61" i="8"/>
  <c r="GH61" i="8"/>
  <c r="GC62" i="8"/>
  <c r="GD62" i="8"/>
  <c r="GE62" i="8"/>
  <c r="GF62" i="8"/>
  <c r="GG62" i="8"/>
  <c r="GH62" i="8"/>
  <c r="GC63" i="8"/>
  <c r="GD63" i="8"/>
  <c r="GE63" i="8"/>
  <c r="GF63" i="8"/>
  <c r="GG63" i="8"/>
  <c r="GH63" i="8"/>
  <c r="GC64" i="8"/>
  <c r="GD64" i="8"/>
  <c r="GE64" i="8"/>
  <c r="GF64" i="8"/>
  <c r="GG64" i="8"/>
  <c r="GH64" i="8"/>
  <c r="GC65" i="8"/>
  <c r="GD65" i="8"/>
  <c r="GE65" i="8"/>
  <c r="GF65" i="8"/>
  <c r="GG65" i="8"/>
  <c r="GH65" i="8"/>
  <c r="GC66" i="8"/>
  <c r="GD66" i="8"/>
  <c r="GE66" i="8"/>
  <c r="GF66" i="8"/>
  <c r="GG66" i="8"/>
  <c r="GH66" i="8"/>
  <c r="GC67" i="8"/>
  <c r="GD67" i="8"/>
  <c r="GE67" i="8"/>
  <c r="GF67" i="8"/>
  <c r="GG67" i="8"/>
  <c r="GH67" i="8"/>
  <c r="GC68" i="8"/>
  <c r="GD68" i="8"/>
  <c r="GE68" i="8"/>
  <c r="GF68" i="8"/>
  <c r="GG68" i="8"/>
  <c r="GH68" i="8"/>
  <c r="GC69" i="8"/>
  <c r="GD69" i="8"/>
  <c r="GE69" i="8"/>
  <c r="GF69" i="8"/>
  <c r="GG69" i="8"/>
  <c r="GH69" i="8"/>
  <c r="GC70" i="8"/>
  <c r="GD70" i="8"/>
  <c r="GE70" i="8"/>
  <c r="GF70" i="8"/>
  <c r="GG70" i="8"/>
  <c r="GH70" i="8"/>
  <c r="GC71" i="8"/>
  <c r="GD71" i="8"/>
  <c r="GE71" i="8"/>
  <c r="GF71" i="8"/>
  <c r="GG71" i="8"/>
  <c r="GH71" i="8"/>
  <c r="GC72" i="8"/>
  <c r="GD72" i="8"/>
  <c r="GE72" i="8"/>
  <c r="GF72" i="8"/>
  <c r="GG72" i="8"/>
  <c r="GH72" i="8"/>
  <c r="GC73" i="8"/>
  <c r="GD73" i="8"/>
  <c r="GE73" i="8"/>
  <c r="GF73" i="8"/>
  <c r="GG73" i="8"/>
  <c r="GH73" i="8"/>
  <c r="GC74" i="8"/>
  <c r="GD74" i="8"/>
  <c r="GE74" i="8"/>
  <c r="GF74" i="8"/>
  <c r="GG74" i="8"/>
  <c r="GH74" i="8"/>
  <c r="GC75" i="8"/>
  <c r="GD75" i="8"/>
  <c r="GE75" i="8"/>
  <c r="GF75" i="8"/>
  <c r="GG75" i="8"/>
  <c r="GH75" i="8"/>
  <c r="GC76" i="8"/>
  <c r="GD76" i="8"/>
  <c r="GE76" i="8"/>
  <c r="GF76" i="8"/>
  <c r="GG76" i="8"/>
  <c r="GH76" i="8"/>
  <c r="GC77" i="8"/>
  <c r="GD77" i="8"/>
  <c r="GE77" i="8"/>
  <c r="GF77" i="8"/>
  <c r="GG77" i="8"/>
  <c r="GH77" i="8"/>
  <c r="GC78" i="8"/>
  <c r="GD78" i="8"/>
  <c r="GE78" i="8"/>
  <c r="GF78" i="8"/>
  <c r="GG78" i="8"/>
  <c r="GH78" i="8"/>
  <c r="GC79" i="8"/>
  <c r="GD79" i="8"/>
  <c r="GE79" i="8"/>
  <c r="GF79" i="8"/>
  <c r="GG79" i="8"/>
  <c r="GH79" i="8"/>
  <c r="GC80" i="8"/>
  <c r="GD80" i="8"/>
  <c r="GE80" i="8"/>
  <c r="GF80" i="8"/>
  <c r="GG80" i="8"/>
  <c r="GH80" i="8"/>
  <c r="GC81" i="8"/>
  <c r="GD81" i="8"/>
  <c r="GE81" i="8"/>
  <c r="GF81" i="8"/>
  <c r="GG81" i="8"/>
  <c r="GH81" i="8"/>
  <c r="GC82" i="8"/>
  <c r="GD82" i="8"/>
  <c r="GE82" i="8"/>
  <c r="GF82" i="8"/>
  <c r="GG82" i="8"/>
  <c r="GH82" i="8"/>
  <c r="GC83" i="8"/>
  <c r="GD83" i="8"/>
  <c r="GE83" i="8"/>
  <c r="GF83" i="8"/>
  <c r="GG83" i="8"/>
  <c r="GH83" i="8"/>
  <c r="GC84" i="8"/>
  <c r="GD84" i="8"/>
  <c r="GE84" i="8"/>
  <c r="GF84" i="8"/>
  <c r="GG84" i="8"/>
  <c r="GH84" i="8"/>
  <c r="GC85" i="8"/>
  <c r="GD85" i="8"/>
  <c r="GE85" i="8"/>
  <c r="GF85" i="8"/>
  <c r="GG85" i="8"/>
  <c r="GH85" i="8"/>
  <c r="GC86" i="8"/>
  <c r="GD86" i="8"/>
  <c r="GE86" i="8"/>
  <c r="GF86" i="8"/>
  <c r="GG86" i="8"/>
  <c r="GH86" i="8"/>
  <c r="GC87" i="8"/>
  <c r="GD87" i="8"/>
  <c r="GE87" i="8"/>
  <c r="GF87" i="8"/>
  <c r="GG87" i="8"/>
  <c r="GH87" i="8"/>
  <c r="GC88" i="8"/>
  <c r="GD88" i="8"/>
  <c r="GE88" i="8"/>
  <c r="GF88" i="8"/>
  <c r="GG88" i="8"/>
  <c r="GH88" i="8"/>
  <c r="GC89" i="8"/>
  <c r="GD89" i="8"/>
  <c r="GE89" i="8"/>
  <c r="GF89" i="8"/>
  <c r="GG89" i="8"/>
  <c r="GH89" i="8"/>
  <c r="GC90" i="8"/>
  <c r="GD90" i="8"/>
  <c r="GE90" i="8"/>
  <c r="GF90" i="8"/>
  <c r="GG90" i="8"/>
  <c r="GH90" i="8"/>
  <c r="GC91" i="8"/>
  <c r="GD91" i="8"/>
  <c r="GE91" i="8"/>
  <c r="GF91" i="8"/>
  <c r="GG91" i="8"/>
  <c r="GH91" i="8"/>
  <c r="GC92" i="8"/>
  <c r="GD92" i="8"/>
  <c r="GE92" i="8"/>
  <c r="GF92" i="8"/>
  <c r="GG92" i="8"/>
  <c r="GH92" i="8"/>
  <c r="GC93" i="8"/>
  <c r="GD93" i="8"/>
  <c r="GE93" i="8"/>
  <c r="GF93" i="8"/>
  <c r="GG93" i="8"/>
  <c r="GH93" i="8"/>
  <c r="GC94" i="8"/>
  <c r="GD94" i="8"/>
  <c r="GE94" i="8"/>
  <c r="GF94" i="8"/>
  <c r="GG94" i="8"/>
  <c r="GH94" i="8"/>
  <c r="GC95" i="8"/>
  <c r="GD95" i="8"/>
  <c r="GE95" i="8"/>
  <c r="GF95" i="8"/>
  <c r="GG95" i="8"/>
  <c r="GH95" i="8"/>
  <c r="GC96" i="8"/>
  <c r="GD96" i="8"/>
  <c r="GE96" i="8"/>
  <c r="GF96" i="8"/>
  <c r="GG96" i="8"/>
  <c r="GH96" i="8"/>
  <c r="GC97" i="8"/>
  <c r="GD97" i="8"/>
  <c r="GE97" i="8"/>
  <c r="GF97" i="8"/>
  <c r="GG97" i="8"/>
  <c r="GH97" i="8"/>
  <c r="GC98" i="8"/>
  <c r="GD98" i="8"/>
  <c r="GE98" i="8"/>
  <c r="GF98" i="8"/>
  <c r="GG98" i="8"/>
  <c r="GH98" i="8"/>
  <c r="GC99" i="8"/>
  <c r="GD99" i="8"/>
  <c r="GE99" i="8"/>
  <c r="GF99" i="8"/>
  <c r="GG99" i="8"/>
  <c r="GH99" i="8"/>
  <c r="GC100" i="8"/>
  <c r="GD100" i="8"/>
  <c r="GE100" i="8"/>
  <c r="GF100" i="8"/>
  <c r="GG100" i="8"/>
  <c r="GH100" i="8"/>
  <c r="GC101" i="8"/>
  <c r="GD101" i="8"/>
  <c r="GE101" i="8"/>
  <c r="GF101" i="8"/>
  <c r="GG101" i="8"/>
  <c r="GH101" i="8"/>
  <c r="GC102" i="8"/>
  <c r="GD102" i="8"/>
  <c r="GE102" i="8"/>
  <c r="GF102" i="8"/>
  <c r="GG102" i="8"/>
  <c r="GH102" i="8"/>
  <c r="GC103" i="8"/>
  <c r="GD103" i="8"/>
  <c r="GE103" i="8"/>
  <c r="GF103" i="8"/>
  <c r="GG103" i="8"/>
  <c r="GH103" i="8"/>
  <c r="FW25" i="8"/>
  <c r="FW26" i="8"/>
  <c r="FW27" i="8"/>
  <c r="FW28" i="8"/>
  <c r="FW29" i="8"/>
  <c r="FW30" i="8"/>
  <c r="FW31" i="8"/>
  <c r="FW32" i="8"/>
  <c r="FW33" i="8"/>
  <c r="FW34" i="8"/>
  <c r="FW35" i="8"/>
  <c r="FW36" i="8"/>
  <c r="FW37" i="8"/>
  <c r="FW38" i="8"/>
  <c r="FW39" i="8"/>
  <c r="FW40" i="8"/>
  <c r="FW41" i="8"/>
  <c r="FW42" i="8"/>
  <c r="FW43" i="8"/>
  <c r="FW44" i="8"/>
  <c r="FW45" i="8"/>
  <c r="FW46" i="8"/>
  <c r="FW47" i="8"/>
  <c r="FW48" i="8"/>
  <c r="FW49" i="8"/>
  <c r="FW50" i="8"/>
  <c r="FW51" i="8"/>
  <c r="FW52" i="8"/>
  <c r="FW53" i="8"/>
  <c r="FW54" i="8"/>
  <c r="FW55" i="8"/>
  <c r="FW56" i="8"/>
  <c r="FW57" i="8"/>
  <c r="FW58" i="8"/>
  <c r="FW59" i="8"/>
  <c r="FW60" i="8"/>
  <c r="FW61" i="8"/>
  <c r="FW62" i="8"/>
  <c r="FW63" i="8"/>
  <c r="FW64" i="8"/>
  <c r="FW65" i="8"/>
  <c r="FW66" i="8"/>
  <c r="FW67" i="8"/>
  <c r="FW68" i="8"/>
  <c r="FW69" i="8"/>
  <c r="FW70" i="8"/>
  <c r="FW71" i="8"/>
  <c r="FW72" i="8"/>
  <c r="FW73" i="8"/>
  <c r="FW74" i="8"/>
  <c r="FW75" i="8"/>
  <c r="FW76" i="8"/>
  <c r="FW77" i="8"/>
  <c r="FW78" i="8"/>
  <c r="FW79" i="8"/>
  <c r="FW80" i="8"/>
  <c r="FW81" i="8"/>
  <c r="FW82" i="8"/>
  <c r="FW83" i="8"/>
  <c r="FW84" i="8"/>
  <c r="FW85" i="8"/>
  <c r="FW86" i="8"/>
  <c r="FW87" i="8"/>
  <c r="FW88" i="8"/>
  <c r="FW89" i="8"/>
  <c r="FW90" i="8"/>
  <c r="FW91" i="8"/>
  <c r="FW92" i="8"/>
  <c r="FW93" i="8"/>
  <c r="FW94" i="8"/>
  <c r="FW95" i="8"/>
  <c r="FW96" i="8"/>
  <c r="FW97" i="8"/>
  <c r="FW98" i="8"/>
  <c r="FW99" i="8"/>
  <c r="FW100" i="8"/>
  <c r="FW101" i="8"/>
  <c r="FW102" i="8"/>
  <c r="FW103" i="8"/>
  <c r="FS25" i="8"/>
  <c r="FT25" i="8"/>
  <c r="FS26" i="8"/>
  <c r="FT26" i="8"/>
  <c r="FU26" i="8"/>
  <c r="FV26" i="8"/>
  <c r="FS27" i="8"/>
  <c r="FT27" i="8"/>
  <c r="FU27" i="8"/>
  <c r="FV27" i="8"/>
  <c r="FS28" i="8"/>
  <c r="FT28" i="8"/>
  <c r="FU28" i="8"/>
  <c r="FV28" i="8"/>
  <c r="FS29" i="8"/>
  <c r="FT29" i="8"/>
  <c r="FU29" i="8"/>
  <c r="FV29" i="8"/>
  <c r="FS30" i="8"/>
  <c r="FT30" i="8"/>
  <c r="FU30" i="8"/>
  <c r="FV30" i="8"/>
  <c r="FS31" i="8"/>
  <c r="FT31" i="8"/>
  <c r="FU31" i="8"/>
  <c r="FV31" i="8"/>
  <c r="FS32" i="8"/>
  <c r="FT32" i="8"/>
  <c r="FU32" i="8"/>
  <c r="FV32" i="8"/>
  <c r="FS33" i="8"/>
  <c r="FT33" i="8"/>
  <c r="FU33" i="8"/>
  <c r="FV33" i="8"/>
  <c r="FS34" i="8"/>
  <c r="FT34" i="8"/>
  <c r="FU34" i="8"/>
  <c r="FV34" i="8"/>
  <c r="FS35" i="8"/>
  <c r="FT35" i="8"/>
  <c r="FU35" i="8"/>
  <c r="FV35" i="8"/>
  <c r="FS36" i="8"/>
  <c r="FT36" i="8"/>
  <c r="FU36" i="8"/>
  <c r="FV36" i="8"/>
  <c r="FS37" i="8"/>
  <c r="FT37" i="8"/>
  <c r="FU37" i="8"/>
  <c r="FV37" i="8"/>
  <c r="FS38" i="8"/>
  <c r="FT38" i="8"/>
  <c r="FU38" i="8"/>
  <c r="FV38" i="8"/>
  <c r="FS39" i="8"/>
  <c r="FT39" i="8"/>
  <c r="FU39" i="8"/>
  <c r="FV39" i="8"/>
  <c r="FS40" i="8"/>
  <c r="FT40" i="8"/>
  <c r="FU40" i="8"/>
  <c r="FV40" i="8"/>
  <c r="FS41" i="8"/>
  <c r="FT41" i="8"/>
  <c r="FU41" i="8"/>
  <c r="FV41" i="8"/>
  <c r="FS42" i="8"/>
  <c r="FT42" i="8"/>
  <c r="FU42" i="8"/>
  <c r="FV42" i="8"/>
  <c r="FS43" i="8"/>
  <c r="FT43" i="8"/>
  <c r="FU43" i="8"/>
  <c r="FV43" i="8"/>
  <c r="FS44" i="8"/>
  <c r="FT44" i="8"/>
  <c r="FU44" i="8"/>
  <c r="FV44" i="8"/>
  <c r="FS45" i="8"/>
  <c r="FT45" i="8"/>
  <c r="FU45" i="8"/>
  <c r="FV45" i="8"/>
  <c r="FS46" i="8"/>
  <c r="FT46" i="8"/>
  <c r="FU46" i="8"/>
  <c r="FV46" i="8"/>
  <c r="FS47" i="8"/>
  <c r="FT47" i="8"/>
  <c r="FU47" i="8"/>
  <c r="FV47" i="8"/>
  <c r="FS48" i="8"/>
  <c r="FT48" i="8"/>
  <c r="FU48" i="8"/>
  <c r="FV48" i="8"/>
  <c r="FS49" i="8"/>
  <c r="FT49" i="8"/>
  <c r="FU49" i="8"/>
  <c r="FV49" i="8"/>
  <c r="FS50" i="8"/>
  <c r="FT50" i="8"/>
  <c r="FU50" i="8"/>
  <c r="FV50" i="8"/>
  <c r="FS51" i="8"/>
  <c r="FT51" i="8"/>
  <c r="FU51" i="8"/>
  <c r="FV51" i="8"/>
  <c r="FS52" i="8"/>
  <c r="FT52" i="8"/>
  <c r="FU52" i="8"/>
  <c r="FV52" i="8"/>
  <c r="FS53" i="8"/>
  <c r="FT53" i="8"/>
  <c r="FU53" i="8"/>
  <c r="FV53" i="8"/>
  <c r="FS54" i="8"/>
  <c r="FT54" i="8"/>
  <c r="FU54" i="8"/>
  <c r="FV54" i="8"/>
  <c r="FS55" i="8"/>
  <c r="FT55" i="8"/>
  <c r="FU55" i="8"/>
  <c r="FV55" i="8"/>
  <c r="FS56" i="8"/>
  <c r="FT56" i="8"/>
  <c r="FU56" i="8"/>
  <c r="FV56" i="8"/>
  <c r="FS57" i="8"/>
  <c r="FT57" i="8"/>
  <c r="FU57" i="8"/>
  <c r="FV57" i="8"/>
  <c r="FS58" i="8"/>
  <c r="FT58" i="8"/>
  <c r="FU58" i="8"/>
  <c r="FV58" i="8"/>
  <c r="FS59" i="8"/>
  <c r="FT59" i="8"/>
  <c r="FU59" i="8"/>
  <c r="FV59" i="8"/>
  <c r="FS60" i="8"/>
  <c r="FT60" i="8"/>
  <c r="FU60" i="8"/>
  <c r="FV60" i="8"/>
  <c r="FS61" i="8"/>
  <c r="FT61" i="8"/>
  <c r="FU61" i="8"/>
  <c r="FV61" i="8"/>
  <c r="FS62" i="8"/>
  <c r="FT62" i="8"/>
  <c r="FU62" i="8"/>
  <c r="FV62" i="8"/>
  <c r="FS63" i="8"/>
  <c r="FT63" i="8"/>
  <c r="FU63" i="8"/>
  <c r="FV63" i="8"/>
  <c r="FS64" i="8"/>
  <c r="FT64" i="8"/>
  <c r="FU64" i="8"/>
  <c r="FV64" i="8"/>
  <c r="FS65" i="8"/>
  <c r="FT65" i="8"/>
  <c r="FU65" i="8"/>
  <c r="FV65" i="8"/>
  <c r="FS66" i="8"/>
  <c r="FT66" i="8"/>
  <c r="FU66" i="8"/>
  <c r="FV66" i="8"/>
  <c r="FS67" i="8"/>
  <c r="FT67" i="8"/>
  <c r="FU67" i="8"/>
  <c r="FV67" i="8"/>
  <c r="FS68" i="8"/>
  <c r="FT68" i="8"/>
  <c r="FU68" i="8"/>
  <c r="FV68" i="8"/>
  <c r="FS69" i="8"/>
  <c r="FT69" i="8"/>
  <c r="FU69" i="8"/>
  <c r="FV69" i="8"/>
  <c r="FS70" i="8"/>
  <c r="FT70" i="8"/>
  <c r="FU70" i="8"/>
  <c r="FV70" i="8"/>
  <c r="FS71" i="8"/>
  <c r="FT71" i="8"/>
  <c r="FU71" i="8"/>
  <c r="FV71" i="8"/>
  <c r="FS72" i="8"/>
  <c r="FT72" i="8"/>
  <c r="FU72" i="8"/>
  <c r="FV72" i="8"/>
  <c r="FS73" i="8"/>
  <c r="FT73" i="8"/>
  <c r="FU73" i="8"/>
  <c r="FV73" i="8"/>
  <c r="FS74" i="8"/>
  <c r="FT74" i="8"/>
  <c r="FU74" i="8"/>
  <c r="FV74" i="8"/>
  <c r="FS75" i="8"/>
  <c r="FT75" i="8"/>
  <c r="FU75" i="8"/>
  <c r="FV75" i="8"/>
  <c r="FS76" i="8"/>
  <c r="FT76" i="8"/>
  <c r="FU76" i="8"/>
  <c r="FV76" i="8"/>
  <c r="FS77" i="8"/>
  <c r="FT77" i="8"/>
  <c r="FU77" i="8"/>
  <c r="FV77" i="8"/>
  <c r="FS78" i="8"/>
  <c r="FT78" i="8"/>
  <c r="FU78" i="8"/>
  <c r="FV78" i="8"/>
  <c r="FS79" i="8"/>
  <c r="FT79" i="8"/>
  <c r="FU79" i="8"/>
  <c r="FV79" i="8"/>
  <c r="FS80" i="8"/>
  <c r="FT80" i="8"/>
  <c r="FU80" i="8"/>
  <c r="FV80" i="8"/>
  <c r="FS81" i="8"/>
  <c r="FT81" i="8"/>
  <c r="FU81" i="8"/>
  <c r="FV81" i="8"/>
  <c r="FS82" i="8"/>
  <c r="FT82" i="8"/>
  <c r="FU82" i="8"/>
  <c r="FV82" i="8"/>
  <c r="FS83" i="8"/>
  <c r="FT83" i="8"/>
  <c r="FU83" i="8"/>
  <c r="FV83" i="8"/>
  <c r="FS84" i="8"/>
  <c r="FT84" i="8"/>
  <c r="FU84" i="8"/>
  <c r="FV84" i="8"/>
  <c r="FS85" i="8"/>
  <c r="FT85" i="8"/>
  <c r="FU85" i="8"/>
  <c r="FV85" i="8"/>
  <c r="FS86" i="8"/>
  <c r="FT86" i="8"/>
  <c r="FU86" i="8"/>
  <c r="FV86" i="8"/>
  <c r="FS87" i="8"/>
  <c r="FT87" i="8"/>
  <c r="FU87" i="8"/>
  <c r="FV87" i="8"/>
  <c r="FS88" i="8"/>
  <c r="FT88" i="8"/>
  <c r="FU88" i="8"/>
  <c r="FV88" i="8"/>
  <c r="FS89" i="8"/>
  <c r="FT89" i="8"/>
  <c r="FU89" i="8"/>
  <c r="FV89" i="8"/>
  <c r="FS90" i="8"/>
  <c r="FT90" i="8"/>
  <c r="FU90" i="8"/>
  <c r="FV90" i="8"/>
  <c r="FS91" i="8"/>
  <c r="FT91" i="8"/>
  <c r="FU91" i="8"/>
  <c r="FV91" i="8"/>
  <c r="FS92" i="8"/>
  <c r="FT92" i="8"/>
  <c r="FU92" i="8"/>
  <c r="FV92" i="8"/>
  <c r="FS93" i="8"/>
  <c r="FT93" i="8"/>
  <c r="FU93" i="8"/>
  <c r="FV93" i="8"/>
  <c r="FS94" i="8"/>
  <c r="FT94" i="8"/>
  <c r="FU94" i="8"/>
  <c r="FV94" i="8"/>
  <c r="FS95" i="8"/>
  <c r="FT95" i="8"/>
  <c r="FU95" i="8"/>
  <c r="FV95" i="8"/>
  <c r="FS96" i="8"/>
  <c r="FT96" i="8"/>
  <c r="FU96" i="8"/>
  <c r="FV96" i="8"/>
  <c r="FS97" i="8"/>
  <c r="FT97" i="8"/>
  <c r="FU97" i="8"/>
  <c r="FV97" i="8"/>
  <c r="FS98" i="8"/>
  <c r="FT98" i="8"/>
  <c r="FU98" i="8"/>
  <c r="FV98" i="8"/>
  <c r="FS99" i="8"/>
  <c r="FT99" i="8"/>
  <c r="FU99" i="8"/>
  <c r="FV99" i="8"/>
  <c r="FS100" i="8"/>
  <c r="FT100" i="8"/>
  <c r="FU100" i="8"/>
  <c r="FV100" i="8"/>
  <c r="FS101" i="8"/>
  <c r="FT101" i="8"/>
  <c r="FU101" i="8"/>
  <c r="FV101" i="8"/>
  <c r="FS102" i="8"/>
  <c r="FT102" i="8"/>
  <c r="FU102" i="8"/>
  <c r="FV102" i="8"/>
  <c r="FS103" i="8"/>
  <c r="FT103" i="8"/>
  <c r="FU103" i="8"/>
  <c r="FV103" i="8"/>
  <c r="FP25" i="8"/>
  <c r="FP26" i="8"/>
  <c r="FP27" i="8"/>
  <c r="FP28" i="8"/>
  <c r="FP29" i="8"/>
  <c r="FP30" i="8"/>
  <c r="FP31" i="8"/>
  <c r="FP32" i="8"/>
  <c r="FP33" i="8"/>
  <c r="FP34" i="8"/>
  <c r="FP35" i="8"/>
  <c r="FP36" i="8"/>
  <c r="FP37" i="8"/>
  <c r="FP38" i="8"/>
  <c r="FP39" i="8"/>
  <c r="FP40" i="8"/>
  <c r="FP41" i="8"/>
  <c r="FP42" i="8"/>
  <c r="FP43" i="8"/>
  <c r="FP44" i="8"/>
  <c r="FP45" i="8"/>
  <c r="FP46" i="8"/>
  <c r="FP47" i="8"/>
  <c r="FP48" i="8"/>
  <c r="FP49" i="8"/>
  <c r="FP50" i="8"/>
  <c r="FP51" i="8"/>
  <c r="FP52" i="8"/>
  <c r="FP53" i="8"/>
  <c r="FP54" i="8"/>
  <c r="FP55" i="8"/>
  <c r="FP56" i="8"/>
  <c r="FP57" i="8"/>
  <c r="FP58" i="8"/>
  <c r="FP59" i="8"/>
  <c r="FP60" i="8"/>
  <c r="FP61" i="8"/>
  <c r="FP62" i="8"/>
  <c r="FP63" i="8"/>
  <c r="FP64" i="8"/>
  <c r="FP65" i="8"/>
  <c r="FP66" i="8"/>
  <c r="FP67" i="8"/>
  <c r="FP68" i="8"/>
  <c r="FP69" i="8"/>
  <c r="FP70" i="8"/>
  <c r="FP71" i="8"/>
  <c r="FP72" i="8"/>
  <c r="FP73" i="8"/>
  <c r="FP74" i="8"/>
  <c r="FP75" i="8"/>
  <c r="FP76" i="8"/>
  <c r="FP77" i="8"/>
  <c r="FP78" i="8"/>
  <c r="FP79" i="8"/>
  <c r="FP80" i="8"/>
  <c r="FP81" i="8"/>
  <c r="FP82" i="8"/>
  <c r="FP83" i="8"/>
  <c r="FP84" i="8"/>
  <c r="FP85" i="8"/>
  <c r="FP86" i="8"/>
  <c r="FP87" i="8"/>
  <c r="FP88" i="8"/>
  <c r="FP89" i="8"/>
  <c r="FP90" i="8"/>
  <c r="FP91" i="8"/>
  <c r="FP92" i="8"/>
  <c r="FP93" i="8"/>
  <c r="FP94" i="8"/>
  <c r="FP95" i="8"/>
  <c r="FP96" i="8"/>
  <c r="FP97" i="8"/>
  <c r="FP98" i="8"/>
  <c r="FP99" i="8"/>
  <c r="FP100" i="8"/>
  <c r="FP101" i="8"/>
  <c r="FP102" i="8"/>
  <c r="FP103" i="8"/>
  <c r="FO25" i="8"/>
  <c r="FO26" i="8"/>
  <c r="FO27" i="8"/>
  <c r="FO28" i="8"/>
  <c r="FO29" i="8"/>
  <c r="FO30" i="8"/>
  <c r="FO31" i="8"/>
  <c r="FO32" i="8"/>
  <c r="FO33" i="8"/>
  <c r="FO34" i="8"/>
  <c r="FO35" i="8"/>
  <c r="FO36" i="8"/>
  <c r="FO37" i="8"/>
  <c r="FO38" i="8"/>
  <c r="FO39" i="8"/>
  <c r="FO40" i="8"/>
  <c r="FO41" i="8"/>
  <c r="FO42" i="8"/>
  <c r="FO43" i="8"/>
  <c r="FO44" i="8"/>
  <c r="FO45" i="8"/>
  <c r="FO46" i="8"/>
  <c r="FO47" i="8"/>
  <c r="FO48" i="8"/>
  <c r="FO49" i="8"/>
  <c r="FO50" i="8"/>
  <c r="FO51" i="8"/>
  <c r="FO52" i="8"/>
  <c r="FO53" i="8"/>
  <c r="FO54" i="8"/>
  <c r="FO55" i="8"/>
  <c r="FO56" i="8"/>
  <c r="FO57" i="8"/>
  <c r="FO58" i="8"/>
  <c r="FO59" i="8"/>
  <c r="FO60" i="8"/>
  <c r="FO61" i="8"/>
  <c r="FO62" i="8"/>
  <c r="FO63" i="8"/>
  <c r="FO64" i="8"/>
  <c r="FO65" i="8"/>
  <c r="FO66" i="8"/>
  <c r="FO67" i="8"/>
  <c r="FO68" i="8"/>
  <c r="FO69" i="8"/>
  <c r="FO70" i="8"/>
  <c r="FO71" i="8"/>
  <c r="FO72" i="8"/>
  <c r="FO73" i="8"/>
  <c r="FO74" i="8"/>
  <c r="FO75" i="8"/>
  <c r="FO76" i="8"/>
  <c r="FO77" i="8"/>
  <c r="FO78" i="8"/>
  <c r="FO79" i="8"/>
  <c r="FO80" i="8"/>
  <c r="FO81" i="8"/>
  <c r="FO82" i="8"/>
  <c r="FO83" i="8"/>
  <c r="FO84" i="8"/>
  <c r="FO85" i="8"/>
  <c r="FO86" i="8"/>
  <c r="FO87" i="8"/>
  <c r="FO88" i="8"/>
  <c r="FO89" i="8"/>
  <c r="FO90" i="8"/>
  <c r="FO91" i="8"/>
  <c r="FO92" i="8"/>
  <c r="FO93" i="8"/>
  <c r="FO94" i="8"/>
  <c r="FO95" i="8"/>
  <c r="FO96" i="8"/>
  <c r="FO97" i="8"/>
  <c r="FO98" i="8"/>
  <c r="FO99" i="8"/>
  <c r="FO100" i="8"/>
  <c r="FO101" i="8"/>
  <c r="FO102" i="8"/>
  <c r="FO103" i="8"/>
  <c r="FM25" i="8"/>
  <c r="FM26" i="8"/>
  <c r="FM27" i="8"/>
  <c r="FM28" i="8"/>
  <c r="FM29" i="8"/>
  <c r="FM30" i="8"/>
  <c r="FM31" i="8"/>
  <c r="FM32" i="8"/>
  <c r="FM33" i="8"/>
  <c r="FM34" i="8"/>
  <c r="FM35" i="8"/>
  <c r="FM36" i="8"/>
  <c r="FM37" i="8"/>
  <c r="FM38" i="8"/>
  <c r="FM39" i="8"/>
  <c r="FM40" i="8"/>
  <c r="FM41" i="8"/>
  <c r="FM42" i="8"/>
  <c r="FM43" i="8"/>
  <c r="FM44" i="8"/>
  <c r="FM45" i="8"/>
  <c r="FM46" i="8"/>
  <c r="FM47" i="8"/>
  <c r="FM48" i="8"/>
  <c r="FM49" i="8"/>
  <c r="FM50" i="8"/>
  <c r="FM51" i="8"/>
  <c r="FM52" i="8"/>
  <c r="FM53" i="8"/>
  <c r="FM54" i="8"/>
  <c r="FM55" i="8"/>
  <c r="FM56" i="8"/>
  <c r="FM57" i="8"/>
  <c r="FM58" i="8"/>
  <c r="FM59" i="8"/>
  <c r="FM60" i="8"/>
  <c r="FM61" i="8"/>
  <c r="FM62" i="8"/>
  <c r="FM63" i="8"/>
  <c r="FM64" i="8"/>
  <c r="FM65" i="8"/>
  <c r="FM66" i="8"/>
  <c r="FM67" i="8"/>
  <c r="FM68" i="8"/>
  <c r="FM69" i="8"/>
  <c r="FM70" i="8"/>
  <c r="FM71" i="8"/>
  <c r="FM72" i="8"/>
  <c r="FM73" i="8"/>
  <c r="FM74" i="8"/>
  <c r="FM75" i="8"/>
  <c r="FM76" i="8"/>
  <c r="FM77" i="8"/>
  <c r="FM78" i="8"/>
  <c r="FM79" i="8"/>
  <c r="FM80" i="8"/>
  <c r="FM81" i="8"/>
  <c r="FM82" i="8"/>
  <c r="FM83" i="8"/>
  <c r="FM84" i="8"/>
  <c r="FM85" i="8"/>
  <c r="FM86" i="8"/>
  <c r="FM87" i="8"/>
  <c r="FM88" i="8"/>
  <c r="FM89" i="8"/>
  <c r="FM90" i="8"/>
  <c r="FM91" i="8"/>
  <c r="FM92" i="8"/>
  <c r="FM93" i="8"/>
  <c r="FM94" i="8"/>
  <c r="FM95" i="8"/>
  <c r="FM96" i="8"/>
  <c r="FM97" i="8"/>
  <c r="FM98" i="8"/>
  <c r="FM99" i="8"/>
  <c r="FM100" i="8"/>
  <c r="FM101" i="8"/>
  <c r="FM102" i="8"/>
  <c r="FM103" i="8"/>
  <c r="FI25" i="8"/>
  <c r="FJ25" i="8"/>
  <c r="FI26" i="8"/>
  <c r="FJ26" i="8"/>
  <c r="FK26" i="8"/>
  <c r="FL26" i="8"/>
  <c r="FI27" i="8"/>
  <c r="FJ27" i="8"/>
  <c r="FK27" i="8"/>
  <c r="FL27" i="8"/>
  <c r="FI28" i="8"/>
  <c r="FJ28" i="8"/>
  <c r="FK28" i="8"/>
  <c r="FL28" i="8"/>
  <c r="FI29" i="8"/>
  <c r="FJ29" i="8"/>
  <c r="FK29" i="8"/>
  <c r="FL29" i="8"/>
  <c r="FI30" i="8"/>
  <c r="FJ30" i="8"/>
  <c r="FK30" i="8"/>
  <c r="FL30" i="8"/>
  <c r="FI31" i="8"/>
  <c r="FJ31" i="8"/>
  <c r="FK31" i="8"/>
  <c r="FL31" i="8"/>
  <c r="FI32" i="8"/>
  <c r="FJ32" i="8"/>
  <c r="FK32" i="8"/>
  <c r="FL32" i="8"/>
  <c r="FI33" i="8"/>
  <c r="FJ33" i="8"/>
  <c r="FK33" i="8"/>
  <c r="FL33" i="8"/>
  <c r="FI34" i="8"/>
  <c r="FJ34" i="8"/>
  <c r="FK34" i="8"/>
  <c r="FL34" i="8"/>
  <c r="FI35" i="8"/>
  <c r="FJ35" i="8"/>
  <c r="FK35" i="8"/>
  <c r="FL35" i="8"/>
  <c r="FI36" i="8"/>
  <c r="FJ36" i="8"/>
  <c r="FK36" i="8"/>
  <c r="FL36" i="8"/>
  <c r="FI37" i="8"/>
  <c r="FJ37" i="8"/>
  <c r="FK37" i="8"/>
  <c r="FL37" i="8"/>
  <c r="FI38" i="8"/>
  <c r="FJ38" i="8"/>
  <c r="FK38" i="8"/>
  <c r="FL38" i="8"/>
  <c r="FI39" i="8"/>
  <c r="FJ39" i="8"/>
  <c r="FK39" i="8"/>
  <c r="FL39" i="8"/>
  <c r="FI40" i="8"/>
  <c r="FJ40" i="8"/>
  <c r="FK40" i="8"/>
  <c r="FL40" i="8"/>
  <c r="FI41" i="8"/>
  <c r="FJ41" i="8"/>
  <c r="FK41" i="8"/>
  <c r="FL41" i="8"/>
  <c r="FI42" i="8"/>
  <c r="FJ42" i="8"/>
  <c r="FK42" i="8"/>
  <c r="FL42" i="8"/>
  <c r="FI43" i="8"/>
  <c r="FJ43" i="8"/>
  <c r="FK43" i="8"/>
  <c r="FL43" i="8"/>
  <c r="FI44" i="8"/>
  <c r="FJ44" i="8"/>
  <c r="FK44" i="8"/>
  <c r="FL44" i="8"/>
  <c r="FI45" i="8"/>
  <c r="FJ45" i="8"/>
  <c r="FK45" i="8"/>
  <c r="FL45" i="8"/>
  <c r="FI46" i="8"/>
  <c r="FJ46" i="8"/>
  <c r="FK46" i="8"/>
  <c r="FL46" i="8"/>
  <c r="FI47" i="8"/>
  <c r="FJ47" i="8"/>
  <c r="FK47" i="8"/>
  <c r="FL47" i="8"/>
  <c r="FI48" i="8"/>
  <c r="FJ48" i="8"/>
  <c r="FK48" i="8"/>
  <c r="FL48" i="8"/>
  <c r="FI49" i="8"/>
  <c r="FJ49" i="8"/>
  <c r="FK49" i="8"/>
  <c r="FL49" i="8"/>
  <c r="FI50" i="8"/>
  <c r="FJ50" i="8"/>
  <c r="FK50" i="8"/>
  <c r="FL50" i="8"/>
  <c r="FI51" i="8"/>
  <c r="FJ51" i="8"/>
  <c r="FK51" i="8"/>
  <c r="FL51" i="8"/>
  <c r="FI52" i="8"/>
  <c r="FJ52" i="8"/>
  <c r="FK52" i="8"/>
  <c r="FL52" i="8"/>
  <c r="FI53" i="8"/>
  <c r="FJ53" i="8"/>
  <c r="FK53" i="8"/>
  <c r="FL53" i="8"/>
  <c r="FI54" i="8"/>
  <c r="FJ54" i="8"/>
  <c r="FK54" i="8"/>
  <c r="FL54" i="8"/>
  <c r="FI55" i="8"/>
  <c r="FJ55" i="8"/>
  <c r="FK55" i="8"/>
  <c r="FL55" i="8"/>
  <c r="FI56" i="8"/>
  <c r="FJ56" i="8"/>
  <c r="FK56" i="8"/>
  <c r="FL56" i="8"/>
  <c r="FI57" i="8"/>
  <c r="FJ57" i="8"/>
  <c r="FK57" i="8"/>
  <c r="FL57" i="8"/>
  <c r="FI58" i="8"/>
  <c r="FJ58" i="8"/>
  <c r="FK58" i="8"/>
  <c r="FL58" i="8"/>
  <c r="FI59" i="8"/>
  <c r="FJ59" i="8"/>
  <c r="FK59" i="8"/>
  <c r="FL59" i="8"/>
  <c r="FI60" i="8"/>
  <c r="FJ60" i="8"/>
  <c r="FK60" i="8"/>
  <c r="FL60" i="8"/>
  <c r="FI61" i="8"/>
  <c r="FJ61" i="8"/>
  <c r="FK61" i="8"/>
  <c r="FL61" i="8"/>
  <c r="FI62" i="8"/>
  <c r="FJ62" i="8"/>
  <c r="FK62" i="8"/>
  <c r="FL62" i="8"/>
  <c r="FI63" i="8"/>
  <c r="FJ63" i="8"/>
  <c r="FK63" i="8"/>
  <c r="FL63" i="8"/>
  <c r="FI64" i="8"/>
  <c r="FJ64" i="8"/>
  <c r="FK64" i="8"/>
  <c r="FL64" i="8"/>
  <c r="FI65" i="8"/>
  <c r="FJ65" i="8"/>
  <c r="FK65" i="8"/>
  <c r="FL65" i="8"/>
  <c r="FI66" i="8"/>
  <c r="FJ66" i="8"/>
  <c r="FK66" i="8"/>
  <c r="FL66" i="8"/>
  <c r="FI67" i="8"/>
  <c r="FJ67" i="8"/>
  <c r="FK67" i="8"/>
  <c r="FL67" i="8"/>
  <c r="FI68" i="8"/>
  <c r="FJ68" i="8"/>
  <c r="FK68" i="8"/>
  <c r="FL68" i="8"/>
  <c r="FI69" i="8"/>
  <c r="FJ69" i="8"/>
  <c r="FK69" i="8"/>
  <c r="FL69" i="8"/>
  <c r="FI70" i="8"/>
  <c r="FJ70" i="8"/>
  <c r="FK70" i="8"/>
  <c r="FL70" i="8"/>
  <c r="FI71" i="8"/>
  <c r="FJ71" i="8"/>
  <c r="FK71" i="8"/>
  <c r="FL71" i="8"/>
  <c r="FI72" i="8"/>
  <c r="FJ72" i="8"/>
  <c r="FK72" i="8"/>
  <c r="FL72" i="8"/>
  <c r="FI73" i="8"/>
  <c r="FJ73" i="8"/>
  <c r="FK73" i="8"/>
  <c r="FL73" i="8"/>
  <c r="FI74" i="8"/>
  <c r="FJ74" i="8"/>
  <c r="FK74" i="8"/>
  <c r="FL74" i="8"/>
  <c r="FI75" i="8"/>
  <c r="FJ75" i="8"/>
  <c r="FK75" i="8"/>
  <c r="FL75" i="8"/>
  <c r="FI76" i="8"/>
  <c r="FJ76" i="8"/>
  <c r="FK76" i="8"/>
  <c r="FL76" i="8"/>
  <c r="FI77" i="8"/>
  <c r="FJ77" i="8"/>
  <c r="FK77" i="8"/>
  <c r="FL77" i="8"/>
  <c r="FI78" i="8"/>
  <c r="FJ78" i="8"/>
  <c r="FK78" i="8"/>
  <c r="FL78" i="8"/>
  <c r="FI79" i="8"/>
  <c r="FJ79" i="8"/>
  <c r="FK79" i="8"/>
  <c r="FL79" i="8"/>
  <c r="FI80" i="8"/>
  <c r="FJ80" i="8"/>
  <c r="FK80" i="8"/>
  <c r="FL80" i="8"/>
  <c r="FI81" i="8"/>
  <c r="FJ81" i="8"/>
  <c r="FK81" i="8"/>
  <c r="FL81" i="8"/>
  <c r="FI82" i="8"/>
  <c r="FJ82" i="8"/>
  <c r="FK82" i="8"/>
  <c r="FL82" i="8"/>
  <c r="FI83" i="8"/>
  <c r="FJ83" i="8"/>
  <c r="FK83" i="8"/>
  <c r="FL83" i="8"/>
  <c r="FI84" i="8"/>
  <c r="FJ84" i="8"/>
  <c r="FK84" i="8"/>
  <c r="FL84" i="8"/>
  <c r="FI85" i="8"/>
  <c r="FJ85" i="8"/>
  <c r="FK85" i="8"/>
  <c r="FL85" i="8"/>
  <c r="FI86" i="8"/>
  <c r="FJ86" i="8"/>
  <c r="FK86" i="8"/>
  <c r="FL86" i="8"/>
  <c r="FI87" i="8"/>
  <c r="FJ87" i="8"/>
  <c r="FK87" i="8"/>
  <c r="FL87" i="8"/>
  <c r="FI88" i="8"/>
  <c r="FJ88" i="8"/>
  <c r="FK88" i="8"/>
  <c r="FL88" i="8"/>
  <c r="FI89" i="8"/>
  <c r="FJ89" i="8"/>
  <c r="FK89" i="8"/>
  <c r="FL89" i="8"/>
  <c r="FI90" i="8"/>
  <c r="FJ90" i="8"/>
  <c r="FK90" i="8"/>
  <c r="FL90" i="8"/>
  <c r="FI91" i="8"/>
  <c r="FJ91" i="8"/>
  <c r="FK91" i="8"/>
  <c r="FL91" i="8"/>
  <c r="FI92" i="8"/>
  <c r="FJ92" i="8"/>
  <c r="FK92" i="8"/>
  <c r="FL92" i="8"/>
  <c r="FI93" i="8"/>
  <c r="FJ93" i="8"/>
  <c r="FK93" i="8"/>
  <c r="FL93" i="8"/>
  <c r="FI94" i="8"/>
  <c r="FJ94" i="8"/>
  <c r="FK94" i="8"/>
  <c r="FL94" i="8"/>
  <c r="FI95" i="8"/>
  <c r="FJ95" i="8"/>
  <c r="FK95" i="8"/>
  <c r="FL95" i="8"/>
  <c r="FI96" i="8"/>
  <c r="FJ96" i="8"/>
  <c r="FK96" i="8"/>
  <c r="FL96" i="8"/>
  <c r="FI97" i="8"/>
  <c r="FJ97" i="8"/>
  <c r="FK97" i="8"/>
  <c r="FL97" i="8"/>
  <c r="FI98" i="8"/>
  <c r="FJ98" i="8"/>
  <c r="FK98" i="8"/>
  <c r="FL98" i="8"/>
  <c r="FI99" i="8"/>
  <c r="FJ99" i="8"/>
  <c r="FK99" i="8"/>
  <c r="FL99" i="8"/>
  <c r="FI100" i="8"/>
  <c r="FJ100" i="8"/>
  <c r="FK100" i="8"/>
  <c r="FL100" i="8"/>
  <c r="FI101" i="8"/>
  <c r="FJ101" i="8"/>
  <c r="FK101" i="8"/>
  <c r="FL101" i="8"/>
  <c r="FI102" i="8"/>
  <c r="FJ102" i="8"/>
  <c r="FK102" i="8"/>
  <c r="FL102" i="8"/>
  <c r="FI103" i="8"/>
  <c r="FJ103" i="8"/>
  <c r="FK103" i="8"/>
  <c r="FL103" i="8"/>
  <c r="FF25" i="8"/>
  <c r="FF26" i="8"/>
  <c r="FF27" i="8"/>
  <c r="FF28" i="8"/>
  <c r="FF29" i="8"/>
  <c r="FF30" i="8"/>
  <c r="FF31" i="8"/>
  <c r="FF32" i="8"/>
  <c r="FF33" i="8"/>
  <c r="FF34" i="8"/>
  <c r="FF35" i="8"/>
  <c r="FF36" i="8"/>
  <c r="FF37" i="8"/>
  <c r="FF38" i="8"/>
  <c r="FF39" i="8"/>
  <c r="FF40" i="8"/>
  <c r="FF41" i="8"/>
  <c r="FF42" i="8"/>
  <c r="FF43" i="8"/>
  <c r="FF44" i="8"/>
  <c r="FF45" i="8"/>
  <c r="FF46" i="8"/>
  <c r="FF47" i="8"/>
  <c r="FF48" i="8"/>
  <c r="FF49" i="8"/>
  <c r="FF50" i="8"/>
  <c r="FF51" i="8"/>
  <c r="FF52" i="8"/>
  <c r="FF53" i="8"/>
  <c r="FF54" i="8"/>
  <c r="FF55" i="8"/>
  <c r="FF56" i="8"/>
  <c r="FF57" i="8"/>
  <c r="FF58" i="8"/>
  <c r="FF59" i="8"/>
  <c r="FF60" i="8"/>
  <c r="FF61" i="8"/>
  <c r="FF62" i="8"/>
  <c r="FF63" i="8"/>
  <c r="FF64" i="8"/>
  <c r="FF65" i="8"/>
  <c r="FF66" i="8"/>
  <c r="FF67" i="8"/>
  <c r="FF68" i="8"/>
  <c r="FF69" i="8"/>
  <c r="FF70" i="8"/>
  <c r="FF71" i="8"/>
  <c r="FF72" i="8"/>
  <c r="FF73" i="8"/>
  <c r="FF74" i="8"/>
  <c r="FF75" i="8"/>
  <c r="FF76" i="8"/>
  <c r="FF77" i="8"/>
  <c r="FF78" i="8"/>
  <c r="FF79" i="8"/>
  <c r="FF80" i="8"/>
  <c r="FF81" i="8"/>
  <c r="FF82" i="8"/>
  <c r="FF83" i="8"/>
  <c r="FF84" i="8"/>
  <c r="FF85" i="8"/>
  <c r="FF86" i="8"/>
  <c r="FF87" i="8"/>
  <c r="FF88" i="8"/>
  <c r="FF89" i="8"/>
  <c r="FF90" i="8"/>
  <c r="FF91" i="8"/>
  <c r="FF92" i="8"/>
  <c r="FF93" i="8"/>
  <c r="FF94" i="8"/>
  <c r="FF95" i="8"/>
  <c r="FF96" i="8"/>
  <c r="FF97" i="8"/>
  <c r="FF98" i="8"/>
  <c r="FF99" i="8"/>
  <c r="FF100" i="8"/>
  <c r="FF101" i="8"/>
  <c r="FF102" i="8"/>
  <c r="FF103" i="8"/>
  <c r="FE25" i="8"/>
  <c r="FE26" i="8"/>
  <c r="FE27" i="8"/>
  <c r="FE28" i="8"/>
  <c r="FE29" i="8"/>
  <c r="FE30" i="8"/>
  <c r="FE31" i="8"/>
  <c r="FE32" i="8"/>
  <c r="FE33" i="8"/>
  <c r="FE34" i="8"/>
  <c r="FE35" i="8"/>
  <c r="FE36" i="8"/>
  <c r="FE37" i="8"/>
  <c r="FE38" i="8"/>
  <c r="FE39" i="8"/>
  <c r="FE40" i="8"/>
  <c r="FE41" i="8"/>
  <c r="FE42" i="8"/>
  <c r="FE43" i="8"/>
  <c r="FE44" i="8"/>
  <c r="FE45" i="8"/>
  <c r="FE46" i="8"/>
  <c r="FE47" i="8"/>
  <c r="FE48" i="8"/>
  <c r="FE49" i="8"/>
  <c r="FE50" i="8"/>
  <c r="FE51" i="8"/>
  <c r="FE52" i="8"/>
  <c r="FE53" i="8"/>
  <c r="FE54" i="8"/>
  <c r="FE55" i="8"/>
  <c r="FE56" i="8"/>
  <c r="FE57" i="8"/>
  <c r="FE58" i="8"/>
  <c r="FE59" i="8"/>
  <c r="FE60" i="8"/>
  <c r="FE61" i="8"/>
  <c r="FE62" i="8"/>
  <c r="FE63" i="8"/>
  <c r="FE64" i="8"/>
  <c r="FE65" i="8"/>
  <c r="FE66" i="8"/>
  <c r="FE67" i="8"/>
  <c r="FE68" i="8"/>
  <c r="FE69" i="8"/>
  <c r="FE70" i="8"/>
  <c r="FE71" i="8"/>
  <c r="FE72" i="8"/>
  <c r="FE73" i="8"/>
  <c r="FE74" i="8"/>
  <c r="FE75" i="8"/>
  <c r="FE76" i="8"/>
  <c r="FE77" i="8"/>
  <c r="FE78" i="8"/>
  <c r="FE79" i="8"/>
  <c r="FE80" i="8"/>
  <c r="FE81" i="8"/>
  <c r="FE82" i="8"/>
  <c r="FE83" i="8"/>
  <c r="FE84" i="8"/>
  <c r="FE85" i="8"/>
  <c r="FE86" i="8"/>
  <c r="FE87" i="8"/>
  <c r="FE88" i="8"/>
  <c r="FE89" i="8"/>
  <c r="FE90" i="8"/>
  <c r="FE91" i="8"/>
  <c r="FE92" i="8"/>
  <c r="FE93" i="8"/>
  <c r="FE94" i="8"/>
  <c r="FE95" i="8"/>
  <c r="FE96" i="8"/>
  <c r="FE97" i="8"/>
  <c r="FE98" i="8"/>
  <c r="FE99" i="8"/>
  <c r="FE100" i="8"/>
  <c r="FE101" i="8"/>
  <c r="FE102" i="8"/>
  <c r="FE103" i="8"/>
  <c r="FC25" i="8"/>
  <c r="FC26" i="8"/>
  <c r="FC27" i="8"/>
  <c r="FC28" i="8"/>
  <c r="FC29" i="8"/>
  <c r="FC30" i="8"/>
  <c r="FC31" i="8"/>
  <c r="FC32" i="8"/>
  <c r="FC33" i="8"/>
  <c r="FC34" i="8"/>
  <c r="FC35" i="8"/>
  <c r="FC36" i="8"/>
  <c r="FC37" i="8"/>
  <c r="FC38" i="8"/>
  <c r="FC39" i="8"/>
  <c r="FC40" i="8"/>
  <c r="FC41" i="8"/>
  <c r="FC42" i="8"/>
  <c r="FC43" i="8"/>
  <c r="FC44" i="8"/>
  <c r="FC45" i="8"/>
  <c r="FC46" i="8"/>
  <c r="FC47" i="8"/>
  <c r="FC48" i="8"/>
  <c r="FC49" i="8"/>
  <c r="FC50" i="8"/>
  <c r="FC51" i="8"/>
  <c r="FC52" i="8"/>
  <c r="FC53" i="8"/>
  <c r="FC54" i="8"/>
  <c r="FC55" i="8"/>
  <c r="FC56" i="8"/>
  <c r="FC57" i="8"/>
  <c r="FC58" i="8"/>
  <c r="FC59" i="8"/>
  <c r="FC60" i="8"/>
  <c r="FC61" i="8"/>
  <c r="FC62" i="8"/>
  <c r="FC63" i="8"/>
  <c r="FC64" i="8"/>
  <c r="FC65" i="8"/>
  <c r="FC66" i="8"/>
  <c r="FC67" i="8"/>
  <c r="FC68" i="8"/>
  <c r="FC69" i="8"/>
  <c r="FC70" i="8"/>
  <c r="FC71" i="8"/>
  <c r="FC72" i="8"/>
  <c r="FC73" i="8"/>
  <c r="FC74" i="8"/>
  <c r="FC75" i="8"/>
  <c r="FC76" i="8"/>
  <c r="FC77" i="8"/>
  <c r="FC78" i="8"/>
  <c r="FC79" i="8"/>
  <c r="FC80" i="8"/>
  <c r="FC81" i="8"/>
  <c r="FC82" i="8"/>
  <c r="FC83" i="8"/>
  <c r="FC84" i="8"/>
  <c r="FC85" i="8"/>
  <c r="FC86" i="8"/>
  <c r="FC87" i="8"/>
  <c r="FC88" i="8"/>
  <c r="FC89" i="8"/>
  <c r="FC90" i="8"/>
  <c r="FC91" i="8"/>
  <c r="FC92" i="8"/>
  <c r="FC93" i="8"/>
  <c r="FC94" i="8"/>
  <c r="FC95" i="8"/>
  <c r="FC96" i="8"/>
  <c r="FC97" i="8"/>
  <c r="FC98" i="8"/>
  <c r="FC99" i="8"/>
  <c r="FC100" i="8"/>
  <c r="FC101" i="8"/>
  <c r="FC102" i="8"/>
  <c r="FC103" i="8"/>
  <c r="FB26" i="8"/>
  <c r="FB27" i="8"/>
  <c r="FB28" i="8"/>
  <c r="FB29" i="8"/>
  <c r="FB30" i="8"/>
  <c r="FB31" i="8"/>
  <c r="FB32" i="8"/>
  <c r="FB33" i="8"/>
  <c r="FB34" i="8"/>
  <c r="FB35" i="8"/>
  <c r="FB36" i="8"/>
  <c r="FB37" i="8"/>
  <c r="FB38" i="8"/>
  <c r="FB39" i="8"/>
  <c r="FB40" i="8"/>
  <c r="FB41" i="8"/>
  <c r="FB42" i="8"/>
  <c r="FB43" i="8"/>
  <c r="FB44" i="8"/>
  <c r="FB45" i="8"/>
  <c r="FB46" i="8"/>
  <c r="FB47" i="8"/>
  <c r="FB48" i="8"/>
  <c r="FB49" i="8"/>
  <c r="FB50" i="8"/>
  <c r="FB51" i="8"/>
  <c r="FB52" i="8"/>
  <c r="FB53" i="8"/>
  <c r="FB54" i="8"/>
  <c r="FB55" i="8"/>
  <c r="FB56" i="8"/>
  <c r="FB57" i="8"/>
  <c r="FB58" i="8"/>
  <c r="FB59" i="8"/>
  <c r="FB60" i="8"/>
  <c r="FB61" i="8"/>
  <c r="FB62" i="8"/>
  <c r="FB63" i="8"/>
  <c r="FB64" i="8"/>
  <c r="FB65" i="8"/>
  <c r="FB66" i="8"/>
  <c r="FB67" i="8"/>
  <c r="FB68" i="8"/>
  <c r="FB69" i="8"/>
  <c r="FB70" i="8"/>
  <c r="FB71" i="8"/>
  <c r="FB72" i="8"/>
  <c r="FB73" i="8"/>
  <c r="FB74" i="8"/>
  <c r="FB75" i="8"/>
  <c r="FB76" i="8"/>
  <c r="FB77" i="8"/>
  <c r="FB78" i="8"/>
  <c r="FB79" i="8"/>
  <c r="FB80" i="8"/>
  <c r="FB81" i="8"/>
  <c r="FB82" i="8"/>
  <c r="FB83" i="8"/>
  <c r="FB84" i="8"/>
  <c r="FB85" i="8"/>
  <c r="FB86" i="8"/>
  <c r="FB87" i="8"/>
  <c r="FB88" i="8"/>
  <c r="FB89" i="8"/>
  <c r="FB90" i="8"/>
  <c r="FB91" i="8"/>
  <c r="FB92" i="8"/>
  <c r="FB93" i="8"/>
  <c r="FB94" i="8"/>
  <c r="FB95" i="8"/>
  <c r="FB96" i="8"/>
  <c r="FB97" i="8"/>
  <c r="FB98" i="8"/>
  <c r="FB99" i="8"/>
  <c r="FB100" i="8"/>
  <c r="FB101" i="8"/>
  <c r="FB102" i="8"/>
  <c r="FB103" i="8"/>
  <c r="FA26" i="8"/>
  <c r="FA27" i="8"/>
  <c r="FA28" i="8"/>
  <c r="FA29" i="8"/>
  <c r="FA30" i="8"/>
  <c r="FA31" i="8"/>
  <c r="FA32" i="8"/>
  <c r="FA33" i="8"/>
  <c r="FA34" i="8"/>
  <c r="FA35" i="8"/>
  <c r="FA36" i="8"/>
  <c r="FA37" i="8"/>
  <c r="FA38" i="8"/>
  <c r="FA39" i="8"/>
  <c r="FA40" i="8"/>
  <c r="FA41" i="8"/>
  <c r="FA42" i="8"/>
  <c r="FA43" i="8"/>
  <c r="FA44" i="8"/>
  <c r="FA45" i="8"/>
  <c r="FA46" i="8"/>
  <c r="FA47" i="8"/>
  <c r="FA48" i="8"/>
  <c r="FA49" i="8"/>
  <c r="FA50" i="8"/>
  <c r="FA51" i="8"/>
  <c r="FA52" i="8"/>
  <c r="FA53" i="8"/>
  <c r="FA54" i="8"/>
  <c r="FA55" i="8"/>
  <c r="FA56" i="8"/>
  <c r="FA57" i="8"/>
  <c r="FA58" i="8"/>
  <c r="FA59" i="8"/>
  <c r="FA60" i="8"/>
  <c r="FA61" i="8"/>
  <c r="FA62" i="8"/>
  <c r="FA63" i="8"/>
  <c r="FA64" i="8"/>
  <c r="FA65" i="8"/>
  <c r="FA66" i="8"/>
  <c r="FA67" i="8"/>
  <c r="FA68" i="8"/>
  <c r="FA69" i="8"/>
  <c r="FA70" i="8"/>
  <c r="FA71" i="8"/>
  <c r="FA72" i="8"/>
  <c r="FA73" i="8"/>
  <c r="FA74" i="8"/>
  <c r="FA75" i="8"/>
  <c r="FA76" i="8"/>
  <c r="FA77" i="8"/>
  <c r="FA78" i="8"/>
  <c r="FA79" i="8"/>
  <c r="FA80" i="8"/>
  <c r="FA81" i="8"/>
  <c r="FA82" i="8"/>
  <c r="FA83" i="8"/>
  <c r="FA84" i="8"/>
  <c r="FA85" i="8"/>
  <c r="FA86" i="8"/>
  <c r="FA87" i="8"/>
  <c r="FA88" i="8"/>
  <c r="FA89" i="8"/>
  <c r="FA90" i="8"/>
  <c r="FA91" i="8"/>
  <c r="FA92" i="8"/>
  <c r="FA93" i="8"/>
  <c r="FA94" i="8"/>
  <c r="FA95" i="8"/>
  <c r="FA96" i="8"/>
  <c r="FA97" i="8"/>
  <c r="FA98" i="8"/>
  <c r="FA99" i="8"/>
  <c r="FA100" i="8"/>
  <c r="FA101" i="8"/>
  <c r="FA102" i="8"/>
  <c r="FA103" i="8"/>
  <c r="EY25" i="8"/>
  <c r="EZ25" i="8"/>
  <c r="EY26" i="8"/>
  <c r="EZ26" i="8"/>
  <c r="EY27" i="8"/>
  <c r="EZ27" i="8"/>
  <c r="EY28" i="8"/>
  <c r="EZ28" i="8"/>
  <c r="EY29" i="8"/>
  <c r="EZ29" i="8"/>
  <c r="EY30" i="8"/>
  <c r="EZ30" i="8"/>
  <c r="EY31" i="8"/>
  <c r="EZ31" i="8"/>
  <c r="EY32" i="8"/>
  <c r="EZ32" i="8"/>
  <c r="EY33" i="8"/>
  <c r="EZ33" i="8"/>
  <c r="EY34" i="8"/>
  <c r="EZ34" i="8"/>
  <c r="EY35" i="8"/>
  <c r="EZ35" i="8"/>
  <c r="EY36" i="8"/>
  <c r="EZ36" i="8"/>
  <c r="EY37" i="8"/>
  <c r="EZ37" i="8"/>
  <c r="EY38" i="8"/>
  <c r="EZ38" i="8"/>
  <c r="EY39" i="8"/>
  <c r="EZ39" i="8"/>
  <c r="EY40" i="8"/>
  <c r="EZ40" i="8"/>
  <c r="EY41" i="8"/>
  <c r="EZ41" i="8"/>
  <c r="EY42" i="8"/>
  <c r="EZ42" i="8"/>
  <c r="EY43" i="8"/>
  <c r="EZ43" i="8"/>
  <c r="EY44" i="8"/>
  <c r="EZ44" i="8"/>
  <c r="EY45" i="8"/>
  <c r="EZ45" i="8"/>
  <c r="EY46" i="8"/>
  <c r="EZ46" i="8"/>
  <c r="EY47" i="8"/>
  <c r="EZ47" i="8"/>
  <c r="EY48" i="8"/>
  <c r="EZ48" i="8"/>
  <c r="EY49" i="8"/>
  <c r="EZ49" i="8"/>
  <c r="EY50" i="8"/>
  <c r="EZ50" i="8"/>
  <c r="EY51" i="8"/>
  <c r="EZ51" i="8"/>
  <c r="EY52" i="8"/>
  <c r="EZ52" i="8"/>
  <c r="EY53" i="8"/>
  <c r="EZ53" i="8"/>
  <c r="EY54" i="8"/>
  <c r="EZ54" i="8"/>
  <c r="EY55" i="8"/>
  <c r="EZ55" i="8"/>
  <c r="EY56" i="8"/>
  <c r="EZ56" i="8"/>
  <c r="EY57" i="8"/>
  <c r="EZ57" i="8"/>
  <c r="EY58" i="8"/>
  <c r="EZ58" i="8"/>
  <c r="EY59" i="8"/>
  <c r="EZ59" i="8"/>
  <c r="EY60" i="8"/>
  <c r="EZ60" i="8"/>
  <c r="EY61" i="8"/>
  <c r="EZ61" i="8"/>
  <c r="EY62" i="8"/>
  <c r="EZ62" i="8"/>
  <c r="EY63" i="8"/>
  <c r="EZ63" i="8"/>
  <c r="EY64" i="8"/>
  <c r="EZ64" i="8"/>
  <c r="EY65" i="8"/>
  <c r="EZ65" i="8"/>
  <c r="EY66" i="8"/>
  <c r="EZ66" i="8"/>
  <c r="EY67" i="8"/>
  <c r="EZ67" i="8"/>
  <c r="EY68" i="8"/>
  <c r="EZ68" i="8"/>
  <c r="EY69" i="8"/>
  <c r="EZ69" i="8"/>
  <c r="EY70" i="8"/>
  <c r="EZ70" i="8"/>
  <c r="EY71" i="8"/>
  <c r="EZ71" i="8"/>
  <c r="EY72" i="8"/>
  <c r="EZ72" i="8"/>
  <c r="EY73" i="8"/>
  <c r="EZ73" i="8"/>
  <c r="EY74" i="8"/>
  <c r="EZ74" i="8"/>
  <c r="EY75" i="8"/>
  <c r="EZ75" i="8"/>
  <c r="EY76" i="8"/>
  <c r="EZ76" i="8"/>
  <c r="EY77" i="8"/>
  <c r="EZ77" i="8"/>
  <c r="EY78" i="8"/>
  <c r="EZ78" i="8"/>
  <c r="EY79" i="8"/>
  <c r="EZ79" i="8"/>
  <c r="EY80" i="8"/>
  <c r="EZ80" i="8"/>
  <c r="EY81" i="8"/>
  <c r="EZ81" i="8"/>
  <c r="EY82" i="8"/>
  <c r="EZ82" i="8"/>
  <c r="EY83" i="8"/>
  <c r="EZ83" i="8"/>
  <c r="EY84" i="8"/>
  <c r="EZ84" i="8"/>
  <c r="EY85" i="8"/>
  <c r="EZ85" i="8"/>
  <c r="EY86" i="8"/>
  <c r="EZ86" i="8"/>
  <c r="EY87" i="8"/>
  <c r="EZ87" i="8"/>
  <c r="EY88" i="8"/>
  <c r="EZ88" i="8"/>
  <c r="EY89" i="8"/>
  <c r="EZ89" i="8"/>
  <c r="EY90" i="8"/>
  <c r="EZ90" i="8"/>
  <c r="EY91" i="8"/>
  <c r="EZ91" i="8"/>
  <c r="EY92" i="8"/>
  <c r="EZ92" i="8"/>
  <c r="EY93" i="8"/>
  <c r="EZ93" i="8"/>
  <c r="EY94" i="8"/>
  <c r="EZ94" i="8"/>
  <c r="EY95" i="8"/>
  <c r="EZ95" i="8"/>
  <c r="EY96" i="8"/>
  <c r="EZ96" i="8"/>
  <c r="EY97" i="8"/>
  <c r="EZ97" i="8"/>
  <c r="EY98" i="8"/>
  <c r="EZ98" i="8"/>
  <c r="EY99" i="8"/>
  <c r="EZ99" i="8"/>
  <c r="EY100" i="8"/>
  <c r="EZ100" i="8"/>
  <c r="EY101" i="8"/>
  <c r="EZ101" i="8"/>
  <c r="EY102" i="8"/>
  <c r="EZ102" i="8"/>
  <c r="EY103" i="8"/>
  <c r="EZ103" i="8"/>
  <c r="EV4" i="8"/>
  <c r="EV5" i="8"/>
  <c r="EV6" i="8"/>
  <c r="EV7" i="8"/>
  <c r="EV8" i="8"/>
  <c r="EV9" i="8"/>
  <c r="EV10" i="8"/>
  <c r="EV11" i="8"/>
  <c r="EV12" i="8"/>
  <c r="EV13" i="8"/>
  <c r="EV14" i="8"/>
  <c r="EV15" i="8"/>
  <c r="EV16" i="8"/>
  <c r="EV17" i="8"/>
  <c r="EV18" i="8"/>
  <c r="EV19" i="8"/>
  <c r="EV20" i="8"/>
  <c r="EV21" i="8"/>
  <c r="EV22" i="8"/>
  <c r="EV23" i="8"/>
  <c r="EV25" i="8"/>
  <c r="EV26" i="8"/>
  <c r="EV27" i="8"/>
  <c r="EV28" i="8"/>
  <c r="EV29" i="8"/>
  <c r="EV30" i="8"/>
  <c r="EV31" i="8"/>
  <c r="EV32" i="8"/>
  <c r="EV33" i="8"/>
  <c r="EV34" i="8"/>
  <c r="EV35" i="8"/>
  <c r="EV36" i="8"/>
  <c r="EV37" i="8"/>
  <c r="EV38" i="8"/>
  <c r="EV39" i="8"/>
  <c r="EV40" i="8"/>
  <c r="EV41" i="8"/>
  <c r="EV42" i="8"/>
  <c r="EV43" i="8"/>
  <c r="EV44" i="8"/>
  <c r="EV45" i="8"/>
  <c r="EV46" i="8"/>
  <c r="EV47" i="8"/>
  <c r="EV48" i="8"/>
  <c r="EV49" i="8"/>
  <c r="EV50" i="8"/>
  <c r="EV51" i="8"/>
  <c r="EV52" i="8"/>
  <c r="EV53" i="8"/>
  <c r="EV54" i="8"/>
  <c r="EV55" i="8"/>
  <c r="EV56" i="8"/>
  <c r="EV57" i="8"/>
  <c r="EV58" i="8"/>
  <c r="EV59" i="8"/>
  <c r="EV60" i="8"/>
  <c r="EV61" i="8"/>
  <c r="EV62" i="8"/>
  <c r="EV63" i="8"/>
  <c r="EV64" i="8"/>
  <c r="EV65" i="8"/>
  <c r="EV66" i="8"/>
  <c r="EV67" i="8"/>
  <c r="EV68" i="8"/>
  <c r="EV69" i="8"/>
  <c r="EV70" i="8"/>
  <c r="EV71" i="8"/>
  <c r="EV72" i="8"/>
  <c r="EV73" i="8"/>
  <c r="EV74" i="8"/>
  <c r="EV75" i="8"/>
  <c r="EV76" i="8"/>
  <c r="EV77" i="8"/>
  <c r="EV78" i="8"/>
  <c r="EV79" i="8"/>
  <c r="EV80" i="8"/>
  <c r="EV81" i="8"/>
  <c r="EV82" i="8"/>
  <c r="EV83" i="8"/>
  <c r="EV84" i="8"/>
  <c r="EV85" i="8"/>
  <c r="EV86" i="8"/>
  <c r="EV87" i="8"/>
  <c r="EV88" i="8"/>
  <c r="EV89" i="8"/>
  <c r="EV90" i="8"/>
  <c r="EV91" i="8"/>
  <c r="EV92" i="8"/>
  <c r="EV93" i="8"/>
  <c r="EV94" i="8"/>
  <c r="EV95" i="8"/>
  <c r="EV96" i="8"/>
  <c r="EV97" i="8"/>
  <c r="EV98" i="8"/>
  <c r="EV99" i="8"/>
  <c r="EV100" i="8"/>
  <c r="EV101" i="8"/>
  <c r="EV102" i="8"/>
  <c r="EV103" i="8"/>
  <c r="EU25" i="8"/>
  <c r="EU26" i="8"/>
  <c r="EU27" i="8"/>
  <c r="EU28" i="8"/>
  <c r="EU29" i="8"/>
  <c r="EU30" i="8"/>
  <c r="EU31" i="8"/>
  <c r="EU32" i="8"/>
  <c r="EU33" i="8"/>
  <c r="EU34" i="8"/>
  <c r="EU35" i="8"/>
  <c r="EU36" i="8"/>
  <c r="EU37" i="8"/>
  <c r="EU38" i="8"/>
  <c r="EU39" i="8"/>
  <c r="EU40" i="8"/>
  <c r="EU41" i="8"/>
  <c r="EU42" i="8"/>
  <c r="EU43" i="8"/>
  <c r="EU44" i="8"/>
  <c r="EU45" i="8"/>
  <c r="EU46" i="8"/>
  <c r="EU47" i="8"/>
  <c r="EU48" i="8"/>
  <c r="EU49" i="8"/>
  <c r="EU50" i="8"/>
  <c r="EU51" i="8"/>
  <c r="EU52" i="8"/>
  <c r="EU53" i="8"/>
  <c r="EU54" i="8"/>
  <c r="EU55" i="8"/>
  <c r="EU56" i="8"/>
  <c r="EU57" i="8"/>
  <c r="EU58" i="8"/>
  <c r="EU59" i="8"/>
  <c r="EU60" i="8"/>
  <c r="EU61" i="8"/>
  <c r="EU62" i="8"/>
  <c r="EU63" i="8"/>
  <c r="EU64" i="8"/>
  <c r="EU65" i="8"/>
  <c r="EU66" i="8"/>
  <c r="EU67" i="8"/>
  <c r="EU68" i="8"/>
  <c r="EU69" i="8"/>
  <c r="EU70" i="8"/>
  <c r="EU71" i="8"/>
  <c r="EU72" i="8"/>
  <c r="EU73" i="8"/>
  <c r="EU74" i="8"/>
  <c r="EU75" i="8"/>
  <c r="EU76" i="8"/>
  <c r="EU77" i="8"/>
  <c r="EU78" i="8"/>
  <c r="EU79" i="8"/>
  <c r="EU80" i="8"/>
  <c r="EU81" i="8"/>
  <c r="EU82" i="8"/>
  <c r="EU83" i="8"/>
  <c r="EU84" i="8"/>
  <c r="EU85" i="8"/>
  <c r="EU86" i="8"/>
  <c r="EU87" i="8"/>
  <c r="EU88" i="8"/>
  <c r="EU89" i="8"/>
  <c r="EU90" i="8"/>
  <c r="EU91" i="8"/>
  <c r="EU92" i="8"/>
  <c r="EU93" i="8"/>
  <c r="EU94" i="8"/>
  <c r="EU95" i="8"/>
  <c r="EU96" i="8"/>
  <c r="EU97" i="8"/>
  <c r="EU98" i="8"/>
  <c r="EU99" i="8"/>
  <c r="EU100" i="8"/>
  <c r="EU101" i="8"/>
  <c r="EU102" i="8"/>
  <c r="EU103" i="8"/>
  <c r="ES25" i="8"/>
  <c r="ES26" i="8"/>
  <c r="ES27" i="8"/>
  <c r="ES28" i="8"/>
  <c r="ES29" i="8"/>
  <c r="ES30" i="8"/>
  <c r="ES31" i="8"/>
  <c r="ES32" i="8"/>
  <c r="ES33" i="8"/>
  <c r="ES34" i="8"/>
  <c r="ES35" i="8"/>
  <c r="ES36" i="8"/>
  <c r="ES37" i="8"/>
  <c r="ES38" i="8"/>
  <c r="ES39" i="8"/>
  <c r="ES40" i="8"/>
  <c r="ES41" i="8"/>
  <c r="ES42" i="8"/>
  <c r="ES43" i="8"/>
  <c r="ES44" i="8"/>
  <c r="ES45" i="8"/>
  <c r="ES46" i="8"/>
  <c r="ES47" i="8"/>
  <c r="ES48" i="8"/>
  <c r="ES49" i="8"/>
  <c r="ES50" i="8"/>
  <c r="ES51" i="8"/>
  <c r="ES52" i="8"/>
  <c r="ES53" i="8"/>
  <c r="ES54" i="8"/>
  <c r="ES55" i="8"/>
  <c r="ES56" i="8"/>
  <c r="ES57" i="8"/>
  <c r="ES58" i="8"/>
  <c r="ES59" i="8"/>
  <c r="ES60" i="8"/>
  <c r="ES61" i="8"/>
  <c r="ES62" i="8"/>
  <c r="ES63" i="8"/>
  <c r="ES64" i="8"/>
  <c r="ES65" i="8"/>
  <c r="ES66" i="8"/>
  <c r="ES67" i="8"/>
  <c r="ES68" i="8"/>
  <c r="ES69" i="8"/>
  <c r="ES70" i="8"/>
  <c r="ES71" i="8"/>
  <c r="ES72" i="8"/>
  <c r="ES73" i="8"/>
  <c r="ES74" i="8"/>
  <c r="ES75" i="8"/>
  <c r="ES76" i="8"/>
  <c r="ES77" i="8"/>
  <c r="ES78" i="8"/>
  <c r="ES79" i="8"/>
  <c r="ES80" i="8"/>
  <c r="ES81" i="8"/>
  <c r="ES82" i="8"/>
  <c r="ES83" i="8"/>
  <c r="ES84" i="8"/>
  <c r="ES85" i="8"/>
  <c r="ES86" i="8"/>
  <c r="ES87" i="8"/>
  <c r="ES88" i="8"/>
  <c r="ES89" i="8"/>
  <c r="ES90" i="8"/>
  <c r="ES91" i="8"/>
  <c r="ES92" i="8"/>
  <c r="ES93" i="8"/>
  <c r="ES94" i="8"/>
  <c r="ES95" i="8"/>
  <c r="ES96" i="8"/>
  <c r="ES97" i="8"/>
  <c r="ES98" i="8"/>
  <c r="ES99" i="8"/>
  <c r="ES100" i="8"/>
  <c r="ES101" i="8"/>
  <c r="ES102" i="8"/>
  <c r="ES103" i="8"/>
  <c r="ER26" i="8"/>
  <c r="ER27" i="8"/>
  <c r="ER28" i="8"/>
  <c r="ER29" i="8"/>
  <c r="ER30" i="8"/>
  <c r="ER31" i="8"/>
  <c r="ER32" i="8"/>
  <c r="ER33" i="8"/>
  <c r="ER34" i="8"/>
  <c r="ER35" i="8"/>
  <c r="ER36" i="8"/>
  <c r="ER37" i="8"/>
  <c r="ER38" i="8"/>
  <c r="ER39" i="8"/>
  <c r="ER40" i="8"/>
  <c r="ER41" i="8"/>
  <c r="ER42" i="8"/>
  <c r="ER43" i="8"/>
  <c r="ER44" i="8"/>
  <c r="ER45" i="8"/>
  <c r="ER46" i="8"/>
  <c r="ER47" i="8"/>
  <c r="ER48" i="8"/>
  <c r="ER49" i="8"/>
  <c r="ER50" i="8"/>
  <c r="ER51" i="8"/>
  <c r="ER52" i="8"/>
  <c r="ER53" i="8"/>
  <c r="ER54" i="8"/>
  <c r="ER55" i="8"/>
  <c r="ER56" i="8"/>
  <c r="ER57" i="8"/>
  <c r="ER58" i="8"/>
  <c r="ER59" i="8"/>
  <c r="ER60" i="8"/>
  <c r="ER61" i="8"/>
  <c r="ER62" i="8"/>
  <c r="ER63" i="8"/>
  <c r="ER64" i="8"/>
  <c r="ER65" i="8"/>
  <c r="ER66" i="8"/>
  <c r="ER67" i="8"/>
  <c r="ER68" i="8"/>
  <c r="ER69" i="8"/>
  <c r="ER70" i="8"/>
  <c r="ER71" i="8"/>
  <c r="ER72" i="8"/>
  <c r="ER73" i="8"/>
  <c r="ER74" i="8"/>
  <c r="ER75" i="8"/>
  <c r="ER76" i="8"/>
  <c r="ER77" i="8"/>
  <c r="ER78" i="8"/>
  <c r="ER79" i="8"/>
  <c r="ER80" i="8"/>
  <c r="ER81" i="8"/>
  <c r="ER82" i="8"/>
  <c r="ER83" i="8"/>
  <c r="ER84" i="8"/>
  <c r="ER85" i="8"/>
  <c r="ER86" i="8"/>
  <c r="ER87" i="8"/>
  <c r="ER88" i="8"/>
  <c r="ER89" i="8"/>
  <c r="ER90" i="8"/>
  <c r="ER91" i="8"/>
  <c r="ER92" i="8"/>
  <c r="ER93" i="8"/>
  <c r="ER94" i="8"/>
  <c r="ER95" i="8"/>
  <c r="ER96" i="8"/>
  <c r="ER97" i="8"/>
  <c r="ER98" i="8"/>
  <c r="ER99" i="8"/>
  <c r="ER100" i="8"/>
  <c r="ER101" i="8"/>
  <c r="ER102" i="8"/>
  <c r="ER103" i="8"/>
  <c r="EQ26" i="8"/>
  <c r="EQ27" i="8"/>
  <c r="EQ28" i="8"/>
  <c r="EQ29" i="8"/>
  <c r="EQ30" i="8"/>
  <c r="EQ31" i="8"/>
  <c r="EQ32" i="8"/>
  <c r="EQ33" i="8"/>
  <c r="EQ34" i="8"/>
  <c r="EQ35" i="8"/>
  <c r="EQ36" i="8"/>
  <c r="EQ37" i="8"/>
  <c r="EQ38" i="8"/>
  <c r="EQ39" i="8"/>
  <c r="EQ40" i="8"/>
  <c r="EQ41" i="8"/>
  <c r="EQ42" i="8"/>
  <c r="EQ43" i="8"/>
  <c r="EQ44" i="8"/>
  <c r="EQ45" i="8"/>
  <c r="EQ46" i="8"/>
  <c r="EQ47" i="8"/>
  <c r="EQ48" i="8"/>
  <c r="EQ49" i="8"/>
  <c r="EQ50" i="8"/>
  <c r="EQ51" i="8"/>
  <c r="EQ52" i="8"/>
  <c r="EQ53" i="8"/>
  <c r="EQ54" i="8"/>
  <c r="EQ55" i="8"/>
  <c r="EQ56" i="8"/>
  <c r="EQ57" i="8"/>
  <c r="EQ58" i="8"/>
  <c r="EQ59" i="8"/>
  <c r="EQ60" i="8"/>
  <c r="EQ61" i="8"/>
  <c r="EQ62" i="8"/>
  <c r="EQ63" i="8"/>
  <c r="EQ64" i="8"/>
  <c r="EQ65" i="8"/>
  <c r="EQ66" i="8"/>
  <c r="EQ67" i="8"/>
  <c r="EQ68" i="8"/>
  <c r="EQ69" i="8"/>
  <c r="EQ70" i="8"/>
  <c r="EQ71" i="8"/>
  <c r="EQ72" i="8"/>
  <c r="EQ73" i="8"/>
  <c r="EQ74" i="8"/>
  <c r="EQ75" i="8"/>
  <c r="EQ76" i="8"/>
  <c r="EQ77" i="8"/>
  <c r="EQ78" i="8"/>
  <c r="EQ79" i="8"/>
  <c r="EQ80" i="8"/>
  <c r="EQ81" i="8"/>
  <c r="EQ82" i="8"/>
  <c r="EQ83" i="8"/>
  <c r="EQ84" i="8"/>
  <c r="EQ85" i="8"/>
  <c r="EQ86" i="8"/>
  <c r="EQ87" i="8"/>
  <c r="EQ88" i="8"/>
  <c r="EQ89" i="8"/>
  <c r="EQ90" i="8"/>
  <c r="EQ91" i="8"/>
  <c r="EQ92" i="8"/>
  <c r="EQ93" i="8"/>
  <c r="EQ94" i="8"/>
  <c r="EQ95" i="8"/>
  <c r="EQ96" i="8"/>
  <c r="EQ97" i="8"/>
  <c r="EQ98" i="8"/>
  <c r="EQ99" i="8"/>
  <c r="EQ100" i="8"/>
  <c r="EQ101" i="8"/>
  <c r="EQ102" i="8"/>
  <c r="EQ103" i="8"/>
  <c r="EP25" i="8"/>
  <c r="EP26" i="8"/>
  <c r="EP27" i="8"/>
  <c r="EP28" i="8"/>
  <c r="EP29" i="8"/>
  <c r="EP30" i="8"/>
  <c r="EP31" i="8"/>
  <c r="EP32" i="8"/>
  <c r="EP33" i="8"/>
  <c r="EP34" i="8"/>
  <c r="EP35" i="8"/>
  <c r="EP36" i="8"/>
  <c r="EP37" i="8"/>
  <c r="EP38" i="8"/>
  <c r="EP39" i="8"/>
  <c r="EP40" i="8"/>
  <c r="EP41" i="8"/>
  <c r="EP42" i="8"/>
  <c r="EP43" i="8"/>
  <c r="EP44" i="8"/>
  <c r="EP45" i="8"/>
  <c r="EP46" i="8"/>
  <c r="EP47" i="8"/>
  <c r="EP48" i="8"/>
  <c r="EP49" i="8"/>
  <c r="EP50" i="8"/>
  <c r="EP51" i="8"/>
  <c r="EP52" i="8"/>
  <c r="EP53" i="8"/>
  <c r="EP54" i="8"/>
  <c r="EP55" i="8"/>
  <c r="EP56" i="8"/>
  <c r="EP57" i="8"/>
  <c r="EP58" i="8"/>
  <c r="EP59" i="8"/>
  <c r="EP60" i="8"/>
  <c r="EP61" i="8"/>
  <c r="EP62" i="8"/>
  <c r="EP63" i="8"/>
  <c r="EP64" i="8"/>
  <c r="EP65" i="8"/>
  <c r="EP66" i="8"/>
  <c r="EP67" i="8"/>
  <c r="EP68" i="8"/>
  <c r="EP69" i="8"/>
  <c r="EP70" i="8"/>
  <c r="EP71" i="8"/>
  <c r="EP72" i="8"/>
  <c r="EP73" i="8"/>
  <c r="EP74" i="8"/>
  <c r="EP75" i="8"/>
  <c r="EP76" i="8"/>
  <c r="EP77" i="8"/>
  <c r="EP78" i="8"/>
  <c r="EP79" i="8"/>
  <c r="EP80" i="8"/>
  <c r="EP81" i="8"/>
  <c r="EP82" i="8"/>
  <c r="EP83" i="8"/>
  <c r="EP84" i="8"/>
  <c r="EP85" i="8"/>
  <c r="EP86" i="8"/>
  <c r="EP87" i="8"/>
  <c r="EP88" i="8"/>
  <c r="EP89" i="8"/>
  <c r="EP90" i="8"/>
  <c r="EP91" i="8"/>
  <c r="EP92" i="8"/>
  <c r="EP93" i="8"/>
  <c r="EP94" i="8"/>
  <c r="EP95" i="8"/>
  <c r="EP96" i="8"/>
  <c r="EP97" i="8"/>
  <c r="EP98" i="8"/>
  <c r="EP99" i="8"/>
  <c r="EP100" i="8"/>
  <c r="EP101" i="8"/>
  <c r="EP102" i="8"/>
  <c r="EP103" i="8"/>
  <c r="EO25" i="8"/>
  <c r="EO26" i="8"/>
  <c r="EO27" i="8"/>
  <c r="EO28" i="8"/>
  <c r="EO29" i="8"/>
  <c r="EO30" i="8"/>
  <c r="EO31" i="8"/>
  <c r="EO32" i="8"/>
  <c r="EO33" i="8"/>
  <c r="EO34" i="8"/>
  <c r="EO35" i="8"/>
  <c r="EO36" i="8"/>
  <c r="EO37" i="8"/>
  <c r="EO38" i="8"/>
  <c r="EO39" i="8"/>
  <c r="EO40" i="8"/>
  <c r="EO41" i="8"/>
  <c r="EO42" i="8"/>
  <c r="EO43" i="8"/>
  <c r="EO44" i="8"/>
  <c r="EO45" i="8"/>
  <c r="EO46" i="8"/>
  <c r="EO47" i="8"/>
  <c r="EO48" i="8"/>
  <c r="EO49" i="8"/>
  <c r="EO50" i="8"/>
  <c r="EO51" i="8"/>
  <c r="EO52" i="8"/>
  <c r="EO53" i="8"/>
  <c r="EO54" i="8"/>
  <c r="EO55" i="8"/>
  <c r="EO56" i="8"/>
  <c r="EO57" i="8"/>
  <c r="EO58" i="8"/>
  <c r="EO59" i="8"/>
  <c r="EO60" i="8"/>
  <c r="EO61" i="8"/>
  <c r="EO62" i="8"/>
  <c r="EO63" i="8"/>
  <c r="EO64" i="8"/>
  <c r="EO65" i="8"/>
  <c r="EO66" i="8"/>
  <c r="EO67" i="8"/>
  <c r="EO68" i="8"/>
  <c r="EO69" i="8"/>
  <c r="EO70" i="8"/>
  <c r="EO71" i="8"/>
  <c r="EO72" i="8"/>
  <c r="EO73" i="8"/>
  <c r="EO74" i="8"/>
  <c r="EO75" i="8"/>
  <c r="EO76" i="8"/>
  <c r="EO77" i="8"/>
  <c r="EO78" i="8"/>
  <c r="EO79" i="8"/>
  <c r="EO80" i="8"/>
  <c r="EO81" i="8"/>
  <c r="EO82" i="8"/>
  <c r="EO83" i="8"/>
  <c r="EO84" i="8"/>
  <c r="EO85" i="8"/>
  <c r="EO86" i="8"/>
  <c r="EO87" i="8"/>
  <c r="EO88" i="8"/>
  <c r="EO89" i="8"/>
  <c r="EO90" i="8"/>
  <c r="EO91" i="8"/>
  <c r="EO92" i="8"/>
  <c r="EO93" i="8"/>
  <c r="EO94" i="8"/>
  <c r="EO95" i="8"/>
  <c r="EO96" i="8"/>
  <c r="EO97" i="8"/>
  <c r="EO98" i="8"/>
  <c r="EO99" i="8"/>
  <c r="EO100" i="8"/>
  <c r="EO101" i="8"/>
  <c r="EO102" i="8"/>
  <c r="EO103" i="8"/>
  <c r="EL4" i="8"/>
  <c r="EL5" i="8"/>
  <c r="EL6" i="8"/>
  <c r="EL7" i="8"/>
  <c r="EL8" i="8"/>
  <c r="EL9" i="8"/>
  <c r="EL10" i="8"/>
  <c r="EL11" i="8"/>
  <c r="EL12" i="8"/>
  <c r="EL13" i="8"/>
  <c r="EL14" i="8"/>
  <c r="EL15" i="8"/>
  <c r="EL16" i="8"/>
  <c r="EL17" i="8"/>
  <c r="EL18" i="8"/>
  <c r="EL19" i="8"/>
  <c r="EL20" i="8"/>
  <c r="EL21" i="8"/>
  <c r="EL22" i="8"/>
  <c r="EL23" i="8"/>
  <c r="EL25" i="8"/>
  <c r="EL26" i="8"/>
  <c r="EL27" i="8"/>
  <c r="EL28" i="8"/>
  <c r="EL29" i="8"/>
  <c r="EL30" i="8"/>
  <c r="EL31" i="8"/>
  <c r="EL32" i="8"/>
  <c r="EL33" i="8"/>
  <c r="EL34" i="8"/>
  <c r="EL35" i="8"/>
  <c r="EL36" i="8"/>
  <c r="EL37" i="8"/>
  <c r="EL38" i="8"/>
  <c r="EL39" i="8"/>
  <c r="EL40" i="8"/>
  <c r="EL41" i="8"/>
  <c r="EL42" i="8"/>
  <c r="EL43" i="8"/>
  <c r="EL44" i="8"/>
  <c r="EL45" i="8"/>
  <c r="EL46" i="8"/>
  <c r="EL47" i="8"/>
  <c r="EL48" i="8"/>
  <c r="EL49" i="8"/>
  <c r="EL50" i="8"/>
  <c r="EL51" i="8"/>
  <c r="EL52" i="8"/>
  <c r="EL53" i="8"/>
  <c r="EL54" i="8"/>
  <c r="EL55" i="8"/>
  <c r="EL56" i="8"/>
  <c r="EL57" i="8"/>
  <c r="EL58" i="8"/>
  <c r="EL59" i="8"/>
  <c r="EL60" i="8"/>
  <c r="EL61" i="8"/>
  <c r="EL62" i="8"/>
  <c r="EL63" i="8"/>
  <c r="EL64" i="8"/>
  <c r="EL65" i="8"/>
  <c r="EL66" i="8"/>
  <c r="EL67" i="8"/>
  <c r="EL68" i="8"/>
  <c r="EL69" i="8"/>
  <c r="EL70" i="8"/>
  <c r="EL71" i="8"/>
  <c r="EL72" i="8"/>
  <c r="EL73" i="8"/>
  <c r="EL74" i="8"/>
  <c r="EL75" i="8"/>
  <c r="EL76" i="8"/>
  <c r="EL77" i="8"/>
  <c r="EL78" i="8"/>
  <c r="EL79" i="8"/>
  <c r="EL80" i="8"/>
  <c r="EL81" i="8"/>
  <c r="EL82" i="8"/>
  <c r="EL83" i="8"/>
  <c r="EL84" i="8"/>
  <c r="EL85" i="8"/>
  <c r="EL86" i="8"/>
  <c r="EL87" i="8"/>
  <c r="EL88" i="8"/>
  <c r="EL89" i="8"/>
  <c r="EL90" i="8"/>
  <c r="EL91" i="8"/>
  <c r="EL92" i="8"/>
  <c r="EL93" i="8"/>
  <c r="EL94" i="8"/>
  <c r="EL95" i="8"/>
  <c r="EL96" i="8"/>
  <c r="EL97" i="8"/>
  <c r="EL98" i="8"/>
  <c r="EL99" i="8"/>
  <c r="EL100" i="8"/>
  <c r="EL101" i="8"/>
  <c r="EL102" i="8"/>
  <c r="EL103" i="8"/>
  <c r="EK25" i="8"/>
  <c r="EK26" i="8"/>
  <c r="EK27" i="8"/>
  <c r="EK28" i="8"/>
  <c r="EK29" i="8"/>
  <c r="EK30" i="8"/>
  <c r="EK31" i="8"/>
  <c r="EK32" i="8"/>
  <c r="EK33" i="8"/>
  <c r="EK34" i="8"/>
  <c r="EK35" i="8"/>
  <c r="EK36" i="8"/>
  <c r="EK37" i="8"/>
  <c r="EK38" i="8"/>
  <c r="EK39" i="8"/>
  <c r="EK40" i="8"/>
  <c r="EK41" i="8"/>
  <c r="EK42" i="8"/>
  <c r="EK43" i="8"/>
  <c r="EK44" i="8"/>
  <c r="EK45" i="8"/>
  <c r="EK46" i="8"/>
  <c r="EK47" i="8"/>
  <c r="EK48" i="8"/>
  <c r="EK49" i="8"/>
  <c r="EK50" i="8"/>
  <c r="EK51" i="8"/>
  <c r="EK52" i="8"/>
  <c r="EK53" i="8"/>
  <c r="EK54" i="8"/>
  <c r="EK55" i="8"/>
  <c r="EK56" i="8"/>
  <c r="EK57" i="8"/>
  <c r="EK58" i="8"/>
  <c r="EK59" i="8"/>
  <c r="EK60" i="8"/>
  <c r="EK61" i="8"/>
  <c r="EK62" i="8"/>
  <c r="EK63" i="8"/>
  <c r="EK64" i="8"/>
  <c r="EK65" i="8"/>
  <c r="EK66" i="8"/>
  <c r="EK67" i="8"/>
  <c r="EK68" i="8"/>
  <c r="EK69" i="8"/>
  <c r="EK70" i="8"/>
  <c r="EK71" i="8"/>
  <c r="EK72" i="8"/>
  <c r="EK73" i="8"/>
  <c r="EK74" i="8"/>
  <c r="EK75" i="8"/>
  <c r="EK76" i="8"/>
  <c r="EK77" i="8"/>
  <c r="EK78" i="8"/>
  <c r="EK79" i="8"/>
  <c r="EK80" i="8"/>
  <c r="EK81" i="8"/>
  <c r="EK82" i="8"/>
  <c r="EK83" i="8"/>
  <c r="EK84" i="8"/>
  <c r="EK85" i="8"/>
  <c r="EK86" i="8"/>
  <c r="EK87" i="8"/>
  <c r="EK88" i="8"/>
  <c r="EK89" i="8"/>
  <c r="EK90" i="8"/>
  <c r="EK91" i="8"/>
  <c r="EK92" i="8"/>
  <c r="EK93" i="8"/>
  <c r="EK94" i="8"/>
  <c r="EK95" i="8"/>
  <c r="EK96" i="8"/>
  <c r="EK97" i="8"/>
  <c r="EK98" i="8"/>
  <c r="EK99" i="8"/>
  <c r="EK100" i="8"/>
  <c r="EK101" i="8"/>
  <c r="EK102" i="8"/>
  <c r="EK103" i="8"/>
  <c r="EI25" i="8"/>
  <c r="EI26" i="8"/>
  <c r="EI27" i="8"/>
  <c r="EI28" i="8"/>
  <c r="EI29" i="8"/>
  <c r="EI30" i="8"/>
  <c r="EI31" i="8"/>
  <c r="EI32" i="8"/>
  <c r="EI33" i="8"/>
  <c r="EI34" i="8"/>
  <c r="EI35" i="8"/>
  <c r="EI36" i="8"/>
  <c r="EI37" i="8"/>
  <c r="EI38" i="8"/>
  <c r="EI39" i="8"/>
  <c r="EI40" i="8"/>
  <c r="EI41" i="8"/>
  <c r="EI42" i="8"/>
  <c r="EI43" i="8"/>
  <c r="EI44" i="8"/>
  <c r="EI45" i="8"/>
  <c r="EI46" i="8"/>
  <c r="EI47" i="8"/>
  <c r="EI48" i="8"/>
  <c r="EI49" i="8"/>
  <c r="EI50" i="8"/>
  <c r="EI51" i="8"/>
  <c r="EI52" i="8"/>
  <c r="EI53" i="8"/>
  <c r="EI54" i="8"/>
  <c r="EI55" i="8"/>
  <c r="EI56" i="8"/>
  <c r="EI57" i="8"/>
  <c r="EI58" i="8"/>
  <c r="EI59" i="8"/>
  <c r="EI60" i="8"/>
  <c r="EI61" i="8"/>
  <c r="EI62" i="8"/>
  <c r="EI63" i="8"/>
  <c r="EI64" i="8"/>
  <c r="EI65" i="8"/>
  <c r="EI66" i="8"/>
  <c r="EI67" i="8"/>
  <c r="EI68" i="8"/>
  <c r="EI69" i="8"/>
  <c r="EI70" i="8"/>
  <c r="EI71" i="8"/>
  <c r="EI72" i="8"/>
  <c r="EI73" i="8"/>
  <c r="EI74" i="8"/>
  <c r="EI75" i="8"/>
  <c r="EI76" i="8"/>
  <c r="EI77" i="8"/>
  <c r="EI78" i="8"/>
  <c r="EI79" i="8"/>
  <c r="EI80" i="8"/>
  <c r="EI81" i="8"/>
  <c r="EI82" i="8"/>
  <c r="EI83" i="8"/>
  <c r="EI84" i="8"/>
  <c r="EI85" i="8"/>
  <c r="EI86" i="8"/>
  <c r="EI87" i="8"/>
  <c r="EI88" i="8"/>
  <c r="EI89" i="8"/>
  <c r="EI90" i="8"/>
  <c r="EI91" i="8"/>
  <c r="EI92" i="8"/>
  <c r="EI93" i="8"/>
  <c r="EI94" i="8"/>
  <c r="EI95" i="8"/>
  <c r="EI96" i="8"/>
  <c r="EI97" i="8"/>
  <c r="EI98" i="8"/>
  <c r="EI99" i="8"/>
  <c r="EI100" i="8"/>
  <c r="EI101" i="8"/>
  <c r="EI102" i="8"/>
  <c r="EI103" i="8"/>
  <c r="EF25" i="8"/>
  <c r="EF26" i="8"/>
  <c r="EF27" i="8"/>
  <c r="EF28" i="8"/>
  <c r="EF29" i="8"/>
  <c r="EF30" i="8"/>
  <c r="EF31" i="8"/>
  <c r="EF32" i="8"/>
  <c r="EF33" i="8"/>
  <c r="EF34" i="8"/>
  <c r="EF35" i="8"/>
  <c r="EF36" i="8"/>
  <c r="EF37" i="8"/>
  <c r="EF38" i="8"/>
  <c r="EF39" i="8"/>
  <c r="EF40" i="8"/>
  <c r="EF41" i="8"/>
  <c r="EF42" i="8"/>
  <c r="EF43" i="8"/>
  <c r="EF44" i="8"/>
  <c r="EF45" i="8"/>
  <c r="EF46" i="8"/>
  <c r="EF47" i="8"/>
  <c r="EF48" i="8"/>
  <c r="EF49" i="8"/>
  <c r="EF50" i="8"/>
  <c r="EF51" i="8"/>
  <c r="EF52" i="8"/>
  <c r="EF53" i="8"/>
  <c r="EF54" i="8"/>
  <c r="EF55" i="8"/>
  <c r="EF56" i="8"/>
  <c r="EF57" i="8"/>
  <c r="EF58" i="8"/>
  <c r="EF59" i="8"/>
  <c r="EF60" i="8"/>
  <c r="EF61" i="8"/>
  <c r="EF62" i="8"/>
  <c r="EF63" i="8"/>
  <c r="EF64" i="8"/>
  <c r="EF65" i="8"/>
  <c r="EF66" i="8"/>
  <c r="EF67" i="8"/>
  <c r="EF68" i="8"/>
  <c r="EF69" i="8"/>
  <c r="EF70" i="8"/>
  <c r="EF71" i="8"/>
  <c r="EF72" i="8"/>
  <c r="EF73" i="8"/>
  <c r="EF74" i="8"/>
  <c r="EF75" i="8"/>
  <c r="EF76" i="8"/>
  <c r="EF77" i="8"/>
  <c r="EF78" i="8"/>
  <c r="EF79" i="8"/>
  <c r="EF80" i="8"/>
  <c r="EF81" i="8"/>
  <c r="EF82" i="8"/>
  <c r="EF83" i="8"/>
  <c r="EF84" i="8"/>
  <c r="EF85" i="8"/>
  <c r="EF86" i="8"/>
  <c r="EF87" i="8"/>
  <c r="EF88" i="8"/>
  <c r="EF89" i="8"/>
  <c r="EF90" i="8"/>
  <c r="EF91" i="8"/>
  <c r="EF92" i="8"/>
  <c r="EF93" i="8"/>
  <c r="EF94" i="8"/>
  <c r="EF95" i="8"/>
  <c r="EF96" i="8"/>
  <c r="EF97" i="8"/>
  <c r="EF98" i="8"/>
  <c r="EF99" i="8"/>
  <c r="EF100" i="8"/>
  <c r="EF101" i="8"/>
  <c r="EF102" i="8"/>
  <c r="EF103" i="8"/>
  <c r="EH26" i="8"/>
  <c r="EH27" i="8"/>
  <c r="EH28" i="8"/>
  <c r="EH29" i="8"/>
  <c r="EH30" i="8"/>
  <c r="EH31" i="8"/>
  <c r="EH32" i="8"/>
  <c r="EH33" i="8"/>
  <c r="EH34" i="8"/>
  <c r="EH35" i="8"/>
  <c r="EH36" i="8"/>
  <c r="EH37" i="8"/>
  <c r="EH38" i="8"/>
  <c r="EH39" i="8"/>
  <c r="EH40" i="8"/>
  <c r="EH41" i="8"/>
  <c r="EH42" i="8"/>
  <c r="EH43" i="8"/>
  <c r="EH44" i="8"/>
  <c r="EH45" i="8"/>
  <c r="EH46" i="8"/>
  <c r="EH47" i="8"/>
  <c r="EH48" i="8"/>
  <c r="EH49" i="8"/>
  <c r="EH50" i="8"/>
  <c r="EH51" i="8"/>
  <c r="EH52" i="8"/>
  <c r="EH53" i="8"/>
  <c r="EH54" i="8"/>
  <c r="EH55" i="8"/>
  <c r="EH56" i="8"/>
  <c r="EH57" i="8"/>
  <c r="EH58" i="8"/>
  <c r="EH59" i="8"/>
  <c r="EH60" i="8"/>
  <c r="EH61" i="8"/>
  <c r="EH62" i="8"/>
  <c r="EH63" i="8"/>
  <c r="EH64" i="8"/>
  <c r="EH65" i="8"/>
  <c r="EH66" i="8"/>
  <c r="EH67" i="8"/>
  <c r="EH68" i="8"/>
  <c r="EH69" i="8"/>
  <c r="EH70" i="8"/>
  <c r="EH71" i="8"/>
  <c r="EH72" i="8"/>
  <c r="EH73" i="8"/>
  <c r="EH74" i="8"/>
  <c r="EH75" i="8"/>
  <c r="EH76" i="8"/>
  <c r="EH77" i="8"/>
  <c r="EH78" i="8"/>
  <c r="EH79" i="8"/>
  <c r="EH80" i="8"/>
  <c r="EH81" i="8"/>
  <c r="EH82" i="8"/>
  <c r="EH83" i="8"/>
  <c r="EH84" i="8"/>
  <c r="EH85" i="8"/>
  <c r="EH86" i="8"/>
  <c r="EH87" i="8"/>
  <c r="EH88" i="8"/>
  <c r="EH89" i="8"/>
  <c r="EH90" i="8"/>
  <c r="EH91" i="8"/>
  <c r="EH92" i="8"/>
  <c r="EH93" i="8"/>
  <c r="EH94" i="8"/>
  <c r="EH95" i="8"/>
  <c r="EH96" i="8"/>
  <c r="EH97" i="8"/>
  <c r="EH98" i="8"/>
  <c r="EH99" i="8"/>
  <c r="EH100" i="8"/>
  <c r="EH101" i="8"/>
  <c r="EH102" i="8"/>
  <c r="EH103" i="8"/>
  <c r="EG26" i="8"/>
  <c r="EG27" i="8"/>
  <c r="EG28" i="8"/>
  <c r="EG29" i="8"/>
  <c r="EG30" i="8"/>
  <c r="EG31" i="8"/>
  <c r="EG32" i="8"/>
  <c r="EG33" i="8"/>
  <c r="EG34" i="8"/>
  <c r="EG35" i="8"/>
  <c r="EG36" i="8"/>
  <c r="EG37" i="8"/>
  <c r="EG38" i="8"/>
  <c r="EG39" i="8"/>
  <c r="EG40" i="8"/>
  <c r="EG41" i="8"/>
  <c r="EG42" i="8"/>
  <c r="EG43" i="8"/>
  <c r="EG44" i="8"/>
  <c r="EG45" i="8"/>
  <c r="EG46" i="8"/>
  <c r="EG47" i="8"/>
  <c r="EG48" i="8"/>
  <c r="EG49" i="8"/>
  <c r="EG50" i="8"/>
  <c r="EG51" i="8"/>
  <c r="EG52" i="8"/>
  <c r="EG53" i="8"/>
  <c r="EG54" i="8"/>
  <c r="EG55" i="8"/>
  <c r="EG56" i="8"/>
  <c r="EG57" i="8"/>
  <c r="EG58" i="8"/>
  <c r="EG59" i="8"/>
  <c r="EG60" i="8"/>
  <c r="EG61" i="8"/>
  <c r="EG62" i="8"/>
  <c r="EG63" i="8"/>
  <c r="EG64" i="8"/>
  <c r="EG65" i="8"/>
  <c r="EG66" i="8"/>
  <c r="EG67" i="8"/>
  <c r="EG68" i="8"/>
  <c r="EG69" i="8"/>
  <c r="EG70" i="8"/>
  <c r="EG71" i="8"/>
  <c r="EG72" i="8"/>
  <c r="EG73" i="8"/>
  <c r="EG74" i="8"/>
  <c r="EG75" i="8"/>
  <c r="EG76" i="8"/>
  <c r="EG77" i="8"/>
  <c r="EG78" i="8"/>
  <c r="EG79" i="8"/>
  <c r="EG80" i="8"/>
  <c r="EG81" i="8"/>
  <c r="EG82" i="8"/>
  <c r="EG83" i="8"/>
  <c r="EG84" i="8"/>
  <c r="EG85" i="8"/>
  <c r="EG86" i="8"/>
  <c r="EG87" i="8"/>
  <c r="EG88" i="8"/>
  <c r="EG89" i="8"/>
  <c r="EG90" i="8"/>
  <c r="EG91" i="8"/>
  <c r="EG92" i="8"/>
  <c r="EG93" i="8"/>
  <c r="EG94" i="8"/>
  <c r="EG95" i="8"/>
  <c r="EG96" i="8"/>
  <c r="EG97" i="8"/>
  <c r="EG98" i="8"/>
  <c r="EG99" i="8"/>
  <c r="EG100" i="8"/>
  <c r="EG101" i="8"/>
  <c r="EG102" i="8"/>
  <c r="EG103" i="8"/>
  <c r="EE25" i="8"/>
  <c r="EE26" i="8"/>
  <c r="EE27" i="8"/>
  <c r="EE28" i="8"/>
  <c r="EE29" i="8"/>
  <c r="EE30" i="8"/>
  <c r="EE31" i="8"/>
  <c r="EE32" i="8"/>
  <c r="EE33" i="8"/>
  <c r="EE34" i="8"/>
  <c r="EE35" i="8"/>
  <c r="EE36" i="8"/>
  <c r="EE37" i="8"/>
  <c r="EE38" i="8"/>
  <c r="EE39" i="8"/>
  <c r="EE40" i="8"/>
  <c r="EE41" i="8"/>
  <c r="EE42" i="8"/>
  <c r="EE43" i="8"/>
  <c r="EE44" i="8"/>
  <c r="EE45" i="8"/>
  <c r="EE46" i="8"/>
  <c r="EE47" i="8"/>
  <c r="EE48" i="8"/>
  <c r="EE49" i="8"/>
  <c r="EE50" i="8"/>
  <c r="EE51" i="8"/>
  <c r="EE52" i="8"/>
  <c r="EE53" i="8"/>
  <c r="EE54" i="8"/>
  <c r="EE55" i="8"/>
  <c r="EE56" i="8"/>
  <c r="EE57" i="8"/>
  <c r="EE58" i="8"/>
  <c r="EE59" i="8"/>
  <c r="EE60" i="8"/>
  <c r="EE61" i="8"/>
  <c r="EE62" i="8"/>
  <c r="EE63" i="8"/>
  <c r="EE64" i="8"/>
  <c r="EE65" i="8"/>
  <c r="EE66" i="8"/>
  <c r="EE67" i="8"/>
  <c r="EE68" i="8"/>
  <c r="EE69" i="8"/>
  <c r="EE70" i="8"/>
  <c r="EE71" i="8"/>
  <c r="EE72" i="8"/>
  <c r="EE73" i="8"/>
  <c r="EE74" i="8"/>
  <c r="EE75" i="8"/>
  <c r="EE76" i="8"/>
  <c r="EE77" i="8"/>
  <c r="EE78" i="8"/>
  <c r="EE79" i="8"/>
  <c r="EE80" i="8"/>
  <c r="EE81" i="8"/>
  <c r="EE82" i="8"/>
  <c r="EE83" i="8"/>
  <c r="EE84" i="8"/>
  <c r="EE85" i="8"/>
  <c r="EE86" i="8"/>
  <c r="EE87" i="8"/>
  <c r="EE88" i="8"/>
  <c r="EE89" i="8"/>
  <c r="EE90" i="8"/>
  <c r="EE91" i="8"/>
  <c r="EE92" i="8"/>
  <c r="EE93" i="8"/>
  <c r="EE94" i="8"/>
  <c r="EE95" i="8"/>
  <c r="EE96" i="8"/>
  <c r="EE97" i="8"/>
  <c r="EE98" i="8"/>
  <c r="EE99" i="8"/>
  <c r="EE100" i="8"/>
  <c r="EE101" i="8"/>
  <c r="EE102" i="8"/>
  <c r="EE103" i="8"/>
  <c r="EB25" i="8"/>
  <c r="EB26" i="8"/>
  <c r="EB27" i="8"/>
  <c r="EB28" i="8"/>
  <c r="EB29" i="8"/>
  <c r="EB30" i="8"/>
  <c r="EB31" i="8"/>
  <c r="EB32" i="8"/>
  <c r="EB33" i="8"/>
  <c r="EB34" i="8"/>
  <c r="EB35" i="8"/>
  <c r="EB36" i="8"/>
  <c r="EB37" i="8"/>
  <c r="EB38" i="8"/>
  <c r="EB39" i="8"/>
  <c r="EB40" i="8"/>
  <c r="EB41" i="8"/>
  <c r="EB42" i="8"/>
  <c r="EB43" i="8"/>
  <c r="EB44" i="8"/>
  <c r="EB45" i="8"/>
  <c r="EB46" i="8"/>
  <c r="EB47" i="8"/>
  <c r="EB48" i="8"/>
  <c r="EB49" i="8"/>
  <c r="EB50" i="8"/>
  <c r="EB51" i="8"/>
  <c r="EB52" i="8"/>
  <c r="EB53" i="8"/>
  <c r="EB54" i="8"/>
  <c r="EB55" i="8"/>
  <c r="EB56" i="8"/>
  <c r="EB57" i="8"/>
  <c r="EB58" i="8"/>
  <c r="EB59" i="8"/>
  <c r="EB60" i="8"/>
  <c r="EB61" i="8"/>
  <c r="EB62" i="8"/>
  <c r="EB63" i="8"/>
  <c r="EB64" i="8"/>
  <c r="EB65" i="8"/>
  <c r="EB66" i="8"/>
  <c r="EB67" i="8"/>
  <c r="EB68" i="8"/>
  <c r="EB69" i="8"/>
  <c r="EB70" i="8"/>
  <c r="EB71" i="8"/>
  <c r="EB72" i="8"/>
  <c r="EB73" i="8"/>
  <c r="EB74" i="8"/>
  <c r="EB75" i="8"/>
  <c r="EB76" i="8"/>
  <c r="EB77" i="8"/>
  <c r="EB78" i="8"/>
  <c r="EB79" i="8"/>
  <c r="EB80" i="8"/>
  <c r="EB81" i="8"/>
  <c r="EB82" i="8"/>
  <c r="EB83" i="8"/>
  <c r="EB84" i="8"/>
  <c r="EB85" i="8"/>
  <c r="EB86" i="8"/>
  <c r="EB87" i="8"/>
  <c r="EB88" i="8"/>
  <c r="EB89" i="8"/>
  <c r="EB90" i="8"/>
  <c r="EB91" i="8"/>
  <c r="EB92" i="8"/>
  <c r="EB93" i="8"/>
  <c r="EB94" i="8"/>
  <c r="EB95" i="8"/>
  <c r="EB96" i="8"/>
  <c r="EB97" i="8"/>
  <c r="EB98" i="8"/>
  <c r="EB99" i="8"/>
  <c r="EB100" i="8"/>
  <c r="EB101" i="8"/>
  <c r="EB102" i="8"/>
  <c r="EB103" i="8"/>
  <c r="EA4" i="8"/>
  <c r="EA5" i="8"/>
  <c r="EA6" i="8"/>
  <c r="EA7" i="8"/>
  <c r="EA8" i="8"/>
  <c r="EA9" i="8"/>
  <c r="EA10" i="8"/>
  <c r="EA11" i="8"/>
  <c r="EA12" i="8"/>
  <c r="EA13" i="8"/>
  <c r="EA14" i="8"/>
  <c r="EA15" i="8"/>
  <c r="EA16" i="8"/>
  <c r="EA17" i="8"/>
  <c r="EA18" i="8"/>
  <c r="EA19" i="8"/>
  <c r="EA20" i="8"/>
  <c r="EA21" i="8"/>
  <c r="EA22" i="8"/>
  <c r="EA23" i="8"/>
  <c r="EA25" i="8"/>
  <c r="EA26" i="8"/>
  <c r="EA27" i="8"/>
  <c r="EA28" i="8"/>
  <c r="EA29" i="8"/>
  <c r="EA30" i="8"/>
  <c r="EA31" i="8"/>
  <c r="EA32" i="8"/>
  <c r="EA33" i="8"/>
  <c r="EA34" i="8"/>
  <c r="EA35" i="8"/>
  <c r="EA36" i="8"/>
  <c r="EA37" i="8"/>
  <c r="EA38" i="8"/>
  <c r="EA39" i="8"/>
  <c r="EA40" i="8"/>
  <c r="EA41" i="8"/>
  <c r="EA42" i="8"/>
  <c r="EA43" i="8"/>
  <c r="EA44" i="8"/>
  <c r="EA45" i="8"/>
  <c r="EA46" i="8"/>
  <c r="EA47" i="8"/>
  <c r="EA48" i="8"/>
  <c r="EA49" i="8"/>
  <c r="EA50" i="8"/>
  <c r="EA51" i="8"/>
  <c r="EA52" i="8"/>
  <c r="EA53" i="8"/>
  <c r="EA54" i="8"/>
  <c r="EA55" i="8"/>
  <c r="EA56" i="8"/>
  <c r="EA57" i="8"/>
  <c r="EA58" i="8"/>
  <c r="EA59" i="8"/>
  <c r="EA60" i="8"/>
  <c r="EA61" i="8"/>
  <c r="EA62" i="8"/>
  <c r="EA63" i="8"/>
  <c r="EA64" i="8"/>
  <c r="EA65" i="8"/>
  <c r="EA66" i="8"/>
  <c r="EA67" i="8"/>
  <c r="EA68" i="8"/>
  <c r="EA69" i="8"/>
  <c r="EA70" i="8"/>
  <c r="EA71" i="8"/>
  <c r="EA72" i="8"/>
  <c r="EA73" i="8"/>
  <c r="EA74" i="8"/>
  <c r="EA75" i="8"/>
  <c r="EA76" i="8"/>
  <c r="EA77" i="8"/>
  <c r="EA78" i="8"/>
  <c r="EA79" i="8"/>
  <c r="EA80" i="8"/>
  <c r="EA81" i="8"/>
  <c r="EA82" i="8"/>
  <c r="EA83" i="8"/>
  <c r="EA84" i="8"/>
  <c r="EA85" i="8"/>
  <c r="EA86" i="8"/>
  <c r="EA87" i="8"/>
  <c r="EA88" i="8"/>
  <c r="EA89" i="8"/>
  <c r="EA90" i="8"/>
  <c r="EA91" i="8"/>
  <c r="EA92" i="8"/>
  <c r="EA93" i="8"/>
  <c r="EA94" i="8"/>
  <c r="EA95" i="8"/>
  <c r="EA96" i="8"/>
  <c r="EA97" i="8"/>
  <c r="EA98" i="8"/>
  <c r="EA99" i="8"/>
  <c r="EA100" i="8"/>
  <c r="EA101" i="8"/>
  <c r="EA102" i="8"/>
  <c r="EA103" i="8"/>
  <c r="DY25" i="8"/>
  <c r="DY26" i="8"/>
  <c r="DY27" i="8"/>
  <c r="DY28" i="8"/>
  <c r="DY29" i="8"/>
  <c r="DY30" i="8"/>
  <c r="DY31" i="8"/>
  <c r="DY32" i="8"/>
  <c r="DY33" i="8"/>
  <c r="DY34" i="8"/>
  <c r="DY35" i="8"/>
  <c r="DY36" i="8"/>
  <c r="DY37" i="8"/>
  <c r="DY38" i="8"/>
  <c r="DY39" i="8"/>
  <c r="DY40" i="8"/>
  <c r="DY41" i="8"/>
  <c r="DY42" i="8"/>
  <c r="DY43" i="8"/>
  <c r="DY44" i="8"/>
  <c r="DY45" i="8"/>
  <c r="DY46" i="8"/>
  <c r="DY47" i="8"/>
  <c r="DY48" i="8"/>
  <c r="DY49" i="8"/>
  <c r="DY50" i="8"/>
  <c r="DY51" i="8"/>
  <c r="DY52" i="8"/>
  <c r="DY53" i="8"/>
  <c r="DY54" i="8"/>
  <c r="DY55" i="8"/>
  <c r="DY56" i="8"/>
  <c r="DY57" i="8"/>
  <c r="DY58" i="8"/>
  <c r="DY59" i="8"/>
  <c r="DY60" i="8"/>
  <c r="DY61" i="8"/>
  <c r="DY62" i="8"/>
  <c r="DY63" i="8"/>
  <c r="DY64" i="8"/>
  <c r="DY65" i="8"/>
  <c r="DY66" i="8"/>
  <c r="DY67" i="8"/>
  <c r="DY68" i="8"/>
  <c r="DY69" i="8"/>
  <c r="DY70" i="8"/>
  <c r="DY71" i="8"/>
  <c r="DY72" i="8"/>
  <c r="DY73" i="8"/>
  <c r="DY74" i="8"/>
  <c r="DY75" i="8"/>
  <c r="DY76" i="8"/>
  <c r="DY77" i="8"/>
  <c r="DY78" i="8"/>
  <c r="DY79" i="8"/>
  <c r="DY80" i="8"/>
  <c r="DY81" i="8"/>
  <c r="DY82" i="8"/>
  <c r="DY83" i="8"/>
  <c r="DY84" i="8"/>
  <c r="DY85" i="8"/>
  <c r="DY86" i="8"/>
  <c r="DY87" i="8"/>
  <c r="DY88" i="8"/>
  <c r="DY89" i="8"/>
  <c r="DY90" i="8"/>
  <c r="DY91" i="8"/>
  <c r="DY92" i="8"/>
  <c r="DY93" i="8"/>
  <c r="DY94" i="8"/>
  <c r="DY95" i="8"/>
  <c r="DY96" i="8"/>
  <c r="DY97" i="8"/>
  <c r="DY98" i="8"/>
  <c r="DY99" i="8"/>
  <c r="DY100" i="8"/>
  <c r="DY101" i="8"/>
  <c r="DY102" i="8"/>
  <c r="DY103" i="8"/>
  <c r="DX25" i="8"/>
  <c r="DW26" i="8"/>
  <c r="DX26" i="8"/>
  <c r="DW27" i="8"/>
  <c r="DX27" i="8"/>
  <c r="DW28" i="8"/>
  <c r="DX28" i="8"/>
  <c r="DW29" i="8"/>
  <c r="DX29" i="8"/>
  <c r="DW30" i="8"/>
  <c r="DX30" i="8"/>
  <c r="DW31" i="8"/>
  <c r="DX31" i="8"/>
  <c r="DW32" i="8"/>
  <c r="DX32" i="8"/>
  <c r="DW33" i="8"/>
  <c r="DX33" i="8"/>
  <c r="DW34" i="8"/>
  <c r="DX34" i="8"/>
  <c r="DW35" i="8"/>
  <c r="DX35" i="8"/>
  <c r="DW36" i="8"/>
  <c r="DX36" i="8"/>
  <c r="DW37" i="8"/>
  <c r="DX37" i="8"/>
  <c r="DW38" i="8"/>
  <c r="DX38" i="8"/>
  <c r="DW39" i="8"/>
  <c r="DX39" i="8"/>
  <c r="DW40" i="8"/>
  <c r="DX40" i="8"/>
  <c r="DW41" i="8"/>
  <c r="DX41" i="8"/>
  <c r="DW42" i="8"/>
  <c r="DX42" i="8"/>
  <c r="DW43" i="8"/>
  <c r="DX43" i="8"/>
  <c r="DW44" i="8"/>
  <c r="DX44" i="8"/>
  <c r="DW45" i="8"/>
  <c r="DX45" i="8"/>
  <c r="DW46" i="8"/>
  <c r="DX46" i="8"/>
  <c r="DW47" i="8"/>
  <c r="DX47" i="8"/>
  <c r="DW48" i="8"/>
  <c r="DX48" i="8"/>
  <c r="DW49" i="8"/>
  <c r="DX49" i="8"/>
  <c r="DW50" i="8"/>
  <c r="DX50" i="8"/>
  <c r="DW51" i="8"/>
  <c r="DX51" i="8"/>
  <c r="DW52" i="8"/>
  <c r="DX52" i="8"/>
  <c r="DW53" i="8"/>
  <c r="DX53" i="8"/>
  <c r="DW54" i="8"/>
  <c r="DX54" i="8"/>
  <c r="DW55" i="8"/>
  <c r="DX55" i="8"/>
  <c r="DW56" i="8"/>
  <c r="DX56" i="8"/>
  <c r="DW57" i="8"/>
  <c r="DX57" i="8"/>
  <c r="DW58" i="8"/>
  <c r="DX58" i="8"/>
  <c r="DW59" i="8"/>
  <c r="DX59" i="8"/>
  <c r="DW60" i="8"/>
  <c r="DX60" i="8"/>
  <c r="DW61" i="8"/>
  <c r="DX61" i="8"/>
  <c r="DW62" i="8"/>
  <c r="DX62" i="8"/>
  <c r="DW63" i="8"/>
  <c r="DX63" i="8"/>
  <c r="DW64" i="8"/>
  <c r="DX64" i="8"/>
  <c r="DW65" i="8"/>
  <c r="DX65" i="8"/>
  <c r="DW66" i="8"/>
  <c r="DX66" i="8"/>
  <c r="DW67" i="8"/>
  <c r="DX67" i="8"/>
  <c r="DW68" i="8"/>
  <c r="DX68" i="8"/>
  <c r="DW69" i="8"/>
  <c r="DX69" i="8"/>
  <c r="DW70" i="8"/>
  <c r="DX70" i="8"/>
  <c r="DW71" i="8"/>
  <c r="DX71" i="8"/>
  <c r="DW72" i="8"/>
  <c r="DX72" i="8"/>
  <c r="DW73" i="8"/>
  <c r="DX73" i="8"/>
  <c r="DW74" i="8"/>
  <c r="DX74" i="8"/>
  <c r="DW75" i="8"/>
  <c r="DX75" i="8"/>
  <c r="DW76" i="8"/>
  <c r="DX76" i="8"/>
  <c r="DW77" i="8"/>
  <c r="DX77" i="8"/>
  <c r="DW78" i="8"/>
  <c r="DX78" i="8"/>
  <c r="DW79" i="8"/>
  <c r="DX79" i="8"/>
  <c r="DW80" i="8"/>
  <c r="DX80" i="8"/>
  <c r="DW81" i="8"/>
  <c r="DX81" i="8"/>
  <c r="DW82" i="8"/>
  <c r="DX82" i="8"/>
  <c r="DW83" i="8"/>
  <c r="DX83" i="8"/>
  <c r="DW84" i="8"/>
  <c r="DX84" i="8"/>
  <c r="DW85" i="8"/>
  <c r="DX85" i="8"/>
  <c r="DW86" i="8"/>
  <c r="DX86" i="8"/>
  <c r="DW87" i="8"/>
  <c r="DX87" i="8"/>
  <c r="DW88" i="8"/>
  <c r="DX88" i="8"/>
  <c r="DW89" i="8"/>
  <c r="DX89" i="8"/>
  <c r="DW90" i="8"/>
  <c r="DX90" i="8"/>
  <c r="DW91" i="8"/>
  <c r="DX91" i="8"/>
  <c r="DW92" i="8"/>
  <c r="DX92" i="8"/>
  <c r="DW93" i="8"/>
  <c r="DX93" i="8"/>
  <c r="DW94" i="8"/>
  <c r="DX94" i="8"/>
  <c r="DW95" i="8"/>
  <c r="DX95" i="8"/>
  <c r="DW96" i="8"/>
  <c r="DX96" i="8"/>
  <c r="DW97" i="8"/>
  <c r="DX97" i="8"/>
  <c r="DW98" i="8"/>
  <c r="DX98" i="8"/>
  <c r="DW99" i="8"/>
  <c r="DX99" i="8"/>
  <c r="DW100" i="8"/>
  <c r="DX100" i="8"/>
  <c r="DW101" i="8"/>
  <c r="DX101" i="8"/>
  <c r="DW102" i="8"/>
  <c r="DX102" i="8"/>
  <c r="DW103" i="8"/>
  <c r="DX103" i="8"/>
  <c r="DV25" i="8"/>
  <c r="DV26" i="8"/>
  <c r="DV27" i="8"/>
  <c r="DV28" i="8"/>
  <c r="DV29" i="8"/>
  <c r="DV30" i="8"/>
  <c r="DV31" i="8"/>
  <c r="DV32" i="8"/>
  <c r="DV33" i="8"/>
  <c r="DV34" i="8"/>
  <c r="DV35" i="8"/>
  <c r="DV36" i="8"/>
  <c r="DV37" i="8"/>
  <c r="DV38" i="8"/>
  <c r="DV39" i="8"/>
  <c r="DV40" i="8"/>
  <c r="DV41" i="8"/>
  <c r="DV42" i="8"/>
  <c r="DV43" i="8"/>
  <c r="DV44" i="8"/>
  <c r="DV45" i="8"/>
  <c r="DV46" i="8"/>
  <c r="DV47" i="8"/>
  <c r="DV48" i="8"/>
  <c r="DV49" i="8"/>
  <c r="DV50" i="8"/>
  <c r="DV51" i="8"/>
  <c r="DV52" i="8"/>
  <c r="DV53" i="8"/>
  <c r="DV54" i="8"/>
  <c r="DV55" i="8"/>
  <c r="DV56" i="8"/>
  <c r="DV57" i="8"/>
  <c r="DV58" i="8"/>
  <c r="DV59" i="8"/>
  <c r="DV60" i="8"/>
  <c r="DV61" i="8"/>
  <c r="DV62" i="8"/>
  <c r="DV63" i="8"/>
  <c r="DV64" i="8"/>
  <c r="DV65" i="8"/>
  <c r="DV66" i="8"/>
  <c r="DV67" i="8"/>
  <c r="DV68" i="8"/>
  <c r="DV69" i="8"/>
  <c r="DV70" i="8"/>
  <c r="DV71" i="8"/>
  <c r="DV72" i="8"/>
  <c r="DV73" i="8"/>
  <c r="DV74" i="8"/>
  <c r="DV75" i="8"/>
  <c r="DV76" i="8"/>
  <c r="DV77" i="8"/>
  <c r="DV78" i="8"/>
  <c r="DV79" i="8"/>
  <c r="DV80" i="8"/>
  <c r="DV81" i="8"/>
  <c r="DV82" i="8"/>
  <c r="DV83" i="8"/>
  <c r="DV84" i="8"/>
  <c r="DV85" i="8"/>
  <c r="DV86" i="8"/>
  <c r="DV87" i="8"/>
  <c r="DV88" i="8"/>
  <c r="DV89" i="8"/>
  <c r="DV90" i="8"/>
  <c r="DV91" i="8"/>
  <c r="DV92" i="8"/>
  <c r="DV93" i="8"/>
  <c r="DV94" i="8"/>
  <c r="DV95" i="8"/>
  <c r="DV96" i="8"/>
  <c r="DV97" i="8"/>
  <c r="DV98" i="8"/>
  <c r="DV99" i="8"/>
  <c r="DV100" i="8"/>
  <c r="DV101" i="8"/>
  <c r="DV102" i="8"/>
  <c r="DV103" i="8"/>
  <c r="L8" i="20"/>
  <c r="L9" i="20"/>
  <c r="L10" i="20"/>
  <c r="L11" i="20"/>
  <c r="L12" i="20"/>
  <c r="L13" i="20"/>
  <c r="L14" i="20"/>
  <c r="L15" i="20"/>
  <c r="L16" i="20"/>
  <c r="L17" i="20"/>
  <c r="L18" i="20"/>
  <c r="L19" i="20"/>
  <c r="L20" i="20"/>
  <c r="L21" i="20"/>
  <c r="L22" i="20"/>
  <c r="L23" i="20"/>
  <c r="L24" i="20"/>
  <c r="L26" i="20"/>
  <c r="L27" i="20"/>
  <c r="L28" i="20"/>
  <c r="L29" i="20"/>
  <c r="L30" i="20"/>
  <c r="L31" i="20"/>
  <c r="L32" i="20"/>
  <c r="L33" i="20"/>
  <c r="L34" i="20"/>
  <c r="L35" i="20"/>
  <c r="L36" i="20"/>
  <c r="L37" i="20"/>
  <c r="L38" i="20"/>
  <c r="L39" i="20"/>
  <c r="L40" i="20"/>
  <c r="L41" i="20"/>
  <c r="L42" i="20"/>
  <c r="L43" i="20"/>
  <c r="L44" i="20"/>
  <c r="L45" i="20"/>
  <c r="L46" i="20"/>
  <c r="L47" i="20"/>
  <c r="L48" i="20"/>
  <c r="L49" i="20"/>
  <c r="L50" i="20"/>
  <c r="L51" i="20"/>
  <c r="L52" i="20"/>
  <c r="L53" i="20"/>
  <c r="L54" i="20"/>
  <c r="L55" i="20"/>
  <c r="L56" i="20"/>
  <c r="L57" i="20"/>
  <c r="L58" i="20"/>
  <c r="L59" i="20"/>
  <c r="L60" i="20"/>
  <c r="L61" i="20"/>
  <c r="L62" i="20"/>
  <c r="L63" i="20"/>
  <c r="L64" i="20"/>
  <c r="L65" i="20"/>
  <c r="L66" i="20"/>
  <c r="L67" i="20"/>
  <c r="L68" i="20"/>
  <c r="L69" i="20"/>
  <c r="L70" i="20"/>
  <c r="L71" i="20"/>
  <c r="L72" i="20"/>
  <c r="L73" i="20"/>
  <c r="L74" i="20"/>
  <c r="L75" i="20"/>
  <c r="L76" i="20"/>
  <c r="L77" i="20"/>
  <c r="L78" i="20"/>
  <c r="L79" i="20"/>
  <c r="L80" i="20"/>
  <c r="L81" i="20"/>
  <c r="L82" i="20"/>
  <c r="L83" i="20"/>
  <c r="L84" i="20"/>
  <c r="L85" i="20"/>
  <c r="L86" i="20"/>
  <c r="L87" i="20"/>
  <c r="L88" i="20"/>
  <c r="L89" i="20"/>
  <c r="L90" i="20"/>
  <c r="L91" i="20"/>
  <c r="L92" i="20"/>
  <c r="L93" i="20"/>
  <c r="L94" i="20"/>
  <c r="L95" i="20"/>
  <c r="L96" i="20"/>
  <c r="L97" i="20"/>
  <c r="L98" i="20"/>
  <c r="L99" i="20"/>
  <c r="L100" i="20"/>
  <c r="L101" i="20"/>
  <c r="L102" i="20"/>
  <c r="L103" i="20"/>
  <c r="L104" i="20"/>
  <c r="J26" i="20"/>
  <c r="J27" i="20"/>
  <c r="J28" i="20"/>
  <c r="J29" i="20"/>
  <c r="J30" i="20"/>
  <c r="J31" i="20"/>
  <c r="J32" i="20"/>
  <c r="J33" i="20"/>
  <c r="J34" i="20"/>
  <c r="J35" i="20"/>
  <c r="J36" i="20"/>
  <c r="J37" i="20"/>
  <c r="J38" i="20"/>
  <c r="J39" i="20"/>
  <c r="J40" i="20"/>
  <c r="J41" i="20"/>
  <c r="J42" i="20"/>
  <c r="J43" i="20"/>
  <c r="J44" i="20"/>
  <c r="J45" i="20"/>
  <c r="J46" i="20"/>
  <c r="J47" i="20"/>
  <c r="J48" i="20"/>
  <c r="J49" i="20"/>
  <c r="J50" i="20"/>
  <c r="J51" i="20"/>
  <c r="J52" i="20"/>
  <c r="J53" i="20"/>
  <c r="J54" i="20"/>
  <c r="J55" i="20"/>
  <c r="J56" i="20"/>
  <c r="J57" i="20"/>
  <c r="J58" i="20"/>
  <c r="J59" i="20"/>
  <c r="J60" i="20"/>
  <c r="J61" i="20"/>
  <c r="J62" i="20"/>
  <c r="J63" i="20"/>
  <c r="J64" i="20"/>
  <c r="J65" i="20"/>
  <c r="J66" i="20"/>
  <c r="J67" i="20"/>
  <c r="J68" i="20"/>
  <c r="J69" i="20"/>
  <c r="J70" i="20"/>
  <c r="J71" i="20"/>
  <c r="J72" i="20"/>
  <c r="J73" i="20"/>
  <c r="J74" i="20"/>
  <c r="J75" i="20"/>
  <c r="J76" i="20"/>
  <c r="J77" i="20"/>
  <c r="J78" i="20"/>
  <c r="J79" i="20"/>
  <c r="J80" i="20"/>
  <c r="J81" i="20"/>
  <c r="J82" i="20"/>
  <c r="J83" i="20"/>
  <c r="J84" i="20"/>
  <c r="J85" i="20"/>
  <c r="J86" i="20"/>
  <c r="J87" i="20"/>
  <c r="J88" i="20"/>
  <c r="J89" i="20"/>
  <c r="J90" i="20"/>
  <c r="J91" i="20"/>
  <c r="J92" i="20"/>
  <c r="J93" i="20"/>
  <c r="J94" i="20"/>
  <c r="J95" i="20"/>
  <c r="J96" i="20"/>
  <c r="J97" i="20"/>
  <c r="J98" i="20"/>
  <c r="J99" i="20"/>
  <c r="J100" i="20"/>
  <c r="J101" i="20"/>
  <c r="J102" i="20"/>
  <c r="J103" i="20"/>
  <c r="J104" i="20"/>
  <c r="I5" i="20"/>
  <c r="FO107" i="8" s="1"/>
  <c r="I6" i="20"/>
  <c r="I7" i="20"/>
  <c r="FO109" i="8" s="1"/>
  <c r="I8" i="20"/>
  <c r="FO7" i="8" s="1"/>
  <c r="I9" i="20"/>
  <c r="I10" i="20"/>
  <c r="FO9" i="8" s="1"/>
  <c r="I11" i="20"/>
  <c r="GG10" i="8" s="1"/>
  <c r="I12" i="20"/>
  <c r="I13" i="20"/>
  <c r="EU12" i="8" s="1"/>
  <c r="I14" i="20"/>
  <c r="FO13" i="8" s="1"/>
  <c r="I15" i="20"/>
  <c r="I16" i="20"/>
  <c r="FO15" i="8" s="1"/>
  <c r="I17" i="20"/>
  <c r="FO16" i="8" s="1"/>
  <c r="I18" i="20"/>
  <c r="FO120" i="8" s="1"/>
  <c r="I19" i="20"/>
  <c r="I20" i="20"/>
  <c r="I21" i="20"/>
  <c r="I22" i="20"/>
  <c r="FO124" i="8" s="1"/>
  <c r="I23" i="20"/>
  <c r="FO125" i="8" s="1"/>
  <c r="I24" i="20"/>
  <c r="FO126" i="8" s="1"/>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I95" i="20"/>
  <c r="I96" i="20"/>
  <c r="I97" i="20"/>
  <c r="I98" i="20"/>
  <c r="I99" i="20"/>
  <c r="I100" i="20"/>
  <c r="I101" i="20"/>
  <c r="I102" i="20"/>
  <c r="I103" i="20"/>
  <c r="I104" i="20"/>
  <c r="DU25" i="8"/>
  <c r="DU26" i="8"/>
  <c r="DU27" i="8"/>
  <c r="DU28" i="8"/>
  <c r="DU29" i="8"/>
  <c r="DU30" i="8"/>
  <c r="DU31" i="8"/>
  <c r="DU32" i="8"/>
  <c r="DU33" i="8"/>
  <c r="DU34" i="8"/>
  <c r="DU35" i="8"/>
  <c r="DU36" i="8"/>
  <c r="DU37" i="8"/>
  <c r="DU38" i="8"/>
  <c r="DU39" i="8"/>
  <c r="DU40" i="8"/>
  <c r="DU41" i="8"/>
  <c r="DU42" i="8"/>
  <c r="DU43" i="8"/>
  <c r="DU44" i="8"/>
  <c r="DU45" i="8"/>
  <c r="DU46" i="8"/>
  <c r="DU47" i="8"/>
  <c r="DU48" i="8"/>
  <c r="DU49" i="8"/>
  <c r="DU50" i="8"/>
  <c r="DU51" i="8"/>
  <c r="DU52" i="8"/>
  <c r="DU53" i="8"/>
  <c r="DU54" i="8"/>
  <c r="DU55" i="8"/>
  <c r="DU56" i="8"/>
  <c r="DU57" i="8"/>
  <c r="DU58" i="8"/>
  <c r="DU59" i="8"/>
  <c r="DU60" i="8"/>
  <c r="DU61" i="8"/>
  <c r="DU62" i="8"/>
  <c r="DU63" i="8"/>
  <c r="DU64" i="8"/>
  <c r="DU65" i="8"/>
  <c r="DU66" i="8"/>
  <c r="DU67" i="8"/>
  <c r="DU68" i="8"/>
  <c r="DU69" i="8"/>
  <c r="DU70" i="8"/>
  <c r="DU71" i="8"/>
  <c r="DU72" i="8"/>
  <c r="DU73" i="8"/>
  <c r="DU74" i="8"/>
  <c r="DU75" i="8"/>
  <c r="DU76" i="8"/>
  <c r="DU77" i="8"/>
  <c r="DU78" i="8"/>
  <c r="DU79" i="8"/>
  <c r="DU80" i="8"/>
  <c r="DU81" i="8"/>
  <c r="DU82" i="8"/>
  <c r="DU83" i="8"/>
  <c r="DU84" i="8"/>
  <c r="DU85" i="8"/>
  <c r="DU86" i="8"/>
  <c r="DU87" i="8"/>
  <c r="DU88" i="8"/>
  <c r="DU89" i="8"/>
  <c r="DU90" i="8"/>
  <c r="DU91" i="8"/>
  <c r="DU92" i="8"/>
  <c r="DU93" i="8"/>
  <c r="DU94" i="8"/>
  <c r="DU95" i="8"/>
  <c r="DU96" i="8"/>
  <c r="DU97" i="8"/>
  <c r="DU98" i="8"/>
  <c r="DU99" i="8"/>
  <c r="DU100" i="8"/>
  <c r="DU101" i="8"/>
  <c r="DU102" i="8"/>
  <c r="DU103" i="8"/>
  <c r="H5" i="20"/>
  <c r="H6" i="20"/>
  <c r="H7" i="20"/>
  <c r="H8" i="20"/>
  <c r="H9" i="20"/>
  <c r="H10" i="20"/>
  <c r="H11" i="20"/>
  <c r="H12" i="20"/>
  <c r="H13" i="20"/>
  <c r="H14" i="20"/>
  <c r="H15" i="20"/>
  <c r="H16" i="20"/>
  <c r="H17" i="20"/>
  <c r="H18" i="20"/>
  <c r="H19" i="20"/>
  <c r="H20" i="20"/>
  <c r="H21" i="20"/>
  <c r="H22" i="20"/>
  <c r="H23" i="20"/>
  <c r="H24" i="20"/>
  <c r="H26" i="20"/>
  <c r="H27" i="20"/>
  <c r="H28" i="20"/>
  <c r="H29" i="20"/>
  <c r="H30" i="20"/>
  <c r="H31" i="20"/>
  <c r="H32" i="20"/>
  <c r="H33" i="20"/>
  <c r="H34" i="20"/>
  <c r="H35" i="20"/>
  <c r="H36" i="20"/>
  <c r="H37" i="20"/>
  <c r="H38" i="20"/>
  <c r="H39" i="20"/>
  <c r="H40" i="20"/>
  <c r="H41"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78" i="20"/>
  <c r="H79" i="20"/>
  <c r="H80" i="20"/>
  <c r="H81" i="20"/>
  <c r="H82" i="20"/>
  <c r="H83" i="20"/>
  <c r="H84" i="20"/>
  <c r="H85" i="20"/>
  <c r="H86" i="20"/>
  <c r="H87" i="20"/>
  <c r="H88" i="20"/>
  <c r="H89" i="20"/>
  <c r="H90" i="20"/>
  <c r="H91" i="20"/>
  <c r="H92" i="20"/>
  <c r="H93" i="20"/>
  <c r="H94" i="20"/>
  <c r="H95" i="20"/>
  <c r="H96" i="20"/>
  <c r="H97" i="20"/>
  <c r="H98" i="20"/>
  <c r="H99" i="20"/>
  <c r="H100" i="20"/>
  <c r="H101" i="20"/>
  <c r="H102" i="20"/>
  <c r="H103" i="20"/>
  <c r="H104"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70" i="20"/>
  <c r="F71" i="20"/>
  <c r="F72" i="20"/>
  <c r="F73" i="20"/>
  <c r="F74" i="20"/>
  <c r="F75" i="20"/>
  <c r="F76" i="20"/>
  <c r="F77" i="20"/>
  <c r="F78" i="20"/>
  <c r="F79" i="20"/>
  <c r="F80" i="20"/>
  <c r="F81" i="20"/>
  <c r="F82" i="20"/>
  <c r="F83" i="20"/>
  <c r="F84" i="20"/>
  <c r="F85" i="20"/>
  <c r="F86" i="20"/>
  <c r="F87" i="20"/>
  <c r="F88" i="20"/>
  <c r="F89" i="20"/>
  <c r="F90" i="20"/>
  <c r="F91" i="20"/>
  <c r="F92" i="20"/>
  <c r="F93" i="20"/>
  <c r="F94" i="20"/>
  <c r="F95" i="20"/>
  <c r="F96" i="20"/>
  <c r="F97" i="20"/>
  <c r="F98" i="20"/>
  <c r="F99" i="20"/>
  <c r="F100" i="20"/>
  <c r="F101" i="20"/>
  <c r="F102" i="20"/>
  <c r="F103" i="20"/>
  <c r="F104" i="20"/>
  <c r="E5" i="20"/>
  <c r="EK4" i="8" s="1"/>
  <c r="E6" i="20"/>
  <c r="FE108" i="8" s="1"/>
  <c r="E7" i="20"/>
  <c r="FE6" i="8" s="1"/>
  <c r="E8" i="20"/>
  <c r="E9" i="20"/>
  <c r="E10" i="20"/>
  <c r="E11" i="20"/>
  <c r="EK10" i="8" s="1"/>
  <c r="E12" i="20"/>
  <c r="E13" i="20"/>
  <c r="FE115" i="8" s="1"/>
  <c r="E14" i="20"/>
  <c r="GD13" i="8" s="1"/>
  <c r="E15" i="20"/>
  <c r="AU6" i="20" s="1"/>
  <c r="E16" i="20"/>
  <c r="GD15" i="8" s="1"/>
  <c r="E17" i="20"/>
  <c r="FE119" i="8" s="1"/>
  <c r="E18" i="20"/>
  <c r="FE120" i="8" s="1"/>
  <c r="E19" i="20"/>
  <c r="FE18" i="8" s="1"/>
  <c r="E20" i="20"/>
  <c r="E21" i="20"/>
  <c r="EK20" i="8" s="1"/>
  <c r="E22" i="20"/>
  <c r="EK21" i="8" s="1"/>
  <c r="E23" i="20"/>
  <c r="FE125" i="8" s="1"/>
  <c r="E24" i="20"/>
  <c r="FE126" i="8" s="1"/>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D5" i="20"/>
  <c r="D6" i="20"/>
  <c r="D7" i="20"/>
  <c r="D8" i="20"/>
  <c r="D9" i="20"/>
  <c r="D10" i="20"/>
  <c r="D11" i="20"/>
  <c r="D12" i="20"/>
  <c r="D13" i="20"/>
  <c r="D14" i="20"/>
  <c r="D15" i="20"/>
  <c r="D16" i="20"/>
  <c r="D17" i="20"/>
  <c r="D18" i="20"/>
  <c r="D19" i="20"/>
  <c r="D20" i="20"/>
  <c r="D21" i="20"/>
  <c r="D22" i="20"/>
  <c r="D23" i="20"/>
  <c r="D24"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D95" i="20"/>
  <c r="D96" i="20"/>
  <c r="D97" i="20"/>
  <c r="D98" i="20"/>
  <c r="D99" i="20"/>
  <c r="D100" i="20"/>
  <c r="D101" i="20"/>
  <c r="D102" i="20"/>
  <c r="D103" i="20"/>
  <c r="D104" i="20"/>
  <c r="A5" i="20"/>
  <c r="A6" i="20"/>
  <c r="A7" i="20"/>
  <c r="A8" i="20"/>
  <c r="A9" i="20"/>
  <c r="A10" i="20"/>
  <c r="A11" i="20"/>
  <c r="A12" i="20"/>
  <c r="A13" i="20"/>
  <c r="A14" i="20"/>
  <c r="A15" i="20"/>
  <c r="A16" i="20"/>
  <c r="A17" i="20"/>
  <c r="A18" i="20"/>
  <c r="A19" i="20"/>
  <c r="A20" i="20"/>
  <c r="A21" i="20"/>
  <c r="A22" i="20"/>
  <c r="A23" i="20"/>
  <c r="A24"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DR25" i="8"/>
  <c r="DR26" i="8"/>
  <c r="DR27" i="8"/>
  <c r="DR28" i="8"/>
  <c r="DR29" i="8"/>
  <c r="DR30" i="8"/>
  <c r="DR31" i="8"/>
  <c r="DR32" i="8"/>
  <c r="DR33" i="8"/>
  <c r="DR34" i="8"/>
  <c r="DR35" i="8"/>
  <c r="DR36" i="8"/>
  <c r="DR37" i="8"/>
  <c r="DR38" i="8"/>
  <c r="DR39" i="8"/>
  <c r="DR40" i="8"/>
  <c r="DR41" i="8"/>
  <c r="DR42" i="8"/>
  <c r="DR43" i="8"/>
  <c r="DR44" i="8"/>
  <c r="DR45" i="8"/>
  <c r="DR46" i="8"/>
  <c r="DR47" i="8"/>
  <c r="DR48" i="8"/>
  <c r="DR49" i="8"/>
  <c r="DR50" i="8"/>
  <c r="DR51" i="8"/>
  <c r="DR52" i="8"/>
  <c r="DR53" i="8"/>
  <c r="DR54" i="8"/>
  <c r="DR55" i="8"/>
  <c r="DR56" i="8"/>
  <c r="DR57" i="8"/>
  <c r="DR58" i="8"/>
  <c r="DR59" i="8"/>
  <c r="DR60" i="8"/>
  <c r="DR61" i="8"/>
  <c r="DR62" i="8"/>
  <c r="DR63" i="8"/>
  <c r="DR64" i="8"/>
  <c r="DR65" i="8"/>
  <c r="DR66" i="8"/>
  <c r="DR67" i="8"/>
  <c r="DR68" i="8"/>
  <c r="DR69" i="8"/>
  <c r="DR70" i="8"/>
  <c r="DR71" i="8"/>
  <c r="DR72" i="8"/>
  <c r="DR73" i="8"/>
  <c r="DR74" i="8"/>
  <c r="DR75" i="8"/>
  <c r="DR76" i="8"/>
  <c r="DR77" i="8"/>
  <c r="DR78" i="8"/>
  <c r="DR79" i="8"/>
  <c r="DR80" i="8"/>
  <c r="DR81" i="8"/>
  <c r="DR82" i="8"/>
  <c r="DR83" i="8"/>
  <c r="DR84" i="8"/>
  <c r="DR85" i="8"/>
  <c r="DR86" i="8"/>
  <c r="DR87" i="8"/>
  <c r="DR88" i="8"/>
  <c r="DR89" i="8"/>
  <c r="DR90" i="8"/>
  <c r="DR91" i="8"/>
  <c r="DR92" i="8"/>
  <c r="DR93" i="8"/>
  <c r="DR94" i="8"/>
  <c r="DR95" i="8"/>
  <c r="DR96" i="8"/>
  <c r="DR97" i="8"/>
  <c r="DR98" i="8"/>
  <c r="DR99" i="8"/>
  <c r="DR100" i="8"/>
  <c r="DR101" i="8"/>
  <c r="DR102" i="8"/>
  <c r="DR103" i="8"/>
  <c r="DQ4" i="8"/>
  <c r="DQ5" i="8"/>
  <c r="DQ6" i="8"/>
  <c r="DQ7" i="8"/>
  <c r="DQ8" i="8"/>
  <c r="DQ9" i="8"/>
  <c r="DQ10" i="8"/>
  <c r="DQ11" i="8"/>
  <c r="DQ12" i="8"/>
  <c r="DQ13" i="8"/>
  <c r="DQ14" i="8"/>
  <c r="DQ15" i="8"/>
  <c r="DQ16" i="8"/>
  <c r="DQ17" i="8"/>
  <c r="DQ18" i="8"/>
  <c r="DQ19" i="8"/>
  <c r="DQ20" i="8"/>
  <c r="DQ21" i="8"/>
  <c r="DQ22" i="8"/>
  <c r="DQ23" i="8"/>
  <c r="DQ25" i="8"/>
  <c r="DQ26" i="8"/>
  <c r="DQ27" i="8"/>
  <c r="DQ28" i="8"/>
  <c r="DQ29" i="8"/>
  <c r="DQ30" i="8"/>
  <c r="DQ31" i="8"/>
  <c r="DQ32" i="8"/>
  <c r="DQ33" i="8"/>
  <c r="DQ34" i="8"/>
  <c r="DQ35" i="8"/>
  <c r="DQ36" i="8"/>
  <c r="DQ37" i="8"/>
  <c r="DQ38" i="8"/>
  <c r="DQ39" i="8"/>
  <c r="DQ40" i="8"/>
  <c r="DQ41" i="8"/>
  <c r="DQ42" i="8"/>
  <c r="DQ43" i="8"/>
  <c r="DQ44" i="8"/>
  <c r="DQ45" i="8"/>
  <c r="DQ46" i="8"/>
  <c r="DQ47" i="8"/>
  <c r="DQ48" i="8"/>
  <c r="DQ49" i="8"/>
  <c r="DQ50" i="8"/>
  <c r="DQ51" i="8"/>
  <c r="DQ52" i="8"/>
  <c r="DQ53" i="8"/>
  <c r="DQ54" i="8"/>
  <c r="DQ55" i="8"/>
  <c r="DQ56" i="8"/>
  <c r="DQ57" i="8"/>
  <c r="DQ58" i="8"/>
  <c r="DQ59" i="8"/>
  <c r="DQ60" i="8"/>
  <c r="DQ61" i="8"/>
  <c r="DQ62" i="8"/>
  <c r="DQ63" i="8"/>
  <c r="DQ64" i="8"/>
  <c r="DQ65" i="8"/>
  <c r="DQ66" i="8"/>
  <c r="DQ67" i="8"/>
  <c r="DQ68" i="8"/>
  <c r="DQ69" i="8"/>
  <c r="DQ70" i="8"/>
  <c r="DQ71" i="8"/>
  <c r="DQ72" i="8"/>
  <c r="DQ73" i="8"/>
  <c r="DQ74" i="8"/>
  <c r="DQ75" i="8"/>
  <c r="DQ76" i="8"/>
  <c r="DQ77" i="8"/>
  <c r="DQ78" i="8"/>
  <c r="DQ79" i="8"/>
  <c r="DQ80" i="8"/>
  <c r="DQ81" i="8"/>
  <c r="DQ82" i="8"/>
  <c r="DQ83" i="8"/>
  <c r="DQ84" i="8"/>
  <c r="DQ85" i="8"/>
  <c r="DQ86" i="8"/>
  <c r="DQ87" i="8"/>
  <c r="DQ88" i="8"/>
  <c r="DQ89" i="8"/>
  <c r="DQ90" i="8"/>
  <c r="DQ91" i="8"/>
  <c r="DQ92" i="8"/>
  <c r="DQ93" i="8"/>
  <c r="DQ94" i="8"/>
  <c r="DQ95" i="8"/>
  <c r="DQ96" i="8"/>
  <c r="DQ97" i="8"/>
  <c r="DQ98" i="8"/>
  <c r="DQ99" i="8"/>
  <c r="DQ100" i="8"/>
  <c r="DQ101" i="8"/>
  <c r="DQ102" i="8"/>
  <c r="DQ103" i="8"/>
  <c r="I4" i="23"/>
  <c r="CN4" i="8" s="1"/>
  <c r="I5" i="23"/>
  <c r="CN5" i="8" s="1"/>
  <c r="I7" i="23"/>
  <c r="CN7" i="8" s="1"/>
  <c r="I8" i="23"/>
  <c r="CN8" i="8" s="1"/>
  <c r="I9" i="23"/>
  <c r="CN9" i="8" s="1"/>
  <c r="I10" i="23"/>
  <c r="CN10" i="8" s="1"/>
  <c r="I11" i="23"/>
  <c r="CN11" i="8" s="1"/>
  <c r="I12" i="23"/>
  <c r="CN12" i="8" s="1"/>
  <c r="I13" i="23"/>
  <c r="CN13" i="8" s="1"/>
  <c r="I14" i="23"/>
  <c r="CN14" i="8" s="1"/>
  <c r="I15" i="23"/>
  <c r="CN15" i="8" s="1"/>
  <c r="I16" i="23"/>
  <c r="CN16" i="8" s="1"/>
  <c r="I17" i="23"/>
  <c r="CN17" i="8" s="1"/>
  <c r="I18" i="23"/>
  <c r="CN18" i="8" s="1"/>
  <c r="I19" i="23"/>
  <c r="CN19" i="8" s="1"/>
  <c r="I20" i="23"/>
  <c r="CN20" i="8" s="1"/>
  <c r="I21" i="23"/>
  <c r="CN21" i="8" s="1"/>
  <c r="I22" i="23"/>
  <c r="CN22" i="8" s="1"/>
  <c r="I23" i="23"/>
  <c r="CN23" i="8" s="1"/>
  <c r="I3" i="23"/>
  <c r="Q4" i="23"/>
  <c r="Q7" i="23"/>
  <c r="Q8" i="23"/>
  <c r="Q9" i="23"/>
  <c r="Q10" i="23"/>
  <c r="Q11" i="23"/>
  <c r="Q12" i="23"/>
  <c r="Q13" i="23"/>
  <c r="Q14" i="23"/>
  <c r="Q15" i="23"/>
  <c r="Q16" i="23"/>
  <c r="Q17" i="23"/>
  <c r="Q18" i="23"/>
  <c r="Q19" i="23"/>
  <c r="Q20" i="23"/>
  <c r="Q21" i="23"/>
  <c r="Q22" i="23"/>
  <c r="Q23" i="23"/>
  <c r="Q25" i="23"/>
  <c r="Q26" i="23"/>
  <c r="Q27" i="23"/>
  <c r="Q28" i="23"/>
  <c r="Q29" i="23"/>
  <c r="Q30" i="23"/>
  <c r="Q31" i="23"/>
  <c r="Q32" i="23"/>
  <c r="Q33" i="23"/>
  <c r="Q34" i="23"/>
  <c r="Q35" i="23"/>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67" i="23"/>
  <c r="Q68" i="23"/>
  <c r="Q69" i="23"/>
  <c r="Q70" i="23"/>
  <c r="Q71" i="23"/>
  <c r="Q72" i="23"/>
  <c r="Q73" i="23"/>
  <c r="Q74" i="23"/>
  <c r="Q75" i="23"/>
  <c r="Q76" i="23"/>
  <c r="Q77" i="23"/>
  <c r="Q78" i="23"/>
  <c r="Q79" i="23"/>
  <c r="Q80" i="23"/>
  <c r="Q81" i="23"/>
  <c r="Q82" i="23"/>
  <c r="Q83" i="23"/>
  <c r="Q84" i="23"/>
  <c r="Q85" i="23"/>
  <c r="Q86" i="23"/>
  <c r="Q87" i="23"/>
  <c r="Q88" i="23"/>
  <c r="Q89" i="23"/>
  <c r="Q90" i="23"/>
  <c r="Q91" i="23"/>
  <c r="Q92" i="23"/>
  <c r="Q93" i="23"/>
  <c r="Q94" i="23"/>
  <c r="Q95" i="23"/>
  <c r="Q96" i="23"/>
  <c r="Q97" i="23"/>
  <c r="Q98" i="23"/>
  <c r="Q99" i="23"/>
  <c r="Q100" i="23"/>
  <c r="Q101" i="23"/>
  <c r="Q102" i="23"/>
  <c r="Q103" i="23"/>
  <c r="Q5" i="23"/>
  <c r="B3" i="7"/>
  <c r="X2" i="7" s="1"/>
  <c r="B4" i="7"/>
  <c r="B2" i="7"/>
  <c r="EV3" i="8"/>
  <c r="CM3" i="8"/>
  <c r="Y4" i="23" l="1" a="1"/>
  <c r="Y4" i="23" s="1"/>
  <c r="T52" i="20"/>
  <c r="P52" i="20"/>
  <c r="P11" i="20"/>
  <c r="T11" i="20"/>
  <c r="P99" i="20"/>
  <c r="T99" i="20"/>
  <c r="P59" i="20"/>
  <c r="T59" i="20"/>
  <c r="P10" i="20"/>
  <c r="T10" i="20"/>
  <c r="P82" i="20"/>
  <c r="T82" i="20"/>
  <c r="T9" i="20"/>
  <c r="P9" i="20"/>
  <c r="T73" i="20"/>
  <c r="P73" i="20"/>
  <c r="P49" i="20"/>
  <c r="T49" i="20"/>
  <c r="P33" i="20"/>
  <c r="T33" i="20"/>
  <c r="T76" i="20"/>
  <c r="P76" i="20"/>
  <c r="T36" i="20"/>
  <c r="P36" i="20"/>
  <c r="P75" i="20"/>
  <c r="T75" i="20"/>
  <c r="P18" i="20"/>
  <c r="T18" i="20"/>
  <c r="P90" i="20"/>
  <c r="T90" i="20"/>
  <c r="P50" i="20"/>
  <c r="T50" i="20"/>
  <c r="P42" i="20"/>
  <c r="T42" i="20"/>
  <c r="P81" i="20"/>
  <c r="T81" i="20"/>
  <c r="T41" i="20"/>
  <c r="P41" i="20"/>
  <c r="T8" i="20"/>
  <c r="P8" i="20"/>
  <c r="T104" i="20"/>
  <c r="P104" i="20"/>
  <c r="P96" i="20"/>
  <c r="T96" i="20"/>
  <c r="P88" i="20"/>
  <c r="T88" i="20"/>
  <c r="T80" i="20"/>
  <c r="P80" i="20"/>
  <c r="P72" i="20"/>
  <c r="T72" i="20"/>
  <c r="T64" i="20"/>
  <c r="P64" i="20"/>
  <c r="P56" i="20"/>
  <c r="T56" i="20"/>
  <c r="T48" i="20"/>
  <c r="P48" i="20"/>
  <c r="P40" i="20"/>
  <c r="T40" i="20"/>
  <c r="T32" i="20"/>
  <c r="P32" i="20"/>
  <c r="P23" i="20"/>
  <c r="T23" i="20"/>
  <c r="P15" i="20"/>
  <c r="T15" i="20"/>
  <c r="T84" i="20"/>
  <c r="P84" i="20"/>
  <c r="P19" i="20"/>
  <c r="T19" i="20"/>
  <c r="P83" i="20"/>
  <c r="T83" i="20"/>
  <c r="P43" i="20"/>
  <c r="T43" i="20"/>
  <c r="P27" i="20"/>
  <c r="T27" i="20"/>
  <c r="P74" i="20"/>
  <c r="T74" i="20"/>
  <c r="P34" i="20"/>
  <c r="T34" i="20"/>
  <c r="T89" i="20"/>
  <c r="P89" i="20"/>
  <c r="T57" i="20"/>
  <c r="P57" i="20"/>
  <c r="T16" i="20"/>
  <c r="P16" i="20"/>
  <c r="P103" i="20"/>
  <c r="T103" i="20"/>
  <c r="P95" i="20"/>
  <c r="T95" i="20"/>
  <c r="P87" i="20"/>
  <c r="T87" i="20"/>
  <c r="P79" i="20"/>
  <c r="T79" i="20"/>
  <c r="P71" i="20"/>
  <c r="T71" i="20"/>
  <c r="P63" i="20"/>
  <c r="T63" i="20"/>
  <c r="P55" i="20"/>
  <c r="T55" i="20"/>
  <c r="P47" i="20"/>
  <c r="T47" i="20"/>
  <c r="P39" i="20"/>
  <c r="T39" i="20"/>
  <c r="P31" i="20"/>
  <c r="T31" i="20"/>
  <c r="T22" i="20"/>
  <c r="P22" i="20"/>
  <c r="P14" i="20"/>
  <c r="T14" i="20"/>
  <c r="T100" i="20"/>
  <c r="P100" i="20"/>
  <c r="T60" i="20"/>
  <c r="P60" i="20"/>
  <c r="T28" i="20"/>
  <c r="P28" i="20"/>
  <c r="P91" i="20"/>
  <c r="T91" i="20"/>
  <c r="P67" i="20"/>
  <c r="T67" i="20"/>
  <c r="P35" i="20"/>
  <c r="T35" i="20"/>
  <c r="P98" i="20"/>
  <c r="T98" i="20"/>
  <c r="P58" i="20"/>
  <c r="T58" i="20"/>
  <c r="P26" i="20"/>
  <c r="T26" i="20"/>
  <c r="P97" i="20"/>
  <c r="T97" i="20"/>
  <c r="P65" i="20"/>
  <c r="T65" i="20"/>
  <c r="P24" i="20"/>
  <c r="T24" i="20"/>
  <c r="T102" i="20"/>
  <c r="P102" i="20"/>
  <c r="T94" i="20"/>
  <c r="P94" i="20"/>
  <c r="T86" i="20"/>
  <c r="P86" i="20"/>
  <c r="T78" i="20"/>
  <c r="P78" i="20"/>
  <c r="T70" i="20"/>
  <c r="P70" i="20"/>
  <c r="T62" i="20"/>
  <c r="P62" i="20"/>
  <c r="T54" i="20"/>
  <c r="P54" i="20"/>
  <c r="T46" i="20"/>
  <c r="P46" i="20"/>
  <c r="T38" i="20"/>
  <c r="P38" i="20"/>
  <c r="T30" i="20"/>
  <c r="P30" i="20"/>
  <c r="T21" i="20"/>
  <c r="P21" i="20"/>
  <c r="T13" i="20"/>
  <c r="P13" i="20"/>
  <c r="T92" i="20"/>
  <c r="P92" i="20"/>
  <c r="T68" i="20"/>
  <c r="P68" i="20"/>
  <c r="T44" i="20"/>
  <c r="P44" i="20"/>
  <c r="P51" i="20"/>
  <c r="T51" i="20"/>
  <c r="P66" i="20"/>
  <c r="T66" i="20"/>
  <c r="T17" i="20"/>
  <c r="P17" i="20"/>
  <c r="T101" i="20"/>
  <c r="P101" i="20"/>
  <c r="T93" i="20"/>
  <c r="P93" i="20"/>
  <c r="T85" i="20"/>
  <c r="P85" i="20"/>
  <c r="T77" i="20"/>
  <c r="P77" i="20"/>
  <c r="T69" i="20"/>
  <c r="P69" i="20"/>
  <c r="T61" i="20"/>
  <c r="P61" i="20"/>
  <c r="T53" i="20"/>
  <c r="P53" i="20"/>
  <c r="T45" i="20"/>
  <c r="P45" i="20"/>
  <c r="T37" i="20"/>
  <c r="P37" i="20"/>
  <c r="T29" i="20"/>
  <c r="P29" i="20"/>
  <c r="T20" i="20"/>
  <c r="P20" i="20"/>
  <c r="T12" i="20"/>
  <c r="P12" i="20"/>
  <c r="AK103" i="20"/>
  <c r="AP103" i="20"/>
  <c r="AP101" i="20"/>
  <c r="AK101" i="20"/>
  <c r="AP97" i="20"/>
  <c r="AK97" i="20"/>
  <c r="AP93" i="20"/>
  <c r="AK93" i="20"/>
  <c r="AK89" i="20"/>
  <c r="AP89" i="20"/>
  <c r="AP85" i="20"/>
  <c r="AK85" i="20"/>
  <c r="AP81" i="20"/>
  <c r="AK81" i="20"/>
  <c r="AP77" i="20"/>
  <c r="AK77" i="20"/>
  <c r="AK73" i="20"/>
  <c r="AP73" i="20"/>
  <c r="AP69" i="20"/>
  <c r="AK69" i="20"/>
  <c r="AP65" i="20"/>
  <c r="AK65" i="20"/>
  <c r="AP61" i="20"/>
  <c r="AK61" i="20"/>
  <c r="AK57" i="20"/>
  <c r="AP57" i="20"/>
  <c r="AK55" i="20"/>
  <c r="AP55" i="20"/>
  <c r="AK51" i="20"/>
  <c r="AP51" i="20"/>
  <c r="AP47" i="20"/>
  <c r="AK47" i="20"/>
  <c r="AP43" i="20"/>
  <c r="AK43" i="20"/>
  <c r="AK39" i="20"/>
  <c r="AP39" i="20"/>
  <c r="AK35" i="20"/>
  <c r="AP35" i="20"/>
  <c r="AP31" i="20"/>
  <c r="AK31" i="20"/>
  <c r="AP29" i="20"/>
  <c r="AK29" i="20"/>
  <c r="AK104" i="20"/>
  <c r="AP104" i="20"/>
  <c r="AP102" i="20"/>
  <c r="AK102" i="20"/>
  <c r="AP100" i="20"/>
  <c r="AK100" i="20"/>
  <c r="AP98" i="20"/>
  <c r="AK98" i="20"/>
  <c r="AP96" i="20"/>
  <c r="AK96" i="20"/>
  <c r="AP94" i="20"/>
  <c r="AK94" i="20"/>
  <c r="AP92" i="20"/>
  <c r="AK92" i="20"/>
  <c r="AP90" i="20"/>
  <c r="AK90" i="20"/>
  <c r="AP88" i="20"/>
  <c r="AK88" i="20"/>
  <c r="AP86" i="20"/>
  <c r="AK86" i="20"/>
  <c r="AP84" i="20"/>
  <c r="AK84" i="20"/>
  <c r="AP82" i="20"/>
  <c r="AK82" i="20"/>
  <c r="AP80" i="20"/>
  <c r="AK80" i="20"/>
  <c r="AP78" i="20"/>
  <c r="AK78" i="20"/>
  <c r="AP76" i="20"/>
  <c r="AK76" i="20"/>
  <c r="AP74" i="20"/>
  <c r="AK74" i="20"/>
  <c r="AP72" i="20"/>
  <c r="AK72" i="20"/>
  <c r="AP70" i="20"/>
  <c r="AK70" i="20"/>
  <c r="AP68" i="20"/>
  <c r="AK68" i="20"/>
  <c r="AK66" i="20"/>
  <c r="AP66" i="20"/>
  <c r="AP64" i="20"/>
  <c r="AK64" i="20"/>
  <c r="AP62" i="20"/>
  <c r="AK62" i="20"/>
  <c r="AP60" i="20"/>
  <c r="AK60" i="20"/>
  <c r="AP58" i="20"/>
  <c r="AK58" i="20"/>
  <c r="AK56" i="20"/>
  <c r="AP56" i="20"/>
  <c r="AP54" i="20"/>
  <c r="AK54" i="20"/>
  <c r="AP52" i="20"/>
  <c r="AK52" i="20"/>
  <c r="AK50" i="20"/>
  <c r="AP50" i="20"/>
  <c r="AP48" i="20"/>
  <c r="AK48" i="20"/>
  <c r="AP46" i="20"/>
  <c r="AK46" i="20"/>
  <c r="AP44" i="20"/>
  <c r="AK44" i="20"/>
  <c r="AP42" i="20"/>
  <c r="AK42" i="20"/>
  <c r="AK40" i="20"/>
  <c r="AP40" i="20"/>
  <c r="AP38" i="20"/>
  <c r="AK38" i="20"/>
  <c r="AP36" i="20"/>
  <c r="AK36" i="20"/>
  <c r="AP34" i="20"/>
  <c r="AK34" i="20"/>
  <c r="AP32" i="20"/>
  <c r="AK32" i="20"/>
  <c r="AP30" i="20"/>
  <c r="AK30" i="20"/>
  <c r="AP28" i="20"/>
  <c r="AK28" i="20"/>
  <c r="AP26" i="20"/>
  <c r="AK26" i="20"/>
  <c r="AK99" i="20"/>
  <c r="AP99" i="20"/>
  <c r="AP95" i="20"/>
  <c r="AK95" i="20"/>
  <c r="AK91" i="20"/>
  <c r="AP91" i="20"/>
  <c r="AK87" i="20"/>
  <c r="AP87" i="20"/>
  <c r="AK83" i="20"/>
  <c r="AP83" i="20"/>
  <c r="AP79" i="20"/>
  <c r="AK79" i="20"/>
  <c r="AP75" i="20"/>
  <c r="AK75" i="20"/>
  <c r="AK71" i="20"/>
  <c r="AP71" i="20"/>
  <c r="AP67" i="20"/>
  <c r="AK67" i="20"/>
  <c r="AP63" i="20"/>
  <c r="AK63" i="20"/>
  <c r="AP59" i="20"/>
  <c r="AK59" i="20"/>
  <c r="AP53" i="20"/>
  <c r="AK53" i="20"/>
  <c r="AP49" i="20"/>
  <c r="AK49" i="20"/>
  <c r="AP45" i="20"/>
  <c r="AK45" i="20"/>
  <c r="AP41" i="20"/>
  <c r="AK41" i="20"/>
  <c r="AP37" i="20"/>
  <c r="AK37" i="20"/>
  <c r="AP33" i="20"/>
  <c r="AK33" i="20"/>
  <c r="AK27" i="20"/>
  <c r="AP27" i="20"/>
  <c r="DR8" i="8"/>
  <c r="GF14" i="8"/>
  <c r="DR22" i="8"/>
  <c r="GC9" i="8"/>
  <c r="GC8" i="8"/>
  <c r="EB16" i="8"/>
  <c r="GF18" i="8"/>
  <c r="EB23" i="8"/>
  <c r="EB15" i="8"/>
  <c r="EB7" i="8"/>
  <c r="EB18" i="8"/>
  <c r="DR12" i="8"/>
  <c r="DR17" i="8"/>
  <c r="DR13" i="8"/>
  <c r="GF19" i="8"/>
  <c r="GF11" i="8"/>
  <c r="DR9" i="8"/>
  <c r="DR19" i="8"/>
  <c r="GC19" i="8"/>
  <c r="DR23" i="8"/>
  <c r="FP13" i="8"/>
  <c r="GC13" i="8"/>
  <c r="FO116" i="8"/>
  <c r="DR16" i="8"/>
  <c r="EB19" i="8"/>
  <c r="EK8" i="8"/>
  <c r="EU13" i="8"/>
  <c r="GG23" i="8"/>
  <c r="FO23" i="8"/>
  <c r="GF23" i="8"/>
  <c r="EK23" i="8"/>
  <c r="FP23" i="8"/>
  <c r="EU23" i="8"/>
  <c r="GD23" i="8"/>
  <c r="FE23" i="8"/>
  <c r="GC23" i="8"/>
  <c r="FF23" i="8"/>
  <c r="EK19" i="8"/>
  <c r="EU20" i="8"/>
  <c r="FE21" i="8"/>
  <c r="FO22" i="8"/>
  <c r="FP19" i="8"/>
  <c r="GC22" i="8"/>
  <c r="GG20" i="8"/>
  <c r="FO123" i="8"/>
  <c r="FE124" i="8"/>
  <c r="EB22" i="8"/>
  <c r="EU19" i="8"/>
  <c r="FE20" i="8"/>
  <c r="FO21" i="8"/>
  <c r="GD21" i="8"/>
  <c r="GF20" i="8"/>
  <c r="FO122" i="8"/>
  <c r="FE123" i="8"/>
  <c r="DR21" i="8"/>
  <c r="EB21" i="8"/>
  <c r="FE19" i="8"/>
  <c r="FO20" i="8"/>
  <c r="GC21" i="8"/>
  <c r="GG19" i="8"/>
  <c r="FE122" i="8"/>
  <c r="DR20" i="8"/>
  <c r="EB20" i="8"/>
  <c r="FO19" i="8"/>
  <c r="GD20" i="8"/>
  <c r="FF22" i="8"/>
  <c r="GG22" i="8"/>
  <c r="GC20" i="8"/>
  <c r="EK22" i="8"/>
  <c r="FF21" i="8"/>
  <c r="FP22" i="8"/>
  <c r="GF22" i="8"/>
  <c r="GD19" i="8"/>
  <c r="EU22" i="8"/>
  <c r="FF20" i="8"/>
  <c r="FP21" i="8"/>
  <c r="GG21" i="8"/>
  <c r="EU21" i="8"/>
  <c r="FE22" i="8"/>
  <c r="FF19" i="8"/>
  <c r="FP20" i="8"/>
  <c r="GD22" i="8"/>
  <c r="GF21" i="8"/>
  <c r="DR18" i="8"/>
  <c r="EU18" i="8"/>
  <c r="EK18" i="8"/>
  <c r="GD18" i="8"/>
  <c r="GC18" i="8"/>
  <c r="FF18" i="8"/>
  <c r="FP18" i="8"/>
  <c r="FE121" i="8"/>
  <c r="GG18" i="8"/>
  <c r="FO121" i="8"/>
  <c r="FO18" i="8"/>
  <c r="EB17" i="8"/>
  <c r="FE17" i="8"/>
  <c r="FP15" i="8"/>
  <c r="GG17" i="8"/>
  <c r="GC15" i="8"/>
  <c r="FO119" i="8"/>
  <c r="FE118" i="8"/>
  <c r="EU17" i="8"/>
  <c r="FE16" i="8"/>
  <c r="FP14" i="8"/>
  <c r="GF17" i="8"/>
  <c r="GD14" i="8"/>
  <c r="FO118" i="8"/>
  <c r="FE117" i="8"/>
  <c r="EK17" i="8"/>
  <c r="EU16" i="8"/>
  <c r="FE15" i="8"/>
  <c r="FF17" i="8"/>
  <c r="GG16" i="8"/>
  <c r="GC14" i="8"/>
  <c r="FO117" i="8"/>
  <c r="EB14" i="8"/>
  <c r="EK16" i="8"/>
  <c r="EU15" i="8"/>
  <c r="FE14" i="8"/>
  <c r="FF16" i="8"/>
  <c r="GD17" i="8"/>
  <c r="GF16" i="8"/>
  <c r="DR15" i="8"/>
  <c r="EK15" i="8"/>
  <c r="EU14" i="8"/>
  <c r="FF15" i="8"/>
  <c r="FO17" i="8"/>
  <c r="GC17" i="8"/>
  <c r="GG15" i="8"/>
  <c r="DR14" i="8"/>
  <c r="EK14" i="8"/>
  <c r="FF14" i="8"/>
  <c r="GD16" i="8"/>
  <c r="GF15" i="8"/>
  <c r="FP17" i="8"/>
  <c r="GC16" i="8"/>
  <c r="GG14" i="8"/>
  <c r="FO14" i="8"/>
  <c r="FP16" i="8"/>
  <c r="EB13" i="8"/>
  <c r="EK13" i="8"/>
  <c r="FE13" i="8"/>
  <c r="FE116" i="8"/>
  <c r="GG13" i="8"/>
  <c r="GF13" i="8"/>
  <c r="FF13" i="8"/>
  <c r="FE12" i="8"/>
  <c r="GG12" i="8"/>
  <c r="GF12" i="8"/>
  <c r="FO12" i="8"/>
  <c r="EK12" i="8"/>
  <c r="GD12" i="8"/>
  <c r="FF12" i="8"/>
  <c r="GC12" i="8"/>
  <c r="FO115" i="8"/>
  <c r="EB12" i="8"/>
  <c r="FP12" i="8"/>
  <c r="EK9" i="8"/>
  <c r="EU9" i="8"/>
  <c r="FF10" i="8"/>
  <c r="FP7" i="8"/>
  <c r="GD11" i="8"/>
  <c r="GF10" i="8"/>
  <c r="GD7" i="8"/>
  <c r="EU8" i="8"/>
  <c r="FE11" i="8"/>
  <c r="FF9" i="8"/>
  <c r="GC11" i="8"/>
  <c r="GG9" i="8"/>
  <c r="GC7" i="8"/>
  <c r="EB11" i="8"/>
  <c r="EK7" i="8"/>
  <c r="EU7" i="8"/>
  <c r="FE9" i="8"/>
  <c r="FE10" i="8"/>
  <c r="FF8" i="8"/>
  <c r="GD10" i="8"/>
  <c r="GF9" i="8"/>
  <c r="FO114" i="8"/>
  <c r="FE114" i="8"/>
  <c r="DR11" i="8"/>
  <c r="EB10" i="8"/>
  <c r="FE8" i="8"/>
  <c r="FF7" i="8"/>
  <c r="FO11" i="8"/>
  <c r="GC10" i="8"/>
  <c r="GG8" i="8"/>
  <c r="FO113" i="8"/>
  <c r="FE113" i="8"/>
  <c r="DR10" i="8"/>
  <c r="EB9" i="8"/>
  <c r="FE7" i="8"/>
  <c r="FO10" i="8"/>
  <c r="FP11" i="8"/>
  <c r="GD9" i="8"/>
  <c r="GF8" i="8"/>
  <c r="FO112" i="8"/>
  <c r="FE112" i="8"/>
  <c r="EB8" i="8"/>
  <c r="FP10" i="8"/>
  <c r="GG11" i="8"/>
  <c r="GG7" i="8"/>
  <c r="FO111" i="8"/>
  <c r="FE111" i="8"/>
  <c r="EK11" i="8"/>
  <c r="EU11" i="8"/>
  <c r="FO8" i="8"/>
  <c r="FP9" i="8"/>
  <c r="GD8" i="8"/>
  <c r="GF7" i="8"/>
  <c r="FO110" i="8"/>
  <c r="FE110" i="8"/>
  <c r="DR7" i="8"/>
  <c r="EU10" i="8"/>
  <c r="FF11" i="8"/>
  <c r="FP8" i="8"/>
  <c r="GD5" i="8"/>
  <c r="FE107" i="8"/>
  <c r="EU5" i="8"/>
  <c r="L6" i="20"/>
  <c r="EU6" i="8"/>
  <c r="GG6" i="8"/>
  <c r="FO6" i="8"/>
  <c r="FO5" i="8"/>
  <c r="GG5" i="8"/>
  <c r="FO108" i="8"/>
  <c r="EU4" i="8"/>
  <c r="FO4" i="8"/>
  <c r="GG4" i="8"/>
  <c r="GD6" i="8"/>
  <c r="EK6" i="8"/>
  <c r="FE109" i="8"/>
  <c r="EK5" i="8"/>
  <c r="FE5" i="8"/>
  <c r="FE4" i="8"/>
  <c r="GD4" i="8"/>
  <c r="FP106" i="8"/>
  <c r="FF106" i="8"/>
  <c r="EL3" i="8"/>
  <c r="EA3" i="8"/>
  <c r="DQ3" i="8"/>
  <c r="DU3" i="8"/>
  <c r="AH6" i="8"/>
  <c r="AH7" i="8"/>
  <c r="AH8" i="8"/>
  <c r="AH9" i="8"/>
  <c r="AH10" i="8"/>
  <c r="AH11" i="8"/>
  <c r="AH12" i="8"/>
  <c r="BM3" i="23"/>
  <c r="BL3" i="23"/>
  <c r="P6" i="20" l="1"/>
  <c r="T6" i="20"/>
  <c r="GF5" i="8"/>
  <c r="DR5" i="8"/>
  <c r="FP5" i="8"/>
  <c r="FF5" i="8"/>
  <c r="GC5" i="8"/>
  <c r="EB5" i="8"/>
  <c r="D4" i="20"/>
  <c r="R30" i="8"/>
  <c r="R31" i="8"/>
  <c r="R32" i="8"/>
  <c r="R29" i="8"/>
  <c r="T34" i="8"/>
  <c r="T35" i="8"/>
  <c r="R36" i="8"/>
  <c r="AB3" i="8" s="1"/>
  <c r="S8" i="23"/>
  <c r="CL8" i="8" s="1"/>
  <c r="S9" i="23"/>
  <c r="CL9" i="8" s="1"/>
  <c r="T11" i="23"/>
  <c r="S12" i="23"/>
  <c r="CL12" i="8" s="1"/>
  <c r="S13" i="23"/>
  <c r="CL13" i="8" s="1"/>
  <c r="S16" i="23"/>
  <c r="CL16" i="8" s="1"/>
  <c r="S17" i="23"/>
  <c r="CL17" i="8" s="1"/>
  <c r="S19" i="23"/>
  <c r="CL19" i="8" s="1"/>
  <c r="S21" i="23"/>
  <c r="CL21" i="8" s="1"/>
  <c r="S23" i="23"/>
  <c r="CL23" i="8" s="1"/>
  <c r="S24" i="23"/>
  <c r="S25" i="23"/>
  <c r="S27" i="23"/>
  <c r="S28" i="23"/>
  <c r="S29" i="23"/>
  <c r="P30" i="23"/>
  <c r="P31" i="23"/>
  <c r="P32" i="23"/>
  <c r="P33" i="23"/>
  <c r="P34" i="23"/>
  <c r="P35" i="23"/>
  <c r="P36" i="23"/>
  <c r="P37" i="23"/>
  <c r="P38" i="23"/>
  <c r="P39" i="23"/>
  <c r="P40" i="23"/>
  <c r="P41" i="23"/>
  <c r="P42" i="23"/>
  <c r="P43" i="23"/>
  <c r="P44" i="23"/>
  <c r="P45" i="23"/>
  <c r="P46" i="23"/>
  <c r="P47" i="23"/>
  <c r="P48" i="23"/>
  <c r="P49" i="23"/>
  <c r="P50" i="23"/>
  <c r="P51" i="23"/>
  <c r="P52" i="23"/>
  <c r="P53" i="23"/>
  <c r="P54" i="23"/>
  <c r="P55" i="23"/>
  <c r="P56" i="23"/>
  <c r="P57" i="23"/>
  <c r="P58" i="23"/>
  <c r="P59" i="23"/>
  <c r="P60" i="23"/>
  <c r="P61" i="23"/>
  <c r="P62" i="23"/>
  <c r="P63" i="23"/>
  <c r="P64" i="23"/>
  <c r="P65" i="23"/>
  <c r="P66" i="23"/>
  <c r="P67" i="23"/>
  <c r="P68" i="23"/>
  <c r="P69" i="23"/>
  <c r="P70" i="23"/>
  <c r="P71" i="23"/>
  <c r="P72" i="23"/>
  <c r="P73" i="23"/>
  <c r="P74" i="23"/>
  <c r="P75" i="23"/>
  <c r="P76" i="23"/>
  <c r="P77" i="23"/>
  <c r="P78" i="23"/>
  <c r="P79" i="23"/>
  <c r="P80" i="23"/>
  <c r="P81" i="23"/>
  <c r="P82" i="23"/>
  <c r="P83" i="23"/>
  <c r="P84" i="23"/>
  <c r="P85" i="23"/>
  <c r="P86" i="23"/>
  <c r="P87" i="23"/>
  <c r="P88" i="23"/>
  <c r="P89" i="23"/>
  <c r="T90" i="23"/>
  <c r="S91" i="23"/>
  <c r="S92" i="23"/>
  <c r="S93" i="23"/>
  <c r="T94" i="23"/>
  <c r="S95" i="23"/>
  <c r="S96" i="23"/>
  <c r="S97" i="23"/>
  <c r="T98" i="23"/>
  <c r="S99" i="23"/>
  <c r="S100" i="23"/>
  <c r="T101" i="23"/>
  <c r="S102" i="23"/>
  <c r="S103" i="23"/>
  <c r="B7" i="23"/>
  <c r="CO7" i="8"/>
  <c r="J7" i="23"/>
  <c r="K7" i="23"/>
  <c r="L7" i="23"/>
  <c r="B8" i="23"/>
  <c r="CO8" i="8"/>
  <c r="J8" i="23"/>
  <c r="K8" i="23"/>
  <c r="L8" i="23"/>
  <c r="B9" i="23"/>
  <c r="CO9" i="8"/>
  <c r="J9" i="23"/>
  <c r="K9" i="23"/>
  <c r="L9" i="23"/>
  <c r="B10" i="23"/>
  <c r="CO10" i="8"/>
  <c r="J10" i="23"/>
  <c r="K10" i="23"/>
  <c r="L10" i="23"/>
  <c r="B11" i="23"/>
  <c r="CO11" i="8"/>
  <c r="J11" i="23"/>
  <c r="K11" i="23"/>
  <c r="L11" i="23"/>
  <c r="B12" i="23"/>
  <c r="CO12" i="8"/>
  <c r="J12" i="23"/>
  <c r="K12" i="23"/>
  <c r="L12" i="23"/>
  <c r="B13" i="23"/>
  <c r="CO13" i="8"/>
  <c r="J13" i="23"/>
  <c r="K13" i="23"/>
  <c r="L13" i="23"/>
  <c r="B14" i="23"/>
  <c r="CO14" i="8"/>
  <c r="J14" i="23"/>
  <c r="K14" i="23"/>
  <c r="L14" i="23"/>
  <c r="B15" i="23"/>
  <c r="CO15" i="8"/>
  <c r="J15" i="23"/>
  <c r="K15" i="23"/>
  <c r="L15" i="23"/>
  <c r="B16" i="23"/>
  <c r="CO16" i="8"/>
  <c r="J16" i="23"/>
  <c r="K16" i="23"/>
  <c r="L16" i="23"/>
  <c r="B17" i="23"/>
  <c r="CO17" i="8"/>
  <c r="J17" i="23"/>
  <c r="K17" i="23"/>
  <c r="L17" i="23"/>
  <c r="B18" i="23"/>
  <c r="CO18" i="8"/>
  <c r="J18" i="23"/>
  <c r="K18" i="23"/>
  <c r="L18" i="23"/>
  <c r="B19" i="23"/>
  <c r="CO19" i="8"/>
  <c r="J19" i="23"/>
  <c r="K19" i="23"/>
  <c r="L19" i="23"/>
  <c r="B20" i="23"/>
  <c r="CO20" i="8"/>
  <c r="J20" i="23"/>
  <c r="K20" i="23"/>
  <c r="L20" i="23"/>
  <c r="B21" i="23"/>
  <c r="CO21" i="8"/>
  <c r="J21" i="23"/>
  <c r="K21" i="23"/>
  <c r="L21" i="23"/>
  <c r="B22" i="23"/>
  <c r="CO22" i="8"/>
  <c r="J22" i="23"/>
  <c r="K22" i="23"/>
  <c r="L22" i="23"/>
  <c r="B23" i="23"/>
  <c r="CO23" i="8"/>
  <c r="J23" i="23"/>
  <c r="K23" i="23"/>
  <c r="L23" i="23"/>
  <c r="B24" i="23"/>
  <c r="J24" i="23"/>
  <c r="K24" i="23"/>
  <c r="L24" i="23"/>
  <c r="B25" i="23"/>
  <c r="I25" i="23"/>
  <c r="J25" i="23"/>
  <c r="K25" i="23"/>
  <c r="L25" i="23"/>
  <c r="B26" i="23"/>
  <c r="I26" i="23"/>
  <c r="J26" i="23"/>
  <c r="K26" i="23"/>
  <c r="L26" i="23"/>
  <c r="B27" i="23"/>
  <c r="I27" i="23"/>
  <c r="J27" i="23"/>
  <c r="K27" i="23"/>
  <c r="L27" i="23"/>
  <c r="B28" i="23"/>
  <c r="I28" i="23"/>
  <c r="J28" i="23"/>
  <c r="K28" i="23"/>
  <c r="L28" i="23"/>
  <c r="B29" i="23"/>
  <c r="I29" i="23"/>
  <c r="J29" i="23"/>
  <c r="K29" i="23"/>
  <c r="L29" i="23"/>
  <c r="B30" i="23"/>
  <c r="I30" i="23"/>
  <c r="J30" i="23"/>
  <c r="K30" i="23"/>
  <c r="L30" i="23"/>
  <c r="B31" i="23"/>
  <c r="I31" i="23"/>
  <c r="J31" i="23"/>
  <c r="K31" i="23"/>
  <c r="L31" i="23"/>
  <c r="B32" i="23"/>
  <c r="I32" i="23"/>
  <c r="J32" i="23"/>
  <c r="K32" i="23"/>
  <c r="L32" i="23"/>
  <c r="B33" i="23"/>
  <c r="I33" i="23"/>
  <c r="J33" i="23"/>
  <c r="K33" i="23"/>
  <c r="L33" i="23"/>
  <c r="B34" i="23"/>
  <c r="I34" i="23"/>
  <c r="J34" i="23"/>
  <c r="K34" i="23"/>
  <c r="L34" i="23"/>
  <c r="B35" i="23"/>
  <c r="I35" i="23"/>
  <c r="J35" i="23"/>
  <c r="K35" i="23"/>
  <c r="L35" i="23"/>
  <c r="B36" i="23"/>
  <c r="I36" i="23"/>
  <c r="J36" i="23"/>
  <c r="K36" i="23"/>
  <c r="L36" i="23"/>
  <c r="B37" i="23"/>
  <c r="I37" i="23"/>
  <c r="J37" i="23"/>
  <c r="K37" i="23"/>
  <c r="L37" i="23"/>
  <c r="B38" i="23"/>
  <c r="I38" i="23"/>
  <c r="J38" i="23"/>
  <c r="K38" i="23"/>
  <c r="L38" i="23"/>
  <c r="B39" i="23"/>
  <c r="I39" i="23"/>
  <c r="J39" i="23"/>
  <c r="K39" i="23"/>
  <c r="L39" i="23"/>
  <c r="B40" i="23"/>
  <c r="I40" i="23"/>
  <c r="J40" i="23"/>
  <c r="K40" i="23"/>
  <c r="L40" i="23"/>
  <c r="B41" i="23"/>
  <c r="I41" i="23"/>
  <c r="J41" i="23"/>
  <c r="K41" i="23"/>
  <c r="L41" i="23"/>
  <c r="B42" i="23"/>
  <c r="I42" i="23"/>
  <c r="J42" i="23"/>
  <c r="K42" i="23"/>
  <c r="L42" i="23"/>
  <c r="B43" i="23"/>
  <c r="I43" i="23"/>
  <c r="J43" i="23"/>
  <c r="K43" i="23"/>
  <c r="L43" i="23"/>
  <c r="B44" i="23"/>
  <c r="I44" i="23"/>
  <c r="J44" i="23"/>
  <c r="K44" i="23"/>
  <c r="L44" i="23"/>
  <c r="B45" i="23"/>
  <c r="I45" i="23"/>
  <c r="J45" i="23"/>
  <c r="K45" i="23"/>
  <c r="L45" i="23"/>
  <c r="B46" i="23"/>
  <c r="I46" i="23"/>
  <c r="J46" i="23"/>
  <c r="K46" i="23"/>
  <c r="L46" i="23"/>
  <c r="B47" i="23"/>
  <c r="I47" i="23"/>
  <c r="J47" i="23"/>
  <c r="K47" i="23"/>
  <c r="L47" i="23"/>
  <c r="B48" i="23"/>
  <c r="I48" i="23"/>
  <c r="J48" i="23"/>
  <c r="K48" i="23"/>
  <c r="L48" i="23"/>
  <c r="B49" i="23"/>
  <c r="I49" i="23"/>
  <c r="J49" i="23"/>
  <c r="K49" i="23"/>
  <c r="L49" i="23"/>
  <c r="B50" i="23"/>
  <c r="I50" i="23"/>
  <c r="J50" i="23"/>
  <c r="K50" i="23"/>
  <c r="L50" i="23"/>
  <c r="B51" i="23"/>
  <c r="I51" i="23"/>
  <c r="J51" i="23"/>
  <c r="K51" i="23"/>
  <c r="L51" i="23"/>
  <c r="B52" i="23"/>
  <c r="I52" i="23"/>
  <c r="J52" i="23"/>
  <c r="K52" i="23"/>
  <c r="L52" i="23"/>
  <c r="B53" i="23"/>
  <c r="I53" i="23"/>
  <c r="J53" i="23"/>
  <c r="K53" i="23"/>
  <c r="L53" i="23"/>
  <c r="B54" i="23"/>
  <c r="I54" i="23"/>
  <c r="J54" i="23"/>
  <c r="K54" i="23"/>
  <c r="L54" i="23"/>
  <c r="B55" i="23"/>
  <c r="I55" i="23"/>
  <c r="J55" i="23"/>
  <c r="K55" i="23"/>
  <c r="L55" i="23"/>
  <c r="B56" i="23"/>
  <c r="I56" i="23"/>
  <c r="J56" i="23"/>
  <c r="K56" i="23"/>
  <c r="L56" i="23"/>
  <c r="B57" i="23"/>
  <c r="I57" i="23"/>
  <c r="J57" i="23"/>
  <c r="K57" i="23"/>
  <c r="L57" i="23"/>
  <c r="B58" i="23"/>
  <c r="I58" i="23"/>
  <c r="J58" i="23"/>
  <c r="K58" i="23"/>
  <c r="L58" i="23"/>
  <c r="B59" i="23"/>
  <c r="I59" i="23"/>
  <c r="J59" i="23"/>
  <c r="K59" i="23"/>
  <c r="L59" i="23"/>
  <c r="B60" i="23"/>
  <c r="I60" i="23"/>
  <c r="J60" i="23"/>
  <c r="K60" i="23"/>
  <c r="L60" i="23"/>
  <c r="B61" i="23"/>
  <c r="I61" i="23"/>
  <c r="J61" i="23"/>
  <c r="K61" i="23"/>
  <c r="L61" i="23"/>
  <c r="B62" i="23"/>
  <c r="I62" i="23"/>
  <c r="J62" i="23"/>
  <c r="K62" i="23"/>
  <c r="L62" i="23"/>
  <c r="B63" i="23"/>
  <c r="I63" i="23"/>
  <c r="J63" i="23"/>
  <c r="K63" i="23"/>
  <c r="L63" i="23"/>
  <c r="B64" i="23"/>
  <c r="I64" i="23"/>
  <c r="J64" i="23"/>
  <c r="K64" i="23"/>
  <c r="L64" i="23"/>
  <c r="B65" i="23"/>
  <c r="I65" i="23"/>
  <c r="J65" i="23"/>
  <c r="K65" i="23"/>
  <c r="L65" i="23"/>
  <c r="B66" i="23"/>
  <c r="I66" i="23"/>
  <c r="J66" i="23"/>
  <c r="K66" i="23"/>
  <c r="L66" i="23"/>
  <c r="B67" i="23"/>
  <c r="I67" i="23"/>
  <c r="J67" i="23"/>
  <c r="K67" i="23"/>
  <c r="L67" i="23"/>
  <c r="B68" i="23"/>
  <c r="I68" i="23"/>
  <c r="J68" i="23"/>
  <c r="K68" i="23"/>
  <c r="L68" i="23"/>
  <c r="B69" i="23"/>
  <c r="I69" i="23"/>
  <c r="J69" i="23"/>
  <c r="K69" i="23"/>
  <c r="L69" i="23"/>
  <c r="B70" i="23"/>
  <c r="I70" i="23"/>
  <c r="J70" i="23"/>
  <c r="K70" i="23"/>
  <c r="L70" i="23"/>
  <c r="B71" i="23"/>
  <c r="I71" i="23"/>
  <c r="J71" i="23"/>
  <c r="K71" i="23"/>
  <c r="L71" i="23"/>
  <c r="B72" i="23"/>
  <c r="I72" i="23"/>
  <c r="J72" i="23"/>
  <c r="K72" i="23"/>
  <c r="L72" i="23"/>
  <c r="B73" i="23"/>
  <c r="I73" i="23"/>
  <c r="J73" i="23"/>
  <c r="K73" i="23"/>
  <c r="L73" i="23"/>
  <c r="B74" i="23"/>
  <c r="I74" i="23"/>
  <c r="J74" i="23"/>
  <c r="K74" i="23"/>
  <c r="L74" i="23"/>
  <c r="B75" i="23"/>
  <c r="I75" i="23"/>
  <c r="J75" i="23"/>
  <c r="K75" i="23"/>
  <c r="L75" i="23"/>
  <c r="B76" i="23"/>
  <c r="I76" i="23"/>
  <c r="J76" i="23"/>
  <c r="K76" i="23"/>
  <c r="L76" i="23"/>
  <c r="B77" i="23"/>
  <c r="I77" i="23"/>
  <c r="J77" i="23"/>
  <c r="K77" i="23"/>
  <c r="L77" i="23"/>
  <c r="B78" i="23"/>
  <c r="I78" i="23"/>
  <c r="J78" i="23"/>
  <c r="K78" i="23"/>
  <c r="L78" i="23"/>
  <c r="B79" i="23"/>
  <c r="I79" i="23"/>
  <c r="J79" i="23"/>
  <c r="K79" i="23"/>
  <c r="L79" i="23"/>
  <c r="B80" i="23"/>
  <c r="I80" i="23"/>
  <c r="J80" i="23"/>
  <c r="K80" i="23"/>
  <c r="L80" i="23"/>
  <c r="B81" i="23"/>
  <c r="I81" i="23"/>
  <c r="J81" i="23"/>
  <c r="K81" i="23"/>
  <c r="L81" i="23"/>
  <c r="B82" i="23"/>
  <c r="I82" i="23"/>
  <c r="J82" i="23"/>
  <c r="K82" i="23"/>
  <c r="L82" i="23"/>
  <c r="B83" i="23"/>
  <c r="I83" i="23"/>
  <c r="J83" i="23"/>
  <c r="K83" i="23"/>
  <c r="L83" i="23"/>
  <c r="B84" i="23"/>
  <c r="I84" i="23"/>
  <c r="J84" i="23"/>
  <c r="K84" i="23"/>
  <c r="L84" i="23"/>
  <c r="B85" i="23"/>
  <c r="I85" i="23"/>
  <c r="J85" i="23"/>
  <c r="K85" i="23"/>
  <c r="L85" i="23"/>
  <c r="B86" i="23"/>
  <c r="I86" i="23"/>
  <c r="J86" i="23"/>
  <c r="K86" i="23"/>
  <c r="L86" i="23"/>
  <c r="B87" i="23"/>
  <c r="I87" i="23"/>
  <c r="J87" i="23"/>
  <c r="K87" i="23"/>
  <c r="L87" i="23"/>
  <c r="B88" i="23"/>
  <c r="I88" i="23"/>
  <c r="J88" i="23"/>
  <c r="K88" i="23"/>
  <c r="L88" i="23"/>
  <c r="B89" i="23"/>
  <c r="I89" i="23"/>
  <c r="J89" i="23"/>
  <c r="K89" i="23"/>
  <c r="L89" i="23"/>
  <c r="B90" i="23"/>
  <c r="I90" i="23"/>
  <c r="J90" i="23"/>
  <c r="K90" i="23"/>
  <c r="L90" i="23"/>
  <c r="B91" i="23"/>
  <c r="I91" i="23"/>
  <c r="J91" i="23"/>
  <c r="K91" i="23"/>
  <c r="L91" i="23"/>
  <c r="B92" i="23"/>
  <c r="I92" i="23"/>
  <c r="J92" i="23"/>
  <c r="K92" i="23"/>
  <c r="L92" i="23"/>
  <c r="B93" i="23"/>
  <c r="I93" i="23"/>
  <c r="J93" i="23"/>
  <c r="K93" i="23"/>
  <c r="L93" i="23"/>
  <c r="B94" i="23"/>
  <c r="I94" i="23"/>
  <c r="J94" i="23"/>
  <c r="K94" i="23"/>
  <c r="L94" i="23"/>
  <c r="B95" i="23"/>
  <c r="I95" i="23"/>
  <c r="J95" i="23"/>
  <c r="K95" i="23"/>
  <c r="L95" i="23"/>
  <c r="B96" i="23"/>
  <c r="I96" i="23"/>
  <c r="J96" i="23"/>
  <c r="K96" i="23"/>
  <c r="L96" i="23"/>
  <c r="B97" i="23"/>
  <c r="I97" i="23"/>
  <c r="J97" i="23"/>
  <c r="K97" i="23"/>
  <c r="L97" i="23"/>
  <c r="B98" i="23"/>
  <c r="I98" i="23"/>
  <c r="J98" i="23"/>
  <c r="K98" i="23"/>
  <c r="L98" i="23"/>
  <c r="B99" i="23"/>
  <c r="I99" i="23"/>
  <c r="J99" i="23"/>
  <c r="K99" i="23"/>
  <c r="L99" i="23"/>
  <c r="B100" i="23"/>
  <c r="I100" i="23"/>
  <c r="J100" i="23"/>
  <c r="K100" i="23"/>
  <c r="L100" i="23"/>
  <c r="B101" i="23"/>
  <c r="I101" i="23"/>
  <c r="J101" i="23"/>
  <c r="K101" i="23"/>
  <c r="L101" i="23"/>
  <c r="B102" i="23"/>
  <c r="I102" i="23"/>
  <c r="J102" i="23"/>
  <c r="K102" i="23"/>
  <c r="L102" i="23"/>
  <c r="B103" i="23"/>
  <c r="I103" i="23"/>
  <c r="J103" i="23"/>
  <c r="K103" i="23"/>
  <c r="L103" i="23"/>
  <c r="CR11" i="8" l="1"/>
  <c r="W12" i="20"/>
  <c r="CP7" i="8"/>
  <c r="CP16" i="8"/>
  <c r="CP8" i="8"/>
  <c r="CP17" i="8"/>
  <c r="CP9" i="8"/>
  <c r="CP20" i="8"/>
  <c r="CP12" i="8"/>
  <c r="CP21" i="8"/>
  <c r="CP13" i="8"/>
  <c r="CP19" i="8"/>
  <c r="CP11" i="8"/>
  <c r="CP22" i="8"/>
  <c r="CP14" i="8"/>
  <c r="CP23" i="8"/>
  <c r="CP15" i="8"/>
  <c r="CP18" i="8"/>
  <c r="CP10" i="8"/>
  <c r="L7" i="20"/>
  <c r="P6" i="23"/>
  <c r="P91" i="23"/>
  <c r="S32" i="23"/>
  <c r="P90" i="23"/>
  <c r="T32" i="23"/>
  <c r="P98" i="23"/>
  <c r="T64" i="23"/>
  <c r="P99" i="23"/>
  <c r="T80" i="23"/>
  <c r="S56" i="23"/>
  <c r="P101" i="23"/>
  <c r="S80" i="23"/>
  <c r="P103" i="23"/>
  <c r="T40" i="23"/>
  <c r="S40" i="23"/>
  <c r="P93" i="23"/>
  <c r="S64" i="23"/>
  <c r="P95" i="23"/>
  <c r="T56" i="23"/>
  <c r="T88" i="23"/>
  <c r="S88" i="23"/>
  <c r="T48" i="23"/>
  <c r="T72" i="23"/>
  <c r="S48" i="23"/>
  <c r="S11" i="23"/>
  <c r="CL11" i="8" s="1"/>
  <c r="S72" i="23"/>
  <c r="T15" i="23"/>
  <c r="CR15" i="8" s="1"/>
  <c r="S15" i="23"/>
  <c r="CL15" i="8" s="1"/>
  <c r="T16" i="23"/>
  <c r="P96" i="23"/>
  <c r="S83" i="23"/>
  <c r="S75" i="23"/>
  <c r="S67" i="23"/>
  <c r="S59" i="23"/>
  <c r="S51" i="23"/>
  <c r="S43" i="23"/>
  <c r="S35" i="23"/>
  <c r="T20" i="23"/>
  <c r="T27" i="23"/>
  <c r="S20" i="23"/>
  <c r="CL20" i="8" s="1"/>
  <c r="P102" i="23"/>
  <c r="P94" i="23"/>
  <c r="P97" i="23"/>
  <c r="P100" i="23"/>
  <c r="P92" i="23"/>
  <c r="P7" i="23"/>
  <c r="T89" i="23"/>
  <c r="T81" i="23"/>
  <c r="T73" i="23"/>
  <c r="T65" i="23"/>
  <c r="T57" i="23"/>
  <c r="T49" i="23"/>
  <c r="T41" i="23"/>
  <c r="T33" i="23"/>
  <c r="T28" i="23"/>
  <c r="T23" i="23"/>
  <c r="CR23" i="8" s="1"/>
  <c r="T12" i="23"/>
  <c r="CR12" i="8" s="1"/>
  <c r="T103" i="23"/>
  <c r="T102" i="23"/>
  <c r="T100" i="23"/>
  <c r="T99" i="23"/>
  <c r="T97" i="23"/>
  <c r="T96" i="23"/>
  <c r="T95" i="23"/>
  <c r="T93" i="23"/>
  <c r="T92" i="23"/>
  <c r="T91" i="23"/>
  <c r="S89" i="23"/>
  <c r="S81" i="23"/>
  <c r="S73" i="23"/>
  <c r="S65" i="23"/>
  <c r="S57" i="23"/>
  <c r="S49" i="23"/>
  <c r="S41" i="23"/>
  <c r="S33" i="23"/>
  <c r="S101" i="23"/>
  <c r="S98" i="23"/>
  <c r="S94" i="23"/>
  <c r="S90" i="23"/>
  <c r="T82" i="23"/>
  <c r="T74" i="23"/>
  <c r="T66" i="23"/>
  <c r="T58" i="23"/>
  <c r="T50" i="23"/>
  <c r="T42" i="23"/>
  <c r="T34" i="23"/>
  <c r="T24" i="23"/>
  <c r="T19" i="23"/>
  <c r="CR19" i="8" s="1"/>
  <c r="T8" i="23"/>
  <c r="T83" i="23"/>
  <c r="S82" i="23"/>
  <c r="T75" i="23"/>
  <c r="S74" i="23"/>
  <c r="T67" i="23"/>
  <c r="S66" i="23"/>
  <c r="T59" i="23"/>
  <c r="S58" i="23"/>
  <c r="T51" i="23"/>
  <c r="S50" i="23"/>
  <c r="T43" i="23"/>
  <c r="S42" i="23"/>
  <c r="T35" i="23"/>
  <c r="S34" i="23"/>
  <c r="S7" i="23"/>
  <c r="CL7" i="8" s="1"/>
  <c r="P26" i="23"/>
  <c r="P22" i="23"/>
  <c r="T60" i="23"/>
  <c r="T44" i="23"/>
  <c r="T85" i="23"/>
  <c r="S84" i="23"/>
  <c r="T77" i="23"/>
  <c r="S76" i="23"/>
  <c r="T69" i="23"/>
  <c r="S68" i="23"/>
  <c r="T61" i="23"/>
  <c r="S60" i="23"/>
  <c r="T53" i="23"/>
  <c r="S52" i="23"/>
  <c r="T45" i="23"/>
  <c r="S44" i="23"/>
  <c r="T37" i="23"/>
  <c r="S36" i="23"/>
  <c r="T29" i="23"/>
  <c r="P27" i="23"/>
  <c r="T25" i="23"/>
  <c r="P23" i="23"/>
  <c r="T21" i="23"/>
  <c r="CR21" i="8" s="1"/>
  <c r="P19" i="23"/>
  <c r="T17" i="23"/>
  <c r="P15" i="23"/>
  <c r="T13" i="23"/>
  <c r="P11" i="23"/>
  <c r="T9" i="23"/>
  <c r="T86" i="23"/>
  <c r="S85" i="23"/>
  <c r="T78" i="23"/>
  <c r="S77" i="23"/>
  <c r="T70" i="23"/>
  <c r="S69" i="23"/>
  <c r="T62" i="23"/>
  <c r="S61" i="23"/>
  <c r="T54" i="23"/>
  <c r="S53" i="23"/>
  <c r="T46" i="23"/>
  <c r="S45" i="23"/>
  <c r="T38" i="23"/>
  <c r="S37" i="23"/>
  <c r="T30" i="23"/>
  <c r="P29" i="23"/>
  <c r="P25" i="23"/>
  <c r="P21" i="23"/>
  <c r="P17" i="23"/>
  <c r="P13" i="23"/>
  <c r="P9" i="23"/>
  <c r="P18" i="23"/>
  <c r="P14" i="23"/>
  <c r="P10" i="23"/>
  <c r="T76" i="23"/>
  <c r="T68" i="23"/>
  <c r="T52" i="23"/>
  <c r="T87" i="23"/>
  <c r="S86" i="23"/>
  <c r="T79" i="23"/>
  <c r="S78" i="23"/>
  <c r="T71" i="23"/>
  <c r="S70" i="23"/>
  <c r="T63" i="23"/>
  <c r="S62" i="23"/>
  <c r="T55" i="23"/>
  <c r="S54" i="23"/>
  <c r="T47" i="23"/>
  <c r="S46" i="23"/>
  <c r="T39" i="23"/>
  <c r="S38" i="23"/>
  <c r="T31" i="23"/>
  <c r="S30" i="23"/>
  <c r="P28" i="23"/>
  <c r="T26" i="23"/>
  <c r="P24" i="23"/>
  <c r="T22" i="23"/>
  <c r="CR22" i="8" s="1"/>
  <c r="P20" i="23"/>
  <c r="T18" i="23"/>
  <c r="CR18" i="8" s="1"/>
  <c r="P16" i="23"/>
  <c r="T14" i="23"/>
  <c r="P12" i="23"/>
  <c r="T10" i="23"/>
  <c r="P8" i="23"/>
  <c r="T84" i="23"/>
  <c r="T36" i="23"/>
  <c r="S87" i="23"/>
  <c r="S79" i="23"/>
  <c r="S71" i="23"/>
  <c r="S63" i="23"/>
  <c r="S55" i="23"/>
  <c r="S47" i="23"/>
  <c r="S39" i="23"/>
  <c r="S31" i="23"/>
  <c r="S26" i="23"/>
  <c r="S22" i="23"/>
  <c r="CL22" i="8" s="1"/>
  <c r="S18" i="23"/>
  <c r="CL18" i="8" s="1"/>
  <c r="S14" i="23"/>
  <c r="CL14" i="8" s="1"/>
  <c r="S10" i="23"/>
  <c r="CL10" i="8" s="1"/>
  <c r="CR14" i="8" l="1"/>
  <c r="CK14" i="23"/>
  <c r="P7" i="20"/>
  <c r="T7" i="20"/>
  <c r="CR20" i="8"/>
  <c r="CR16" i="8"/>
  <c r="CR17" i="8"/>
  <c r="CR10" i="8"/>
  <c r="W11" i="20"/>
  <c r="CR9" i="8"/>
  <c r="W10" i="20"/>
  <c r="CR8" i="8"/>
  <c r="W9" i="20"/>
  <c r="CR13" i="8"/>
  <c r="FP6" i="8"/>
  <c r="FF6" i="8"/>
  <c r="DR6" i="8"/>
  <c r="GF6" i="8"/>
  <c r="GC6" i="8"/>
  <c r="EB6" i="8"/>
  <c r="T7" i="23"/>
  <c r="L5" i="23"/>
  <c r="L6" i="23"/>
  <c r="L4" i="23"/>
  <c r="L3" i="23"/>
  <c r="J4" i="23"/>
  <c r="J5" i="23"/>
  <c r="J6" i="23"/>
  <c r="J3" i="23"/>
  <c r="AJ14" i="8" l="1"/>
  <c r="W15" i="20"/>
  <c r="AJ17" i="8"/>
  <c r="W18" i="20"/>
  <c r="AJ16" i="8"/>
  <c r="W17" i="20"/>
  <c r="AJ20" i="8"/>
  <c r="W21" i="20"/>
  <c r="CR7" i="8"/>
  <c r="W8" i="20"/>
  <c r="AJ13" i="8"/>
  <c r="W14" i="20"/>
  <c r="CO4" i="8"/>
  <c r="CO5" i="8"/>
  <c r="CO6" i="8"/>
  <c r="CO3" i="8"/>
  <c r="BK3" i="23"/>
  <c r="AM4" i="20"/>
  <c r="AH4" i="20"/>
  <c r="AB4" i="20"/>
  <c r="M14" i="20"/>
  <c r="M15" i="20"/>
  <c r="GB14" i="8" s="1"/>
  <c r="M16" i="20"/>
  <c r="M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I4" i="20"/>
  <c r="AU17" i="20" s="1"/>
  <c r="H4"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61" i="20"/>
  <c r="B62" i="20"/>
  <c r="B63" i="20"/>
  <c r="B64" i="20"/>
  <c r="B65" i="20"/>
  <c r="B66" i="20"/>
  <c r="B67" i="20"/>
  <c r="B68" i="20"/>
  <c r="B69" i="20"/>
  <c r="B70" i="20"/>
  <c r="B71" i="20"/>
  <c r="B72" i="20"/>
  <c r="B73" i="20"/>
  <c r="B74" i="20"/>
  <c r="B75" i="20"/>
  <c r="B76" i="20"/>
  <c r="B77" i="20"/>
  <c r="B78" i="20"/>
  <c r="B79" i="20"/>
  <c r="B80" i="20"/>
  <c r="B81" i="20"/>
  <c r="B82" i="20"/>
  <c r="B83" i="20"/>
  <c r="B84" i="20"/>
  <c r="B85" i="20"/>
  <c r="B86" i="20"/>
  <c r="B87" i="20"/>
  <c r="B88" i="20"/>
  <c r="B89" i="20"/>
  <c r="B90" i="20"/>
  <c r="B91" i="20"/>
  <c r="B92" i="20"/>
  <c r="B93" i="20"/>
  <c r="B94" i="20"/>
  <c r="B95" i="20"/>
  <c r="B96" i="20"/>
  <c r="B97" i="20"/>
  <c r="B98" i="20"/>
  <c r="B99" i="20"/>
  <c r="B100" i="20"/>
  <c r="B101" i="20"/>
  <c r="B102" i="20"/>
  <c r="B103" i="20"/>
  <c r="B104" i="20"/>
  <c r="B10" i="20"/>
  <c r="B11" i="20"/>
  <c r="B12" i="20"/>
  <c r="B13" i="20"/>
  <c r="B8" i="20"/>
  <c r="B9" i="20"/>
  <c r="BM4" i="23"/>
  <c r="BM5" i="23"/>
  <c r="BM6" i="23"/>
  <c r="BM7" i="23"/>
  <c r="BM8" i="23"/>
  <c r="BM9" i="23"/>
  <c r="BM10" i="23"/>
  <c r="BM11" i="23"/>
  <c r="BM12" i="23"/>
  <c r="BM13" i="23"/>
  <c r="BM14" i="23"/>
  <c r="BM15" i="23"/>
  <c r="BM16" i="23"/>
  <c r="BM17" i="23"/>
  <c r="BM18" i="23"/>
  <c r="BM19" i="23"/>
  <c r="BM20" i="23"/>
  <c r="BM21" i="23"/>
  <c r="BM22" i="23"/>
  <c r="BM23" i="23"/>
  <c r="BM24" i="23"/>
  <c r="BM25" i="23"/>
  <c r="BM26" i="23"/>
  <c r="BM27" i="23"/>
  <c r="BM28" i="23"/>
  <c r="BM29" i="23"/>
  <c r="BM30" i="23"/>
  <c r="BM31" i="23"/>
  <c r="BM32" i="23"/>
  <c r="BM33" i="23"/>
  <c r="BM34" i="23"/>
  <c r="BM35" i="23"/>
  <c r="BM36" i="23"/>
  <c r="BM37" i="23"/>
  <c r="BM38" i="23"/>
  <c r="BM39" i="23"/>
  <c r="BM40" i="23"/>
  <c r="BM41" i="23"/>
  <c r="BM42" i="23"/>
  <c r="BM43" i="23"/>
  <c r="BM44" i="23"/>
  <c r="BM45" i="23"/>
  <c r="BM46" i="23"/>
  <c r="BM47" i="23"/>
  <c r="BM48" i="23"/>
  <c r="BM49" i="23"/>
  <c r="BM50" i="23"/>
  <c r="BM51" i="23"/>
  <c r="BM52" i="23"/>
  <c r="BM53" i="23"/>
  <c r="BM54" i="23"/>
  <c r="BM55" i="23"/>
  <c r="BM56" i="23"/>
  <c r="BM57" i="23"/>
  <c r="BM58" i="23"/>
  <c r="BM59" i="23"/>
  <c r="BM60" i="23"/>
  <c r="BM61" i="23"/>
  <c r="BM62" i="23"/>
  <c r="BM63" i="23"/>
  <c r="BM64" i="23"/>
  <c r="BM65" i="23"/>
  <c r="BM66" i="23"/>
  <c r="BM67" i="23"/>
  <c r="BM68" i="23"/>
  <c r="BM69" i="23"/>
  <c r="BM70" i="23"/>
  <c r="BM71" i="23"/>
  <c r="BM72" i="23"/>
  <c r="BM73" i="23"/>
  <c r="BM74" i="23"/>
  <c r="BM75" i="23"/>
  <c r="BM76" i="23"/>
  <c r="BM77" i="23"/>
  <c r="BM78" i="23"/>
  <c r="BM79" i="23"/>
  <c r="BM80" i="23"/>
  <c r="BM81" i="23"/>
  <c r="BM82" i="23"/>
  <c r="BM83" i="23"/>
  <c r="BM84" i="23"/>
  <c r="BM85" i="23"/>
  <c r="BM86" i="23"/>
  <c r="BM87" i="23"/>
  <c r="BM88" i="23"/>
  <c r="BM89" i="23"/>
  <c r="BM90" i="23"/>
  <c r="BM91" i="23"/>
  <c r="BM92" i="23"/>
  <c r="BM93" i="23"/>
  <c r="BM94" i="23"/>
  <c r="BM95" i="23"/>
  <c r="BM96" i="23"/>
  <c r="BM97" i="23"/>
  <c r="BM98" i="23"/>
  <c r="BM99" i="23"/>
  <c r="BM100" i="23"/>
  <c r="BM101" i="23"/>
  <c r="BM102" i="23"/>
  <c r="BM103" i="23"/>
  <c r="BL4" i="23"/>
  <c r="BL5" i="23"/>
  <c r="BL6" i="23"/>
  <c r="BL7" i="23"/>
  <c r="BL8" i="23"/>
  <c r="BL9" i="23"/>
  <c r="BL10" i="23"/>
  <c r="BL11" i="23"/>
  <c r="BL12" i="23"/>
  <c r="BL13" i="23"/>
  <c r="BL14" i="23"/>
  <c r="BL15" i="23"/>
  <c r="BL16" i="23"/>
  <c r="BL17" i="23"/>
  <c r="BL18" i="23"/>
  <c r="BL19" i="23"/>
  <c r="BL20" i="23"/>
  <c r="BL21" i="23"/>
  <c r="BL22" i="23"/>
  <c r="BL23" i="23"/>
  <c r="BL24" i="23"/>
  <c r="BL25" i="23"/>
  <c r="BL26" i="23"/>
  <c r="BL27" i="23"/>
  <c r="BL28" i="23"/>
  <c r="BL29" i="23"/>
  <c r="BL30" i="23"/>
  <c r="BL31" i="23"/>
  <c r="BL32" i="23"/>
  <c r="BL33" i="23"/>
  <c r="BL34" i="23"/>
  <c r="BL35" i="23"/>
  <c r="BL36" i="23"/>
  <c r="BL37" i="23"/>
  <c r="BL38" i="23"/>
  <c r="BL39" i="23"/>
  <c r="BL40" i="23"/>
  <c r="BL41" i="23"/>
  <c r="BL42" i="23"/>
  <c r="BL43" i="23"/>
  <c r="BL44" i="23"/>
  <c r="BL45" i="23"/>
  <c r="BL46" i="23"/>
  <c r="BL47" i="23"/>
  <c r="BL48" i="23"/>
  <c r="BL49" i="23"/>
  <c r="BL50" i="23"/>
  <c r="BL51" i="23"/>
  <c r="BL52" i="23"/>
  <c r="BL53" i="23"/>
  <c r="BL54" i="23"/>
  <c r="BL55" i="23"/>
  <c r="BL56" i="23"/>
  <c r="BL57" i="23"/>
  <c r="BL58" i="23"/>
  <c r="BL59" i="23"/>
  <c r="BL60" i="23"/>
  <c r="BL61" i="23"/>
  <c r="BL62" i="23"/>
  <c r="BL63" i="23"/>
  <c r="BL64" i="23"/>
  <c r="BL65" i="23"/>
  <c r="BL66" i="23"/>
  <c r="BL67" i="23"/>
  <c r="BL68" i="23"/>
  <c r="BL69" i="23"/>
  <c r="BL70" i="23"/>
  <c r="BL71" i="23"/>
  <c r="BL72" i="23"/>
  <c r="BL73" i="23"/>
  <c r="BL74" i="23"/>
  <c r="BL75" i="23"/>
  <c r="BL76" i="23"/>
  <c r="BL77" i="23"/>
  <c r="BL78" i="23"/>
  <c r="BL79" i="23"/>
  <c r="BL80" i="23"/>
  <c r="BL81" i="23"/>
  <c r="BL82" i="23"/>
  <c r="BL83" i="23"/>
  <c r="BL84" i="23"/>
  <c r="BL85" i="23"/>
  <c r="BL86" i="23"/>
  <c r="BL87" i="23"/>
  <c r="BL88" i="23"/>
  <c r="BL89" i="23"/>
  <c r="BL90" i="23"/>
  <c r="BL91" i="23"/>
  <c r="BL92" i="23"/>
  <c r="BL93" i="23"/>
  <c r="BL94" i="23"/>
  <c r="BL95" i="23"/>
  <c r="BL96" i="23"/>
  <c r="BL97" i="23"/>
  <c r="BL98" i="23"/>
  <c r="BL99" i="23"/>
  <c r="BL100" i="23"/>
  <c r="BL101" i="23"/>
  <c r="BL102" i="23"/>
  <c r="BL103" i="23"/>
  <c r="CX25" i="23"/>
  <c r="CX26" i="23"/>
  <c r="CX27" i="23"/>
  <c r="CX28" i="23"/>
  <c r="B5" i="20"/>
  <c r="B6" i="20"/>
  <c r="B7" i="20"/>
  <c r="A4" i="20"/>
  <c r="GT3" i="8" l="1"/>
  <c r="AG17" i="20"/>
  <c r="AI17" i="20"/>
  <c r="AN17" i="20"/>
  <c r="AG24" i="20"/>
  <c r="AI24" i="20"/>
  <c r="AN24" i="20"/>
  <c r="AG16" i="20"/>
  <c r="AI16" i="20"/>
  <c r="AN16" i="20"/>
  <c r="AI22" i="20"/>
  <c r="AN22" i="20"/>
  <c r="AG22" i="20"/>
  <c r="AI14" i="20"/>
  <c r="AK14" i="20" s="1"/>
  <c r="AN14" i="20"/>
  <c r="AG14" i="20"/>
  <c r="AN19" i="20"/>
  <c r="AI19" i="20"/>
  <c r="AG19" i="20"/>
  <c r="AI23" i="20"/>
  <c r="AN23" i="20"/>
  <c r="AG23" i="20"/>
  <c r="AG21" i="20"/>
  <c r="AN21" i="20"/>
  <c r="AI21" i="20"/>
  <c r="AG18" i="20"/>
  <c r="AI18" i="20"/>
  <c r="AN18" i="20"/>
  <c r="AI15" i="20"/>
  <c r="AN15" i="20"/>
  <c r="AG15" i="20"/>
  <c r="AN20" i="20"/>
  <c r="AG20" i="20"/>
  <c r="AI20" i="20"/>
  <c r="J6" i="20"/>
  <c r="F6" i="20"/>
  <c r="J13" i="20"/>
  <c r="F13" i="20"/>
  <c r="F20" i="20"/>
  <c r="J20" i="20"/>
  <c r="F12" i="20"/>
  <c r="J12" i="20"/>
  <c r="F19" i="20"/>
  <c r="J19" i="20"/>
  <c r="J18" i="20"/>
  <c r="F18" i="20"/>
  <c r="F11" i="20"/>
  <c r="J11" i="20"/>
  <c r="J10" i="20"/>
  <c r="F10" i="20"/>
  <c r="F17" i="20"/>
  <c r="J17" i="20"/>
  <c r="F5" i="20"/>
  <c r="J5" i="20"/>
  <c r="F24" i="20"/>
  <c r="J24" i="20"/>
  <c r="J16" i="20"/>
  <c r="F16" i="20"/>
  <c r="J23" i="20"/>
  <c r="F23" i="20"/>
  <c r="F15" i="20"/>
  <c r="J15" i="20"/>
  <c r="F9" i="20"/>
  <c r="J9" i="20"/>
  <c r="F22" i="20"/>
  <c r="J22" i="20"/>
  <c r="J14" i="20"/>
  <c r="F14" i="20"/>
  <c r="F7" i="20"/>
  <c r="J7" i="20"/>
  <c r="J8" i="20"/>
  <c r="F8" i="20"/>
  <c r="F21" i="20"/>
  <c r="J21" i="20"/>
  <c r="AJ24" i="20"/>
  <c r="AO24" i="20"/>
  <c r="GH23" i="8"/>
  <c r="GE23" i="8"/>
  <c r="AO21" i="20"/>
  <c r="AJ21" i="20"/>
  <c r="GH20" i="8"/>
  <c r="GE20" i="8"/>
  <c r="AJ20" i="20"/>
  <c r="AO20" i="20"/>
  <c r="GH19" i="8"/>
  <c r="GE19" i="8"/>
  <c r="AJ23" i="20"/>
  <c r="AO23" i="20"/>
  <c r="GE22" i="8"/>
  <c r="GH22" i="8"/>
  <c r="AJ22" i="20"/>
  <c r="AO22" i="20"/>
  <c r="GE21" i="8"/>
  <c r="GH21" i="8"/>
  <c r="AO19" i="20"/>
  <c r="AJ19" i="20"/>
  <c r="GH18" i="8"/>
  <c r="GE18" i="8"/>
  <c r="AO18" i="20"/>
  <c r="AJ18" i="20"/>
  <c r="GH17" i="8"/>
  <c r="GE17" i="8"/>
  <c r="AO17" i="20"/>
  <c r="AJ17" i="20"/>
  <c r="GH16" i="8"/>
  <c r="GE16" i="8"/>
  <c r="AO16" i="20"/>
  <c r="AJ16" i="20"/>
  <c r="GH15" i="8"/>
  <c r="GE15" i="8"/>
  <c r="AO15" i="20"/>
  <c r="AJ15" i="20"/>
  <c r="GH14" i="8"/>
  <c r="GE14" i="8"/>
  <c r="AJ14" i="20"/>
  <c r="AO14" i="20"/>
  <c r="GE13" i="8"/>
  <c r="GH13" i="8"/>
  <c r="EU3" i="8"/>
  <c r="CV5" i="23"/>
  <c r="CZ5" i="23"/>
  <c r="AU15" i="20"/>
  <c r="GO4" i="8" s="1"/>
  <c r="GG3" i="8"/>
  <c r="FO106" i="8"/>
  <c r="FO3" i="8"/>
  <c r="CZ9" i="23"/>
  <c r="CV10" i="23"/>
  <c r="CV9" i="23"/>
  <c r="CV6" i="23"/>
  <c r="CZ8" i="23"/>
  <c r="CZ6" i="23"/>
  <c r="CV8" i="23"/>
  <c r="CV7" i="23"/>
  <c r="CZ10" i="23"/>
  <c r="AP14" i="20" l="1"/>
  <c r="AP21" i="20"/>
  <c r="AK21" i="20"/>
  <c r="AP18" i="20"/>
  <c r="AK18" i="20"/>
  <c r="AK19" i="20"/>
  <c r="AP19" i="20"/>
  <c r="AK23" i="20"/>
  <c r="AP23" i="20"/>
  <c r="AK24" i="20"/>
  <c r="AP24" i="20"/>
  <c r="AP17" i="20"/>
  <c r="AK17" i="20"/>
  <c r="AP22" i="20"/>
  <c r="AK22" i="20"/>
  <c r="AP20" i="20"/>
  <c r="AK20" i="20"/>
  <c r="AK15" i="20"/>
  <c r="AP15" i="20"/>
  <c r="AP16" i="20"/>
  <c r="AK16" i="20"/>
  <c r="EW3" i="8" a="1"/>
  <c r="FQ106" i="8" a="1"/>
  <c r="E4" i="20"/>
  <c r="B4" i="20"/>
  <c r="J4" i="20" s="1"/>
  <c r="FE3" i="8" l="1"/>
  <c r="GS3" i="8"/>
  <c r="F4" i="20"/>
  <c r="GK4" i="8"/>
  <c r="EW3" i="8"/>
  <c r="EY3" i="8" s="1"/>
  <c r="EY4" i="8" s="1"/>
  <c r="AU8" i="20"/>
  <c r="GD3" i="8"/>
  <c r="FE106" i="8"/>
  <c r="FG106" i="8" s="1" a="1"/>
  <c r="EK3" i="8"/>
  <c r="EM3" i="8" s="1" a="1"/>
  <c r="FQ106" i="8"/>
  <c r="FS106" i="8" s="1"/>
  <c r="AF4" i="8"/>
  <c r="AG4" i="8"/>
  <c r="AH4" i="8"/>
  <c r="AI4" i="8"/>
  <c r="AK4" i="8"/>
  <c r="AL4" i="8"/>
  <c r="AF5" i="8"/>
  <c r="AG5" i="8"/>
  <c r="AH5" i="8"/>
  <c r="AI5" i="8"/>
  <c r="AK5" i="8"/>
  <c r="AL5" i="8"/>
  <c r="AF6" i="8"/>
  <c r="AG6" i="8"/>
  <c r="AI6" i="8"/>
  <c r="AK6" i="8"/>
  <c r="AL6" i="8"/>
  <c r="AF7" i="8"/>
  <c r="AG7" i="8"/>
  <c r="AI7" i="8"/>
  <c r="AJ7" i="8"/>
  <c r="AK7" i="8"/>
  <c r="AL7" i="8"/>
  <c r="AF8" i="8"/>
  <c r="AG8" i="8"/>
  <c r="AI8" i="8"/>
  <c r="AJ8" i="8"/>
  <c r="AK8" i="8"/>
  <c r="AL8" i="8"/>
  <c r="AF9" i="8"/>
  <c r="AG9" i="8"/>
  <c r="AI9" i="8"/>
  <c r="AJ9" i="8"/>
  <c r="AK9" i="8"/>
  <c r="AL9" i="8"/>
  <c r="AF10" i="8"/>
  <c r="AG10" i="8"/>
  <c r="AI10" i="8"/>
  <c r="AJ10" i="8"/>
  <c r="AK10" i="8"/>
  <c r="AL10" i="8"/>
  <c r="AF11" i="8"/>
  <c r="AG11" i="8"/>
  <c r="AI11" i="8"/>
  <c r="AJ11" i="8"/>
  <c r="AK11" i="8"/>
  <c r="AL11" i="8"/>
  <c r="AF12" i="8"/>
  <c r="AG12" i="8"/>
  <c r="AI12" i="8"/>
  <c r="AJ12" i="8"/>
  <c r="AK12" i="8"/>
  <c r="AL12" i="8"/>
  <c r="AP23" i="8"/>
  <c r="AP24" i="8"/>
  <c r="AP27" i="8"/>
  <c r="AP29" i="8"/>
  <c r="AQ130" i="8" s="1"/>
  <c r="AR130" i="8" s="1"/>
  <c r="AP30" i="8"/>
  <c r="AQ131" i="8" s="1"/>
  <c r="AR131" i="8" s="1"/>
  <c r="AP31" i="8"/>
  <c r="AQ132" i="8" s="1"/>
  <c r="AR132" i="8" s="1"/>
  <c r="AP32" i="8"/>
  <c r="AP33" i="8"/>
  <c r="AP35" i="8"/>
  <c r="AP37" i="8"/>
  <c r="AQ138" i="8" s="1"/>
  <c r="AR138" i="8" s="1"/>
  <c r="AP38" i="8"/>
  <c r="AQ139" i="8" s="1"/>
  <c r="AR139" i="8" s="1"/>
  <c r="AP39" i="8"/>
  <c r="AQ140" i="8" s="1"/>
  <c r="AR140" i="8" s="1"/>
  <c r="AP40" i="8"/>
  <c r="AP41" i="8"/>
  <c r="AP43" i="8"/>
  <c r="AP45" i="8"/>
  <c r="AQ146" i="8" s="1"/>
  <c r="AR146" i="8" s="1"/>
  <c r="AP46" i="8"/>
  <c r="AQ147" i="8" s="1"/>
  <c r="AR147" i="8" s="1"/>
  <c r="AP47" i="8"/>
  <c r="AQ148" i="8" s="1"/>
  <c r="AR148" i="8" s="1"/>
  <c r="AP48" i="8"/>
  <c r="AP49" i="8"/>
  <c r="AP53" i="8"/>
  <c r="AQ154" i="8" s="1"/>
  <c r="AR154" i="8" s="1"/>
  <c r="AP54" i="8"/>
  <c r="AP55" i="8"/>
  <c r="AQ156" i="8" s="1"/>
  <c r="AR156" i="8" s="1"/>
  <c r="AP56" i="8"/>
  <c r="AP57" i="8"/>
  <c r="AP59" i="8"/>
  <c r="AP60" i="8"/>
  <c r="AP61" i="8"/>
  <c r="AQ162" i="8" s="1"/>
  <c r="AR162" i="8" s="1"/>
  <c r="AP63" i="8"/>
  <c r="AQ164" i="8" s="1"/>
  <c r="AR164" i="8" s="1"/>
  <c r="AP64" i="8"/>
  <c r="AP65" i="8"/>
  <c r="AP69" i="8"/>
  <c r="AQ170" i="8" s="1"/>
  <c r="AR170" i="8" s="1"/>
  <c r="AP70" i="8"/>
  <c r="AQ171" i="8" s="1"/>
  <c r="AR171" i="8" s="1"/>
  <c r="AP71" i="8"/>
  <c r="AQ172" i="8" s="1"/>
  <c r="AR172" i="8" s="1"/>
  <c r="AP72" i="8"/>
  <c r="AP75" i="8"/>
  <c r="AP77" i="8"/>
  <c r="AQ178" i="8" s="1"/>
  <c r="AR178" i="8" s="1"/>
  <c r="AP78" i="8"/>
  <c r="AQ179" i="8" s="1"/>
  <c r="AR179" i="8" s="1"/>
  <c r="AP79" i="8"/>
  <c r="AQ180" i="8" s="1"/>
  <c r="AR180" i="8" s="1"/>
  <c r="AP80" i="8"/>
  <c r="AP81" i="8"/>
  <c r="AP85" i="8"/>
  <c r="AQ186" i="8" s="1"/>
  <c r="AR186" i="8" s="1"/>
  <c r="AP86" i="8"/>
  <c r="AQ187" i="8" s="1"/>
  <c r="AR187" i="8" s="1"/>
  <c r="AP87" i="8"/>
  <c r="AQ188" i="8" s="1"/>
  <c r="AR188" i="8" s="1"/>
  <c r="AP88" i="8"/>
  <c r="AP89" i="8"/>
  <c r="AP94" i="8"/>
  <c r="AQ195" i="8" s="1"/>
  <c r="AR195" i="8" s="1"/>
  <c r="AP95" i="8"/>
  <c r="AQ196" i="8" s="1"/>
  <c r="AR196" i="8" s="1"/>
  <c r="AP96" i="8"/>
  <c r="AP97" i="8"/>
  <c r="AP101" i="8"/>
  <c r="AQ202" i="8" s="1"/>
  <c r="AR202" i="8" s="1"/>
  <c r="AP102" i="8"/>
  <c r="AQ203" i="8" s="1"/>
  <c r="AR203" i="8" s="1"/>
  <c r="AP103" i="8"/>
  <c r="AQ204" i="8" s="1"/>
  <c r="AR204" i="8" s="1"/>
  <c r="AG3" i="8"/>
  <c r="AH3" i="8"/>
  <c r="AI3" i="8"/>
  <c r="AK3" i="8"/>
  <c r="AL3" i="8"/>
  <c r="AP62" i="8"/>
  <c r="AQ163" i="8" s="1"/>
  <c r="AR163" i="8" s="1"/>
  <c r="AP93" i="8"/>
  <c r="AQ194" i="8" s="1"/>
  <c r="AR194" i="8" s="1"/>
  <c r="AV170" i="8" l="1"/>
  <c r="AT170" i="8"/>
  <c r="AV178" i="8"/>
  <c r="AT178" i="8"/>
  <c r="AV186" i="8"/>
  <c r="AT186" i="8"/>
  <c r="AV162" i="8"/>
  <c r="AT162" i="8"/>
  <c r="AV130" i="8"/>
  <c r="AT130" i="8"/>
  <c r="AV154" i="8"/>
  <c r="AT154" i="8"/>
  <c r="AV146" i="8"/>
  <c r="AT146" i="8"/>
  <c r="AV138" i="8"/>
  <c r="AT138" i="8"/>
  <c r="AV203" i="8"/>
  <c r="AT203" i="8"/>
  <c r="AV187" i="8"/>
  <c r="AT187" i="8"/>
  <c r="AV171" i="8"/>
  <c r="AT171" i="8"/>
  <c r="AV147" i="8"/>
  <c r="AT147" i="8"/>
  <c r="AV139" i="8"/>
  <c r="AT139" i="8"/>
  <c r="AV131" i="8"/>
  <c r="AT131" i="8"/>
  <c r="AV202" i="8"/>
  <c r="AT202" i="8"/>
  <c r="AV195" i="8"/>
  <c r="AT195" i="8"/>
  <c r="AV179" i="8"/>
  <c r="AT179" i="8"/>
  <c r="AN93" i="8"/>
  <c r="AN89" i="8"/>
  <c r="AN85" i="8"/>
  <c r="AN57" i="8"/>
  <c r="AN53" i="8"/>
  <c r="AN29" i="8"/>
  <c r="AN21" i="8"/>
  <c r="AP21" i="8" s="1"/>
  <c r="AQ122" i="8" s="1"/>
  <c r="AR122" i="8" s="1"/>
  <c r="AT122" i="8" s="1"/>
  <c r="AV194" i="8"/>
  <c r="AT194" i="8"/>
  <c r="AV204" i="8"/>
  <c r="AT204" i="8"/>
  <c r="AV188" i="8"/>
  <c r="AT188" i="8"/>
  <c r="AV172" i="8"/>
  <c r="AT172" i="8"/>
  <c r="AV156" i="8"/>
  <c r="AT156" i="8"/>
  <c r="AV148" i="8"/>
  <c r="AT148" i="8"/>
  <c r="AV140" i="8"/>
  <c r="AT140" i="8"/>
  <c r="AV132" i="8"/>
  <c r="AT132" i="8"/>
  <c r="AV163" i="8"/>
  <c r="AT163" i="8"/>
  <c r="AV196" i="8"/>
  <c r="AT196" i="8"/>
  <c r="AV180" i="8"/>
  <c r="AT180" i="8"/>
  <c r="AV164" i="8"/>
  <c r="AT164" i="8"/>
  <c r="AN14" i="8"/>
  <c r="AP14" i="8" s="1"/>
  <c r="AQ115" i="8" s="1"/>
  <c r="AR115" i="8" s="1"/>
  <c r="AT115" i="8" s="1"/>
  <c r="AN13" i="8"/>
  <c r="AP13" i="8" s="1"/>
  <c r="AQ114" i="8" s="1"/>
  <c r="AR114" i="8" s="1"/>
  <c r="AT114" i="8" s="1"/>
  <c r="AN25" i="8"/>
  <c r="FS107" i="8"/>
  <c r="FS108" i="8" s="1"/>
  <c r="FS109" i="8" s="1"/>
  <c r="FS110" i="8" s="1"/>
  <c r="FG106" i="8"/>
  <c r="FI106" i="8" s="1"/>
  <c r="EZ3" i="8"/>
  <c r="EZ4" i="8" s="1"/>
  <c r="EZ5" i="8" s="1"/>
  <c r="EY5" i="8"/>
  <c r="EY6" i="8" s="1"/>
  <c r="EY7" i="8" s="1"/>
  <c r="EM3" i="8"/>
  <c r="EO3" i="8" s="1"/>
  <c r="FT106" i="8"/>
  <c r="FT107" i="8" s="1"/>
  <c r="AP25" i="8"/>
  <c r="AQ25" i="8" s="1"/>
  <c r="AR25" i="8" s="1"/>
  <c r="AT25" i="8" s="1"/>
  <c r="AV25" i="8" s="1"/>
  <c r="AN33" i="8"/>
  <c r="AN65" i="8"/>
  <c r="AN97" i="8"/>
  <c r="AN101" i="8"/>
  <c r="AN77" i="8"/>
  <c r="AN73" i="8"/>
  <c r="AN69" i="8"/>
  <c r="AN61" i="8"/>
  <c r="AN49" i="8"/>
  <c r="AN45" i="8"/>
  <c r="AN37" i="8"/>
  <c r="AN9" i="8"/>
  <c r="AP9" i="8" s="1"/>
  <c r="AQ9" i="8" s="1"/>
  <c r="AR9" i="8" s="1"/>
  <c r="AT9" i="8" s="1"/>
  <c r="AV9" i="8" s="1"/>
  <c r="AN5" i="8"/>
  <c r="AP5" i="8" s="1"/>
  <c r="AQ106" i="8" s="1"/>
  <c r="AR106" i="8" s="1"/>
  <c r="AN102" i="8"/>
  <c r="AN98" i="8"/>
  <c r="AN94" i="8"/>
  <c r="AN90" i="8"/>
  <c r="AN86" i="8"/>
  <c r="AN78" i="8"/>
  <c r="AN70" i="8"/>
  <c r="AN62" i="8"/>
  <c r="AN46" i="8"/>
  <c r="AN38" i="8"/>
  <c r="AN30" i="8"/>
  <c r="AN22" i="8"/>
  <c r="AP22" i="8" s="1"/>
  <c r="AQ22" i="8" s="1"/>
  <c r="AR22" i="8" s="1"/>
  <c r="AT22" i="8" s="1"/>
  <c r="AV22" i="8" s="1"/>
  <c r="AN6" i="8"/>
  <c r="AP6" i="8" s="1"/>
  <c r="AN103" i="8"/>
  <c r="AN99" i="8"/>
  <c r="AN95" i="8"/>
  <c r="AN87" i="8"/>
  <c r="AN83" i="8"/>
  <c r="AN79" i="8"/>
  <c r="AN71" i="8"/>
  <c r="AN67" i="8"/>
  <c r="AN63" i="8"/>
  <c r="AN55" i="8"/>
  <c r="AN51" i="8"/>
  <c r="AN47" i="8"/>
  <c r="AN39" i="8"/>
  <c r="AN31" i="8"/>
  <c r="AN23" i="8"/>
  <c r="AN19" i="8"/>
  <c r="AP19" i="8" s="1"/>
  <c r="AN15" i="8"/>
  <c r="AP15" i="8" s="1"/>
  <c r="AQ116" i="8" s="1"/>
  <c r="AR116" i="8" s="1"/>
  <c r="AT116" i="8" s="1"/>
  <c r="AN7" i="8"/>
  <c r="AP7" i="8" s="1"/>
  <c r="AQ108" i="8" s="1"/>
  <c r="AR108" i="8" s="1"/>
  <c r="AP73" i="8"/>
  <c r="AQ73" i="8" s="1"/>
  <c r="AR73" i="8" s="1"/>
  <c r="AT73" i="8" s="1"/>
  <c r="AV73" i="8" s="1"/>
  <c r="AN81" i="8"/>
  <c r="AN17" i="8"/>
  <c r="AP17" i="8" s="1"/>
  <c r="AQ17" i="8" s="1"/>
  <c r="AR17" i="8" s="1"/>
  <c r="AT17" i="8" s="1"/>
  <c r="AV17" i="8" s="1"/>
  <c r="AN41" i="8"/>
  <c r="AQ35" i="8"/>
  <c r="AR35" i="8" s="1"/>
  <c r="AT35" i="8" s="1"/>
  <c r="AV35" i="8" s="1"/>
  <c r="AQ136" i="8"/>
  <c r="AR136" i="8" s="1"/>
  <c r="AQ27" i="8"/>
  <c r="AR27" i="8" s="1"/>
  <c r="AT27" i="8" s="1"/>
  <c r="AV27" i="8" s="1"/>
  <c r="AQ128" i="8"/>
  <c r="AR128" i="8" s="1"/>
  <c r="AQ59" i="8"/>
  <c r="AR59" i="8" s="1"/>
  <c r="AT59" i="8" s="1"/>
  <c r="AV59" i="8" s="1"/>
  <c r="AQ160" i="8"/>
  <c r="AR160" i="8" s="1"/>
  <c r="AN35" i="8"/>
  <c r="AQ81" i="8"/>
  <c r="AR81" i="8" s="1"/>
  <c r="AT81" i="8" s="1"/>
  <c r="AV81" i="8" s="1"/>
  <c r="AQ182" i="8"/>
  <c r="AR182" i="8" s="1"/>
  <c r="AQ33" i="8"/>
  <c r="AR33" i="8" s="1"/>
  <c r="AT33" i="8" s="1"/>
  <c r="AV33" i="8" s="1"/>
  <c r="AQ134" i="8"/>
  <c r="AR134" i="8" s="1"/>
  <c r="AQ123" i="8"/>
  <c r="AR123" i="8" s="1"/>
  <c r="AQ57" i="8"/>
  <c r="AR57" i="8" s="1"/>
  <c r="AT57" i="8" s="1"/>
  <c r="AV57" i="8" s="1"/>
  <c r="AQ158" i="8"/>
  <c r="AR158" i="8" s="1"/>
  <c r="AQ80" i="8"/>
  <c r="AR80" i="8" s="1"/>
  <c r="AT80" i="8" s="1"/>
  <c r="AV80" i="8" s="1"/>
  <c r="AQ181" i="8"/>
  <c r="AR181" i="8" s="1"/>
  <c r="AQ56" i="8"/>
  <c r="AR56" i="8" s="1"/>
  <c r="AT56" i="8" s="1"/>
  <c r="AV56" i="8" s="1"/>
  <c r="AQ157" i="8"/>
  <c r="AR157" i="8" s="1"/>
  <c r="AQ32" i="8"/>
  <c r="AR32" i="8" s="1"/>
  <c r="AT32" i="8" s="1"/>
  <c r="AV32" i="8" s="1"/>
  <c r="AQ133" i="8"/>
  <c r="AR133" i="8" s="1"/>
  <c r="AN54" i="8"/>
  <c r="AQ89" i="8"/>
  <c r="AR89" i="8" s="1"/>
  <c r="AT89" i="8" s="1"/>
  <c r="AV89" i="8" s="1"/>
  <c r="AQ190" i="8"/>
  <c r="AR190" i="8" s="1"/>
  <c r="AQ64" i="8"/>
  <c r="AR64" i="8" s="1"/>
  <c r="AT64" i="8" s="1"/>
  <c r="AV64" i="8" s="1"/>
  <c r="AQ165" i="8"/>
  <c r="AR165" i="8" s="1"/>
  <c r="AQ54" i="8"/>
  <c r="AR54" i="8" s="1"/>
  <c r="AT54" i="8" s="1"/>
  <c r="AV54" i="8" s="1"/>
  <c r="AQ155" i="8"/>
  <c r="AR155" i="8" s="1"/>
  <c r="AQ41" i="8"/>
  <c r="AR41" i="8" s="1"/>
  <c r="AT41" i="8" s="1"/>
  <c r="AV41" i="8" s="1"/>
  <c r="AQ142" i="8"/>
  <c r="AR142" i="8" s="1"/>
  <c r="AN36" i="8"/>
  <c r="AQ65" i="8"/>
  <c r="AR65" i="8" s="1"/>
  <c r="AT65" i="8" s="1"/>
  <c r="AV65" i="8" s="1"/>
  <c r="AQ166" i="8"/>
  <c r="AR166" i="8" s="1"/>
  <c r="AQ75" i="8"/>
  <c r="AR75" i="8" s="1"/>
  <c r="AT75" i="8" s="1"/>
  <c r="AV75" i="8" s="1"/>
  <c r="AQ176" i="8"/>
  <c r="AR176" i="8" s="1"/>
  <c r="AQ40" i="8"/>
  <c r="AR40" i="8" s="1"/>
  <c r="AT40" i="8" s="1"/>
  <c r="AV40" i="8" s="1"/>
  <c r="AQ141" i="8"/>
  <c r="AR141" i="8" s="1"/>
  <c r="AQ49" i="8"/>
  <c r="AR49" i="8" s="1"/>
  <c r="AT49" i="8" s="1"/>
  <c r="AV49" i="8" s="1"/>
  <c r="AQ150" i="8"/>
  <c r="AR150" i="8" s="1"/>
  <c r="AQ88" i="8"/>
  <c r="AR88" i="8" s="1"/>
  <c r="AT88" i="8" s="1"/>
  <c r="AV88" i="8" s="1"/>
  <c r="AQ189" i="8"/>
  <c r="AR189" i="8" s="1"/>
  <c r="AQ97" i="8"/>
  <c r="AR97" i="8" s="1"/>
  <c r="AT97" i="8" s="1"/>
  <c r="AV97" i="8" s="1"/>
  <c r="AQ198" i="8"/>
  <c r="AR198" i="8" s="1"/>
  <c r="AQ72" i="8"/>
  <c r="AR72" i="8" s="1"/>
  <c r="AT72" i="8" s="1"/>
  <c r="AV72" i="8" s="1"/>
  <c r="AQ173" i="8"/>
  <c r="AR173" i="8" s="1"/>
  <c r="AQ48" i="8"/>
  <c r="AR48" i="8" s="1"/>
  <c r="AT48" i="8" s="1"/>
  <c r="AV48" i="8" s="1"/>
  <c r="AQ149" i="8"/>
  <c r="AR149" i="8" s="1"/>
  <c r="AQ24" i="8"/>
  <c r="AR24" i="8" s="1"/>
  <c r="AT24" i="8" s="1"/>
  <c r="AV24" i="8" s="1"/>
  <c r="AQ125" i="8"/>
  <c r="AR125" i="8" s="1"/>
  <c r="AQ43" i="8"/>
  <c r="AR43" i="8" s="1"/>
  <c r="AT43" i="8" s="1"/>
  <c r="AV43" i="8" s="1"/>
  <c r="AQ144" i="8"/>
  <c r="AR144" i="8" s="1"/>
  <c r="AQ96" i="8"/>
  <c r="AR96" i="8" s="1"/>
  <c r="AT96" i="8" s="1"/>
  <c r="AV96" i="8" s="1"/>
  <c r="AQ197" i="8"/>
  <c r="AR197" i="8" s="1"/>
  <c r="AQ60" i="8"/>
  <c r="AR60" i="8" s="1"/>
  <c r="AT60" i="8" s="1"/>
  <c r="AV60" i="8" s="1"/>
  <c r="AQ161" i="8"/>
  <c r="AR161" i="8" s="1"/>
  <c r="AQ23" i="8"/>
  <c r="AR23" i="8" s="1"/>
  <c r="AT23" i="8" s="1"/>
  <c r="AV23" i="8" s="1"/>
  <c r="AQ124" i="8"/>
  <c r="AR124" i="8" s="1"/>
  <c r="AN4" i="8"/>
  <c r="AP4" i="8" s="1"/>
  <c r="AN100" i="8"/>
  <c r="AQ87" i="8"/>
  <c r="AR87" i="8" s="1"/>
  <c r="AT87" i="8" s="1"/>
  <c r="AV87" i="8" s="1"/>
  <c r="AN68" i="8"/>
  <c r="AQ94" i="8"/>
  <c r="AR94" i="8" s="1"/>
  <c r="AT94" i="8" s="1"/>
  <c r="AV94" i="8" s="1"/>
  <c r="AP83" i="8"/>
  <c r="AQ62" i="8"/>
  <c r="AR62" i="8" s="1"/>
  <c r="AT62" i="8" s="1"/>
  <c r="AV62" i="8" s="1"/>
  <c r="AN3" i="8"/>
  <c r="AP3" i="8" s="1"/>
  <c r="AN96" i="8"/>
  <c r="AN88" i="8"/>
  <c r="AN84" i="8"/>
  <c r="AN80" i="8"/>
  <c r="AN72" i="8"/>
  <c r="AN64" i="8"/>
  <c r="AN60" i="8"/>
  <c r="AN56" i="8"/>
  <c r="AN52" i="8"/>
  <c r="AN48" i="8"/>
  <c r="AN44" i="8"/>
  <c r="AN40" i="8"/>
  <c r="AN32" i="8"/>
  <c r="AN24" i="8"/>
  <c r="AN20" i="8"/>
  <c r="AP20" i="8" s="1"/>
  <c r="AN16" i="8"/>
  <c r="AP16" i="8" s="1"/>
  <c r="AQ16" i="8" s="1"/>
  <c r="AR16" i="8" s="1"/>
  <c r="AT16" i="8" s="1"/>
  <c r="AV16" i="8" s="1"/>
  <c r="AN8" i="8"/>
  <c r="AP8" i="8" s="1"/>
  <c r="AN91" i="8"/>
  <c r="AN75" i="8"/>
  <c r="AP51" i="8"/>
  <c r="AQ30" i="8"/>
  <c r="AR30" i="8" s="1"/>
  <c r="AT30" i="8" s="1"/>
  <c r="AV30" i="8" s="1"/>
  <c r="AN59" i="8"/>
  <c r="AN43" i="8"/>
  <c r="AQ102" i="8"/>
  <c r="AR102" i="8" s="1"/>
  <c r="AT102" i="8" s="1"/>
  <c r="AV102" i="8" s="1"/>
  <c r="AP91" i="8"/>
  <c r="AQ70" i="8"/>
  <c r="AR70" i="8" s="1"/>
  <c r="AT70" i="8" s="1"/>
  <c r="AV70" i="8" s="1"/>
  <c r="AN27" i="8"/>
  <c r="AN11" i="8"/>
  <c r="AP11" i="8" s="1"/>
  <c r="AQ38" i="8"/>
  <c r="AR38" i="8" s="1"/>
  <c r="AT38" i="8" s="1"/>
  <c r="AV38" i="8" s="1"/>
  <c r="AP99" i="8"/>
  <c r="AQ78" i="8"/>
  <c r="AR78" i="8" s="1"/>
  <c r="AT78" i="8" s="1"/>
  <c r="AV78" i="8" s="1"/>
  <c r="AP67" i="8"/>
  <c r="AQ46" i="8"/>
  <c r="AR46" i="8" s="1"/>
  <c r="AT46" i="8" s="1"/>
  <c r="AV46" i="8" s="1"/>
  <c r="AQ86" i="8"/>
  <c r="AR86" i="8" s="1"/>
  <c r="AT86" i="8" s="1"/>
  <c r="AV86" i="8" s="1"/>
  <c r="AN92" i="8"/>
  <c r="AN28" i="8"/>
  <c r="AQ71" i="8"/>
  <c r="AR71" i="8" s="1"/>
  <c r="AT71" i="8" s="1"/>
  <c r="AV71" i="8" s="1"/>
  <c r="AP44" i="8"/>
  <c r="AQ79" i="8"/>
  <c r="AR79" i="8" s="1"/>
  <c r="AT79" i="8" s="1"/>
  <c r="AV79" i="8" s="1"/>
  <c r="AP52" i="8"/>
  <c r="AQ95" i="8"/>
  <c r="AR95" i="8" s="1"/>
  <c r="AT95" i="8" s="1"/>
  <c r="AV95" i="8" s="1"/>
  <c r="AP68" i="8"/>
  <c r="AQ31" i="8"/>
  <c r="AR31" i="8" s="1"/>
  <c r="AT31" i="8" s="1"/>
  <c r="AV31" i="8" s="1"/>
  <c r="AN76" i="8"/>
  <c r="AN12" i="8"/>
  <c r="AP12" i="8" s="1"/>
  <c r="AQ103" i="8"/>
  <c r="AR103" i="8" s="1"/>
  <c r="AT103" i="8" s="1"/>
  <c r="AV103" i="8" s="1"/>
  <c r="AP76" i="8"/>
  <c r="AQ39" i="8"/>
  <c r="AR39" i="8" s="1"/>
  <c r="AT39" i="8" s="1"/>
  <c r="AV39" i="8" s="1"/>
  <c r="AP84" i="8"/>
  <c r="AQ47" i="8"/>
  <c r="AR47" i="8" s="1"/>
  <c r="AT47" i="8" s="1"/>
  <c r="AV47" i="8" s="1"/>
  <c r="AP92" i="8"/>
  <c r="AQ55" i="8"/>
  <c r="AR55" i="8" s="1"/>
  <c r="AT55" i="8" s="1"/>
  <c r="AV55" i="8" s="1"/>
  <c r="AP28" i="8"/>
  <c r="AP100" i="8"/>
  <c r="AQ63" i="8"/>
  <c r="AR63" i="8" s="1"/>
  <c r="AT63" i="8" s="1"/>
  <c r="AV63" i="8" s="1"/>
  <c r="AP36" i="8"/>
  <c r="AQ93" i="8"/>
  <c r="AR93" i="8" s="1"/>
  <c r="AT93" i="8" s="1"/>
  <c r="AV93" i="8" s="1"/>
  <c r="AQ29" i="8"/>
  <c r="AR29" i="8" s="1"/>
  <c r="AT29" i="8" s="1"/>
  <c r="AV29" i="8" s="1"/>
  <c r="AQ101" i="8"/>
  <c r="AR101" i="8" s="1"/>
  <c r="AT101" i="8" s="1"/>
  <c r="AV101" i="8" s="1"/>
  <c r="AQ37" i="8"/>
  <c r="AR37" i="8" s="1"/>
  <c r="AT37" i="8" s="1"/>
  <c r="AV37" i="8" s="1"/>
  <c r="AQ45" i="8"/>
  <c r="AR45" i="8" s="1"/>
  <c r="AT45" i="8" s="1"/>
  <c r="AV45" i="8" s="1"/>
  <c r="AQ53" i="8"/>
  <c r="AR53" i="8" s="1"/>
  <c r="AT53" i="8" s="1"/>
  <c r="AV53" i="8" s="1"/>
  <c r="AQ61" i="8"/>
  <c r="AR61" i="8" s="1"/>
  <c r="AT61" i="8" s="1"/>
  <c r="AV61" i="8" s="1"/>
  <c r="AQ69" i="8"/>
  <c r="AR69" i="8" s="1"/>
  <c r="AT69" i="8" s="1"/>
  <c r="AV69" i="8" s="1"/>
  <c r="AQ77" i="8"/>
  <c r="AR77" i="8" s="1"/>
  <c r="AT77" i="8" s="1"/>
  <c r="AV77" i="8" s="1"/>
  <c r="AQ85" i="8"/>
  <c r="AR85" i="8" s="1"/>
  <c r="AT85" i="8" s="1"/>
  <c r="AV85" i="8" s="1"/>
  <c r="AP98" i="8"/>
  <c r="AP90" i="8"/>
  <c r="AP82" i="8"/>
  <c r="AP74" i="8"/>
  <c r="AP66" i="8"/>
  <c r="AP58" i="8"/>
  <c r="AP50" i="8"/>
  <c r="AP42" i="8"/>
  <c r="AP34" i="8"/>
  <c r="AP26" i="8"/>
  <c r="AN82" i="8"/>
  <c r="AN74" i="8"/>
  <c r="AN66" i="8"/>
  <c r="AN58" i="8"/>
  <c r="AN50" i="8"/>
  <c r="AN42" i="8"/>
  <c r="AN34" i="8"/>
  <c r="AN26" i="8"/>
  <c r="AN18" i="8"/>
  <c r="AP18" i="8" s="1"/>
  <c r="AN10" i="8"/>
  <c r="AP10" i="8" s="1"/>
  <c r="AM3" i="8"/>
  <c r="AV116" i="8" l="1"/>
  <c r="AV114" i="8"/>
  <c r="AQ13" i="8"/>
  <c r="AR13" i="8" s="1"/>
  <c r="AT13" i="8" s="1"/>
  <c r="AV13" i="8" s="1"/>
  <c r="AV115" i="8"/>
  <c r="AQ118" i="8"/>
  <c r="AR118" i="8" s="1"/>
  <c r="AV118" i="8" s="1"/>
  <c r="AQ14" i="8"/>
  <c r="AR14" i="8" s="1"/>
  <c r="AT14" i="8" s="1"/>
  <c r="AV14" i="8" s="1"/>
  <c r="AQ21" i="8"/>
  <c r="AR21" i="8" s="1"/>
  <c r="AT21" i="8" s="1"/>
  <c r="AV21" i="8" s="1"/>
  <c r="AQ117" i="8"/>
  <c r="AR117" i="8" s="1"/>
  <c r="AT117" i="8" s="1"/>
  <c r="AV122" i="8"/>
  <c r="AQ15" i="8"/>
  <c r="AR15" i="8" s="1"/>
  <c r="AT15" i="8" s="1"/>
  <c r="AV15" i="8" s="1"/>
  <c r="AV124" i="8"/>
  <c r="AT124" i="8"/>
  <c r="AV128" i="8"/>
  <c r="AT128" i="8"/>
  <c r="AV161" i="8"/>
  <c r="AT161" i="8"/>
  <c r="AV166" i="8"/>
  <c r="AT166" i="8"/>
  <c r="AV134" i="8"/>
  <c r="AT134" i="8"/>
  <c r="AV165" i="8"/>
  <c r="AT165" i="8"/>
  <c r="AV136" i="8"/>
  <c r="AT136" i="8"/>
  <c r="AV190" i="8"/>
  <c r="AT190" i="8"/>
  <c r="AV125" i="8"/>
  <c r="AT125" i="8"/>
  <c r="AV123" i="8"/>
  <c r="AT123" i="8"/>
  <c r="AV149" i="8"/>
  <c r="AT149" i="8"/>
  <c r="AV197" i="8"/>
  <c r="AT197" i="8"/>
  <c r="AV141" i="8"/>
  <c r="AT141" i="8"/>
  <c r="AV181" i="8"/>
  <c r="AT181" i="8"/>
  <c r="AV144" i="8"/>
  <c r="AT144" i="8"/>
  <c r="AV198" i="8"/>
  <c r="AT198" i="8"/>
  <c r="AV176" i="8"/>
  <c r="AT176" i="8"/>
  <c r="AV158" i="8"/>
  <c r="AT158" i="8"/>
  <c r="AV189" i="8"/>
  <c r="AT189" i="8"/>
  <c r="AV133" i="8"/>
  <c r="AT133" i="8"/>
  <c r="AV155" i="8"/>
  <c r="AT155" i="8"/>
  <c r="AV150" i="8"/>
  <c r="AT150" i="8"/>
  <c r="AV157" i="8"/>
  <c r="AT157" i="8"/>
  <c r="AV173" i="8"/>
  <c r="AT173" i="8"/>
  <c r="AV182" i="8"/>
  <c r="AT182" i="8"/>
  <c r="AV142" i="8"/>
  <c r="AT142" i="8"/>
  <c r="AV160" i="8"/>
  <c r="AT160" i="8"/>
  <c r="AV106" i="8"/>
  <c r="AT106" i="8"/>
  <c r="AV108" i="8"/>
  <c r="AT108" i="8"/>
  <c r="FS111" i="8"/>
  <c r="AQ126" i="8"/>
  <c r="AR126" i="8" s="1"/>
  <c r="FI107" i="8"/>
  <c r="EO4" i="8"/>
  <c r="EO5" i="8" s="1"/>
  <c r="EZ6" i="8"/>
  <c r="FT108" i="8"/>
  <c r="EP3" i="8"/>
  <c r="EP4" i="8" s="1"/>
  <c r="AQ110" i="8"/>
  <c r="AR110" i="8" s="1"/>
  <c r="FJ106" i="8"/>
  <c r="AQ107" i="8"/>
  <c r="AR107" i="8" s="1"/>
  <c r="AQ6" i="8"/>
  <c r="AR6" i="8" s="1"/>
  <c r="AT6" i="8" s="1"/>
  <c r="AV6" i="8" s="1"/>
  <c r="AQ5" i="8"/>
  <c r="AR5" i="8" s="1"/>
  <c r="AT5" i="8" s="1"/>
  <c r="AV5" i="8" s="1"/>
  <c r="AQ7" i="8"/>
  <c r="AR7" i="8" s="1"/>
  <c r="AT7" i="8" s="1"/>
  <c r="AV7" i="8" s="1"/>
  <c r="AQ174" i="8"/>
  <c r="AR174" i="8" s="1"/>
  <c r="AQ10" i="8"/>
  <c r="AR10" i="8" s="1"/>
  <c r="AT10" i="8" s="1"/>
  <c r="AV10" i="8" s="1"/>
  <c r="AQ111" i="8"/>
  <c r="AR111" i="8" s="1"/>
  <c r="AQ98" i="8"/>
  <c r="AR98" i="8" s="1"/>
  <c r="AT98" i="8" s="1"/>
  <c r="AV98" i="8" s="1"/>
  <c r="AQ199" i="8"/>
  <c r="AR199" i="8" s="1"/>
  <c r="AQ68" i="8"/>
  <c r="AR68" i="8" s="1"/>
  <c r="AT68" i="8" s="1"/>
  <c r="AV68" i="8" s="1"/>
  <c r="AQ169" i="8"/>
  <c r="AR169" i="8" s="1"/>
  <c r="AQ58" i="8"/>
  <c r="AR58" i="8" s="1"/>
  <c r="AT58" i="8" s="1"/>
  <c r="AV58" i="8" s="1"/>
  <c r="AQ159" i="8"/>
  <c r="AR159" i="8" s="1"/>
  <c r="AQ92" i="8"/>
  <c r="AR92" i="8" s="1"/>
  <c r="AT92" i="8" s="1"/>
  <c r="AV92" i="8" s="1"/>
  <c r="AQ193" i="8"/>
  <c r="AR193" i="8" s="1"/>
  <c r="AQ76" i="8"/>
  <c r="AR76" i="8" s="1"/>
  <c r="AT76" i="8" s="1"/>
  <c r="AV76" i="8" s="1"/>
  <c r="AQ177" i="8"/>
  <c r="AR177" i="8" s="1"/>
  <c r="AQ91" i="8"/>
  <c r="AR91" i="8" s="1"/>
  <c r="AT91" i="8" s="1"/>
  <c r="AV91" i="8" s="1"/>
  <c r="AQ192" i="8"/>
  <c r="AR192" i="8" s="1"/>
  <c r="AQ28" i="8"/>
  <c r="AR28" i="8" s="1"/>
  <c r="AT28" i="8" s="1"/>
  <c r="AV28" i="8" s="1"/>
  <c r="AQ129" i="8"/>
  <c r="AR129" i="8" s="1"/>
  <c r="AQ66" i="8"/>
  <c r="AR66" i="8" s="1"/>
  <c r="AT66" i="8" s="1"/>
  <c r="AV66" i="8" s="1"/>
  <c r="AQ167" i="8"/>
  <c r="AR167" i="8" s="1"/>
  <c r="AQ99" i="8"/>
  <c r="AR99" i="8" s="1"/>
  <c r="AT99" i="8" s="1"/>
  <c r="AV99" i="8" s="1"/>
  <c r="AQ200" i="8"/>
  <c r="AR200" i="8" s="1"/>
  <c r="AQ42" i="8"/>
  <c r="AR42" i="8" s="1"/>
  <c r="AT42" i="8" s="1"/>
  <c r="AV42" i="8" s="1"/>
  <c r="AQ143" i="8"/>
  <c r="AR143" i="8" s="1"/>
  <c r="AQ12" i="8"/>
  <c r="AR12" i="8" s="1"/>
  <c r="AT12" i="8" s="1"/>
  <c r="AV12" i="8" s="1"/>
  <c r="AQ113" i="8"/>
  <c r="AR113" i="8" s="1"/>
  <c r="AQ44" i="8"/>
  <c r="AR44" i="8" s="1"/>
  <c r="AT44" i="8" s="1"/>
  <c r="AV44" i="8" s="1"/>
  <c r="AQ145" i="8"/>
  <c r="AR145" i="8" s="1"/>
  <c r="AQ74" i="8"/>
  <c r="AR74" i="8" s="1"/>
  <c r="AT74" i="8" s="1"/>
  <c r="AV74" i="8" s="1"/>
  <c r="AQ175" i="8"/>
  <c r="AR175" i="8" s="1"/>
  <c r="AQ52" i="8"/>
  <c r="AR52" i="8" s="1"/>
  <c r="AT52" i="8" s="1"/>
  <c r="AV52" i="8" s="1"/>
  <c r="AQ153" i="8"/>
  <c r="AR153" i="8" s="1"/>
  <c r="AQ8" i="8"/>
  <c r="AR8" i="8" s="1"/>
  <c r="AT8" i="8" s="1"/>
  <c r="AV8" i="8" s="1"/>
  <c r="AQ109" i="8"/>
  <c r="AR109" i="8" s="1"/>
  <c r="AQ18" i="8"/>
  <c r="AR18" i="8" s="1"/>
  <c r="AT18" i="8" s="1"/>
  <c r="AV18" i="8" s="1"/>
  <c r="AQ119" i="8"/>
  <c r="AR119" i="8" s="1"/>
  <c r="AQ82" i="8"/>
  <c r="AR82" i="8" s="1"/>
  <c r="AT82" i="8" s="1"/>
  <c r="AV82" i="8" s="1"/>
  <c r="AQ183" i="8"/>
  <c r="AR183" i="8" s="1"/>
  <c r="AQ36" i="8"/>
  <c r="AR36" i="8" s="1"/>
  <c r="AT36" i="8" s="1"/>
  <c r="AV36" i="8" s="1"/>
  <c r="AQ137" i="8"/>
  <c r="AR137" i="8" s="1"/>
  <c r="AQ34" i="8"/>
  <c r="AR34" i="8" s="1"/>
  <c r="AT34" i="8" s="1"/>
  <c r="AV34" i="8" s="1"/>
  <c r="AQ135" i="8"/>
  <c r="AR135" i="8" s="1"/>
  <c r="AQ100" i="8"/>
  <c r="AR100" i="8" s="1"/>
  <c r="AT100" i="8" s="1"/>
  <c r="AV100" i="8" s="1"/>
  <c r="AQ201" i="8"/>
  <c r="AR201" i="8" s="1"/>
  <c r="AQ20" i="8"/>
  <c r="AR20" i="8" s="1"/>
  <c r="AT20" i="8" s="1"/>
  <c r="AV20" i="8" s="1"/>
  <c r="AQ121" i="8"/>
  <c r="AR121" i="8" s="1"/>
  <c r="AQ26" i="8"/>
  <c r="AR26" i="8" s="1"/>
  <c r="AT26" i="8" s="1"/>
  <c r="AV26" i="8" s="1"/>
  <c r="AQ127" i="8"/>
  <c r="AR127" i="8" s="1"/>
  <c r="AQ90" i="8"/>
  <c r="AR90" i="8" s="1"/>
  <c r="AT90" i="8" s="1"/>
  <c r="AV90" i="8" s="1"/>
  <c r="AQ191" i="8"/>
  <c r="AR191" i="8" s="1"/>
  <c r="AQ4" i="8"/>
  <c r="AR4" i="8" s="1"/>
  <c r="AT4" i="8" s="1"/>
  <c r="AV4" i="8" s="1"/>
  <c r="AQ105" i="8"/>
  <c r="AR105" i="8" s="1"/>
  <c r="AQ11" i="8"/>
  <c r="AR11" i="8" s="1"/>
  <c r="AT11" i="8" s="1"/>
  <c r="AV11" i="8" s="1"/>
  <c r="AQ112" i="8"/>
  <c r="AR112" i="8" s="1"/>
  <c r="AQ19" i="8"/>
  <c r="AR19" i="8" s="1"/>
  <c r="AT19" i="8" s="1"/>
  <c r="AV19" i="8" s="1"/>
  <c r="AQ120" i="8"/>
  <c r="AR120" i="8" s="1"/>
  <c r="AQ84" i="8"/>
  <c r="AR84" i="8" s="1"/>
  <c r="AT84" i="8" s="1"/>
  <c r="AV84" i="8" s="1"/>
  <c r="AQ185" i="8"/>
  <c r="AR185" i="8" s="1"/>
  <c r="AQ50" i="8"/>
  <c r="AR50" i="8" s="1"/>
  <c r="AT50" i="8" s="1"/>
  <c r="AV50" i="8" s="1"/>
  <c r="AQ151" i="8"/>
  <c r="AR151" i="8" s="1"/>
  <c r="AQ67" i="8"/>
  <c r="AR67" i="8" s="1"/>
  <c r="AT67" i="8" s="1"/>
  <c r="AV67" i="8" s="1"/>
  <c r="AQ168" i="8"/>
  <c r="AR168" i="8" s="1"/>
  <c r="AQ51" i="8"/>
  <c r="AR51" i="8" s="1"/>
  <c r="AT51" i="8" s="1"/>
  <c r="AV51" i="8" s="1"/>
  <c r="AQ152" i="8"/>
  <c r="AR152" i="8" s="1"/>
  <c r="AQ83" i="8"/>
  <c r="AR83" i="8" s="1"/>
  <c r="AT83" i="8" s="1"/>
  <c r="AV83" i="8" s="1"/>
  <c r="AQ184" i="8"/>
  <c r="AR184" i="8" s="1"/>
  <c r="DO24" i="8"/>
  <c r="DO25" i="8"/>
  <c r="DO26" i="8"/>
  <c r="DO27" i="8"/>
  <c r="DO28" i="8"/>
  <c r="DO29" i="8"/>
  <c r="DO30" i="8"/>
  <c r="DO31" i="8"/>
  <c r="DO32" i="8"/>
  <c r="DO33" i="8"/>
  <c r="DO34" i="8"/>
  <c r="DO35" i="8"/>
  <c r="DO36" i="8"/>
  <c r="DO37" i="8"/>
  <c r="DO38" i="8"/>
  <c r="DO39" i="8"/>
  <c r="DO40" i="8"/>
  <c r="DO41" i="8"/>
  <c r="DO42" i="8"/>
  <c r="DO43" i="8"/>
  <c r="DO44" i="8"/>
  <c r="DO45" i="8"/>
  <c r="DO46" i="8"/>
  <c r="DO47" i="8"/>
  <c r="DO48" i="8"/>
  <c r="DO49" i="8"/>
  <c r="DO50" i="8"/>
  <c r="DO51" i="8"/>
  <c r="DO52" i="8"/>
  <c r="DO53" i="8"/>
  <c r="DO54" i="8"/>
  <c r="DO55" i="8"/>
  <c r="DO56" i="8"/>
  <c r="DO57" i="8"/>
  <c r="DO58" i="8"/>
  <c r="DO59" i="8"/>
  <c r="DO60" i="8"/>
  <c r="DO61" i="8"/>
  <c r="DO62" i="8"/>
  <c r="DO63" i="8"/>
  <c r="DO64" i="8"/>
  <c r="DO65" i="8"/>
  <c r="DO66" i="8"/>
  <c r="DO67" i="8"/>
  <c r="DO68" i="8"/>
  <c r="DO69" i="8"/>
  <c r="DO70" i="8"/>
  <c r="DO71" i="8"/>
  <c r="DO72" i="8"/>
  <c r="DO73" i="8"/>
  <c r="DO74" i="8"/>
  <c r="DO75" i="8"/>
  <c r="DO76" i="8"/>
  <c r="DO77" i="8"/>
  <c r="DO78" i="8"/>
  <c r="DO79" i="8"/>
  <c r="DO80" i="8"/>
  <c r="DO81" i="8"/>
  <c r="DO82" i="8"/>
  <c r="DO83" i="8"/>
  <c r="DO84" i="8"/>
  <c r="DO85" i="8"/>
  <c r="DO86" i="8"/>
  <c r="DO87" i="8"/>
  <c r="DO88" i="8"/>
  <c r="DO89" i="8"/>
  <c r="DO90" i="8"/>
  <c r="DO91" i="8"/>
  <c r="DO92" i="8"/>
  <c r="DO93" i="8"/>
  <c r="DO94" i="8"/>
  <c r="DO95" i="8"/>
  <c r="DO96" i="8"/>
  <c r="DO97" i="8"/>
  <c r="DO98" i="8"/>
  <c r="DO99" i="8"/>
  <c r="DO100" i="8"/>
  <c r="DO101" i="8"/>
  <c r="DO102" i="8"/>
  <c r="DO103" i="8"/>
  <c r="DO104" i="8"/>
  <c r="DL25" i="8"/>
  <c r="DM25" i="8"/>
  <c r="DL26" i="8"/>
  <c r="DM26" i="8"/>
  <c r="DL27" i="8"/>
  <c r="DM27" i="8"/>
  <c r="DL28" i="8"/>
  <c r="DM28" i="8"/>
  <c r="DL29" i="8"/>
  <c r="DM29" i="8"/>
  <c r="DL30" i="8"/>
  <c r="DM30" i="8"/>
  <c r="DL31" i="8"/>
  <c r="DM31" i="8"/>
  <c r="DL32" i="8"/>
  <c r="DM32" i="8"/>
  <c r="DL33" i="8"/>
  <c r="DM33" i="8"/>
  <c r="DL34" i="8"/>
  <c r="DM34" i="8"/>
  <c r="DL35" i="8"/>
  <c r="DM35" i="8"/>
  <c r="DL36" i="8"/>
  <c r="DM36" i="8"/>
  <c r="DL37" i="8"/>
  <c r="DM37" i="8"/>
  <c r="DL38" i="8"/>
  <c r="DM38" i="8"/>
  <c r="DL39" i="8"/>
  <c r="DM39" i="8"/>
  <c r="DL40" i="8"/>
  <c r="DM40" i="8"/>
  <c r="DL41" i="8"/>
  <c r="DM41" i="8"/>
  <c r="DL42" i="8"/>
  <c r="DM42" i="8"/>
  <c r="DL43" i="8"/>
  <c r="DM43" i="8"/>
  <c r="DL44" i="8"/>
  <c r="DM44" i="8"/>
  <c r="DL45" i="8"/>
  <c r="DM45" i="8"/>
  <c r="DL46" i="8"/>
  <c r="DM46" i="8"/>
  <c r="DL47" i="8"/>
  <c r="DM47" i="8"/>
  <c r="DL48" i="8"/>
  <c r="DM48" i="8"/>
  <c r="DL49" i="8"/>
  <c r="DM49" i="8"/>
  <c r="DL50" i="8"/>
  <c r="DM50" i="8"/>
  <c r="DL51" i="8"/>
  <c r="DM51" i="8"/>
  <c r="DL52" i="8"/>
  <c r="DM52" i="8"/>
  <c r="DL53" i="8"/>
  <c r="DM53" i="8"/>
  <c r="DL54" i="8"/>
  <c r="DM54" i="8"/>
  <c r="DL55" i="8"/>
  <c r="DM55" i="8"/>
  <c r="DL56" i="8"/>
  <c r="DM56" i="8"/>
  <c r="DL57" i="8"/>
  <c r="DM57" i="8"/>
  <c r="DL58" i="8"/>
  <c r="DM58" i="8"/>
  <c r="DL59" i="8"/>
  <c r="DM59" i="8"/>
  <c r="DL60" i="8"/>
  <c r="DM60" i="8"/>
  <c r="DL61" i="8"/>
  <c r="DM61" i="8"/>
  <c r="DL62" i="8"/>
  <c r="DM62" i="8"/>
  <c r="DL63" i="8"/>
  <c r="DM63" i="8"/>
  <c r="DL64" i="8"/>
  <c r="DM64" i="8"/>
  <c r="DL65" i="8"/>
  <c r="DM65" i="8"/>
  <c r="DL66" i="8"/>
  <c r="DM66" i="8"/>
  <c r="DL67" i="8"/>
  <c r="DM67" i="8"/>
  <c r="DL68" i="8"/>
  <c r="DM68" i="8"/>
  <c r="DL69" i="8"/>
  <c r="DM69" i="8"/>
  <c r="DL70" i="8"/>
  <c r="DM70" i="8"/>
  <c r="DL71" i="8"/>
  <c r="DM71" i="8"/>
  <c r="DL72" i="8"/>
  <c r="DM72" i="8"/>
  <c r="DL73" i="8"/>
  <c r="DM73" i="8"/>
  <c r="DL74" i="8"/>
  <c r="DM74" i="8"/>
  <c r="DL75" i="8"/>
  <c r="DM75" i="8"/>
  <c r="DL76" i="8"/>
  <c r="DM76" i="8"/>
  <c r="DL77" i="8"/>
  <c r="DM77" i="8"/>
  <c r="DL78" i="8"/>
  <c r="DM78" i="8"/>
  <c r="DL79" i="8"/>
  <c r="DM79" i="8"/>
  <c r="DL80" i="8"/>
  <c r="DM80" i="8"/>
  <c r="DL81" i="8"/>
  <c r="DM81" i="8"/>
  <c r="DL82" i="8"/>
  <c r="DM82" i="8"/>
  <c r="DL83" i="8"/>
  <c r="DM83" i="8"/>
  <c r="DL84" i="8"/>
  <c r="DM84" i="8"/>
  <c r="DL85" i="8"/>
  <c r="DM85" i="8"/>
  <c r="DL86" i="8"/>
  <c r="DM86" i="8"/>
  <c r="DL87" i="8"/>
  <c r="DM87" i="8"/>
  <c r="DL88" i="8"/>
  <c r="DM88" i="8"/>
  <c r="DL89" i="8"/>
  <c r="DM89" i="8"/>
  <c r="DL90" i="8"/>
  <c r="DM90" i="8"/>
  <c r="DL91" i="8"/>
  <c r="DM91" i="8"/>
  <c r="DL92" i="8"/>
  <c r="DM92" i="8"/>
  <c r="DL93" i="8"/>
  <c r="DM93" i="8"/>
  <c r="DL94" i="8"/>
  <c r="DM94" i="8"/>
  <c r="DL95" i="8"/>
  <c r="DM95" i="8"/>
  <c r="DL96" i="8"/>
  <c r="DM96" i="8"/>
  <c r="DL97" i="8"/>
  <c r="DM97" i="8"/>
  <c r="DL98" i="8"/>
  <c r="DM98" i="8"/>
  <c r="DL99" i="8"/>
  <c r="DM99" i="8"/>
  <c r="DL100" i="8"/>
  <c r="DM100" i="8"/>
  <c r="DL101" i="8"/>
  <c r="DM101" i="8"/>
  <c r="DL102" i="8"/>
  <c r="DM102" i="8"/>
  <c r="DL103" i="8"/>
  <c r="DM103" i="8"/>
  <c r="DL104" i="8"/>
  <c r="DM104" i="8"/>
  <c r="DH24" i="8"/>
  <c r="DI24" i="8"/>
  <c r="DH25" i="8"/>
  <c r="DI25" i="8"/>
  <c r="DH26" i="8"/>
  <c r="DI26" i="8"/>
  <c r="DH27" i="8"/>
  <c r="DI27" i="8"/>
  <c r="DH28" i="8"/>
  <c r="DI28" i="8"/>
  <c r="DH29" i="8"/>
  <c r="DI29" i="8"/>
  <c r="DH30" i="8"/>
  <c r="DI30" i="8"/>
  <c r="DH31" i="8"/>
  <c r="DI31" i="8"/>
  <c r="DH32" i="8"/>
  <c r="DI32" i="8"/>
  <c r="DH33" i="8"/>
  <c r="DI33" i="8"/>
  <c r="DH34" i="8"/>
  <c r="DI34" i="8"/>
  <c r="DH35" i="8"/>
  <c r="DI35" i="8"/>
  <c r="DH36" i="8"/>
  <c r="DI36" i="8"/>
  <c r="DH37" i="8"/>
  <c r="DI37" i="8"/>
  <c r="DH38" i="8"/>
  <c r="DI38" i="8"/>
  <c r="DH39" i="8"/>
  <c r="DI39" i="8"/>
  <c r="DH40" i="8"/>
  <c r="DI40" i="8"/>
  <c r="DH41" i="8"/>
  <c r="DI41" i="8"/>
  <c r="DH42" i="8"/>
  <c r="DI42" i="8"/>
  <c r="DH43" i="8"/>
  <c r="DI43" i="8"/>
  <c r="DH44" i="8"/>
  <c r="DI44" i="8"/>
  <c r="DH45" i="8"/>
  <c r="DI45" i="8"/>
  <c r="DH46" i="8"/>
  <c r="DI46" i="8"/>
  <c r="DH47" i="8"/>
  <c r="DI47" i="8"/>
  <c r="DH48" i="8"/>
  <c r="DI48" i="8"/>
  <c r="DH49" i="8"/>
  <c r="DI49" i="8"/>
  <c r="DH50" i="8"/>
  <c r="DI50" i="8"/>
  <c r="DH51" i="8"/>
  <c r="DI51" i="8"/>
  <c r="DH52" i="8"/>
  <c r="DI52" i="8"/>
  <c r="DH53" i="8"/>
  <c r="DI53" i="8"/>
  <c r="DH54" i="8"/>
  <c r="DI54" i="8"/>
  <c r="DH55" i="8"/>
  <c r="DI55" i="8"/>
  <c r="DH56" i="8"/>
  <c r="DI56" i="8"/>
  <c r="DH57" i="8"/>
  <c r="DI57" i="8"/>
  <c r="DH58" i="8"/>
  <c r="DI58" i="8"/>
  <c r="DH59" i="8"/>
  <c r="DI59" i="8"/>
  <c r="DH60" i="8"/>
  <c r="DI60" i="8"/>
  <c r="DH61" i="8"/>
  <c r="DI61" i="8"/>
  <c r="DH62" i="8"/>
  <c r="DI62" i="8"/>
  <c r="DH63" i="8"/>
  <c r="DI63" i="8"/>
  <c r="DH64" i="8"/>
  <c r="DI64" i="8"/>
  <c r="DH65" i="8"/>
  <c r="DI65" i="8"/>
  <c r="DH66" i="8"/>
  <c r="DI66" i="8"/>
  <c r="DH67" i="8"/>
  <c r="DI67" i="8"/>
  <c r="DH68" i="8"/>
  <c r="DI68" i="8"/>
  <c r="DH69" i="8"/>
  <c r="DI69" i="8"/>
  <c r="DH70" i="8"/>
  <c r="DI70" i="8"/>
  <c r="DH71" i="8"/>
  <c r="DI71" i="8"/>
  <c r="DH72" i="8"/>
  <c r="DI72" i="8"/>
  <c r="DH73" i="8"/>
  <c r="DI73" i="8"/>
  <c r="DH74" i="8"/>
  <c r="DI74" i="8"/>
  <c r="DH75" i="8"/>
  <c r="DI75" i="8"/>
  <c r="DH76" i="8"/>
  <c r="DI76" i="8"/>
  <c r="DH77" i="8"/>
  <c r="DI77" i="8"/>
  <c r="DH78" i="8"/>
  <c r="DI78" i="8"/>
  <c r="DH79" i="8"/>
  <c r="DI79" i="8"/>
  <c r="DH80" i="8"/>
  <c r="DI80" i="8"/>
  <c r="DH81" i="8"/>
  <c r="DI81" i="8"/>
  <c r="DH82" i="8"/>
  <c r="DI82" i="8"/>
  <c r="DH83" i="8"/>
  <c r="DI83" i="8"/>
  <c r="DH84" i="8"/>
  <c r="DI84" i="8"/>
  <c r="DH85" i="8"/>
  <c r="DI85" i="8"/>
  <c r="DH86" i="8"/>
  <c r="DI86" i="8"/>
  <c r="DH87" i="8"/>
  <c r="DI87" i="8"/>
  <c r="DH88" i="8"/>
  <c r="DI88" i="8"/>
  <c r="DH89" i="8"/>
  <c r="DI89" i="8"/>
  <c r="DH90" i="8"/>
  <c r="DI90" i="8"/>
  <c r="DH91" i="8"/>
  <c r="DI91" i="8"/>
  <c r="DH92" i="8"/>
  <c r="DI92" i="8"/>
  <c r="DH93" i="8"/>
  <c r="DI93" i="8"/>
  <c r="DH94" i="8"/>
  <c r="DI94" i="8"/>
  <c r="DH95" i="8"/>
  <c r="DI95" i="8"/>
  <c r="DH96" i="8"/>
  <c r="DI96" i="8"/>
  <c r="DH97" i="8"/>
  <c r="DI97" i="8"/>
  <c r="DH98" i="8"/>
  <c r="DI98" i="8"/>
  <c r="DH99" i="8"/>
  <c r="DI99" i="8"/>
  <c r="DH100" i="8"/>
  <c r="DI100" i="8"/>
  <c r="DH101" i="8"/>
  <c r="DI101" i="8"/>
  <c r="DH102" i="8"/>
  <c r="DI102" i="8"/>
  <c r="DH103" i="8"/>
  <c r="DI103" i="8"/>
  <c r="DH104" i="8"/>
  <c r="DI104" i="8"/>
  <c r="DN24" i="8"/>
  <c r="DN25" i="8"/>
  <c r="DN26" i="8"/>
  <c r="DN27" i="8"/>
  <c r="DN28" i="8"/>
  <c r="DN29" i="8"/>
  <c r="DN30" i="8"/>
  <c r="DN31" i="8"/>
  <c r="DN32" i="8"/>
  <c r="DN33" i="8"/>
  <c r="DN34" i="8"/>
  <c r="DN35" i="8"/>
  <c r="DN36" i="8"/>
  <c r="DN37" i="8"/>
  <c r="DN38" i="8"/>
  <c r="DN39" i="8"/>
  <c r="DN40" i="8"/>
  <c r="DN41" i="8"/>
  <c r="DN42" i="8"/>
  <c r="DN43" i="8"/>
  <c r="DN44" i="8"/>
  <c r="DN45" i="8"/>
  <c r="DN46" i="8"/>
  <c r="DN47" i="8"/>
  <c r="DN48" i="8"/>
  <c r="DN49" i="8"/>
  <c r="DN50" i="8"/>
  <c r="DN51" i="8"/>
  <c r="DN52" i="8"/>
  <c r="DN53" i="8"/>
  <c r="DN54" i="8"/>
  <c r="DN55" i="8"/>
  <c r="DN56" i="8"/>
  <c r="DN57" i="8"/>
  <c r="DN58" i="8"/>
  <c r="DN59" i="8"/>
  <c r="DN60" i="8"/>
  <c r="DN61" i="8"/>
  <c r="DN62" i="8"/>
  <c r="DN63" i="8"/>
  <c r="DN64" i="8"/>
  <c r="DN65" i="8"/>
  <c r="DN66" i="8"/>
  <c r="DN67" i="8"/>
  <c r="DN68" i="8"/>
  <c r="DN69" i="8"/>
  <c r="DN70" i="8"/>
  <c r="DN71" i="8"/>
  <c r="DN72" i="8"/>
  <c r="DN73" i="8"/>
  <c r="DN74" i="8"/>
  <c r="DN75" i="8"/>
  <c r="DN76" i="8"/>
  <c r="DN77" i="8"/>
  <c r="DN78" i="8"/>
  <c r="DN79" i="8"/>
  <c r="DN80" i="8"/>
  <c r="DN81" i="8"/>
  <c r="DN82" i="8"/>
  <c r="DN83" i="8"/>
  <c r="DN84" i="8"/>
  <c r="DN85" i="8"/>
  <c r="DN86" i="8"/>
  <c r="DN87" i="8"/>
  <c r="DN88" i="8"/>
  <c r="DN89" i="8"/>
  <c r="DN90" i="8"/>
  <c r="DN91" i="8"/>
  <c r="DN92" i="8"/>
  <c r="DN93" i="8"/>
  <c r="DN94" i="8"/>
  <c r="DN95" i="8"/>
  <c r="DN96" i="8"/>
  <c r="DN97" i="8"/>
  <c r="DN98" i="8"/>
  <c r="DN99" i="8"/>
  <c r="DN100" i="8"/>
  <c r="DN101" i="8"/>
  <c r="DN102" i="8"/>
  <c r="DN103" i="8"/>
  <c r="DN104" i="8"/>
  <c r="DK25" i="8"/>
  <c r="DK26" i="8"/>
  <c r="DK27" i="8"/>
  <c r="DK28" i="8"/>
  <c r="DK29" i="8"/>
  <c r="DK30" i="8"/>
  <c r="DK31" i="8"/>
  <c r="DK32" i="8"/>
  <c r="DK33" i="8"/>
  <c r="DK34" i="8"/>
  <c r="DK35" i="8"/>
  <c r="DK36" i="8"/>
  <c r="DK37" i="8"/>
  <c r="DK38" i="8"/>
  <c r="DK39" i="8"/>
  <c r="DK40" i="8"/>
  <c r="DK41" i="8"/>
  <c r="DK42" i="8"/>
  <c r="DK43" i="8"/>
  <c r="DK44" i="8"/>
  <c r="DK45" i="8"/>
  <c r="DK46" i="8"/>
  <c r="DK47" i="8"/>
  <c r="DK48" i="8"/>
  <c r="DK49" i="8"/>
  <c r="DK50" i="8"/>
  <c r="DK51" i="8"/>
  <c r="DK52" i="8"/>
  <c r="DK53" i="8"/>
  <c r="DK54" i="8"/>
  <c r="DK55" i="8"/>
  <c r="DK56" i="8"/>
  <c r="DK57" i="8"/>
  <c r="DK58" i="8"/>
  <c r="DK59" i="8"/>
  <c r="DK60" i="8"/>
  <c r="DK61" i="8"/>
  <c r="DK62" i="8"/>
  <c r="DK63" i="8"/>
  <c r="DK64" i="8"/>
  <c r="DK65" i="8"/>
  <c r="DK66" i="8"/>
  <c r="DK67" i="8"/>
  <c r="DK68" i="8"/>
  <c r="DK69" i="8"/>
  <c r="DK70" i="8"/>
  <c r="DK71" i="8"/>
  <c r="DK72" i="8"/>
  <c r="DK73" i="8"/>
  <c r="DK74" i="8"/>
  <c r="DK75" i="8"/>
  <c r="DK76" i="8"/>
  <c r="DK77" i="8"/>
  <c r="DK78" i="8"/>
  <c r="DK79" i="8"/>
  <c r="DK80" i="8"/>
  <c r="DK81" i="8"/>
  <c r="DK82" i="8"/>
  <c r="DK83" i="8"/>
  <c r="DK84" i="8"/>
  <c r="DK85" i="8"/>
  <c r="DK86" i="8"/>
  <c r="DK87" i="8"/>
  <c r="DK88" i="8"/>
  <c r="DK89" i="8"/>
  <c r="DK90" i="8"/>
  <c r="DK91" i="8"/>
  <c r="DK92" i="8"/>
  <c r="DK93" i="8"/>
  <c r="DK94" i="8"/>
  <c r="DK95" i="8"/>
  <c r="DK96" i="8"/>
  <c r="DK97" i="8"/>
  <c r="DK98" i="8"/>
  <c r="DK99" i="8"/>
  <c r="DK100" i="8"/>
  <c r="DK101" i="8"/>
  <c r="DK102" i="8"/>
  <c r="DK103" i="8"/>
  <c r="DK104" i="8"/>
  <c r="DJ25" i="8"/>
  <c r="DJ26" i="8"/>
  <c r="DJ27" i="8"/>
  <c r="DJ28" i="8"/>
  <c r="DJ29" i="8"/>
  <c r="DJ30" i="8"/>
  <c r="DJ31" i="8"/>
  <c r="DJ32" i="8"/>
  <c r="DJ33" i="8"/>
  <c r="DJ34" i="8"/>
  <c r="DJ35" i="8"/>
  <c r="DJ36" i="8"/>
  <c r="DJ37" i="8"/>
  <c r="DJ38" i="8"/>
  <c r="DJ39" i="8"/>
  <c r="DJ40" i="8"/>
  <c r="DJ41" i="8"/>
  <c r="DJ42" i="8"/>
  <c r="DJ43" i="8"/>
  <c r="DJ44" i="8"/>
  <c r="DJ45" i="8"/>
  <c r="DJ46" i="8"/>
  <c r="DJ47" i="8"/>
  <c r="DJ48" i="8"/>
  <c r="DJ49" i="8"/>
  <c r="DJ50" i="8"/>
  <c r="DJ51" i="8"/>
  <c r="DJ52" i="8"/>
  <c r="DJ53" i="8"/>
  <c r="DJ54" i="8"/>
  <c r="DJ55" i="8"/>
  <c r="DJ56" i="8"/>
  <c r="DJ57" i="8"/>
  <c r="DJ58" i="8"/>
  <c r="DJ59" i="8"/>
  <c r="DJ60" i="8"/>
  <c r="DJ61" i="8"/>
  <c r="DJ62" i="8"/>
  <c r="DJ63" i="8"/>
  <c r="DJ64" i="8"/>
  <c r="DJ65" i="8"/>
  <c r="DJ66" i="8"/>
  <c r="DJ67" i="8"/>
  <c r="DJ68" i="8"/>
  <c r="DJ69" i="8"/>
  <c r="DJ70" i="8"/>
  <c r="DJ71" i="8"/>
  <c r="DJ72" i="8"/>
  <c r="DJ73" i="8"/>
  <c r="DJ74" i="8"/>
  <c r="DJ75" i="8"/>
  <c r="DJ76" i="8"/>
  <c r="DJ77" i="8"/>
  <c r="DJ78" i="8"/>
  <c r="DJ79" i="8"/>
  <c r="DJ80" i="8"/>
  <c r="DJ81" i="8"/>
  <c r="DJ82" i="8"/>
  <c r="DJ83" i="8"/>
  <c r="DJ84" i="8"/>
  <c r="DJ85" i="8"/>
  <c r="DJ86" i="8"/>
  <c r="DJ87" i="8"/>
  <c r="DJ88" i="8"/>
  <c r="DJ89" i="8"/>
  <c r="DJ90" i="8"/>
  <c r="DJ91" i="8"/>
  <c r="DJ92" i="8"/>
  <c r="DJ93" i="8"/>
  <c r="DJ94" i="8"/>
  <c r="DJ95" i="8"/>
  <c r="DJ96" i="8"/>
  <c r="DJ97" i="8"/>
  <c r="DJ98" i="8"/>
  <c r="DJ99" i="8"/>
  <c r="DJ100" i="8"/>
  <c r="DJ101" i="8"/>
  <c r="DJ102" i="8"/>
  <c r="DJ103" i="8"/>
  <c r="DJ104" i="8"/>
  <c r="AT118" i="8" l="1"/>
  <c r="AV117" i="8"/>
  <c r="AV200" i="8"/>
  <c r="AT200" i="8"/>
  <c r="AV126" i="8"/>
  <c r="AT126" i="8"/>
  <c r="AV201" i="8"/>
  <c r="AT201" i="8"/>
  <c r="AV184" i="8"/>
  <c r="AT184" i="8"/>
  <c r="AV185" i="8"/>
  <c r="AT185" i="8"/>
  <c r="AV191" i="8"/>
  <c r="AT191" i="8"/>
  <c r="AV135" i="8"/>
  <c r="AT135" i="8"/>
  <c r="AV129" i="8"/>
  <c r="AT129" i="8"/>
  <c r="AV159" i="8"/>
  <c r="AT159" i="8"/>
  <c r="AV174" i="8"/>
  <c r="AT174" i="8"/>
  <c r="AV121" i="8"/>
  <c r="AT121" i="8"/>
  <c r="AV177" i="8"/>
  <c r="AT177" i="8"/>
  <c r="AV167" i="8"/>
  <c r="AT167" i="8"/>
  <c r="AV168" i="8"/>
  <c r="AT168" i="8"/>
  <c r="AV175" i="8"/>
  <c r="AT175" i="8"/>
  <c r="AV119" i="8"/>
  <c r="AT119" i="8"/>
  <c r="AV152" i="8"/>
  <c r="AT152" i="8"/>
  <c r="AV127" i="8"/>
  <c r="AT127" i="8"/>
  <c r="AV153" i="8"/>
  <c r="AT153" i="8"/>
  <c r="AV169" i="8"/>
  <c r="AT169" i="8"/>
  <c r="AV183" i="8"/>
  <c r="AT183" i="8"/>
  <c r="AV199" i="8"/>
  <c r="AT199" i="8"/>
  <c r="AV151" i="8"/>
  <c r="AT151" i="8"/>
  <c r="AV145" i="8"/>
  <c r="AT145" i="8"/>
  <c r="AV193" i="8"/>
  <c r="AT193" i="8"/>
  <c r="AV120" i="8"/>
  <c r="AT120" i="8"/>
  <c r="AV137" i="8"/>
  <c r="AT137" i="8"/>
  <c r="AV143" i="8"/>
  <c r="AT143" i="8"/>
  <c r="AV192" i="8"/>
  <c r="AT192" i="8"/>
  <c r="AV112" i="8"/>
  <c r="AT112" i="8"/>
  <c r="AV107" i="8"/>
  <c r="AT107" i="8"/>
  <c r="AV111" i="8"/>
  <c r="AT111" i="8"/>
  <c r="AV110" i="8"/>
  <c r="AT110" i="8"/>
  <c r="AV109" i="8"/>
  <c r="AT109" i="8"/>
  <c r="AV113" i="8"/>
  <c r="AT113" i="8"/>
  <c r="AV105" i="8"/>
  <c r="AT105" i="8"/>
  <c r="EZ7" i="8"/>
  <c r="FS112" i="8"/>
  <c r="FJ107" i="8"/>
  <c r="FI108" i="8"/>
  <c r="FT109" i="8"/>
  <c r="EP5" i="8"/>
  <c r="EO6" i="8"/>
  <c r="DG24" i="8"/>
  <c r="DG25" i="8"/>
  <c r="DG26" i="8"/>
  <c r="DG27" i="8"/>
  <c r="DG28" i="8"/>
  <c r="DG29" i="8"/>
  <c r="DG30" i="8"/>
  <c r="DG31" i="8"/>
  <c r="DG32" i="8"/>
  <c r="DG33" i="8"/>
  <c r="DG34" i="8"/>
  <c r="DG35" i="8"/>
  <c r="DG36" i="8"/>
  <c r="DG37" i="8"/>
  <c r="DG38" i="8"/>
  <c r="DG39" i="8"/>
  <c r="DG40" i="8"/>
  <c r="DG41" i="8"/>
  <c r="DG42" i="8"/>
  <c r="DG43" i="8"/>
  <c r="DG44" i="8"/>
  <c r="DG45" i="8"/>
  <c r="DG46" i="8"/>
  <c r="DG47" i="8"/>
  <c r="DG48" i="8"/>
  <c r="DG49" i="8"/>
  <c r="DG50" i="8"/>
  <c r="DG51" i="8"/>
  <c r="DG52" i="8"/>
  <c r="DG53" i="8"/>
  <c r="DG54" i="8"/>
  <c r="DG55" i="8"/>
  <c r="DG56" i="8"/>
  <c r="DG57" i="8"/>
  <c r="DG58" i="8"/>
  <c r="DG59" i="8"/>
  <c r="DG60" i="8"/>
  <c r="DG61" i="8"/>
  <c r="DG62" i="8"/>
  <c r="DG63" i="8"/>
  <c r="DG64" i="8"/>
  <c r="DG65" i="8"/>
  <c r="DG66" i="8"/>
  <c r="DG67" i="8"/>
  <c r="DG68" i="8"/>
  <c r="DG69" i="8"/>
  <c r="DG70" i="8"/>
  <c r="DG71" i="8"/>
  <c r="DG72" i="8"/>
  <c r="DG73" i="8"/>
  <c r="DG74" i="8"/>
  <c r="DG75" i="8"/>
  <c r="DG76" i="8"/>
  <c r="DG77" i="8"/>
  <c r="DG78" i="8"/>
  <c r="DG79" i="8"/>
  <c r="DG80" i="8"/>
  <c r="DG81" i="8"/>
  <c r="DG82" i="8"/>
  <c r="DG83" i="8"/>
  <c r="DG84" i="8"/>
  <c r="DG85" i="8"/>
  <c r="DG86" i="8"/>
  <c r="DG87" i="8"/>
  <c r="DG88" i="8"/>
  <c r="DG89" i="8"/>
  <c r="DG90" i="8"/>
  <c r="DG91" i="8"/>
  <c r="DG92" i="8"/>
  <c r="DG93" i="8"/>
  <c r="DG94" i="8"/>
  <c r="DG95" i="8"/>
  <c r="DG96" i="8"/>
  <c r="DG97" i="8"/>
  <c r="DG98" i="8"/>
  <c r="DG99" i="8"/>
  <c r="DG100" i="8"/>
  <c r="DG101" i="8"/>
  <c r="DG102" i="8"/>
  <c r="DG103" i="8"/>
  <c r="DG104" i="8"/>
  <c r="DF24" i="8"/>
  <c r="DF25" i="8"/>
  <c r="DF26" i="8"/>
  <c r="DF27" i="8"/>
  <c r="DF28" i="8"/>
  <c r="DF29" i="8"/>
  <c r="DF30" i="8"/>
  <c r="DF31" i="8"/>
  <c r="DF32" i="8"/>
  <c r="DF33" i="8"/>
  <c r="DF34" i="8"/>
  <c r="DF35" i="8"/>
  <c r="DF36" i="8"/>
  <c r="DF37" i="8"/>
  <c r="DF38" i="8"/>
  <c r="DF39" i="8"/>
  <c r="DF40" i="8"/>
  <c r="DF41" i="8"/>
  <c r="DF42" i="8"/>
  <c r="DF43" i="8"/>
  <c r="DF44" i="8"/>
  <c r="DF45" i="8"/>
  <c r="DF46" i="8"/>
  <c r="DF47" i="8"/>
  <c r="DF48" i="8"/>
  <c r="DF49" i="8"/>
  <c r="DF50" i="8"/>
  <c r="DF51" i="8"/>
  <c r="DF52" i="8"/>
  <c r="DF53" i="8"/>
  <c r="DF54" i="8"/>
  <c r="DF55" i="8"/>
  <c r="DF56" i="8"/>
  <c r="DF57" i="8"/>
  <c r="DF58" i="8"/>
  <c r="DF59" i="8"/>
  <c r="DF60" i="8"/>
  <c r="DF61" i="8"/>
  <c r="DF62" i="8"/>
  <c r="DF63" i="8"/>
  <c r="DF64" i="8"/>
  <c r="DF65" i="8"/>
  <c r="DF66" i="8"/>
  <c r="DF67" i="8"/>
  <c r="DF68" i="8"/>
  <c r="DF69" i="8"/>
  <c r="DF70" i="8"/>
  <c r="DF71" i="8"/>
  <c r="DF72" i="8"/>
  <c r="DF73" i="8"/>
  <c r="DF74" i="8"/>
  <c r="DF75" i="8"/>
  <c r="DF76" i="8"/>
  <c r="DF77" i="8"/>
  <c r="DF78" i="8"/>
  <c r="DF79" i="8"/>
  <c r="DF80" i="8"/>
  <c r="DF81" i="8"/>
  <c r="DF82" i="8"/>
  <c r="DF83" i="8"/>
  <c r="DF84" i="8"/>
  <c r="DF85" i="8"/>
  <c r="DF86" i="8"/>
  <c r="DF87" i="8"/>
  <c r="DF88" i="8"/>
  <c r="DF89" i="8"/>
  <c r="DF90" i="8"/>
  <c r="DF91" i="8"/>
  <c r="DF92" i="8"/>
  <c r="DF93" i="8"/>
  <c r="DF94" i="8"/>
  <c r="DF95" i="8"/>
  <c r="DF96" i="8"/>
  <c r="DF97" i="8"/>
  <c r="DF98" i="8"/>
  <c r="DF99" i="8"/>
  <c r="DF100" i="8"/>
  <c r="DF101" i="8"/>
  <c r="DF102" i="8"/>
  <c r="DF103" i="8"/>
  <c r="DF104" i="8"/>
  <c r="CX3" i="8"/>
  <c r="CY104" i="8"/>
  <c r="CY4" i="8"/>
  <c r="CZ4" i="8"/>
  <c r="DA4" i="8"/>
  <c r="CY5" i="8"/>
  <c r="CZ5" i="8"/>
  <c r="DA5" i="8"/>
  <c r="CY6" i="8"/>
  <c r="CZ6" i="8"/>
  <c r="DA6" i="8"/>
  <c r="CY7" i="8"/>
  <c r="CZ7" i="8"/>
  <c r="DA7" i="8"/>
  <c r="CY8" i="8"/>
  <c r="CZ8" i="8"/>
  <c r="DA8" i="8"/>
  <c r="CY9" i="8"/>
  <c r="CZ9" i="8"/>
  <c r="DA9" i="8"/>
  <c r="CY10" i="8"/>
  <c r="CZ10" i="8"/>
  <c r="DA10" i="8"/>
  <c r="CY11" i="8"/>
  <c r="CZ11" i="8"/>
  <c r="DA11" i="8"/>
  <c r="CY12" i="8"/>
  <c r="CZ12" i="8"/>
  <c r="DA12" i="8"/>
  <c r="CY13" i="8"/>
  <c r="CZ13" i="8"/>
  <c r="DA13" i="8"/>
  <c r="CY14" i="8"/>
  <c r="CZ14" i="8"/>
  <c r="DA14" i="8"/>
  <c r="CY15" i="8"/>
  <c r="CZ15" i="8"/>
  <c r="DA15" i="8"/>
  <c r="CY16" i="8"/>
  <c r="CZ16" i="8"/>
  <c r="DA16" i="8"/>
  <c r="CY17" i="8"/>
  <c r="CZ17" i="8"/>
  <c r="DA17" i="8"/>
  <c r="CY18" i="8"/>
  <c r="CZ18" i="8"/>
  <c r="DA18" i="8"/>
  <c r="CY19" i="8"/>
  <c r="CZ19" i="8"/>
  <c r="DA19" i="8"/>
  <c r="CY20" i="8"/>
  <c r="CZ20" i="8"/>
  <c r="DA20" i="8"/>
  <c r="CY21" i="8"/>
  <c r="CZ21" i="8"/>
  <c r="DA21" i="8"/>
  <c r="CY22" i="8"/>
  <c r="CZ22" i="8"/>
  <c r="DA22" i="8"/>
  <c r="CY23" i="8"/>
  <c r="CZ23" i="8"/>
  <c r="DA23" i="8"/>
  <c r="CY24" i="8"/>
  <c r="CZ24" i="8"/>
  <c r="DA24" i="8"/>
  <c r="CY25" i="8"/>
  <c r="CZ25" i="8"/>
  <c r="DA25" i="8"/>
  <c r="CY26" i="8"/>
  <c r="CZ26" i="8"/>
  <c r="DA26" i="8"/>
  <c r="CY27" i="8"/>
  <c r="CZ27" i="8"/>
  <c r="DA27" i="8"/>
  <c r="CY28" i="8"/>
  <c r="CZ28" i="8"/>
  <c r="DA28" i="8"/>
  <c r="CY29" i="8"/>
  <c r="CZ29" i="8"/>
  <c r="DA29" i="8"/>
  <c r="CY30" i="8"/>
  <c r="CZ30" i="8"/>
  <c r="DA30" i="8"/>
  <c r="CY31" i="8"/>
  <c r="CZ31" i="8"/>
  <c r="DA31" i="8"/>
  <c r="CY32" i="8"/>
  <c r="CZ32" i="8"/>
  <c r="DA32" i="8"/>
  <c r="CY33" i="8"/>
  <c r="CZ33" i="8"/>
  <c r="DA33" i="8"/>
  <c r="CY34" i="8"/>
  <c r="CZ34" i="8"/>
  <c r="DA34" i="8"/>
  <c r="CY35" i="8"/>
  <c r="CZ35" i="8"/>
  <c r="DA35" i="8"/>
  <c r="CY36" i="8"/>
  <c r="CZ36" i="8"/>
  <c r="DA36" i="8"/>
  <c r="CY37" i="8"/>
  <c r="CZ37" i="8"/>
  <c r="DA37" i="8"/>
  <c r="CY38" i="8"/>
  <c r="CZ38" i="8"/>
  <c r="DA38" i="8"/>
  <c r="CY39" i="8"/>
  <c r="CZ39" i="8"/>
  <c r="DA39" i="8"/>
  <c r="CY40" i="8"/>
  <c r="CZ40" i="8"/>
  <c r="DA40" i="8"/>
  <c r="CY41" i="8"/>
  <c r="CZ41" i="8"/>
  <c r="DA41" i="8"/>
  <c r="CY42" i="8"/>
  <c r="CZ42" i="8"/>
  <c r="DA42" i="8"/>
  <c r="CY43" i="8"/>
  <c r="CZ43" i="8"/>
  <c r="DA43" i="8"/>
  <c r="CY44" i="8"/>
  <c r="CZ44" i="8"/>
  <c r="DA44" i="8"/>
  <c r="CY45" i="8"/>
  <c r="CZ45" i="8"/>
  <c r="DA45" i="8"/>
  <c r="CY46" i="8"/>
  <c r="CZ46" i="8"/>
  <c r="DA46" i="8"/>
  <c r="CY47" i="8"/>
  <c r="CZ47" i="8"/>
  <c r="DA47" i="8"/>
  <c r="CY48" i="8"/>
  <c r="CZ48" i="8"/>
  <c r="DA48" i="8"/>
  <c r="CY49" i="8"/>
  <c r="CZ49" i="8"/>
  <c r="DA49" i="8"/>
  <c r="CY50" i="8"/>
  <c r="CZ50" i="8"/>
  <c r="DA50" i="8"/>
  <c r="CY51" i="8"/>
  <c r="CZ51" i="8"/>
  <c r="DA51" i="8"/>
  <c r="CY52" i="8"/>
  <c r="CZ52" i="8"/>
  <c r="DA52" i="8"/>
  <c r="CY53" i="8"/>
  <c r="CZ53" i="8"/>
  <c r="DA53" i="8"/>
  <c r="CY54" i="8"/>
  <c r="CZ54" i="8"/>
  <c r="DA54" i="8"/>
  <c r="CY55" i="8"/>
  <c r="CZ55" i="8"/>
  <c r="DA55" i="8"/>
  <c r="CY56" i="8"/>
  <c r="CZ56" i="8"/>
  <c r="DA56" i="8"/>
  <c r="CY57" i="8"/>
  <c r="CZ57" i="8"/>
  <c r="DA57" i="8"/>
  <c r="CY58" i="8"/>
  <c r="CZ58" i="8"/>
  <c r="DA58" i="8"/>
  <c r="CY59" i="8"/>
  <c r="CZ59" i="8"/>
  <c r="DA59" i="8"/>
  <c r="CY60" i="8"/>
  <c r="CZ60" i="8"/>
  <c r="DA60" i="8"/>
  <c r="CY61" i="8"/>
  <c r="CZ61" i="8"/>
  <c r="DA61" i="8"/>
  <c r="CY62" i="8"/>
  <c r="CZ62" i="8"/>
  <c r="DA62" i="8"/>
  <c r="CY63" i="8"/>
  <c r="CZ63" i="8"/>
  <c r="DA63" i="8"/>
  <c r="CY64" i="8"/>
  <c r="CZ64" i="8"/>
  <c r="DA64" i="8"/>
  <c r="CY65" i="8"/>
  <c r="CZ65" i="8"/>
  <c r="DA65" i="8"/>
  <c r="CY66" i="8"/>
  <c r="CZ66" i="8"/>
  <c r="DA66" i="8"/>
  <c r="CY67" i="8"/>
  <c r="CZ67" i="8"/>
  <c r="DA67" i="8"/>
  <c r="CY68" i="8"/>
  <c r="CZ68" i="8"/>
  <c r="DA68" i="8"/>
  <c r="CY69" i="8"/>
  <c r="CZ69" i="8"/>
  <c r="DA69" i="8"/>
  <c r="CY70" i="8"/>
  <c r="CZ70" i="8"/>
  <c r="DA70" i="8"/>
  <c r="CY71" i="8"/>
  <c r="CZ71" i="8"/>
  <c r="DA71" i="8"/>
  <c r="CY72" i="8"/>
  <c r="CZ72" i="8"/>
  <c r="DA72" i="8"/>
  <c r="CY73" i="8"/>
  <c r="CZ73" i="8"/>
  <c r="DA73" i="8"/>
  <c r="CY74" i="8"/>
  <c r="CZ74" i="8"/>
  <c r="DA74" i="8"/>
  <c r="CY75" i="8"/>
  <c r="CZ75" i="8"/>
  <c r="DA75" i="8"/>
  <c r="CY76" i="8"/>
  <c r="CZ76" i="8"/>
  <c r="DA76" i="8"/>
  <c r="CY77" i="8"/>
  <c r="CZ77" i="8"/>
  <c r="DA77" i="8"/>
  <c r="CY78" i="8"/>
  <c r="CZ78" i="8"/>
  <c r="DA78" i="8"/>
  <c r="CY79" i="8"/>
  <c r="CZ79" i="8"/>
  <c r="DA79" i="8"/>
  <c r="CY80" i="8"/>
  <c r="CZ80" i="8"/>
  <c r="DA80" i="8"/>
  <c r="CY81" i="8"/>
  <c r="CZ81" i="8"/>
  <c r="DA81" i="8"/>
  <c r="CY82" i="8"/>
  <c r="CZ82" i="8"/>
  <c r="DA82" i="8"/>
  <c r="CY83" i="8"/>
  <c r="CZ83" i="8"/>
  <c r="DA83" i="8"/>
  <c r="CY84" i="8"/>
  <c r="CZ84" i="8"/>
  <c r="DA84" i="8"/>
  <c r="CY85" i="8"/>
  <c r="CZ85" i="8"/>
  <c r="DA85" i="8"/>
  <c r="CY86" i="8"/>
  <c r="CZ86" i="8"/>
  <c r="DA86" i="8"/>
  <c r="CY87" i="8"/>
  <c r="CZ87" i="8"/>
  <c r="DA87" i="8"/>
  <c r="CY88" i="8"/>
  <c r="CZ88" i="8"/>
  <c r="DA88" i="8"/>
  <c r="CY89" i="8"/>
  <c r="CZ89" i="8"/>
  <c r="DA89" i="8"/>
  <c r="CY90" i="8"/>
  <c r="CZ90" i="8"/>
  <c r="DA90" i="8"/>
  <c r="CY91" i="8"/>
  <c r="CZ91" i="8"/>
  <c r="DA91" i="8"/>
  <c r="CY92" i="8"/>
  <c r="CZ92" i="8"/>
  <c r="DA92" i="8"/>
  <c r="CY93" i="8"/>
  <c r="CZ93" i="8"/>
  <c r="DA93" i="8"/>
  <c r="CY94" i="8"/>
  <c r="CZ94" i="8"/>
  <c r="DA94" i="8"/>
  <c r="CY95" i="8"/>
  <c r="CZ95" i="8"/>
  <c r="DA95" i="8"/>
  <c r="CY96" i="8"/>
  <c r="CZ96" i="8"/>
  <c r="DA96" i="8"/>
  <c r="CY97" i="8"/>
  <c r="CZ97" i="8"/>
  <c r="DA97" i="8"/>
  <c r="CY98" i="8"/>
  <c r="CZ98" i="8"/>
  <c r="DA98" i="8"/>
  <c r="CY99" i="8"/>
  <c r="CZ99" i="8"/>
  <c r="DA99" i="8"/>
  <c r="CY100" i="8"/>
  <c r="CZ100" i="8"/>
  <c r="DA100" i="8"/>
  <c r="CY101" i="8"/>
  <c r="CZ101" i="8"/>
  <c r="DA101" i="8"/>
  <c r="CY102" i="8"/>
  <c r="CZ102" i="8"/>
  <c r="DA102" i="8"/>
  <c r="CY103" i="8"/>
  <c r="CZ103" i="8"/>
  <c r="DA103" i="8"/>
  <c r="CZ104" i="8"/>
  <c r="DA104" i="8"/>
  <c r="DA3" i="8"/>
  <c r="CZ3" i="8"/>
  <c r="CY3" i="8"/>
  <c r="CX4" i="8"/>
  <c r="CX5" i="8"/>
  <c r="CX6" i="8"/>
  <c r="CX7" i="8"/>
  <c r="CX8" i="8"/>
  <c r="CX9" i="8"/>
  <c r="CX10" i="8"/>
  <c r="CX11" i="8"/>
  <c r="CX12" i="8"/>
  <c r="CX13" i="8"/>
  <c r="CX14" i="8"/>
  <c r="CX15" i="8"/>
  <c r="CX16" i="8"/>
  <c r="CX17" i="8"/>
  <c r="CX18" i="8"/>
  <c r="CX19" i="8"/>
  <c r="CX20" i="8"/>
  <c r="CX21" i="8"/>
  <c r="CX22" i="8"/>
  <c r="CX23" i="8"/>
  <c r="CX24" i="8"/>
  <c r="CX25" i="8"/>
  <c r="CX26" i="8"/>
  <c r="CX27" i="8"/>
  <c r="CX28" i="8"/>
  <c r="CX29" i="8"/>
  <c r="CX30" i="8"/>
  <c r="CX31" i="8"/>
  <c r="CX32" i="8"/>
  <c r="CX33" i="8"/>
  <c r="CX34" i="8"/>
  <c r="CX35" i="8"/>
  <c r="CX36" i="8"/>
  <c r="CX37" i="8"/>
  <c r="CX38" i="8"/>
  <c r="CX39" i="8"/>
  <c r="CX40" i="8"/>
  <c r="CX41" i="8"/>
  <c r="CX42" i="8"/>
  <c r="CX43" i="8"/>
  <c r="CX44" i="8"/>
  <c r="CX45" i="8"/>
  <c r="CX46" i="8"/>
  <c r="CX47" i="8"/>
  <c r="CX48" i="8"/>
  <c r="CX49" i="8"/>
  <c r="CX50" i="8"/>
  <c r="CX51" i="8"/>
  <c r="CX52" i="8"/>
  <c r="CX53" i="8"/>
  <c r="CX54" i="8"/>
  <c r="CX55" i="8"/>
  <c r="CX56" i="8"/>
  <c r="CX57" i="8"/>
  <c r="CX58" i="8"/>
  <c r="CX59" i="8"/>
  <c r="CX60" i="8"/>
  <c r="CX61" i="8"/>
  <c r="CX62" i="8"/>
  <c r="CX63" i="8"/>
  <c r="CX64" i="8"/>
  <c r="CX65" i="8"/>
  <c r="CX66" i="8"/>
  <c r="CX67" i="8"/>
  <c r="CX68" i="8"/>
  <c r="CX69" i="8"/>
  <c r="CX70" i="8"/>
  <c r="CX71" i="8"/>
  <c r="CX72" i="8"/>
  <c r="CX73" i="8"/>
  <c r="CX74" i="8"/>
  <c r="CX75" i="8"/>
  <c r="CX76" i="8"/>
  <c r="CX77" i="8"/>
  <c r="CX78" i="8"/>
  <c r="CX79" i="8"/>
  <c r="CX80" i="8"/>
  <c r="CX81" i="8"/>
  <c r="CX82" i="8"/>
  <c r="CX83" i="8"/>
  <c r="CX84" i="8"/>
  <c r="CX85" i="8"/>
  <c r="CX86" i="8"/>
  <c r="CX87" i="8"/>
  <c r="CX88" i="8"/>
  <c r="CX89" i="8"/>
  <c r="CX90" i="8"/>
  <c r="CX91" i="8"/>
  <c r="CX92" i="8"/>
  <c r="CX93" i="8"/>
  <c r="CX94" i="8"/>
  <c r="CX95" i="8"/>
  <c r="CX96" i="8"/>
  <c r="CX97" i="8"/>
  <c r="CX98" i="8"/>
  <c r="CX99" i="8"/>
  <c r="CX100" i="8"/>
  <c r="CX101" i="8"/>
  <c r="CX102" i="8"/>
  <c r="CX103" i="8"/>
  <c r="CX104" i="8"/>
  <c r="CK3" i="8"/>
  <c r="EO7" i="8" l="1"/>
  <c r="FS113" i="8"/>
  <c r="FT110" i="8"/>
  <c r="EY8" i="8"/>
  <c r="EZ8" i="8"/>
  <c r="FI109" i="8"/>
  <c r="FJ108" i="8"/>
  <c r="EP6" i="8"/>
  <c r="DB3" i="8" a="1"/>
  <c r="DD3" i="8" a="1"/>
  <c r="B4" i="23"/>
  <c r="B5" i="23"/>
  <c r="B6" i="23"/>
  <c r="B3" i="23"/>
  <c r="CZ7" i="23"/>
  <c r="AH3" i="16"/>
  <c r="AG2" i="16"/>
  <c r="FI110" i="8" l="1"/>
  <c r="FS114" i="8"/>
  <c r="FS115" i="8" s="1"/>
  <c r="EZ9" i="8"/>
  <c r="EY9" i="8"/>
  <c r="FT111" i="8"/>
  <c r="EO8" i="8"/>
  <c r="EP7" i="8"/>
  <c r="FJ109" i="8"/>
  <c r="DB3" i="8"/>
  <c r="DF3" i="8" s="1"/>
  <c r="DF4" i="8" s="1"/>
  <c r="CW9" i="23"/>
  <c r="CW8" i="23"/>
  <c r="DA5" i="23"/>
  <c r="CW7" i="23"/>
  <c r="DA6" i="23"/>
  <c r="DA7" i="23"/>
  <c r="CW6" i="23"/>
  <c r="CW5" i="23"/>
  <c r="DA8" i="23"/>
  <c r="DA9" i="23"/>
  <c r="CW10" i="23"/>
  <c r="DA10" i="23"/>
  <c r="DD3" i="8"/>
  <c r="DI3" i="8" s="1"/>
  <c r="L5" i="20"/>
  <c r="K4" i="23"/>
  <c r="CP4" i="8" s="1"/>
  <c r="K5" i="23"/>
  <c r="CP5" i="8" s="1"/>
  <c r="K6" i="23"/>
  <c r="CP6" i="8" s="1"/>
  <c r="K3" i="23"/>
  <c r="CP3" i="8" s="1"/>
  <c r="J3" i="16"/>
  <c r="I3" i="16"/>
  <c r="CN3" i="8"/>
  <c r="H3" i="16"/>
  <c r="G3" i="16"/>
  <c r="BX7" i="23"/>
  <c r="BX6" i="23"/>
  <c r="BX5" i="23"/>
  <c r="BX4" i="23"/>
  <c r="BX3" i="23"/>
  <c r="T5" i="20" l="1"/>
  <c r="P5" i="20"/>
  <c r="CW12" i="23"/>
  <c r="FS116" i="8"/>
  <c r="FS117" i="8" s="1"/>
  <c r="EO9" i="8"/>
  <c r="FT112" i="8"/>
  <c r="FI111" i="8"/>
  <c r="FJ110" i="8"/>
  <c r="EY10" i="8"/>
  <c r="EP8" i="8"/>
  <c r="EZ10" i="8"/>
  <c r="DA12" i="23"/>
  <c r="FP4" i="8"/>
  <c r="FF4" i="8"/>
  <c r="EB4" i="8"/>
  <c r="GF4" i="8"/>
  <c r="GC4" i="8"/>
  <c r="DR4" i="8"/>
  <c r="Q3" i="23"/>
  <c r="DG3" i="8"/>
  <c r="DG4" i="8" s="1"/>
  <c r="L4" i="20"/>
  <c r="V97" i="20"/>
  <c r="V89" i="20"/>
  <c r="V81" i="20"/>
  <c r="V65" i="20"/>
  <c r="V57" i="20"/>
  <c r="V49" i="20"/>
  <c r="V33" i="20"/>
  <c r="V25" i="20"/>
  <c r="V17" i="20"/>
  <c r="Z17" i="20" s="1"/>
  <c r="V93" i="20"/>
  <c r="V77" i="20"/>
  <c r="V61" i="20"/>
  <c r="V53" i="20"/>
  <c r="V29" i="20"/>
  <c r="DH3" i="8"/>
  <c r="DH4" i="8" s="1"/>
  <c r="DF5" i="8"/>
  <c r="DF6" i="8" s="1"/>
  <c r="DF7" i="8" s="1"/>
  <c r="DF8" i="8" s="1"/>
  <c r="DF9" i="8" s="1"/>
  <c r="DI4" i="8"/>
  <c r="M6" i="20"/>
  <c r="S4" i="23"/>
  <c r="CL4" i="8" s="1"/>
  <c r="CL3" i="8"/>
  <c r="S6" i="23"/>
  <c r="CL6" i="8" s="1"/>
  <c r="S5" i="23"/>
  <c r="CL5" i="8" s="1"/>
  <c r="E15" i="5"/>
  <c r="E14" i="5"/>
  <c r="AI6" i="20" l="1"/>
  <c r="AN6" i="20"/>
  <c r="AG6" i="20"/>
  <c r="AS8" i="20"/>
  <c r="GR3" i="8"/>
  <c r="T4" i="20"/>
  <c r="AS6" i="20"/>
  <c r="P4" i="20"/>
  <c r="AS17" i="20"/>
  <c r="FS118" i="8"/>
  <c r="FI112" i="8"/>
  <c r="FT113" i="8"/>
  <c r="EY11" i="8"/>
  <c r="EY12" i="8" s="1"/>
  <c r="EO10" i="8"/>
  <c r="FJ111" i="8"/>
  <c r="EZ11" i="8"/>
  <c r="EZ12" i="8" s="1"/>
  <c r="EP9" i="8"/>
  <c r="GE5" i="8"/>
  <c r="AJ6" i="20"/>
  <c r="AO6" i="20"/>
  <c r="GH5" i="8"/>
  <c r="FF3" i="8"/>
  <c r="AS15" i="20"/>
  <c r="FP3" i="8"/>
  <c r="FQ3" i="8" s="1" a="1"/>
  <c r="FQ3" i="8" s="1"/>
  <c r="DR3" i="8"/>
  <c r="GC3" i="8"/>
  <c r="GF3" i="8"/>
  <c r="EB3" i="8"/>
  <c r="V40" i="20"/>
  <c r="V85" i="20"/>
  <c r="V48" i="20"/>
  <c r="P4" i="23"/>
  <c r="M5" i="20"/>
  <c r="V26" i="20"/>
  <c r="V38" i="20"/>
  <c r="V13" i="20"/>
  <c r="Z13" i="20" s="1"/>
  <c r="M9" i="20"/>
  <c r="M10" i="20"/>
  <c r="M11" i="20"/>
  <c r="V56" i="20"/>
  <c r="V9" i="20"/>
  <c r="Z9" i="20" s="1"/>
  <c r="V59" i="20"/>
  <c r="M8" i="20"/>
  <c r="V63" i="20"/>
  <c r="V82" i="20"/>
  <c r="V39" i="20"/>
  <c r="V6" i="20"/>
  <c r="Z6" i="20" s="1"/>
  <c r="V42" i="20"/>
  <c r="V60" i="20"/>
  <c r="V55" i="20"/>
  <c r="V41" i="20"/>
  <c r="V18" i="20"/>
  <c r="Z18" i="20" s="1"/>
  <c r="V90" i="20"/>
  <c r="V52" i="20"/>
  <c r="V5" i="20"/>
  <c r="Z5" i="20" s="1"/>
  <c r="V46" i="20"/>
  <c r="V78" i="20"/>
  <c r="V83" i="20"/>
  <c r="V47" i="20"/>
  <c r="V99" i="20"/>
  <c r="V36" i="20"/>
  <c r="V37" i="20"/>
  <c r="V7" i="20"/>
  <c r="Z7" i="20" s="1"/>
  <c r="V45" i="20"/>
  <c r="V73" i="20"/>
  <c r="V35" i="20"/>
  <c r="V23" i="20"/>
  <c r="Z23" i="20" s="1"/>
  <c r="V79" i="20"/>
  <c r="M7" i="20"/>
  <c r="V104" i="20"/>
  <c r="V67" i="20"/>
  <c r="V102" i="20"/>
  <c r="V69" i="20"/>
  <c r="V11" i="20"/>
  <c r="Z11" i="20" s="1"/>
  <c r="V14" i="20"/>
  <c r="Z14" i="20" s="1"/>
  <c r="V8" i="20"/>
  <c r="Z8" i="20" s="1"/>
  <c r="V27" i="20"/>
  <c r="V16" i="20"/>
  <c r="Z16" i="20" s="1"/>
  <c r="V80" i="20"/>
  <c r="V101" i="20"/>
  <c r="V58" i="20"/>
  <c r="V12" i="20"/>
  <c r="Z12" i="20" s="1"/>
  <c r="V76" i="20"/>
  <c r="V71" i="20"/>
  <c r="V34" i="20"/>
  <c r="V98" i="20"/>
  <c r="V68" i="20"/>
  <c r="V22" i="20"/>
  <c r="Z22" i="20" s="1"/>
  <c r="V54" i="20"/>
  <c r="V86" i="20"/>
  <c r="M12" i="20"/>
  <c r="V44" i="20"/>
  <c r="V103" i="20"/>
  <c r="V66" i="20"/>
  <c r="V70" i="20"/>
  <c r="V64" i="20"/>
  <c r="V19" i="20"/>
  <c r="Z19" i="20" s="1"/>
  <c r="V72" i="20"/>
  <c r="V24" i="20"/>
  <c r="Z24" i="20" s="1"/>
  <c r="V88" i="20"/>
  <c r="V91" i="20"/>
  <c r="V51" i="20"/>
  <c r="V31" i="20"/>
  <c r="V95" i="20"/>
  <c r="M13" i="20"/>
  <c r="V100" i="20"/>
  <c r="V4" i="20"/>
  <c r="Z4" i="20" s="1"/>
  <c r="V43" i="20"/>
  <c r="V75" i="20"/>
  <c r="V32" i="20"/>
  <c r="V96" i="20"/>
  <c r="V10" i="20"/>
  <c r="Z10" i="20" s="1"/>
  <c r="V74" i="20"/>
  <c r="V21" i="20"/>
  <c r="Z21" i="20" s="1"/>
  <c r="V28" i="20"/>
  <c r="V92" i="20"/>
  <c r="V15" i="20"/>
  <c r="Z15" i="20" s="1"/>
  <c r="V87" i="20"/>
  <c r="V50" i="20"/>
  <c r="V20" i="20"/>
  <c r="Z20" i="20" s="1"/>
  <c r="V84" i="20"/>
  <c r="V30" i="20"/>
  <c r="V62" i="20"/>
  <c r="V94" i="20"/>
  <c r="P5" i="23"/>
  <c r="DG5" i="8"/>
  <c r="DI5" i="8"/>
  <c r="DH5" i="8"/>
  <c r="DF10" i="8"/>
  <c r="T4" i="23"/>
  <c r="T6" i="23"/>
  <c r="T5" i="23"/>
  <c r="AO24" i="8"/>
  <c r="AO25" i="8"/>
  <c r="AO27" i="8"/>
  <c r="AO28" i="8"/>
  <c r="AO30" i="8"/>
  <c r="AO33" i="8"/>
  <c r="AO34" i="8"/>
  <c r="AO35" i="8"/>
  <c r="AO36" i="8"/>
  <c r="AO38" i="8"/>
  <c r="AO39" i="8"/>
  <c r="AO43" i="8"/>
  <c r="AO44" i="8"/>
  <c r="AO45" i="8"/>
  <c r="AO46" i="8"/>
  <c r="AO47" i="8"/>
  <c r="AO48" i="8"/>
  <c r="AO49" i="8"/>
  <c r="AO51" i="8"/>
  <c r="AO52" i="8"/>
  <c r="AO53" i="8"/>
  <c r="AO54" i="8"/>
  <c r="AO55" i="8"/>
  <c r="AO56" i="8"/>
  <c r="AO57" i="8"/>
  <c r="AO58" i="8"/>
  <c r="AO59" i="8"/>
  <c r="AO62" i="8"/>
  <c r="AO63" i="8"/>
  <c r="AO64" i="8"/>
  <c r="AO65" i="8"/>
  <c r="AO66" i="8"/>
  <c r="AO67" i="8"/>
  <c r="AO70" i="8"/>
  <c r="AO72" i="8"/>
  <c r="AO73" i="8"/>
  <c r="AO74" i="8"/>
  <c r="AO75" i="8"/>
  <c r="AO77" i="8"/>
  <c r="AO78" i="8"/>
  <c r="AO80" i="8"/>
  <c r="AO81" i="8"/>
  <c r="AO83" i="8"/>
  <c r="AO85" i="8"/>
  <c r="AO86" i="8"/>
  <c r="AO87" i="8"/>
  <c r="AO88" i="8"/>
  <c r="AO89" i="8"/>
  <c r="AO90" i="8"/>
  <c r="AO92" i="8"/>
  <c r="AO94" i="8"/>
  <c r="AO97" i="8"/>
  <c r="AO98" i="8"/>
  <c r="AO99" i="8"/>
  <c r="AO100" i="8"/>
  <c r="AO101" i="8"/>
  <c r="AO102" i="8"/>
  <c r="AO103" i="8"/>
  <c r="B9" i="22"/>
  <c r="B10" i="16"/>
  <c r="B9" i="16"/>
  <c r="B8" i="16"/>
  <c r="B7" i="16"/>
  <c r="B6" i="16"/>
  <c r="B5" i="16"/>
  <c r="B4" i="16"/>
  <c r="B3" i="16"/>
  <c r="AG10" i="20" l="1"/>
  <c r="AI10" i="20"/>
  <c r="AN10" i="20"/>
  <c r="AI7" i="20"/>
  <c r="AN7" i="20"/>
  <c r="AG7" i="20"/>
  <c r="AG9" i="20"/>
  <c r="AI9" i="20"/>
  <c r="AN9" i="20"/>
  <c r="AV8" i="20"/>
  <c r="AV6" i="20"/>
  <c r="AN12" i="20"/>
  <c r="AG12" i="20"/>
  <c r="AI12" i="20"/>
  <c r="AG8" i="20"/>
  <c r="AN8" i="20"/>
  <c r="AI8" i="20"/>
  <c r="AG13" i="20"/>
  <c r="AN13" i="20"/>
  <c r="AI13" i="20"/>
  <c r="AN5" i="20"/>
  <c r="AG5" i="20"/>
  <c r="AI5" i="20"/>
  <c r="AV17" i="20"/>
  <c r="AN11" i="20"/>
  <c r="AG11" i="20"/>
  <c r="AI11" i="20"/>
  <c r="AV15" i="20"/>
  <c r="CR6" i="8"/>
  <c r="CR4" i="8"/>
  <c r="CR5" i="8"/>
  <c r="AP6" i="20"/>
  <c r="AK6" i="20"/>
  <c r="FS119" i="8"/>
  <c r="EY13" i="8"/>
  <c r="EY14" i="8" s="1"/>
  <c r="EZ13" i="8"/>
  <c r="EZ14" i="8" s="1"/>
  <c r="AO13" i="20"/>
  <c r="AJ13" i="20"/>
  <c r="GH12" i="8"/>
  <c r="GE12" i="8"/>
  <c r="AJ10" i="20"/>
  <c r="AO10" i="20"/>
  <c r="GH9" i="8"/>
  <c r="GE9" i="8"/>
  <c r="AJ8" i="20"/>
  <c r="AO8" i="20"/>
  <c r="GE7" i="8"/>
  <c r="GH7" i="8"/>
  <c r="FJ112" i="8"/>
  <c r="AO9" i="20"/>
  <c r="AJ9" i="20"/>
  <c r="GE8" i="8"/>
  <c r="GH8" i="8"/>
  <c r="FT114" i="8"/>
  <c r="FT115" i="8" s="1"/>
  <c r="AJ12" i="20"/>
  <c r="AO12" i="20"/>
  <c r="GE11" i="8"/>
  <c r="GH11" i="8"/>
  <c r="EP10" i="8"/>
  <c r="EO11" i="8"/>
  <c r="AJ11" i="20"/>
  <c r="AO11" i="20"/>
  <c r="GH10" i="8"/>
  <c r="GE10" i="8"/>
  <c r="FI113" i="8"/>
  <c r="AQ3" i="8"/>
  <c r="AR3" i="8" s="1"/>
  <c r="AT3" i="8" s="1"/>
  <c r="AV3" i="8" s="1"/>
  <c r="AQ104" i="8"/>
  <c r="AR104" i="8" s="1"/>
  <c r="AO5" i="20"/>
  <c r="GE4" i="8"/>
  <c r="AJ5" i="20"/>
  <c r="GH4" i="8"/>
  <c r="AJ7" i="20"/>
  <c r="AO7" i="20"/>
  <c r="GH6" i="8"/>
  <c r="GE6" i="8"/>
  <c r="EC3" i="8" a="1"/>
  <c r="FG3" i="8" a="1"/>
  <c r="DS3" i="8" a="1"/>
  <c r="Y6" i="23"/>
  <c r="P3" i="23"/>
  <c r="FS3" i="8"/>
  <c r="GK3" i="8"/>
  <c r="T3" i="23"/>
  <c r="M4" i="20"/>
  <c r="AX201" i="8"/>
  <c r="AY201" i="8" s="1"/>
  <c r="BF201" i="8" s="1"/>
  <c r="AX100" i="8"/>
  <c r="AY100" i="8" s="1"/>
  <c r="BB100" i="8" s="1"/>
  <c r="BF100" i="8" s="1"/>
  <c r="AX55" i="8"/>
  <c r="AY55" i="8" s="1"/>
  <c r="BB55" i="8" s="1"/>
  <c r="BF55" i="8" s="1"/>
  <c r="AX156" i="8"/>
  <c r="AY156" i="8" s="1"/>
  <c r="BF156" i="8" s="1"/>
  <c r="AX64" i="8"/>
  <c r="AY64" i="8" s="1"/>
  <c r="AX165" i="8"/>
  <c r="AY165" i="8" s="1"/>
  <c r="BF165" i="8" s="1"/>
  <c r="AX199" i="8"/>
  <c r="AY199" i="8" s="1"/>
  <c r="AX98" i="8"/>
  <c r="AY98" i="8" s="1"/>
  <c r="BB98" i="8" s="1"/>
  <c r="BF98" i="8" s="1"/>
  <c r="AX97" i="8"/>
  <c r="AY97" i="8" s="1"/>
  <c r="BB97" i="8" s="1"/>
  <c r="BF97" i="8" s="1"/>
  <c r="AX198" i="8"/>
  <c r="AY198" i="8" s="1"/>
  <c r="BB198" i="8" s="1"/>
  <c r="AX153" i="8"/>
  <c r="AY153" i="8" s="1"/>
  <c r="BF153" i="8" s="1"/>
  <c r="AX52" i="8"/>
  <c r="AY52" i="8" s="1"/>
  <c r="BB52" i="8" s="1"/>
  <c r="BF52" i="8" s="1"/>
  <c r="AX144" i="8"/>
  <c r="AY144" i="8" s="1"/>
  <c r="AX43" i="8"/>
  <c r="AY43" i="8" s="1"/>
  <c r="AX129" i="8"/>
  <c r="AY129" i="8" s="1"/>
  <c r="BF129" i="8" s="1"/>
  <c r="AX28" i="8"/>
  <c r="AY28" i="8" s="1"/>
  <c r="AX46" i="8"/>
  <c r="AY46" i="8" s="1"/>
  <c r="BB46" i="8" s="1"/>
  <c r="BF46" i="8" s="1"/>
  <c r="AX147" i="8"/>
  <c r="AY147" i="8" s="1"/>
  <c r="BB147" i="8" s="1"/>
  <c r="AX175" i="8"/>
  <c r="AY175" i="8" s="1"/>
  <c r="AX74" i="8"/>
  <c r="AY74" i="8" s="1"/>
  <c r="BB74" i="8" s="1"/>
  <c r="BF74" i="8" s="1"/>
  <c r="AX88" i="8"/>
  <c r="AY88" i="8" s="1"/>
  <c r="BB88" i="8" s="1"/>
  <c r="BF88" i="8" s="1"/>
  <c r="AX189" i="8"/>
  <c r="AY189" i="8" s="1"/>
  <c r="BF189" i="8" s="1"/>
  <c r="AX135" i="8"/>
  <c r="AY135" i="8" s="1"/>
  <c r="AX34" i="8"/>
  <c r="AY34" i="8" s="1"/>
  <c r="AX176" i="8"/>
  <c r="AY176" i="8" s="1"/>
  <c r="AX75" i="8"/>
  <c r="AY75" i="8" s="1"/>
  <c r="BB75" i="8" s="1"/>
  <c r="BF75" i="8" s="1"/>
  <c r="AX33" i="8"/>
  <c r="AY33" i="8" s="1"/>
  <c r="AX134" i="8"/>
  <c r="AY134" i="8" s="1"/>
  <c r="BF134" i="8" s="1"/>
  <c r="AX63" i="8"/>
  <c r="AY63" i="8" s="1"/>
  <c r="BB63" i="8" s="1"/>
  <c r="BF63" i="8" s="1"/>
  <c r="AX164" i="8"/>
  <c r="AY164" i="8" s="1"/>
  <c r="AX30" i="8"/>
  <c r="AY30" i="8" s="1"/>
  <c r="AX131" i="8"/>
  <c r="AY131" i="8" s="1"/>
  <c r="BB131" i="8" s="1"/>
  <c r="AX62" i="8"/>
  <c r="AY62" i="8" s="1"/>
  <c r="BB62" i="8" s="1"/>
  <c r="BF62" i="8" s="1"/>
  <c r="AX163" i="8"/>
  <c r="AY163" i="8" s="1"/>
  <c r="BB163" i="8" s="1"/>
  <c r="AX160" i="8"/>
  <c r="AY160" i="8" s="1"/>
  <c r="AX59" i="8"/>
  <c r="AY59" i="8" s="1"/>
  <c r="BB59" i="8" s="1"/>
  <c r="BF59" i="8" s="1"/>
  <c r="AX103" i="8"/>
  <c r="AY103" i="8" s="1"/>
  <c r="AX204" i="8"/>
  <c r="AY204" i="8" s="1"/>
  <c r="AX193" i="8"/>
  <c r="AY193" i="8" s="1"/>
  <c r="BB193" i="8" s="1"/>
  <c r="AX92" i="8"/>
  <c r="AY92" i="8" s="1"/>
  <c r="BB92" i="8" s="1"/>
  <c r="BF92" i="8" s="1"/>
  <c r="AX81" i="8"/>
  <c r="AY81" i="8" s="1"/>
  <c r="BB81" i="8" s="1"/>
  <c r="BF81" i="8" s="1"/>
  <c r="AX182" i="8"/>
  <c r="AY182" i="8" s="1"/>
  <c r="BB182" i="8" s="1"/>
  <c r="AX70" i="8"/>
  <c r="AY70" i="8" s="1"/>
  <c r="BB70" i="8" s="1"/>
  <c r="BF70" i="8" s="1"/>
  <c r="AX171" i="8"/>
  <c r="AY171" i="8" s="1"/>
  <c r="BF171" i="8" s="1"/>
  <c r="AX159" i="8"/>
  <c r="AY159" i="8" s="1"/>
  <c r="BF159" i="8" s="1"/>
  <c r="AX58" i="8"/>
  <c r="AY58" i="8" s="1"/>
  <c r="BB58" i="8" s="1"/>
  <c r="BF58" i="8" s="1"/>
  <c r="AX49" i="8"/>
  <c r="AY49" i="8" s="1"/>
  <c r="BB49" i="8" s="1"/>
  <c r="BF49" i="8" s="1"/>
  <c r="AX150" i="8"/>
  <c r="AY150" i="8" s="1"/>
  <c r="BB150" i="8" s="1"/>
  <c r="AX38" i="8"/>
  <c r="AY38" i="8" s="1"/>
  <c r="AX139" i="8"/>
  <c r="AY139" i="8" s="1"/>
  <c r="BF139" i="8" s="1"/>
  <c r="AX25" i="8"/>
  <c r="AY25" i="8" s="1"/>
  <c r="AX126" i="8"/>
  <c r="AY126" i="8" s="1"/>
  <c r="BF126" i="8" s="1"/>
  <c r="AX178" i="8"/>
  <c r="AY178" i="8" s="1"/>
  <c r="BF178" i="8" s="1"/>
  <c r="AX77" i="8"/>
  <c r="AY77" i="8" s="1"/>
  <c r="BB77" i="8" s="1"/>
  <c r="BF77" i="8" s="1"/>
  <c r="AX200" i="8"/>
  <c r="AY200" i="8" s="1"/>
  <c r="AX99" i="8"/>
  <c r="AY99" i="8" s="1"/>
  <c r="BB99" i="8" s="1"/>
  <c r="BF99" i="8" s="1"/>
  <c r="AX54" i="8"/>
  <c r="AY54" i="8" s="1"/>
  <c r="BB54" i="8" s="1"/>
  <c r="BF54" i="8" s="1"/>
  <c r="AX155" i="8"/>
  <c r="AY155" i="8" s="1"/>
  <c r="BF155" i="8" s="1"/>
  <c r="AX154" i="8"/>
  <c r="AY154" i="8" s="1"/>
  <c r="BB154" i="8" s="1"/>
  <c r="AX53" i="8"/>
  <c r="AY53" i="8" s="1"/>
  <c r="BB53" i="8" s="1"/>
  <c r="BF53" i="8" s="1"/>
  <c r="AX73" i="8"/>
  <c r="AY73" i="8" s="1"/>
  <c r="BB73" i="8" s="1"/>
  <c r="BF73" i="8" s="1"/>
  <c r="AX174" i="8"/>
  <c r="AY174" i="8" s="1"/>
  <c r="BF174" i="8" s="1"/>
  <c r="AX94" i="8"/>
  <c r="AY94" i="8" s="1"/>
  <c r="BB94" i="8" s="1"/>
  <c r="BF94" i="8" s="1"/>
  <c r="AX195" i="8"/>
  <c r="AY195" i="8" s="1"/>
  <c r="BF195" i="8" s="1"/>
  <c r="AX72" i="8"/>
  <c r="AY72" i="8" s="1"/>
  <c r="BB72" i="8" s="1"/>
  <c r="BF72" i="8" s="1"/>
  <c r="AX173" i="8"/>
  <c r="AY173" i="8" s="1"/>
  <c r="BB173" i="8" s="1"/>
  <c r="AX39" i="8"/>
  <c r="AY39" i="8" s="1"/>
  <c r="AX140" i="8"/>
  <c r="AY140" i="8" s="1"/>
  <c r="BB140" i="8" s="1"/>
  <c r="AX102" i="8"/>
  <c r="AY102" i="8" s="1"/>
  <c r="BB102" i="8" s="1"/>
  <c r="BF102" i="8" s="1"/>
  <c r="AX203" i="8"/>
  <c r="AY203" i="8" s="1"/>
  <c r="BB203" i="8" s="1"/>
  <c r="AX191" i="8"/>
  <c r="AY191" i="8" s="1"/>
  <c r="AX90" i="8"/>
  <c r="AY90" i="8" s="1"/>
  <c r="BB90" i="8" s="1"/>
  <c r="BF90" i="8" s="1"/>
  <c r="AX80" i="8"/>
  <c r="AY80" i="8" s="1"/>
  <c r="BB80" i="8" s="1"/>
  <c r="BF80" i="8" s="1"/>
  <c r="AX181" i="8"/>
  <c r="AY181" i="8" s="1"/>
  <c r="BF181" i="8" s="1"/>
  <c r="AX168" i="8"/>
  <c r="AY168" i="8" s="1"/>
  <c r="AX67" i="8"/>
  <c r="AY67" i="8" s="1"/>
  <c r="BB67" i="8" s="1"/>
  <c r="BF67" i="8" s="1"/>
  <c r="AX57" i="8"/>
  <c r="AY57" i="8" s="1"/>
  <c r="BB57" i="8" s="1"/>
  <c r="BF57" i="8" s="1"/>
  <c r="AX158" i="8"/>
  <c r="AY158" i="8" s="1"/>
  <c r="BF158" i="8" s="1"/>
  <c r="AX48" i="8"/>
  <c r="AY48" i="8" s="1"/>
  <c r="BB48" i="8" s="1"/>
  <c r="BF48" i="8" s="1"/>
  <c r="AX149" i="8"/>
  <c r="AY149" i="8" s="1"/>
  <c r="BF149" i="8" s="1"/>
  <c r="AX137" i="8"/>
  <c r="AY137" i="8" s="1"/>
  <c r="BF137" i="8" s="1"/>
  <c r="AX36" i="8"/>
  <c r="AY36" i="8" s="1"/>
  <c r="AX24" i="8"/>
  <c r="AY24" i="8" s="1"/>
  <c r="AX125" i="8"/>
  <c r="AY125" i="8" s="1"/>
  <c r="BB125" i="8" s="1"/>
  <c r="AX65" i="8"/>
  <c r="AY65" i="8" s="1"/>
  <c r="BB65" i="8" s="1"/>
  <c r="BF65" i="8" s="1"/>
  <c r="AX166" i="8"/>
  <c r="AY166" i="8" s="1"/>
  <c r="BF166" i="8" s="1"/>
  <c r="AX87" i="8"/>
  <c r="AY87" i="8" s="1"/>
  <c r="BB87" i="8" s="1"/>
  <c r="BF87" i="8" s="1"/>
  <c r="AX188" i="8"/>
  <c r="AY188" i="8" s="1"/>
  <c r="BF188" i="8" s="1"/>
  <c r="AX146" i="8"/>
  <c r="AY146" i="8" s="1"/>
  <c r="BF146" i="8" s="1"/>
  <c r="AX45" i="8"/>
  <c r="AY45" i="8" s="1"/>
  <c r="BB45" i="8" s="1"/>
  <c r="BF45" i="8" s="1"/>
  <c r="AX86" i="8"/>
  <c r="AY86" i="8" s="1"/>
  <c r="BB86" i="8" s="1"/>
  <c r="BF86" i="8" s="1"/>
  <c r="AX187" i="8"/>
  <c r="AY187" i="8" s="1"/>
  <c r="BB187" i="8" s="1"/>
  <c r="AX145" i="8"/>
  <c r="AY145" i="8" s="1"/>
  <c r="BF145" i="8" s="1"/>
  <c r="AX44" i="8"/>
  <c r="AY44" i="8" s="1"/>
  <c r="AX186" i="8"/>
  <c r="AY186" i="8" s="1"/>
  <c r="BB186" i="8" s="1"/>
  <c r="AX85" i="8"/>
  <c r="AY85" i="8" s="1"/>
  <c r="BB85" i="8" s="1"/>
  <c r="BF85" i="8" s="1"/>
  <c r="AX184" i="8"/>
  <c r="AY184" i="8" s="1"/>
  <c r="AX83" i="8"/>
  <c r="AY83" i="8" s="1"/>
  <c r="BB83" i="8" s="1"/>
  <c r="BF83" i="8" s="1"/>
  <c r="AX152" i="8"/>
  <c r="AY152" i="8" s="1"/>
  <c r="AX51" i="8"/>
  <c r="AY51" i="8" s="1"/>
  <c r="BB51" i="8" s="1"/>
  <c r="BF51" i="8" s="1"/>
  <c r="AX128" i="8"/>
  <c r="AY128" i="8" s="1"/>
  <c r="AX27" i="8"/>
  <c r="AY27" i="8" s="1"/>
  <c r="AX202" i="8"/>
  <c r="AY202" i="8" s="1"/>
  <c r="AX101" i="8"/>
  <c r="AY101" i="8" s="1"/>
  <c r="BB101" i="8" s="1"/>
  <c r="BF101" i="8" s="1"/>
  <c r="AX89" i="8"/>
  <c r="AY89" i="8" s="1"/>
  <c r="BB89" i="8" s="1"/>
  <c r="BF89" i="8" s="1"/>
  <c r="AX190" i="8"/>
  <c r="AY190" i="8" s="1"/>
  <c r="BB190" i="8" s="1"/>
  <c r="AX78" i="8"/>
  <c r="AY78" i="8" s="1"/>
  <c r="BB78" i="8" s="1"/>
  <c r="BF78" i="8" s="1"/>
  <c r="AX179" i="8"/>
  <c r="AY179" i="8" s="1"/>
  <c r="BB179" i="8" s="1"/>
  <c r="AX167" i="8"/>
  <c r="AY167" i="8" s="1"/>
  <c r="BB167" i="8" s="1"/>
  <c r="AX66" i="8"/>
  <c r="AY66" i="8" s="1"/>
  <c r="BB66" i="8" s="1"/>
  <c r="BF66" i="8" s="1"/>
  <c r="AX56" i="8"/>
  <c r="AY56" i="8" s="1"/>
  <c r="BB56" i="8" s="1"/>
  <c r="BF56" i="8" s="1"/>
  <c r="AX157" i="8"/>
  <c r="AY157" i="8" s="1"/>
  <c r="BB157" i="8" s="1"/>
  <c r="AX47" i="8"/>
  <c r="AY47" i="8" s="1"/>
  <c r="BB47" i="8" s="1"/>
  <c r="BF47" i="8" s="1"/>
  <c r="AX148" i="8"/>
  <c r="AY148" i="8" s="1"/>
  <c r="BF148" i="8" s="1"/>
  <c r="AX136" i="8"/>
  <c r="AY136" i="8" s="1"/>
  <c r="AX35" i="8"/>
  <c r="AY35" i="8" s="1"/>
  <c r="DF11" i="8"/>
  <c r="DG6" i="8"/>
  <c r="DH6" i="8"/>
  <c r="DI6" i="8"/>
  <c r="AM53" i="8"/>
  <c r="AM45" i="8"/>
  <c r="AM87" i="8"/>
  <c r="AM71" i="8"/>
  <c r="AM63" i="8"/>
  <c r="AM31" i="8"/>
  <c r="AM79" i="8"/>
  <c r="AM95" i="8"/>
  <c r="AM69" i="8"/>
  <c r="AM61" i="8"/>
  <c r="AM23" i="8"/>
  <c r="AO23" i="8" s="1"/>
  <c r="AX23" i="8" s="1"/>
  <c r="AY23" i="8" s="1"/>
  <c r="AM86" i="8"/>
  <c r="AM78" i="8"/>
  <c r="AM70" i="8"/>
  <c r="AM62" i="8"/>
  <c r="AM54" i="8"/>
  <c r="AM46" i="8"/>
  <c r="AM94" i="8"/>
  <c r="AO69" i="8"/>
  <c r="AM102" i="8"/>
  <c r="AM85" i="8"/>
  <c r="AM77" i="8"/>
  <c r="AO61" i="8"/>
  <c r="AM41" i="8"/>
  <c r="AM26" i="8"/>
  <c r="AM98" i="8"/>
  <c r="AM90" i="8"/>
  <c r="AM82" i="8"/>
  <c r="AM50" i="8"/>
  <c r="AM42" i="8"/>
  <c r="AM91" i="8"/>
  <c r="BF173" i="8"/>
  <c r="BB159" i="8"/>
  <c r="AO50" i="8"/>
  <c r="AM4" i="8"/>
  <c r="AM89" i="8"/>
  <c r="AO3" i="8"/>
  <c r="AX3" i="8" s="1"/>
  <c r="BB103" i="8"/>
  <c r="BF103" i="8" s="1"/>
  <c r="AM25" i="8"/>
  <c r="AM81" i="8"/>
  <c r="AM58" i="8"/>
  <c r="AM33" i="8"/>
  <c r="AO91" i="8"/>
  <c r="AO42" i="8"/>
  <c r="AM97" i="8"/>
  <c r="AM65" i="8"/>
  <c r="AM49" i="8"/>
  <c r="AM74" i="8"/>
  <c r="AM73" i="8"/>
  <c r="AM57" i="8"/>
  <c r="AM34" i="8"/>
  <c r="AO26" i="8"/>
  <c r="AO82" i="8"/>
  <c r="AM66" i="8"/>
  <c r="AO41" i="8"/>
  <c r="AO71" i="8"/>
  <c r="AM103" i="8"/>
  <c r="AM55" i="8"/>
  <c r="AM47" i="8"/>
  <c r="AM39" i="8"/>
  <c r="AO79" i="8"/>
  <c r="AM101" i="8"/>
  <c r="AM93" i="8"/>
  <c r="AM29" i="8"/>
  <c r="AO29" i="8"/>
  <c r="AO31" i="8"/>
  <c r="AM38" i="8"/>
  <c r="AM30" i="8"/>
  <c r="AM22" i="8"/>
  <c r="AO22" i="8" s="1"/>
  <c r="AX123" i="8" s="1"/>
  <c r="AY123" i="8" s="1"/>
  <c r="BB123" i="8" s="1"/>
  <c r="AO95" i="8"/>
  <c r="AM99" i="8"/>
  <c r="AM83" i="8"/>
  <c r="AM75" i="8"/>
  <c r="AM67" i="8"/>
  <c r="AM59" i="8"/>
  <c r="AM51" i="8"/>
  <c r="AM43" i="8"/>
  <c r="AM35" i="8"/>
  <c r="AM27" i="8"/>
  <c r="AM96" i="8"/>
  <c r="AM76" i="8"/>
  <c r="AM68" i="8"/>
  <c r="BB64" i="8"/>
  <c r="BF64" i="8" s="1"/>
  <c r="AM60" i="8"/>
  <c r="AM40" i="8"/>
  <c r="AM32" i="8"/>
  <c r="AM84" i="8"/>
  <c r="AO84" i="8"/>
  <c r="AO96" i="8"/>
  <c r="AM72" i="8"/>
  <c r="AM56" i="8"/>
  <c r="AO32" i="8"/>
  <c r="AM88" i="8"/>
  <c r="AO76" i="8"/>
  <c r="AO68" i="8"/>
  <c r="AO60" i="8"/>
  <c r="AM24" i="8"/>
  <c r="AM100" i="8"/>
  <c r="AM92" i="8"/>
  <c r="AM44" i="8"/>
  <c r="AM36" i="8"/>
  <c r="AM28" i="8"/>
  <c r="AO93" i="8"/>
  <c r="AM80" i="8"/>
  <c r="AM64" i="8"/>
  <c r="AM48" i="8"/>
  <c r="AO40" i="8"/>
  <c r="AM37" i="8"/>
  <c r="AO37" i="8"/>
  <c r="AM52" i="8"/>
  <c r="K3" i="16"/>
  <c r="BQ4" i="16"/>
  <c r="BP3" i="16"/>
  <c r="BO7" i="16"/>
  <c r="I4" i="16"/>
  <c r="AK77" i="3"/>
  <c r="AK78" i="3"/>
  <c r="AK79" i="3"/>
  <c r="AK80" i="3"/>
  <c r="AK81" i="3"/>
  <c r="AK82" i="3"/>
  <c r="AK83" i="3"/>
  <c r="AK84" i="3"/>
  <c r="AK85" i="3"/>
  <c r="AK86" i="3"/>
  <c r="AK87" i="3"/>
  <c r="AK88" i="3"/>
  <c r="AK89" i="3"/>
  <c r="AK90" i="3"/>
  <c r="AK91" i="3"/>
  <c r="AK92" i="3"/>
  <c r="AK93" i="3"/>
  <c r="AK94" i="3"/>
  <c r="AK95" i="3"/>
  <c r="AK96" i="3"/>
  <c r="AK97" i="3"/>
  <c r="AK98" i="3"/>
  <c r="AK99" i="3"/>
  <c r="AK100" i="3"/>
  <c r="AK101" i="3"/>
  <c r="AK102"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U77" i="3"/>
  <c r="U78" i="3"/>
  <c r="U79" i="3"/>
  <c r="U80" i="3"/>
  <c r="U81" i="3"/>
  <c r="U82" i="3"/>
  <c r="U83" i="3"/>
  <c r="U84" i="3"/>
  <c r="U85" i="3"/>
  <c r="U86" i="3"/>
  <c r="U87" i="3"/>
  <c r="U88" i="3"/>
  <c r="U89" i="3"/>
  <c r="U90" i="3"/>
  <c r="U91" i="3"/>
  <c r="U92" i="3"/>
  <c r="U93" i="3"/>
  <c r="U94" i="3"/>
  <c r="U95" i="3"/>
  <c r="U96" i="3"/>
  <c r="U97" i="3"/>
  <c r="U98" i="3"/>
  <c r="U99" i="3"/>
  <c r="U100" i="3"/>
  <c r="U101" i="3"/>
  <c r="U102" i="3"/>
  <c r="M77" i="3"/>
  <c r="M78" i="3"/>
  <c r="M79" i="3"/>
  <c r="M80" i="3"/>
  <c r="M81" i="3"/>
  <c r="M82" i="3"/>
  <c r="M83" i="3"/>
  <c r="M84" i="3"/>
  <c r="M85" i="3"/>
  <c r="M86" i="3"/>
  <c r="M87" i="3"/>
  <c r="M88" i="3"/>
  <c r="M89" i="3"/>
  <c r="M90" i="3"/>
  <c r="M91" i="3"/>
  <c r="M92" i="3"/>
  <c r="M93" i="3"/>
  <c r="M94" i="3"/>
  <c r="M95" i="3"/>
  <c r="M96" i="3"/>
  <c r="M97" i="3"/>
  <c r="M98" i="3"/>
  <c r="M99" i="3"/>
  <c r="M100" i="3"/>
  <c r="M101" i="3"/>
  <c r="M102" i="3"/>
  <c r="E77" i="3"/>
  <c r="E78" i="3"/>
  <c r="E79" i="3"/>
  <c r="E80" i="3"/>
  <c r="E81" i="3"/>
  <c r="E82" i="3"/>
  <c r="E83" i="3"/>
  <c r="E84" i="3"/>
  <c r="E85" i="3"/>
  <c r="E86" i="3"/>
  <c r="E87" i="3"/>
  <c r="E88" i="3"/>
  <c r="E89" i="3"/>
  <c r="E90" i="3"/>
  <c r="E91" i="3"/>
  <c r="E92" i="3"/>
  <c r="E93" i="3"/>
  <c r="E94" i="3"/>
  <c r="E95" i="3"/>
  <c r="E96" i="3"/>
  <c r="E97" i="3"/>
  <c r="E98" i="3"/>
  <c r="E99" i="3"/>
  <c r="E100" i="3"/>
  <c r="E101" i="3"/>
  <c r="E102" i="3"/>
  <c r="BO3" i="16"/>
  <c r="BO4" i="16"/>
  <c r="BN3" i="16"/>
  <c r="Y5" i="16" a="1"/>
  <c r="Y5" i="16" s="1"/>
  <c r="G4" i="16"/>
  <c r="G5" i="16"/>
  <c r="G6" i="16"/>
  <c r="G7" i="16"/>
  <c r="G8" i="16"/>
  <c r="G9" i="16"/>
  <c r="G10" i="16"/>
  <c r="G11" i="16"/>
  <c r="G12" i="16"/>
  <c r="G13" i="16"/>
  <c r="G14" i="16"/>
  <c r="G15" i="16"/>
  <c r="G16" i="16"/>
  <c r="G17" i="16"/>
  <c r="G18" i="16"/>
  <c r="G19" i="16"/>
  <c r="G20" i="16"/>
  <c r="G21" i="16"/>
  <c r="G22" i="16"/>
  <c r="G23" i="16"/>
  <c r="G24" i="16"/>
  <c r="G25" i="16"/>
  <c r="G26" i="16"/>
  <c r="G27" i="16"/>
  <c r="G28" i="16"/>
  <c r="G29" i="16"/>
  <c r="G30" i="16"/>
  <c r="G31" i="16"/>
  <c r="G32" i="16"/>
  <c r="G33" i="16"/>
  <c r="G34" i="16"/>
  <c r="G35" i="16"/>
  <c r="G36" i="16"/>
  <c r="G37" i="16"/>
  <c r="G38" i="16"/>
  <c r="G39" i="16"/>
  <c r="G40" i="16"/>
  <c r="G41" i="16"/>
  <c r="G42" i="16"/>
  <c r="G43" i="16"/>
  <c r="H4" i="16"/>
  <c r="H5" i="16"/>
  <c r="H6" i="16"/>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I5" i="16"/>
  <c r="I6" i="16"/>
  <c r="I7"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J4" i="16"/>
  <c r="J5" i="16"/>
  <c r="J6" i="16"/>
  <c r="J7" i="16"/>
  <c r="J8" i="16"/>
  <c r="J9" i="16"/>
  <c r="J10" i="16"/>
  <c r="J11" i="16"/>
  <c r="J12" i="16"/>
  <c r="J13" i="16"/>
  <c r="J14" i="16"/>
  <c r="J15" i="16"/>
  <c r="J16" i="16"/>
  <c r="J17" i="16"/>
  <c r="J18" i="16"/>
  <c r="J19" i="16"/>
  <c r="J20" i="16"/>
  <c r="J21" i="16"/>
  <c r="J22" i="16"/>
  <c r="J23" i="16"/>
  <c r="J24" i="16"/>
  <c r="J25" i="16"/>
  <c r="J26" i="16"/>
  <c r="J27" i="16"/>
  <c r="J28" i="16"/>
  <c r="J29" i="16"/>
  <c r="J30" i="16"/>
  <c r="J31" i="16"/>
  <c r="J32" i="16"/>
  <c r="J33" i="16"/>
  <c r="J34" i="16"/>
  <c r="J35" i="16"/>
  <c r="J36" i="16"/>
  <c r="J37" i="16"/>
  <c r="J38" i="16"/>
  <c r="J39" i="16"/>
  <c r="J40" i="16"/>
  <c r="J41" i="16"/>
  <c r="J42" i="16"/>
  <c r="J43" i="16"/>
  <c r="J44" i="16"/>
  <c r="J45" i="16"/>
  <c r="J46" i="16"/>
  <c r="J47" i="16"/>
  <c r="J48" i="16"/>
  <c r="J49" i="16"/>
  <c r="J50" i="16"/>
  <c r="J51" i="16"/>
  <c r="J52" i="16"/>
  <c r="J53" i="16"/>
  <c r="J54" i="16"/>
  <c r="J55" i="16"/>
  <c r="J56" i="16"/>
  <c r="J57" i="16"/>
  <c r="J58" i="16"/>
  <c r="J59" i="16"/>
  <c r="J60" i="16"/>
  <c r="J61" i="16"/>
  <c r="J62" i="16"/>
  <c r="J63" i="16"/>
  <c r="J64" i="16"/>
  <c r="J65" i="16"/>
  <c r="J66" i="16"/>
  <c r="J67" i="16"/>
  <c r="J68" i="16"/>
  <c r="J69" i="16"/>
  <c r="J70" i="16"/>
  <c r="J71" i="16"/>
  <c r="J72" i="16"/>
  <c r="J73" i="16"/>
  <c r="J74" i="16"/>
  <c r="J75" i="16"/>
  <c r="J76" i="16"/>
  <c r="J77" i="16"/>
  <c r="J78" i="16"/>
  <c r="J79" i="16"/>
  <c r="J80" i="16"/>
  <c r="J81" i="16"/>
  <c r="J82" i="16"/>
  <c r="J83" i="16"/>
  <c r="J84" i="16"/>
  <c r="J85" i="16"/>
  <c r="J86" i="16"/>
  <c r="J87" i="16"/>
  <c r="J88" i="16"/>
  <c r="J89" i="16"/>
  <c r="J90" i="16"/>
  <c r="J91" i="16"/>
  <c r="J92" i="16"/>
  <c r="J93" i="16"/>
  <c r="J94" i="16"/>
  <c r="J95" i="16"/>
  <c r="J96" i="16"/>
  <c r="J97" i="16"/>
  <c r="J98" i="16"/>
  <c r="J99" i="16"/>
  <c r="J100" i="16"/>
  <c r="J101" i="16"/>
  <c r="J102" i="16"/>
  <c r="J103" i="16"/>
  <c r="J104" i="16"/>
  <c r="J105" i="16"/>
  <c r="J106" i="16"/>
  <c r="J107" i="16"/>
  <c r="J108" i="16"/>
  <c r="J109" i="16"/>
  <c r="J110" i="16"/>
  <c r="J111" i="16"/>
  <c r="J112" i="16"/>
  <c r="J113" i="16"/>
  <c r="J114" i="16"/>
  <c r="J115" i="16"/>
  <c r="J116" i="16"/>
  <c r="J117" i="16"/>
  <c r="J118" i="16"/>
  <c r="J119" i="16"/>
  <c r="J120" i="16"/>
  <c r="J121" i="16"/>
  <c r="J122" i="16"/>
  <c r="J123" i="16"/>
  <c r="J124" i="16"/>
  <c r="J125" i="16"/>
  <c r="J126" i="16"/>
  <c r="J127" i="16"/>
  <c r="J128" i="16"/>
  <c r="J129" i="16"/>
  <c r="J130" i="16"/>
  <c r="J131" i="16"/>
  <c r="J132" i="16"/>
  <c r="J133" i="16"/>
  <c r="J134" i="16"/>
  <c r="J135" i="16"/>
  <c r="J136" i="16"/>
  <c r="J137" i="16"/>
  <c r="J138" i="16"/>
  <c r="J139" i="16"/>
  <c r="J140" i="16"/>
  <c r="J141" i="16"/>
  <c r="J142" i="16"/>
  <c r="J143" i="16"/>
  <c r="J144" i="16"/>
  <c r="J145" i="16"/>
  <c r="J146" i="16"/>
  <c r="J147" i="16"/>
  <c r="J148" i="16"/>
  <c r="J149" i="16"/>
  <c r="J150" i="16"/>
  <c r="J151" i="16"/>
  <c r="J152" i="16"/>
  <c r="J153" i="16"/>
  <c r="J154" i="16"/>
  <c r="J155" i="16"/>
  <c r="J156" i="16"/>
  <c r="J157" i="16"/>
  <c r="J158" i="16"/>
  <c r="J159" i="16"/>
  <c r="J160" i="16"/>
  <c r="J161" i="16"/>
  <c r="J162" i="16"/>
  <c r="J163" i="16"/>
  <c r="J164" i="16"/>
  <c r="J165" i="16"/>
  <c r="J166" i="16"/>
  <c r="J167" i="16"/>
  <c r="J168" i="16"/>
  <c r="J169" i="16"/>
  <c r="J170" i="16"/>
  <c r="J171" i="16"/>
  <c r="J172" i="16"/>
  <c r="J173" i="16"/>
  <c r="J174" i="16"/>
  <c r="J175" i="16"/>
  <c r="J176" i="16"/>
  <c r="J177" i="16"/>
  <c r="J178" i="16"/>
  <c r="J179" i="16"/>
  <c r="J180" i="16"/>
  <c r="J181" i="16"/>
  <c r="J182" i="16"/>
  <c r="J183" i="16"/>
  <c r="J184" i="16"/>
  <c r="J185" i="16"/>
  <c r="J186" i="16"/>
  <c r="J187" i="16"/>
  <c r="J188" i="16"/>
  <c r="J189" i="16"/>
  <c r="J190" i="16"/>
  <c r="J191" i="16"/>
  <c r="J192" i="16"/>
  <c r="J193" i="16"/>
  <c r="J194" i="16"/>
  <c r="J195" i="16"/>
  <c r="J196" i="16"/>
  <c r="J197" i="16"/>
  <c r="J198" i="16"/>
  <c r="J199" i="16"/>
  <c r="J200" i="16"/>
  <c r="J201" i="16"/>
  <c r="J202" i="16"/>
  <c r="J203" i="16"/>
  <c r="J204" i="16"/>
  <c r="J205" i="16"/>
  <c r="J206" i="16"/>
  <c r="J207" i="16"/>
  <c r="J208" i="16"/>
  <c r="J209" i="16"/>
  <c r="J210" i="16"/>
  <c r="J211" i="16"/>
  <c r="K4" i="16"/>
  <c r="K5" i="16"/>
  <c r="K6" i="16"/>
  <c r="K7" i="16"/>
  <c r="K8" i="16"/>
  <c r="K9" i="16"/>
  <c r="K10" i="16"/>
  <c r="K11" i="16"/>
  <c r="K12" i="16"/>
  <c r="K13" i="16"/>
  <c r="K14" i="16"/>
  <c r="K15" i="16"/>
  <c r="K16" i="16"/>
  <c r="K17" i="16"/>
  <c r="K18" i="16"/>
  <c r="K19" i="16"/>
  <c r="K20" i="16"/>
  <c r="K21" i="16"/>
  <c r="K22" i="16"/>
  <c r="K23" i="16"/>
  <c r="K24" i="16"/>
  <c r="K25" i="16"/>
  <c r="K26" i="16"/>
  <c r="K27" i="16"/>
  <c r="K28" i="16"/>
  <c r="K29" i="16"/>
  <c r="K30" i="16"/>
  <c r="K31" i="16"/>
  <c r="K32" i="16"/>
  <c r="K33" i="16"/>
  <c r="K34" i="16"/>
  <c r="K35" i="16"/>
  <c r="K36" i="16"/>
  <c r="K37" i="16"/>
  <c r="K38" i="16"/>
  <c r="K39" i="16"/>
  <c r="K40" i="16"/>
  <c r="K41" i="16"/>
  <c r="K42" i="16"/>
  <c r="K43" i="16"/>
  <c r="K44" i="16"/>
  <c r="K45" i="16"/>
  <c r="K46" i="16"/>
  <c r="K47" i="16"/>
  <c r="K48" i="16"/>
  <c r="K49" i="16"/>
  <c r="K50" i="16"/>
  <c r="K51" i="16"/>
  <c r="K52" i="16"/>
  <c r="K53" i="16"/>
  <c r="K54" i="16"/>
  <c r="K55" i="16"/>
  <c r="K56" i="16"/>
  <c r="K57" i="16"/>
  <c r="K58" i="16"/>
  <c r="K59" i="16"/>
  <c r="K60" i="16"/>
  <c r="K61" i="16"/>
  <c r="K62" i="16"/>
  <c r="K63" i="16"/>
  <c r="K64" i="16"/>
  <c r="K65" i="16"/>
  <c r="K66" i="16"/>
  <c r="K67" i="16"/>
  <c r="K68" i="16"/>
  <c r="K69" i="16"/>
  <c r="K70" i="16"/>
  <c r="K71" i="16"/>
  <c r="K72" i="16"/>
  <c r="K73" i="16"/>
  <c r="K74" i="16"/>
  <c r="K75" i="16"/>
  <c r="K76" i="16"/>
  <c r="K77" i="16"/>
  <c r="K78" i="16"/>
  <c r="K79" i="16"/>
  <c r="K80" i="16"/>
  <c r="K81" i="16"/>
  <c r="K82" i="16"/>
  <c r="K83" i="16"/>
  <c r="K84" i="16"/>
  <c r="K85" i="16"/>
  <c r="K86" i="16"/>
  <c r="K87" i="16"/>
  <c r="K88" i="16"/>
  <c r="K89" i="16"/>
  <c r="K90" i="16"/>
  <c r="K91" i="16"/>
  <c r="K92" i="16"/>
  <c r="K93" i="16"/>
  <c r="K94" i="16"/>
  <c r="K95" i="16"/>
  <c r="K96" i="16"/>
  <c r="K97" i="16"/>
  <c r="K98" i="16"/>
  <c r="K99" i="16"/>
  <c r="K100" i="16"/>
  <c r="K101" i="16"/>
  <c r="K102" i="16"/>
  <c r="K103" i="16"/>
  <c r="K104" i="16"/>
  <c r="K105" i="16"/>
  <c r="K106" i="16"/>
  <c r="K107" i="16"/>
  <c r="K108" i="16"/>
  <c r="K109" i="16"/>
  <c r="K110" i="16"/>
  <c r="K111" i="16"/>
  <c r="K112" i="16"/>
  <c r="K113" i="16"/>
  <c r="K114" i="16"/>
  <c r="K115" i="16"/>
  <c r="K116" i="16"/>
  <c r="K117" i="16"/>
  <c r="K118" i="16"/>
  <c r="K119" i="16"/>
  <c r="K120" i="16"/>
  <c r="K121" i="16"/>
  <c r="K122" i="16"/>
  <c r="K123" i="16"/>
  <c r="K124" i="16"/>
  <c r="K125" i="16"/>
  <c r="K126" i="16"/>
  <c r="K127" i="16"/>
  <c r="K128" i="16"/>
  <c r="K129" i="16"/>
  <c r="K130" i="16"/>
  <c r="K131" i="16"/>
  <c r="K132" i="16"/>
  <c r="K133" i="16"/>
  <c r="K134" i="16"/>
  <c r="K135" i="16"/>
  <c r="K136" i="16"/>
  <c r="K137" i="16"/>
  <c r="K138" i="16"/>
  <c r="K139" i="16"/>
  <c r="K140" i="16"/>
  <c r="K141" i="16"/>
  <c r="K142" i="16"/>
  <c r="K143" i="16"/>
  <c r="K144" i="16"/>
  <c r="K145" i="16"/>
  <c r="K146" i="16"/>
  <c r="K147" i="16"/>
  <c r="K148" i="16"/>
  <c r="K149" i="16"/>
  <c r="K150" i="16"/>
  <c r="K151" i="16"/>
  <c r="K152" i="16"/>
  <c r="K153" i="16"/>
  <c r="K154" i="16"/>
  <c r="K155" i="16"/>
  <c r="K156" i="16"/>
  <c r="K157" i="16"/>
  <c r="K158" i="16"/>
  <c r="K159" i="16"/>
  <c r="K160" i="16"/>
  <c r="K161" i="16"/>
  <c r="K162" i="16"/>
  <c r="K163" i="16"/>
  <c r="K164" i="16"/>
  <c r="K165" i="16"/>
  <c r="K166" i="16"/>
  <c r="K167" i="16"/>
  <c r="K168" i="16"/>
  <c r="K169" i="16"/>
  <c r="K170" i="16"/>
  <c r="K171" i="16"/>
  <c r="K172" i="16"/>
  <c r="K173" i="16"/>
  <c r="K174" i="16"/>
  <c r="K175" i="16"/>
  <c r="K176" i="16"/>
  <c r="K177" i="16"/>
  <c r="K178" i="16"/>
  <c r="K179" i="16"/>
  <c r="K180" i="16"/>
  <c r="K181" i="16"/>
  <c r="K182" i="16"/>
  <c r="K183" i="16"/>
  <c r="K184" i="16"/>
  <c r="K185" i="16"/>
  <c r="K186" i="16"/>
  <c r="K187" i="16"/>
  <c r="K188" i="16"/>
  <c r="K189" i="16"/>
  <c r="K190" i="16"/>
  <c r="K191" i="16"/>
  <c r="K192" i="16"/>
  <c r="K193" i="16"/>
  <c r="K194" i="16"/>
  <c r="K195" i="16"/>
  <c r="K196" i="16"/>
  <c r="K197" i="16"/>
  <c r="K198" i="16"/>
  <c r="K199" i="16"/>
  <c r="K200" i="16"/>
  <c r="K201" i="16"/>
  <c r="K202" i="16"/>
  <c r="K203" i="16"/>
  <c r="K204" i="16"/>
  <c r="K205" i="16"/>
  <c r="K206" i="16"/>
  <c r="K207" i="16"/>
  <c r="K208" i="16"/>
  <c r="K209" i="16"/>
  <c r="K210" i="16"/>
  <c r="K211" i="16"/>
  <c r="AX124" i="8" l="1"/>
  <c r="AY124" i="8" s="1"/>
  <c r="BB124" i="8" s="1"/>
  <c r="AT6" i="20"/>
  <c r="AG4" i="20"/>
  <c r="AI4" i="20"/>
  <c r="GU3" i="8"/>
  <c r="AT8" i="20"/>
  <c r="AX8" i="20" s="1"/>
  <c r="FY105" i="8" a="1"/>
  <c r="FY105" i="8" s="1"/>
  <c r="AN4" i="20"/>
  <c r="CR3" i="8"/>
  <c r="CX10" i="23"/>
  <c r="CY10" i="23" s="1"/>
  <c r="AK11" i="20"/>
  <c r="AP11" i="20"/>
  <c r="W6" i="20"/>
  <c r="AJ5" i="8"/>
  <c r="W5" i="20"/>
  <c r="CX9" i="23"/>
  <c r="CY9" i="23" s="1"/>
  <c r="CX8" i="23"/>
  <c r="CY8" i="23" s="1"/>
  <c r="CX6" i="23"/>
  <c r="CY6" i="23" s="1"/>
  <c r="AJ4" i="8"/>
  <c r="AK12" i="20"/>
  <c r="AP12" i="20"/>
  <c r="AK9" i="20"/>
  <c r="AP9" i="20"/>
  <c r="AK7" i="20"/>
  <c r="AP7" i="20"/>
  <c r="AP8" i="20"/>
  <c r="AK8" i="20"/>
  <c r="AP10" i="20"/>
  <c r="AK10" i="20"/>
  <c r="AP13" i="20"/>
  <c r="AK13" i="20"/>
  <c r="W7" i="20"/>
  <c r="AJ6" i="8"/>
  <c r="AK5" i="20"/>
  <c r="AP5" i="20"/>
  <c r="AX22" i="8"/>
  <c r="AY22" i="8" s="1"/>
  <c r="BB153" i="8"/>
  <c r="BB134" i="8"/>
  <c r="BB156" i="8"/>
  <c r="BF198" i="8"/>
  <c r="FS4" i="8"/>
  <c r="FS5" i="8" s="1"/>
  <c r="AV104" i="8"/>
  <c r="AT104" i="8"/>
  <c r="EZ15" i="8"/>
  <c r="EY15" i="8"/>
  <c r="FS120" i="8"/>
  <c r="FS121" i="8" s="1"/>
  <c r="FT116" i="8"/>
  <c r="FT117" i="8" s="1"/>
  <c r="EO12" i="8"/>
  <c r="EO13" i="8" s="1"/>
  <c r="FI114" i="8"/>
  <c r="FI115" i="8" s="1"/>
  <c r="FJ113" i="8"/>
  <c r="EP11" i="8"/>
  <c r="FT3" i="8"/>
  <c r="FT4" i="8" s="1"/>
  <c r="BB129" i="8"/>
  <c r="FG3" i="8"/>
  <c r="FI3" i="8" s="1"/>
  <c r="FI4" i="8" s="1"/>
  <c r="FI5" i="8" s="1"/>
  <c r="DU4" i="8"/>
  <c r="DU5" i="8" s="1"/>
  <c r="EC3" i="8"/>
  <c r="EE3" i="8" s="1"/>
  <c r="EE4" i="8" s="1"/>
  <c r="EE5" i="8" s="1"/>
  <c r="DS3" i="8"/>
  <c r="DV3" i="8" s="1"/>
  <c r="DV4" i="8" s="1"/>
  <c r="DV5" i="8" s="1"/>
  <c r="AT15" i="20"/>
  <c r="AT17" i="20"/>
  <c r="GE3" i="8"/>
  <c r="GH3" i="8"/>
  <c r="AO4" i="20"/>
  <c r="BF147" i="8"/>
  <c r="BB195" i="8"/>
  <c r="BF182" i="8"/>
  <c r="BB178" i="8"/>
  <c r="BB171" i="8"/>
  <c r="BB201" i="8"/>
  <c r="BB126" i="8"/>
  <c r="BB181" i="8"/>
  <c r="BF193" i="8"/>
  <c r="BB145" i="8"/>
  <c r="BF186" i="8"/>
  <c r="BB148" i="8"/>
  <c r="BF190" i="8"/>
  <c r="BF163" i="8"/>
  <c r="BB155" i="8"/>
  <c r="BF140" i="8"/>
  <c r="BF123" i="8"/>
  <c r="BB165" i="8"/>
  <c r="BF167" i="8"/>
  <c r="BB146" i="8"/>
  <c r="BB139" i="8"/>
  <c r="BB189" i="8"/>
  <c r="BF125" i="8"/>
  <c r="BB188" i="8"/>
  <c r="BF154" i="8"/>
  <c r="BB149" i="8"/>
  <c r="BF157" i="8"/>
  <c r="BF150" i="8"/>
  <c r="BF203" i="8"/>
  <c r="BF179" i="8"/>
  <c r="BF187" i="8"/>
  <c r="BB137" i="8"/>
  <c r="AX185" i="8"/>
  <c r="AY185" i="8" s="1"/>
  <c r="AX84" i="8"/>
  <c r="AY84" i="8" s="1"/>
  <c r="BB84" i="8" s="1"/>
  <c r="BF84" i="8" s="1"/>
  <c r="AX177" i="8"/>
  <c r="AY177" i="8" s="1"/>
  <c r="AX76" i="8"/>
  <c r="AY76" i="8" s="1"/>
  <c r="BB76" i="8" s="1"/>
  <c r="BF76" i="8" s="1"/>
  <c r="AX151" i="8"/>
  <c r="AY151" i="8" s="1"/>
  <c r="BB151" i="8" s="1"/>
  <c r="AX50" i="8"/>
  <c r="AY50" i="8" s="1"/>
  <c r="BB50" i="8" s="1"/>
  <c r="BF50" i="8" s="1"/>
  <c r="AX183" i="8"/>
  <c r="AY183" i="8" s="1"/>
  <c r="AX82" i="8"/>
  <c r="AY82" i="8" s="1"/>
  <c r="BB82" i="8" s="1"/>
  <c r="BF82" i="8" s="1"/>
  <c r="AX138" i="8"/>
  <c r="AY138" i="8" s="1"/>
  <c r="AX37" i="8"/>
  <c r="AY37" i="8" s="1"/>
  <c r="AX40" i="8"/>
  <c r="AY40" i="8" s="1"/>
  <c r="AX141" i="8"/>
  <c r="AY141" i="8" s="1"/>
  <c r="AX32" i="8"/>
  <c r="AY32" i="8" s="1"/>
  <c r="AX133" i="8"/>
  <c r="AY133" i="8" s="1"/>
  <c r="AX127" i="8"/>
  <c r="AY127" i="8" s="1"/>
  <c r="AX26" i="8"/>
  <c r="AY26" i="8" s="1"/>
  <c r="BF131" i="8"/>
  <c r="BB166" i="8"/>
  <c r="AX31" i="8"/>
  <c r="AY31" i="8" s="1"/>
  <c r="AX132" i="8"/>
  <c r="AY132" i="8" s="1"/>
  <c r="AX71" i="8"/>
  <c r="AY71" i="8" s="1"/>
  <c r="BB71" i="8" s="1"/>
  <c r="BF71" i="8" s="1"/>
  <c r="AX172" i="8"/>
  <c r="AY172" i="8" s="1"/>
  <c r="BB174" i="8"/>
  <c r="BB158" i="8"/>
  <c r="AX130" i="8"/>
  <c r="AY130" i="8" s="1"/>
  <c r="AX29" i="8"/>
  <c r="AY29" i="8" s="1"/>
  <c r="AX79" i="8"/>
  <c r="AY79" i="8" s="1"/>
  <c r="BB79" i="8" s="1"/>
  <c r="BF79" i="8" s="1"/>
  <c r="AX180" i="8"/>
  <c r="AY180" i="8" s="1"/>
  <c r="AX161" i="8"/>
  <c r="AY161" i="8" s="1"/>
  <c r="AX60" i="8"/>
  <c r="AY60" i="8" s="1"/>
  <c r="BB60" i="8" s="1"/>
  <c r="BF60" i="8" s="1"/>
  <c r="AX95" i="8"/>
  <c r="AY95" i="8" s="1"/>
  <c r="BB95" i="8" s="1"/>
  <c r="BF95" i="8" s="1"/>
  <c r="AX196" i="8"/>
  <c r="AY196" i="8" s="1"/>
  <c r="AX143" i="8"/>
  <c r="AY143" i="8" s="1"/>
  <c r="AX42" i="8"/>
  <c r="AY42" i="8" s="1"/>
  <c r="AX170" i="8"/>
  <c r="AY170" i="8" s="1"/>
  <c r="BF170" i="8" s="1"/>
  <c r="AX69" i="8"/>
  <c r="AY69" i="8" s="1"/>
  <c r="BB69" i="8" s="1"/>
  <c r="BF69" i="8" s="1"/>
  <c r="AX162" i="8"/>
  <c r="AY162" i="8" s="1"/>
  <c r="BF162" i="8" s="1"/>
  <c r="AX61" i="8"/>
  <c r="AY61" i="8" s="1"/>
  <c r="BB61" i="8" s="1"/>
  <c r="BF61" i="8" s="1"/>
  <c r="AX194" i="8"/>
  <c r="AY194" i="8" s="1"/>
  <c r="AX93" i="8"/>
  <c r="AY93" i="8" s="1"/>
  <c r="BB93" i="8" s="1"/>
  <c r="BF93" i="8" s="1"/>
  <c r="AX169" i="8"/>
  <c r="AY169" i="8" s="1"/>
  <c r="AX68" i="8"/>
  <c r="AY68" i="8" s="1"/>
  <c r="BB68" i="8" s="1"/>
  <c r="BF68" i="8" s="1"/>
  <c r="AX96" i="8"/>
  <c r="AY96" i="8" s="1"/>
  <c r="BB96" i="8" s="1"/>
  <c r="BF96" i="8" s="1"/>
  <c r="AX197" i="8"/>
  <c r="AY197" i="8" s="1"/>
  <c r="AX41" i="8"/>
  <c r="AY41" i="8" s="1"/>
  <c r="AX142" i="8"/>
  <c r="AY142" i="8" s="1"/>
  <c r="BB142" i="8" s="1"/>
  <c r="AX192" i="8"/>
  <c r="AY192" i="8" s="1"/>
  <c r="AX91" i="8"/>
  <c r="AY91" i="8" s="1"/>
  <c r="BB91" i="8" s="1"/>
  <c r="BF91" i="8" s="1"/>
  <c r="AY3" i="8"/>
  <c r="DF12" i="8"/>
  <c r="DF13" i="8" s="1"/>
  <c r="DG7" i="8"/>
  <c r="DI7" i="8"/>
  <c r="DH7" i="8"/>
  <c r="BF136" i="8"/>
  <c r="BB136" i="8"/>
  <c r="BF128" i="8"/>
  <c r="BB128" i="8"/>
  <c r="BF168" i="8"/>
  <c r="BB168" i="8"/>
  <c r="BF164" i="8"/>
  <c r="BB164" i="8"/>
  <c r="BB144" i="8"/>
  <c r="BF144" i="8"/>
  <c r="BF200" i="8"/>
  <c r="BB200" i="8"/>
  <c r="BF152" i="8"/>
  <c r="BB152" i="8"/>
  <c r="BB202" i="8"/>
  <c r="BF202" i="8"/>
  <c r="BF135" i="8"/>
  <c r="BB135" i="8"/>
  <c r="BB204" i="8"/>
  <c r="BF204" i="8"/>
  <c r="BF160" i="8"/>
  <c r="BB160" i="8"/>
  <c r="BF191" i="8"/>
  <c r="BB191" i="8"/>
  <c r="BB176" i="8"/>
  <c r="BF176" i="8"/>
  <c r="BF175" i="8"/>
  <c r="BB175" i="8"/>
  <c r="BF184" i="8"/>
  <c r="BB184" i="8"/>
  <c r="BF199" i="8"/>
  <c r="BB199" i="8"/>
  <c r="BO5" i="16"/>
  <c r="BN4" i="16"/>
  <c r="AX6" i="20" l="1"/>
  <c r="GP3" i="8"/>
  <c r="GP4" i="8"/>
  <c r="BF124" i="8"/>
  <c r="AP4" i="20"/>
  <c r="AK4" i="20"/>
  <c r="AZ6" i="20"/>
  <c r="BA6" i="20" s="1"/>
  <c r="AZ17" i="20"/>
  <c r="AX17" i="20"/>
  <c r="AZ15" i="20"/>
  <c r="AX15" i="20"/>
  <c r="AZ8" i="20"/>
  <c r="BA8" i="20" s="1"/>
  <c r="W4" i="20"/>
  <c r="AJ3" i="8"/>
  <c r="AX104" i="8" s="1"/>
  <c r="AY104" i="8" s="1"/>
  <c r="BB104" i="8" s="1"/>
  <c r="CX5" i="23"/>
  <c r="CY5" i="23" s="1"/>
  <c r="CX7" i="23"/>
  <c r="CY7" i="23" s="1"/>
  <c r="DF14" i="8"/>
  <c r="FS122" i="8"/>
  <c r="EZ16" i="8"/>
  <c r="EO14" i="8"/>
  <c r="FT118" i="8"/>
  <c r="EY16" i="8"/>
  <c r="FI116" i="8"/>
  <c r="EP12" i="8"/>
  <c r="FJ114" i="8"/>
  <c r="FJ115" i="8" s="1"/>
  <c r="FT5" i="8"/>
  <c r="FJ3" i="8"/>
  <c r="FJ4" i="8" s="1"/>
  <c r="FJ5" i="8" s="1"/>
  <c r="FJ6" i="8" s="1"/>
  <c r="EF3" i="8"/>
  <c r="EF4" i="8" s="1"/>
  <c r="EF5" i="8" s="1"/>
  <c r="EF6" i="8" s="1"/>
  <c r="EF7" i="8" s="1"/>
  <c r="FS6" i="8"/>
  <c r="FI6" i="8"/>
  <c r="FI7" i="8" s="1"/>
  <c r="DV6" i="8"/>
  <c r="EE6" i="8"/>
  <c r="DU6" i="8"/>
  <c r="GL4" i="8"/>
  <c r="GL3" i="8"/>
  <c r="BF151" i="8"/>
  <c r="BF142" i="8"/>
  <c r="BB162" i="8"/>
  <c r="BB170" i="8"/>
  <c r="DG8" i="8"/>
  <c r="DH8" i="8"/>
  <c r="DI8" i="8"/>
  <c r="BF141" i="8"/>
  <c r="BB141" i="8"/>
  <c r="BB177" i="8"/>
  <c r="BF177" i="8"/>
  <c r="BF132" i="8"/>
  <c r="BB132" i="8"/>
  <c r="BF172" i="8"/>
  <c r="BB172" i="8"/>
  <c r="BF183" i="8"/>
  <c r="BB183" i="8"/>
  <c r="BF192" i="8"/>
  <c r="BB192" i="8"/>
  <c r="BF161" i="8"/>
  <c r="BB161" i="8"/>
  <c r="BB185" i="8"/>
  <c r="BF185" i="8"/>
  <c r="BF197" i="8"/>
  <c r="BB197" i="8"/>
  <c r="BF127" i="8"/>
  <c r="BB127" i="8"/>
  <c r="BB180" i="8"/>
  <c r="BF180" i="8"/>
  <c r="BB138" i="8"/>
  <c r="BF138" i="8"/>
  <c r="BB169" i="8"/>
  <c r="BF169" i="8"/>
  <c r="BF196" i="8"/>
  <c r="BB196" i="8"/>
  <c r="BB130" i="8"/>
  <c r="BF130" i="8"/>
  <c r="BF133" i="8"/>
  <c r="BB133" i="8"/>
  <c r="BB194" i="8"/>
  <c r="BF194" i="8"/>
  <c r="BF143" i="8"/>
  <c r="BB143" i="8"/>
  <c r="BN5" i="16"/>
  <c r="BO6" i="16"/>
  <c r="AS4" i="16"/>
  <c r="AS5" i="16"/>
  <c r="AS6" i="16"/>
  <c r="AS7" i="16"/>
  <c r="AS8" i="16"/>
  <c r="E18" i="3"/>
  <c r="E25" i="3"/>
  <c r="E26" i="3"/>
  <c r="E19" i="3"/>
  <c r="E15" i="3"/>
  <c r="E10" i="3"/>
  <c r="E20" i="3"/>
  <c r="E21" i="3"/>
  <c r="E23" i="3"/>
  <c r="E22" i="3"/>
  <c r="E29" i="3"/>
  <c r="E30" i="3"/>
  <c r="E31" i="3"/>
  <c r="E32" i="3"/>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AD10" i="16"/>
  <c r="AI3" i="16"/>
  <c r="AH4" i="16"/>
  <c r="AI4" i="16"/>
  <c r="AH5" i="16"/>
  <c r="AI5" i="16"/>
  <c r="AH6" i="16"/>
  <c r="AI6" i="16"/>
  <c r="AH7" i="16"/>
  <c r="AI7" i="16"/>
  <c r="AH8" i="16"/>
  <c r="AI8" i="16"/>
  <c r="AH9" i="16"/>
  <c r="AI9" i="16"/>
  <c r="AH10" i="16"/>
  <c r="AI10" i="16"/>
  <c r="AH11" i="16"/>
  <c r="AI11" i="16"/>
  <c r="AH12" i="16"/>
  <c r="AI12"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O49" i="16"/>
  <c r="O50" i="16"/>
  <c r="O51" i="16"/>
  <c r="O52" i="16"/>
  <c r="O53" i="16"/>
  <c r="O54" i="16"/>
  <c r="O55" i="16"/>
  <c r="O56" i="16"/>
  <c r="O57" i="16"/>
  <c r="O58" i="16"/>
  <c r="O59" i="16"/>
  <c r="O60" i="16"/>
  <c r="O61" i="16"/>
  <c r="O62" i="16"/>
  <c r="O63" i="16"/>
  <c r="O64" i="16"/>
  <c r="O65" i="16"/>
  <c r="O66" i="16"/>
  <c r="O67" i="16"/>
  <c r="O68" i="16"/>
  <c r="O69" i="16"/>
  <c r="O70" i="16"/>
  <c r="O71" i="16"/>
  <c r="O72" i="16"/>
  <c r="O73" i="16"/>
  <c r="O74" i="16"/>
  <c r="O75" i="16"/>
  <c r="O76" i="16"/>
  <c r="O77" i="16"/>
  <c r="O78" i="16"/>
  <c r="O79" i="16"/>
  <c r="O80" i="16"/>
  <c r="O81" i="16"/>
  <c r="O82" i="16"/>
  <c r="O83" i="16"/>
  <c r="O84" i="16"/>
  <c r="O85" i="16"/>
  <c r="O86" i="16"/>
  <c r="O87" i="16"/>
  <c r="O88" i="16"/>
  <c r="O89" i="16"/>
  <c r="O90" i="16"/>
  <c r="O91" i="16"/>
  <c r="O92" i="16"/>
  <c r="G140" i="16"/>
  <c r="G141" i="16"/>
  <c r="G142" i="16"/>
  <c r="G143" i="16"/>
  <c r="G144" i="16"/>
  <c r="G145" i="16"/>
  <c r="G146" i="16"/>
  <c r="G147" i="16"/>
  <c r="G148" i="16"/>
  <c r="G149" i="16"/>
  <c r="G150" i="16"/>
  <c r="G151" i="16"/>
  <c r="G152" i="16"/>
  <c r="G153" i="16"/>
  <c r="G154" i="16"/>
  <c r="G155" i="16"/>
  <c r="G156" i="16"/>
  <c r="G157" i="16"/>
  <c r="G158" i="16"/>
  <c r="G159" i="16"/>
  <c r="G160" i="16"/>
  <c r="G161" i="16"/>
  <c r="G162" i="16"/>
  <c r="G163" i="16"/>
  <c r="G164" i="16"/>
  <c r="G165" i="16"/>
  <c r="G166" i="16"/>
  <c r="G167" i="16"/>
  <c r="G168" i="16"/>
  <c r="G169" i="16"/>
  <c r="G170" i="16"/>
  <c r="G171" i="16"/>
  <c r="G172" i="16"/>
  <c r="G173" i="16"/>
  <c r="G174" i="16"/>
  <c r="G175" i="16"/>
  <c r="G176" i="16"/>
  <c r="G177" i="16"/>
  <c r="G178" i="16"/>
  <c r="G179" i="16"/>
  <c r="G180" i="16"/>
  <c r="G181" i="16"/>
  <c r="G182" i="16"/>
  <c r="G183" i="16"/>
  <c r="G184" i="16"/>
  <c r="G185" i="16"/>
  <c r="G186" i="16"/>
  <c r="G187" i="16"/>
  <c r="G188" i="16"/>
  <c r="G189" i="16"/>
  <c r="G190" i="16"/>
  <c r="G191" i="16"/>
  <c r="G192" i="16"/>
  <c r="G193" i="16"/>
  <c r="G194" i="16"/>
  <c r="G195" i="16"/>
  <c r="G196" i="16"/>
  <c r="G197" i="16"/>
  <c r="G198" i="16"/>
  <c r="G199" i="16"/>
  <c r="G200" i="16"/>
  <c r="G201" i="16"/>
  <c r="G202" i="16"/>
  <c r="G203" i="16"/>
  <c r="G204" i="16"/>
  <c r="G205" i="16"/>
  <c r="G206" i="16"/>
  <c r="G207" i="16"/>
  <c r="G208" i="16"/>
  <c r="G209" i="16"/>
  <c r="G210" i="16"/>
  <c r="G211"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M3" i="8"/>
  <c r="M4" i="8"/>
  <c r="M5" i="8"/>
  <c r="M6" i="8"/>
  <c r="M7" i="8"/>
  <c r="M8" i="8"/>
  <c r="M9" i="8"/>
  <c r="M10" i="8"/>
  <c r="M11" i="8"/>
  <c r="M12" i="8"/>
  <c r="M13" i="8"/>
  <c r="M14" i="8"/>
  <c r="M15" i="8"/>
  <c r="M16" i="8"/>
  <c r="M17" i="8"/>
  <c r="M18" i="8"/>
  <c r="M19" i="8"/>
  <c r="M20" i="8"/>
  <c r="M21" i="8"/>
  <c r="M22" i="8"/>
  <c r="M23" i="8"/>
  <c r="M24" i="8"/>
  <c r="M25" i="8"/>
  <c r="L3" i="8"/>
  <c r="L4" i="8"/>
  <c r="L5" i="8"/>
  <c r="L6" i="8"/>
  <c r="L7" i="8"/>
  <c r="L8" i="8"/>
  <c r="L9" i="8"/>
  <c r="L10" i="8"/>
  <c r="L11" i="8"/>
  <c r="L12" i="8"/>
  <c r="L13" i="8"/>
  <c r="L14" i="8"/>
  <c r="L15" i="8"/>
  <c r="L16" i="8"/>
  <c r="L17" i="8"/>
  <c r="L18" i="8"/>
  <c r="L19" i="8"/>
  <c r="L20" i="8"/>
  <c r="L21" i="8"/>
  <c r="L22" i="8"/>
  <c r="L23" i="8"/>
  <c r="L24" i="8"/>
  <c r="L25" i="8"/>
  <c r="K3" i="8"/>
  <c r="K4" i="8"/>
  <c r="K5" i="8"/>
  <c r="K6" i="8"/>
  <c r="K7" i="8"/>
  <c r="K8" i="8"/>
  <c r="K9" i="8"/>
  <c r="K10" i="8"/>
  <c r="K11" i="8"/>
  <c r="K12" i="8"/>
  <c r="K13" i="8"/>
  <c r="K14" i="8"/>
  <c r="K15" i="8"/>
  <c r="K16" i="8"/>
  <c r="K17" i="8"/>
  <c r="K18" i="8"/>
  <c r="K19" i="8"/>
  <c r="K20" i="8"/>
  <c r="K21" i="8"/>
  <c r="K22" i="8"/>
  <c r="K23" i="8"/>
  <c r="K24" i="8"/>
  <c r="K25" i="8"/>
  <c r="J3" i="8"/>
  <c r="J4" i="8"/>
  <c r="J5" i="8"/>
  <c r="J6" i="8"/>
  <c r="J7" i="8"/>
  <c r="J8" i="8"/>
  <c r="J9" i="8"/>
  <c r="J10" i="8"/>
  <c r="J11" i="8"/>
  <c r="J12" i="8"/>
  <c r="J13" i="8"/>
  <c r="J14" i="8"/>
  <c r="J15" i="8"/>
  <c r="J16" i="8"/>
  <c r="J17" i="8"/>
  <c r="J18" i="8"/>
  <c r="J19" i="8"/>
  <c r="J20" i="8"/>
  <c r="J21" i="8"/>
  <c r="J22" i="8"/>
  <c r="J23" i="8"/>
  <c r="J24" i="8"/>
  <c r="J25" i="8"/>
  <c r="I3" i="8"/>
  <c r="I4" i="8"/>
  <c r="I5" i="8"/>
  <c r="I6" i="8"/>
  <c r="I7" i="8"/>
  <c r="I8" i="8"/>
  <c r="I9" i="8"/>
  <c r="I10" i="8"/>
  <c r="I11" i="8"/>
  <c r="I12" i="8"/>
  <c r="I13" i="8"/>
  <c r="I14" i="8"/>
  <c r="I15" i="8"/>
  <c r="I16" i="8"/>
  <c r="I17" i="8"/>
  <c r="I18" i="8"/>
  <c r="I19" i="8"/>
  <c r="I20" i="8"/>
  <c r="I21" i="8"/>
  <c r="I22" i="8"/>
  <c r="I23" i="8"/>
  <c r="I24" i="8"/>
  <c r="I25" i="8"/>
  <c r="H3" i="8"/>
  <c r="H4" i="8"/>
  <c r="H5" i="8"/>
  <c r="H6" i="8"/>
  <c r="H7" i="8"/>
  <c r="H8" i="8"/>
  <c r="H9" i="8"/>
  <c r="H10" i="8"/>
  <c r="H11" i="8"/>
  <c r="H12" i="8"/>
  <c r="H13" i="8"/>
  <c r="H14" i="8"/>
  <c r="H15" i="8"/>
  <c r="H16" i="8"/>
  <c r="H17" i="8"/>
  <c r="H18" i="8"/>
  <c r="H19" i="8"/>
  <c r="H20" i="8"/>
  <c r="H21" i="8"/>
  <c r="H22" i="8"/>
  <c r="H23" i="8"/>
  <c r="H24" i="8"/>
  <c r="H25" i="8"/>
  <c r="G3" i="8"/>
  <c r="G4" i="8"/>
  <c r="G5" i="8"/>
  <c r="G6" i="8"/>
  <c r="G7" i="8"/>
  <c r="G8" i="8"/>
  <c r="G9" i="8"/>
  <c r="G10" i="8"/>
  <c r="G11" i="8"/>
  <c r="G12" i="8"/>
  <c r="G13" i="8"/>
  <c r="G14" i="8"/>
  <c r="G15" i="8"/>
  <c r="G16" i="8"/>
  <c r="G17" i="8"/>
  <c r="G18" i="8"/>
  <c r="G19" i="8"/>
  <c r="G20" i="8"/>
  <c r="G21" i="8"/>
  <c r="G22" i="8"/>
  <c r="G23" i="8"/>
  <c r="G24" i="8"/>
  <c r="G25" i="8"/>
  <c r="F3" i="8"/>
  <c r="F4" i="8"/>
  <c r="F5" i="8"/>
  <c r="F6" i="8"/>
  <c r="F7" i="8"/>
  <c r="F8" i="8"/>
  <c r="F9" i="8"/>
  <c r="F10" i="8"/>
  <c r="F11" i="8"/>
  <c r="F12" i="8"/>
  <c r="F13" i="8"/>
  <c r="F14" i="8"/>
  <c r="F15" i="8"/>
  <c r="F16" i="8"/>
  <c r="F17" i="8"/>
  <c r="F18" i="8"/>
  <c r="F19" i="8"/>
  <c r="F20" i="8"/>
  <c r="F21" i="8"/>
  <c r="F22" i="8"/>
  <c r="F23" i="8"/>
  <c r="F24" i="8"/>
  <c r="F25" i="8"/>
  <c r="M2" i="8"/>
  <c r="L2" i="8"/>
  <c r="K2" i="8"/>
  <c r="J2" i="8"/>
  <c r="I2" i="8"/>
  <c r="H2" i="8"/>
  <c r="G2" i="8"/>
  <c r="F2" i="8"/>
  <c r="E3" i="8"/>
  <c r="E4" i="8"/>
  <c r="E5" i="8"/>
  <c r="E6" i="8"/>
  <c r="E7" i="8"/>
  <c r="E8" i="8"/>
  <c r="E9" i="8"/>
  <c r="E10" i="8"/>
  <c r="E11" i="8"/>
  <c r="E12" i="8"/>
  <c r="E13" i="8"/>
  <c r="E14" i="8"/>
  <c r="E15" i="8"/>
  <c r="E16" i="8"/>
  <c r="E17" i="8"/>
  <c r="E18" i="8"/>
  <c r="E19" i="8"/>
  <c r="E20" i="8"/>
  <c r="E21" i="8"/>
  <c r="E22" i="8"/>
  <c r="E23" i="8"/>
  <c r="E24" i="8"/>
  <c r="E25" i="8"/>
  <c r="E2" i="8"/>
  <c r="D3" i="8"/>
  <c r="D4" i="8"/>
  <c r="D5" i="8"/>
  <c r="D6" i="8"/>
  <c r="D7" i="8"/>
  <c r="D8" i="8"/>
  <c r="D9" i="8"/>
  <c r="D10" i="8"/>
  <c r="D11" i="8"/>
  <c r="D12" i="8"/>
  <c r="D13" i="8"/>
  <c r="D14" i="8"/>
  <c r="D15" i="8"/>
  <c r="D16" i="8"/>
  <c r="D17" i="8"/>
  <c r="D18" i="8"/>
  <c r="D19" i="8"/>
  <c r="D20" i="8"/>
  <c r="D21" i="8"/>
  <c r="D22" i="8"/>
  <c r="D23" i="8"/>
  <c r="D24" i="8"/>
  <c r="D25" i="8"/>
  <c r="D2" i="8"/>
  <c r="C3" i="8"/>
  <c r="C4" i="8"/>
  <c r="C5" i="8"/>
  <c r="C6" i="8"/>
  <c r="C7" i="8"/>
  <c r="C8" i="8"/>
  <c r="C9" i="8"/>
  <c r="C10" i="8"/>
  <c r="C11" i="8"/>
  <c r="C12" i="8"/>
  <c r="C13" i="8"/>
  <c r="C14" i="8"/>
  <c r="C15" i="8"/>
  <c r="C16" i="8"/>
  <c r="C17" i="8"/>
  <c r="C18" i="8"/>
  <c r="C19" i="8"/>
  <c r="C20" i="8"/>
  <c r="C21" i="8"/>
  <c r="C22" i="8"/>
  <c r="C23" i="8"/>
  <c r="C24" i="8"/>
  <c r="C25" i="8"/>
  <c r="C2" i="8"/>
  <c r="BA15" i="20" l="1"/>
  <c r="BF104" i="8"/>
  <c r="BA17" i="20"/>
  <c r="CY12" i="23"/>
  <c r="FT6" i="8"/>
  <c r="FT7" i="8" s="1"/>
  <c r="DF15" i="8"/>
  <c r="FS123" i="8"/>
  <c r="EO15" i="8"/>
  <c r="FT119" i="8"/>
  <c r="FI117" i="8"/>
  <c r="EZ17" i="8"/>
  <c r="EY17" i="8"/>
  <c r="EY18" i="8" s="1"/>
  <c r="EP13" i="8"/>
  <c r="FJ116" i="8"/>
  <c r="FI8" i="8"/>
  <c r="FS7" i="8"/>
  <c r="EF8" i="8"/>
  <c r="FJ7" i="8"/>
  <c r="DU7" i="8"/>
  <c r="EE7" i="8"/>
  <c r="DV7" i="8"/>
  <c r="AX18" i="8"/>
  <c r="AY18" i="8" s="1"/>
  <c r="BB18" i="8" s="1"/>
  <c r="BF18" i="8" s="1"/>
  <c r="DG9" i="8"/>
  <c r="DI9" i="8"/>
  <c r="DH9" i="8"/>
  <c r="BB30" i="8"/>
  <c r="BF30" i="8" s="1"/>
  <c r="BB41" i="8"/>
  <c r="BF41" i="8" s="1"/>
  <c r="BB34" i="8"/>
  <c r="BF34" i="8" s="1"/>
  <c r="BN6" i="16"/>
  <c r="AM19" i="8"/>
  <c r="AO19" i="8" s="1"/>
  <c r="S4" i="8"/>
  <c r="AD9" i="16"/>
  <c r="AD8" i="16"/>
  <c r="AD5" i="16"/>
  <c r="AD7" i="16"/>
  <c r="AD6" i="16"/>
  <c r="AE10" i="16"/>
  <c r="AM20" i="8"/>
  <c r="AO20" i="8" s="1"/>
  <c r="AM11" i="8"/>
  <c r="AO11" i="8" s="1"/>
  <c r="AM7" i="8"/>
  <c r="AO7" i="8" s="1"/>
  <c r="AM6" i="8"/>
  <c r="AO6" i="8" s="1"/>
  <c r="AM5" i="8"/>
  <c r="AO5" i="8" s="1"/>
  <c r="AO4" i="8"/>
  <c r="AX4" i="8" s="1"/>
  <c r="AM15" i="8"/>
  <c r="AO15" i="8" s="1"/>
  <c r="AX15" i="8" s="1"/>
  <c r="AY15" i="8" s="1"/>
  <c r="BB15" i="8" s="1"/>
  <c r="BF15" i="8" s="1"/>
  <c r="AM12" i="8"/>
  <c r="AO12" i="8" s="1"/>
  <c r="AX12" i="8" s="1"/>
  <c r="AY12" i="8" s="1"/>
  <c r="BB12" i="8" s="1"/>
  <c r="BF12" i="8" s="1"/>
  <c r="AM10" i="8"/>
  <c r="AO10" i="8" s="1"/>
  <c r="AM9" i="8"/>
  <c r="AO9" i="8" s="1"/>
  <c r="AX110" i="8" s="1"/>
  <c r="AY110" i="8" s="1"/>
  <c r="BF110" i="8" s="1"/>
  <c r="AM21" i="8"/>
  <c r="AO21" i="8" s="1"/>
  <c r="AX122" i="8" s="1"/>
  <c r="AY122" i="8" s="1"/>
  <c r="BB122" i="8" s="1"/>
  <c r="BB31" i="8"/>
  <c r="BF31" i="8" s="1"/>
  <c r="AM18" i="8"/>
  <c r="AO18" i="8" s="1"/>
  <c r="AX119" i="8" s="1"/>
  <c r="AY119" i="8" s="1"/>
  <c r="BF119" i="8" s="1"/>
  <c r="AM16" i="8"/>
  <c r="AO16" i="8" s="1"/>
  <c r="AM17" i="8"/>
  <c r="AO17" i="8" s="1"/>
  <c r="AX17" i="8" s="1"/>
  <c r="AY17" i="8" s="1"/>
  <c r="AM8" i="8"/>
  <c r="AO8" i="8" s="1"/>
  <c r="BB33" i="8"/>
  <c r="BF33" i="8" s="1"/>
  <c r="BB40" i="8"/>
  <c r="BF40" i="8" s="1"/>
  <c r="BB32" i="8"/>
  <c r="BF32" i="8" s="1"/>
  <c r="BB28" i="8"/>
  <c r="BF28" i="8" s="1"/>
  <c r="BB37" i="8"/>
  <c r="BF37" i="8" s="1"/>
  <c r="AM14" i="8"/>
  <c r="AO14" i="8" s="1"/>
  <c r="AX14" i="8" s="1"/>
  <c r="AY14" i="8" s="1"/>
  <c r="BB14" i="8" s="1"/>
  <c r="BF14" i="8" s="1"/>
  <c r="BB36" i="8"/>
  <c r="BF36" i="8" s="1"/>
  <c r="AM13" i="8"/>
  <c r="AO13" i="8" s="1"/>
  <c r="AX114" i="8" s="1"/>
  <c r="AY114" i="8" s="1"/>
  <c r="BB114" i="8" s="1"/>
  <c r="BB29" i="8"/>
  <c r="BF29" i="8" s="1"/>
  <c r="Z10" i="16"/>
  <c r="AA10" i="16" s="1"/>
  <c r="Z9" i="16"/>
  <c r="AA9" i="16" s="1"/>
  <c r="Z8" i="16"/>
  <c r="Z7" i="16"/>
  <c r="AA7" i="16" s="1"/>
  <c r="Z6" i="16"/>
  <c r="AA6" i="16" s="1"/>
  <c r="Z5" i="16"/>
  <c r="O84" i="8"/>
  <c r="Q84" i="8" s="1"/>
  <c r="AX113" i="8" l="1"/>
  <c r="AY113" i="8" s="1"/>
  <c r="BB113" i="8" s="1"/>
  <c r="AX115" i="8"/>
  <c r="AY115" i="8" s="1"/>
  <c r="BB115" i="8" s="1"/>
  <c r="AX118" i="8"/>
  <c r="AY118" i="8" s="1"/>
  <c r="BF118" i="8" s="1"/>
  <c r="AX116" i="8"/>
  <c r="AY116" i="8" s="1"/>
  <c r="BB116" i="8" s="1"/>
  <c r="AX13" i="8"/>
  <c r="AY13" i="8" s="1"/>
  <c r="BB13" i="8" s="1"/>
  <c r="BF13" i="8" s="1"/>
  <c r="AX21" i="8"/>
  <c r="AY21" i="8" s="1"/>
  <c r="BB21" i="8" s="1"/>
  <c r="BF21" i="8" s="1"/>
  <c r="AX9" i="8"/>
  <c r="AY9" i="8" s="1"/>
  <c r="BB9" i="8" s="1"/>
  <c r="BF9" i="8" s="1"/>
  <c r="DV8" i="8"/>
  <c r="DF16" i="8"/>
  <c r="EY19" i="8"/>
  <c r="FS124" i="8"/>
  <c r="EZ18" i="8"/>
  <c r="EZ19" i="8" s="1"/>
  <c r="FI118" i="8"/>
  <c r="FT120" i="8"/>
  <c r="EO16" i="8"/>
  <c r="FJ117" i="8"/>
  <c r="EP14" i="8"/>
  <c r="DU8" i="8"/>
  <c r="FS8" i="8"/>
  <c r="FJ8" i="8"/>
  <c r="FI9" i="8"/>
  <c r="EE8" i="8"/>
  <c r="FT8" i="8"/>
  <c r="EF9" i="8"/>
  <c r="BF114" i="8"/>
  <c r="BF122" i="8"/>
  <c r="BB110" i="8"/>
  <c r="BB119" i="8"/>
  <c r="AX121" i="8"/>
  <c r="AY121" i="8" s="1"/>
  <c r="BB121" i="8" s="1"/>
  <c r="AX20" i="8"/>
  <c r="AY20" i="8" s="1"/>
  <c r="BB20" i="8" s="1"/>
  <c r="BF20" i="8" s="1"/>
  <c r="AX112" i="8"/>
  <c r="AY112" i="8" s="1"/>
  <c r="BB112" i="8" s="1"/>
  <c r="AX11" i="8"/>
  <c r="AY11" i="8" s="1"/>
  <c r="BB11" i="8" s="1"/>
  <c r="BF11" i="8" s="1"/>
  <c r="AX111" i="8"/>
  <c r="AY111" i="8" s="1"/>
  <c r="BB111" i="8" s="1"/>
  <c r="AX10" i="8"/>
  <c r="AY10" i="8" s="1"/>
  <c r="BB10" i="8" s="1"/>
  <c r="BF10" i="8" s="1"/>
  <c r="AX120" i="8"/>
  <c r="AY120" i="8" s="1"/>
  <c r="AX19" i="8"/>
  <c r="AY19" i="8" s="1"/>
  <c r="BB19" i="8" s="1"/>
  <c r="BF19" i="8" s="1"/>
  <c r="AX7" i="8"/>
  <c r="AY7" i="8" s="1"/>
  <c r="BB7" i="8" s="1"/>
  <c r="BF7" i="8" s="1"/>
  <c r="AX108" i="8"/>
  <c r="AY108" i="8" s="1"/>
  <c r="BF108" i="8" s="1"/>
  <c r="AX105" i="8"/>
  <c r="AY105" i="8" s="1"/>
  <c r="AY4" i="8"/>
  <c r="BB4" i="8" s="1"/>
  <c r="BF4" i="8" s="1"/>
  <c r="AX16" i="8"/>
  <c r="AY16" i="8" s="1"/>
  <c r="AX117" i="8"/>
  <c r="AY117" i="8" s="1"/>
  <c r="AX106" i="8"/>
  <c r="AY106" i="8" s="1"/>
  <c r="BF106" i="8" s="1"/>
  <c r="AX5" i="8"/>
  <c r="AY5" i="8" s="1"/>
  <c r="BB5" i="8" s="1"/>
  <c r="BF5" i="8" s="1"/>
  <c r="AX8" i="8"/>
  <c r="AY8" i="8" s="1"/>
  <c r="BB8" i="8" s="1"/>
  <c r="BF8" i="8" s="1"/>
  <c r="AX109" i="8"/>
  <c r="AY109" i="8" s="1"/>
  <c r="BB109" i="8" s="1"/>
  <c r="AX6" i="8"/>
  <c r="AY6" i="8" s="1"/>
  <c r="BB6" i="8" s="1"/>
  <c r="BF6" i="8" s="1"/>
  <c r="AX107" i="8"/>
  <c r="AY107" i="8" s="1"/>
  <c r="DG10" i="8"/>
  <c r="DH10" i="8"/>
  <c r="DI10" i="8"/>
  <c r="BB35" i="8"/>
  <c r="BF35" i="8" s="1"/>
  <c r="BB38" i="8"/>
  <c r="BF38" i="8" s="1"/>
  <c r="BB24" i="8"/>
  <c r="BF24" i="8" s="1"/>
  <c r="BB27" i="8"/>
  <c r="BF27" i="8" s="1"/>
  <c r="BB17" i="8"/>
  <c r="BF17" i="8" s="1"/>
  <c r="BB23" i="8"/>
  <c r="BF23" i="8" s="1"/>
  <c r="BQ3" i="16"/>
  <c r="BP6" i="16"/>
  <c r="BQ7" i="16"/>
  <c r="BQ5" i="16"/>
  <c r="BQ6" i="16"/>
  <c r="BN7" i="16"/>
  <c r="AA5" i="16"/>
  <c r="BB26" i="8"/>
  <c r="BF26" i="8" s="1"/>
  <c r="BB39" i="8"/>
  <c r="BF39" i="8" s="1"/>
  <c r="BB44" i="8"/>
  <c r="BF44" i="8" s="1"/>
  <c r="BB42" i="8"/>
  <c r="BF42" i="8" s="1"/>
  <c r="BB43" i="8"/>
  <c r="BF43" i="8" s="1"/>
  <c r="B3" i="8"/>
  <c r="B4" i="8"/>
  <c r="B5" i="8"/>
  <c r="B6" i="8"/>
  <c r="B7" i="8"/>
  <c r="B8" i="8"/>
  <c r="B9" i="8"/>
  <c r="B10" i="8"/>
  <c r="B11" i="8"/>
  <c r="B12" i="8"/>
  <c r="B13" i="8"/>
  <c r="B14" i="8"/>
  <c r="B15" i="8"/>
  <c r="B16" i="8"/>
  <c r="B17" i="8"/>
  <c r="B18" i="8"/>
  <c r="B19" i="8"/>
  <c r="B20" i="8"/>
  <c r="B21" i="8"/>
  <c r="B22" i="8"/>
  <c r="B23" i="8"/>
  <c r="B24" i="8"/>
  <c r="B25" i="8"/>
  <c r="B2" i="8"/>
  <c r="E28" i="3"/>
  <c r="E27" i="3"/>
  <c r="E24" i="3"/>
  <c r="R35" i="8"/>
  <c r="R34" i="8"/>
  <c r="BF116" i="8" l="1"/>
  <c r="BF113" i="8"/>
  <c r="BF115" i="8"/>
  <c r="BB118" i="8"/>
  <c r="DF17" i="8"/>
  <c r="DV9" i="8"/>
  <c r="EY20" i="8"/>
  <c r="FS125" i="8"/>
  <c r="EZ20" i="8"/>
  <c r="FT121" i="8"/>
  <c r="FT122" i="8" s="1"/>
  <c r="EO17" i="8"/>
  <c r="EO18" i="8" s="1"/>
  <c r="FI119" i="8"/>
  <c r="EP15" i="8"/>
  <c r="FJ118" i="8"/>
  <c r="FS9" i="8"/>
  <c r="FI10" i="8"/>
  <c r="FT9" i="8"/>
  <c r="FJ9" i="8"/>
  <c r="EF10" i="8"/>
  <c r="DU9" i="8"/>
  <c r="EE9" i="8"/>
  <c r="R2" i="8"/>
  <c r="BF109" i="8"/>
  <c r="BF112" i="8"/>
  <c r="BB108" i="8"/>
  <c r="BB106" i="8"/>
  <c r="BF111" i="8"/>
  <c r="BF121" i="8"/>
  <c r="DI11" i="8"/>
  <c r="DH11" i="8"/>
  <c r="DG11" i="8"/>
  <c r="BF117" i="8"/>
  <c r="BB117" i="8"/>
  <c r="BF120" i="8"/>
  <c r="BB120" i="8"/>
  <c r="BF107" i="8"/>
  <c r="BB107" i="8"/>
  <c r="BB105" i="8"/>
  <c r="BF105" i="8"/>
  <c r="BB25" i="8"/>
  <c r="BF25" i="8" s="1"/>
  <c r="BB16" i="8"/>
  <c r="BF16" i="8" s="1"/>
  <c r="BB22" i="8"/>
  <c r="BF22" i="8" s="1"/>
  <c r="BB3" i="8"/>
  <c r="BF3" i="8" s="1"/>
  <c r="BP7" i="16"/>
  <c r="BP4" i="16"/>
  <c r="BP5" i="16"/>
  <c r="R4" i="8"/>
  <c r="E367" i="7"/>
  <c r="E366" i="7"/>
  <c r="E365" i="7"/>
  <c r="E364" i="7"/>
  <c r="E363" i="7"/>
  <c r="E362" i="7"/>
  <c r="E361" i="7"/>
  <c r="E360" i="7"/>
  <c r="E359" i="7"/>
  <c r="E358" i="7"/>
  <c r="E357" i="7"/>
  <c r="E356" i="7"/>
  <c r="E355" i="7"/>
  <c r="E354" i="7"/>
  <c r="E353" i="7"/>
  <c r="E352" i="7"/>
  <c r="E351" i="7"/>
  <c r="E350" i="7"/>
  <c r="E349" i="7"/>
  <c r="E348" i="7"/>
  <c r="E347" i="7"/>
  <c r="E346" i="7"/>
  <c r="E345" i="7"/>
  <c r="E344" i="7"/>
  <c r="E343" i="7"/>
  <c r="E342" i="7"/>
  <c r="E341" i="7"/>
  <c r="E340" i="7"/>
  <c r="E339" i="7"/>
  <c r="E338" i="7"/>
  <c r="E337" i="7"/>
  <c r="E336" i="7"/>
  <c r="E335" i="7"/>
  <c r="E334" i="7"/>
  <c r="E333" i="7"/>
  <c r="E332" i="7"/>
  <c r="E331" i="7"/>
  <c r="E330" i="7"/>
  <c r="E329" i="7"/>
  <c r="E328" i="7"/>
  <c r="E327" i="7"/>
  <c r="E326" i="7"/>
  <c r="E325" i="7"/>
  <c r="E324" i="7"/>
  <c r="E323" i="7"/>
  <c r="E322" i="7"/>
  <c r="E321" i="7"/>
  <c r="E320" i="7"/>
  <c r="E319" i="7"/>
  <c r="E318" i="7"/>
  <c r="E317" i="7"/>
  <c r="E316" i="7"/>
  <c r="E315" i="7"/>
  <c r="E314" i="7"/>
  <c r="E313" i="7"/>
  <c r="E312" i="7"/>
  <c r="E311" i="7"/>
  <c r="E310" i="7"/>
  <c r="E309" i="7"/>
  <c r="E308" i="7"/>
  <c r="E307" i="7"/>
  <c r="E306" i="7"/>
  <c r="E305" i="7"/>
  <c r="E304" i="7"/>
  <c r="E303" i="7"/>
  <c r="E302" i="7"/>
  <c r="E301" i="7"/>
  <c r="E300" i="7"/>
  <c r="E299" i="7"/>
  <c r="E298" i="7"/>
  <c r="E297" i="7"/>
  <c r="E296" i="7"/>
  <c r="E295" i="7"/>
  <c r="E294" i="7"/>
  <c r="E293" i="7"/>
  <c r="E292" i="7"/>
  <c r="E291" i="7"/>
  <c r="E290" i="7"/>
  <c r="E289" i="7"/>
  <c r="E288" i="7"/>
  <c r="E287" i="7"/>
  <c r="E286" i="7"/>
  <c r="E285" i="7"/>
  <c r="E284" i="7"/>
  <c r="E283" i="7"/>
  <c r="E282" i="7"/>
  <c r="E281" i="7"/>
  <c r="E280" i="7"/>
  <c r="E279" i="7"/>
  <c r="E278" i="7"/>
  <c r="E277" i="7"/>
  <c r="E276" i="7"/>
  <c r="E275" i="7"/>
  <c r="E274" i="7"/>
  <c r="E273" i="7"/>
  <c r="E272" i="7"/>
  <c r="E271" i="7"/>
  <c r="E270" i="7"/>
  <c r="E269" i="7"/>
  <c r="E268" i="7"/>
  <c r="E267" i="7"/>
  <c r="E266" i="7"/>
  <c r="E265" i="7"/>
  <c r="E264" i="7"/>
  <c r="E263" i="7"/>
  <c r="E262" i="7"/>
  <c r="E261" i="7"/>
  <c r="E260" i="7"/>
  <c r="E259" i="7"/>
  <c r="E258" i="7"/>
  <c r="E257" i="7"/>
  <c r="E256" i="7"/>
  <c r="E255" i="7"/>
  <c r="E254" i="7"/>
  <c r="E253" i="7"/>
  <c r="E252" i="7"/>
  <c r="E251" i="7"/>
  <c r="E250" i="7"/>
  <c r="E249" i="7"/>
  <c r="E248" i="7"/>
  <c r="E247" i="7"/>
  <c r="E246" i="7"/>
  <c r="E245" i="7"/>
  <c r="E244" i="7"/>
  <c r="E243" i="7"/>
  <c r="E242" i="7"/>
  <c r="E241" i="7"/>
  <c r="E240" i="7"/>
  <c r="E239" i="7"/>
  <c r="E238" i="7"/>
  <c r="E237" i="7"/>
  <c r="E236" i="7"/>
  <c r="E235" i="7"/>
  <c r="E234" i="7"/>
  <c r="E233" i="7"/>
  <c r="E232" i="7"/>
  <c r="E231" i="7"/>
  <c r="E230" i="7"/>
  <c r="E229" i="7"/>
  <c r="E228" i="7"/>
  <c r="E227" i="7"/>
  <c r="E226" i="7"/>
  <c r="E225" i="7"/>
  <c r="E224" i="7"/>
  <c r="E223" i="7"/>
  <c r="E222" i="7"/>
  <c r="E221" i="7"/>
  <c r="E220" i="7"/>
  <c r="E219" i="7"/>
  <c r="E218" i="7"/>
  <c r="E217" i="7"/>
  <c r="E216" i="7"/>
  <c r="E215" i="7"/>
  <c r="E214" i="7"/>
  <c r="E213" i="7"/>
  <c r="E212" i="7"/>
  <c r="E211" i="7"/>
  <c r="E210" i="7"/>
  <c r="E209" i="7"/>
  <c r="E208" i="7"/>
  <c r="E207" i="7"/>
  <c r="E206" i="7"/>
  <c r="E205" i="7"/>
  <c r="E204" i="7"/>
  <c r="E203" i="7"/>
  <c r="E202" i="7"/>
  <c r="E201" i="7"/>
  <c r="E200" i="7"/>
  <c r="E199" i="7"/>
  <c r="E198" i="7"/>
  <c r="E197" i="7"/>
  <c r="E196" i="7"/>
  <c r="E195" i="7"/>
  <c r="E194" i="7"/>
  <c r="E193" i="7"/>
  <c r="E192" i="7"/>
  <c r="E191" i="7"/>
  <c r="E190" i="7"/>
  <c r="E189" i="7"/>
  <c r="E188" i="7"/>
  <c r="E187" i="7"/>
  <c r="E186" i="7"/>
  <c r="E185" i="7"/>
  <c r="E184" i="7"/>
  <c r="E183" i="7"/>
  <c r="E182" i="7"/>
  <c r="E181" i="7"/>
  <c r="E180" i="7"/>
  <c r="E179" i="7"/>
  <c r="E178" i="7"/>
  <c r="E177" i="7"/>
  <c r="E176" i="7"/>
  <c r="E175" i="7"/>
  <c r="E174" i="7"/>
  <c r="E173" i="7"/>
  <c r="E172" i="7"/>
  <c r="E171" i="7"/>
  <c r="E170" i="7"/>
  <c r="E169" i="7"/>
  <c r="E168" i="7"/>
  <c r="E167" i="7"/>
  <c r="E166" i="7"/>
  <c r="E165" i="7"/>
  <c r="E164" i="7"/>
  <c r="E163" i="7"/>
  <c r="E162" i="7"/>
  <c r="E161" i="7"/>
  <c r="E160" i="7"/>
  <c r="E159" i="7"/>
  <c r="E158" i="7"/>
  <c r="E157" i="7"/>
  <c r="E156" i="7"/>
  <c r="E155" i="7"/>
  <c r="E154" i="7"/>
  <c r="E153" i="7"/>
  <c r="E152" i="7"/>
  <c r="E151" i="7"/>
  <c r="E150" i="7"/>
  <c r="E149" i="7"/>
  <c r="E148" i="7"/>
  <c r="E147" i="7"/>
  <c r="E146" i="7"/>
  <c r="E145" i="7"/>
  <c r="E144" i="7"/>
  <c r="E143" i="7"/>
  <c r="E142" i="7"/>
  <c r="E141" i="7"/>
  <c r="E140" i="7"/>
  <c r="E139" i="7"/>
  <c r="E138" i="7"/>
  <c r="E137" i="7"/>
  <c r="E136" i="7"/>
  <c r="E135" i="7"/>
  <c r="E134" i="7"/>
  <c r="E133" i="7"/>
  <c r="E132" i="7"/>
  <c r="E131" i="7"/>
  <c r="E130" i="7"/>
  <c r="E129" i="7"/>
  <c r="E128" i="7"/>
  <c r="E127" i="7"/>
  <c r="E12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E4" i="7"/>
  <c r="E3" i="7"/>
  <c r="E2" i="7"/>
  <c r="D2" i="7"/>
  <c r="F2" i="7" s="1"/>
  <c r="G2" i="7" s="1"/>
  <c r="F17" i="5"/>
  <c r="F11" i="5"/>
  <c r="E6" i="5"/>
  <c r="F6" i="5" s="1"/>
  <c r="F16" i="5"/>
  <c r="F14" i="5"/>
  <c r="F13" i="5"/>
  <c r="F12" i="5"/>
  <c r="F10" i="5"/>
  <c r="F9" i="5"/>
  <c r="E8" i="5"/>
  <c r="F8" i="5" s="1"/>
  <c r="F7" i="5"/>
  <c r="F15" i="5"/>
  <c r="DV10" i="8" l="1"/>
  <c r="DF18" i="8"/>
  <c r="FS126" i="8"/>
  <c r="FU127" i="8" s="1"/>
  <c r="FT123" i="8"/>
  <c r="FU126" i="8"/>
  <c r="FU109" i="8"/>
  <c r="FU123" i="8"/>
  <c r="EO19" i="8"/>
  <c r="EZ21" i="8"/>
  <c r="EY21" i="8"/>
  <c r="EP16" i="8"/>
  <c r="FJ119" i="8"/>
  <c r="FI120" i="8"/>
  <c r="FJ10" i="8"/>
  <c r="EE10" i="8"/>
  <c r="FI11" i="8"/>
  <c r="FI12" i="8" s="1"/>
  <c r="FT10" i="8"/>
  <c r="DU10" i="8"/>
  <c r="FS10" i="8"/>
  <c r="EF11" i="8"/>
  <c r="DG12" i="8"/>
  <c r="DH12" i="8"/>
  <c r="DI12" i="8"/>
  <c r="N86" i="3" a="1"/>
  <c r="N86" i="3" s="1"/>
  <c r="N87" i="3" a="1"/>
  <c r="N87" i="3" s="1"/>
  <c r="W4" i="8"/>
  <c r="W6" i="8" s="1"/>
  <c r="AC2" i="8"/>
  <c r="T2" i="8"/>
  <c r="V3" i="8"/>
  <c r="V5" i="8" s="1"/>
  <c r="AA2" i="8"/>
  <c r="W3" i="8"/>
  <c r="W5" i="8" s="1"/>
  <c r="Z2" i="8"/>
  <c r="AC3" i="8"/>
  <c r="AC5" i="8" s="1"/>
  <c r="S2" i="8"/>
  <c r="AB2" i="8"/>
  <c r="X4" i="8"/>
  <c r="X6" i="8" s="1"/>
  <c r="Y4" i="8"/>
  <c r="Y6" i="8" s="1"/>
  <c r="U3" i="8"/>
  <c r="U5" i="8" s="1"/>
  <c r="Y2" i="8"/>
  <c r="AB5" i="8"/>
  <c r="T3" i="8"/>
  <c r="T5" i="8" s="1"/>
  <c r="X2" i="8"/>
  <c r="AA3" i="8"/>
  <c r="AA5" i="8" s="1"/>
  <c r="S3" i="8"/>
  <c r="S5" i="8" s="1"/>
  <c r="V4" i="8"/>
  <c r="V6" i="8" s="1"/>
  <c r="W2" i="8"/>
  <c r="Z3" i="8"/>
  <c r="Z5" i="8" s="1"/>
  <c r="AC4" i="8"/>
  <c r="AC6" i="8" s="1"/>
  <c r="U4" i="8"/>
  <c r="U6" i="8" s="1"/>
  <c r="V2" i="8"/>
  <c r="Y3" i="8"/>
  <c r="Y5" i="8" s="1"/>
  <c r="AB4" i="8"/>
  <c r="AB6" i="8" s="1"/>
  <c r="T4" i="8"/>
  <c r="T6" i="8" s="1"/>
  <c r="U2" i="8"/>
  <c r="X3" i="8"/>
  <c r="X5" i="8" s="1"/>
  <c r="AA4" i="8"/>
  <c r="AA6" i="8" s="1"/>
  <c r="S6" i="8"/>
  <c r="Z4" i="8"/>
  <c r="Z6" i="8" s="1"/>
  <c r="R6" i="8"/>
  <c r="R3" i="8"/>
  <c r="R5" i="8" s="1"/>
  <c r="I2" i="7"/>
  <c r="Q2" i="7"/>
  <c r="R2" i="7" s="1"/>
  <c r="K2" i="7"/>
  <c r="J2" i="7"/>
  <c r="D3" i="7"/>
  <c r="E25" i="5"/>
  <c r="R677" i="25" l="1" a="1"/>
  <c r="R677" i="25" s="1"/>
  <c r="R577" i="25" a="1"/>
  <c r="R577" i="25" s="1"/>
  <c r="R545" i="25" a="1"/>
  <c r="R545" i="25" s="1"/>
  <c r="R445" i="25" a="1"/>
  <c r="R445" i="25" s="1"/>
  <c r="R413" i="25" a="1"/>
  <c r="R413" i="25" s="1"/>
  <c r="R313" i="25" a="1"/>
  <c r="R313" i="25" s="1"/>
  <c r="R281" i="25" a="1"/>
  <c r="R281" i="25" s="1"/>
  <c r="R181" i="25" a="1"/>
  <c r="R181" i="25" s="1"/>
  <c r="R149" i="25" a="1"/>
  <c r="R149" i="25" s="1"/>
  <c r="R49" i="25" a="1"/>
  <c r="R49" i="25" s="1"/>
  <c r="R17" i="25" a="1"/>
  <c r="R17" i="25" s="1"/>
  <c r="R676" i="25" a="1"/>
  <c r="R676" i="25" s="1"/>
  <c r="R644" i="25" a="1"/>
  <c r="R644" i="25" s="1"/>
  <c r="R544" i="25" a="1"/>
  <c r="R544" i="25" s="1"/>
  <c r="R512" i="25" a="1"/>
  <c r="R512" i="25" s="1"/>
  <c r="R412" i="25" a="1"/>
  <c r="R412" i="25" s="1"/>
  <c r="R380" i="25" a="1"/>
  <c r="R380" i="25" s="1"/>
  <c r="R280" i="25" a="1"/>
  <c r="R280" i="25" s="1"/>
  <c r="R248" i="25" a="1"/>
  <c r="R248" i="25" s="1"/>
  <c r="R148" i="25" a="1"/>
  <c r="R148" i="25" s="1"/>
  <c r="R116" i="25" a="1"/>
  <c r="R116" i="25" s="1"/>
  <c r="R16" i="25" a="1"/>
  <c r="R16" i="25" s="1"/>
  <c r="R643" i="25" a="1"/>
  <c r="R643" i="25" s="1"/>
  <c r="R611" i="25" a="1"/>
  <c r="R611" i="25" s="1"/>
  <c r="R511" i="25" a="1"/>
  <c r="R511" i="25" s="1"/>
  <c r="R479" i="25" a="1"/>
  <c r="R479" i="25" s="1"/>
  <c r="R379" i="25" a="1"/>
  <c r="R379" i="25" s="1"/>
  <c r="R347" i="25" a="1"/>
  <c r="R347" i="25" s="1"/>
  <c r="R247" i="25" a="1"/>
  <c r="R247" i="25" s="1"/>
  <c r="R215" i="25" a="1"/>
  <c r="R215" i="25" s="1"/>
  <c r="R115" i="25" a="1"/>
  <c r="R115" i="25" s="1"/>
  <c r="R83" i="25" a="1"/>
  <c r="R83" i="25" s="1"/>
  <c r="R610" i="25" a="1"/>
  <c r="R610" i="25" s="1"/>
  <c r="R578" i="25" a="1"/>
  <c r="R578" i="25" s="1"/>
  <c r="R478" i="25" a="1"/>
  <c r="R478" i="25" s="1"/>
  <c r="R446" i="25" a="1"/>
  <c r="R446" i="25" s="1"/>
  <c r="R346" i="25" a="1"/>
  <c r="R346" i="25" s="1"/>
  <c r="R314" i="25" a="1"/>
  <c r="R314" i="25" s="1"/>
  <c r="R214" i="25" a="1"/>
  <c r="R214" i="25" s="1"/>
  <c r="R182" i="25" a="1"/>
  <c r="R182" i="25" s="1"/>
  <c r="E182" i="25" s="1"/>
  <c r="R82" i="25" a="1"/>
  <c r="R82" i="25" s="1"/>
  <c r="R50" i="25" a="1"/>
  <c r="R50" i="25" s="1"/>
  <c r="Q610" i="25" a="1"/>
  <c r="Q610" i="25" s="1"/>
  <c r="Q578" i="25" a="1"/>
  <c r="Q578" i="25" s="1"/>
  <c r="Q478" i="25" a="1"/>
  <c r="Q478" i="25" s="1"/>
  <c r="Q446" i="25" a="1"/>
  <c r="Q446" i="25" s="1"/>
  <c r="Q346" i="25" a="1"/>
  <c r="Q346" i="25" s="1"/>
  <c r="Q314" i="25" a="1"/>
  <c r="Q314" i="25" s="1"/>
  <c r="E314" i="25" s="1"/>
  <c r="Q214" i="25" a="1"/>
  <c r="Q214" i="25" s="1"/>
  <c r="Q182" i="25" a="1"/>
  <c r="Q182" i="25" s="1"/>
  <c r="Q82" i="25" a="1"/>
  <c r="Q82" i="25" s="1"/>
  <c r="Q50" i="25" a="1"/>
  <c r="Q50" i="25" s="1"/>
  <c r="Q677" i="25" a="1"/>
  <c r="Q677" i="25" s="1"/>
  <c r="Q577" i="25" a="1"/>
  <c r="Q577" i="25" s="1"/>
  <c r="E577" i="25" s="1"/>
  <c r="Q545" i="25" a="1"/>
  <c r="Q545" i="25" s="1"/>
  <c r="Q445" i="25" a="1"/>
  <c r="Q445" i="25" s="1"/>
  <c r="Q413" i="25" a="1"/>
  <c r="Q413" i="25" s="1"/>
  <c r="Q313" i="25" a="1"/>
  <c r="Q313" i="25" s="1"/>
  <c r="Q281" i="25" a="1"/>
  <c r="Q281" i="25" s="1"/>
  <c r="Q181" i="25" a="1"/>
  <c r="Q181" i="25" s="1"/>
  <c r="Q149" i="25" a="1"/>
  <c r="Q149" i="25" s="1"/>
  <c r="Q49" i="25" a="1"/>
  <c r="Q49" i="25" s="1"/>
  <c r="E49" i="25" s="1"/>
  <c r="Q17" i="25" a="1"/>
  <c r="Q17" i="25" s="1"/>
  <c r="Q676" i="25" a="1"/>
  <c r="Q676" i="25" s="1"/>
  <c r="E676" i="25" s="1"/>
  <c r="Q644" i="25" a="1"/>
  <c r="Q644" i="25" s="1"/>
  <c r="Q544" i="25" a="1"/>
  <c r="Q544" i="25" s="1"/>
  <c r="Q512" i="25" a="1"/>
  <c r="Q512" i="25" s="1"/>
  <c r="Q412" i="25" a="1"/>
  <c r="Q412" i="25" s="1"/>
  <c r="Q380" i="25" a="1"/>
  <c r="Q380" i="25" s="1"/>
  <c r="Q280" i="25" a="1"/>
  <c r="Q280" i="25" s="1"/>
  <c r="Q248" i="25" a="1"/>
  <c r="Q248" i="25" s="1"/>
  <c r="Q148" i="25" a="1"/>
  <c r="Q148" i="25" s="1"/>
  <c r="Q116" i="25" a="1"/>
  <c r="Q116" i="25" s="1"/>
  <c r="Q16" i="25" a="1"/>
  <c r="Q16" i="25" s="1"/>
  <c r="Q643" i="25" a="1"/>
  <c r="Q643" i="25" s="1"/>
  <c r="Q611" i="25" a="1"/>
  <c r="Q611" i="25" s="1"/>
  <c r="Q511" i="25" a="1"/>
  <c r="Q511" i="25" s="1"/>
  <c r="Q479" i="25" a="1"/>
  <c r="Q479" i="25" s="1"/>
  <c r="Q379" i="25" a="1"/>
  <c r="Q379" i="25" s="1"/>
  <c r="Q347" i="25" a="1"/>
  <c r="Q347" i="25" s="1"/>
  <c r="Q247" i="25" a="1"/>
  <c r="Q247" i="25" s="1"/>
  <c r="Q215" i="25" a="1"/>
  <c r="Q215" i="25" s="1"/>
  <c r="Q115" i="25" a="1"/>
  <c r="Q115" i="25" s="1"/>
  <c r="Q83" i="25" a="1"/>
  <c r="Q83" i="25" s="1"/>
  <c r="E677" i="25"/>
  <c r="R578" i="17" a="1"/>
  <c r="R578" i="17" s="1"/>
  <c r="R479" i="17" a="1"/>
  <c r="R479" i="17" s="1"/>
  <c r="R412" i="17" a="1"/>
  <c r="R412" i="17" s="1"/>
  <c r="R215" i="17" a="1"/>
  <c r="R215" i="17" s="1"/>
  <c r="R148" i="17" a="1"/>
  <c r="R148" i="17" s="1"/>
  <c r="R82" i="17" a="1"/>
  <c r="R82" i="17" s="1"/>
  <c r="R16" i="17" a="1"/>
  <c r="R16" i="17" s="1"/>
  <c r="R677" i="17" a="1"/>
  <c r="R677" i="17" s="1"/>
  <c r="R577" i="17" a="1"/>
  <c r="R577" i="17" s="1"/>
  <c r="R281" i="17" a="1"/>
  <c r="R281" i="17" s="1"/>
  <c r="R214" i="17" a="1"/>
  <c r="R214" i="17" s="1"/>
  <c r="R445" i="17" a="1"/>
  <c r="R445" i="17" s="1"/>
  <c r="R181" i="17" a="1"/>
  <c r="R181" i="17" s="1"/>
  <c r="R676" i="17" a="1"/>
  <c r="R676" i="17" s="1"/>
  <c r="R545" i="17" a="1"/>
  <c r="R545" i="17" s="1"/>
  <c r="R478" i="17" a="1"/>
  <c r="R478" i="17" s="1"/>
  <c r="R347" i="17" a="1"/>
  <c r="R347" i="17" s="1"/>
  <c r="R116" i="17" a="1"/>
  <c r="R116" i="17" s="1"/>
  <c r="R644" i="17" a="1"/>
  <c r="R644" i="17" s="1"/>
  <c r="R280" i="17" a="1"/>
  <c r="R280" i="17" s="1"/>
  <c r="R115" i="17" a="1"/>
  <c r="R115" i="17" s="1"/>
  <c r="R50" i="17" a="1"/>
  <c r="R50" i="17" s="1"/>
  <c r="R611" i="17" a="1"/>
  <c r="R611" i="17" s="1"/>
  <c r="R248" i="17" a="1"/>
  <c r="R248" i="17" s="1"/>
  <c r="R643" i="17" a="1"/>
  <c r="R643" i="17" s="1"/>
  <c r="R544" i="17" a="1"/>
  <c r="R544" i="17" s="1"/>
  <c r="R446" i="17" a="1"/>
  <c r="R446" i="17" s="1"/>
  <c r="R346" i="17" a="1"/>
  <c r="R346" i="17" s="1"/>
  <c r="R182" i="17" a="1"/>
  <c r="R182" i="17" s="1"/>
  <c r="R512" i="17" a="1"/>
  <c r="R512" i="17" s="1"/>
  <c r="R380" i="17" a="1"/>
  <c r="R380" i="17" s="1"/>
  <c r="R49" i="17" a="1"/>
  <c r="R49" i="17" s="1"/>
  <c r="R610" i="17" a="1"/>
  <c r="R610" i="17" s="1"/>
  <c r="R379" i="17" a="1"/>
  <c r="R379" i="17" s="1"/>
  <c r="R314" i="17" a="1"/>
  <c r="R314" i="17" s="1"/>
  <c r="R247" i="17" a="1"/>
  <c r="R247" i="17" s="1"/>
  <c r="R83" i="17" a="1"/>
  <c r="R83" i="17" s="1"/>
  <c r="R17" i="17" a="1"/>
  <c r="R17" i="17" s="1"/>
  <c r="R511" i="17" a="1"/>
  <c r="R511" i="17" s="1"/>
  <c r="R413" i="17" a="1"/>
  <c r="R413" i="17" s="1"/>
  <c r="R313" i="17" a="1"/>
  <c r="R313" i="17" s="1"/>
  <c r="R149" i="17" a="1"/>
  <c r="R149" i="17" s="1"/>
  <c r="F544" i="25" a="1"/>
  <c r="F544" i="25" s="1"/>
  <c r="F479" i="25" a="1"/>
  <c r="F479" i="25" s="1"/>
  <c r="F413" i="25" a="1"/>
  <c r="F413" i="25" s="1"/>
  <c r="F281" i="25" a="1"/>
  <c r="F281" i="25" s="1"/>
  <c r="F677" i="17" a="1"/>
  <c r="F677" i="17" s="1"/>
  <c r="F446" i="17" a="1"/>
  <c r="F446" i="17" s="1"/>
  <c r="F314" i="17" a="1"/>
  <c r="F314" i="17" s="1"/>
  <c r="F214" i="17" a="1"/>
  <c r="F214" i="17" s="1"/>
  <c r="F83" i="17" a="1"/>
  <c r="F83" i="17" s="1"/>
  <c r="F49" i="17" a="1"/>
  <c r="F49" i="17" s="1"/>
  <c r="F16" i="17" a="1"/>
  <c r="F16" i="17" s="1"/>
  <c r="F17" i="17" a="1"/>
  <c r="F17" i="17" s="1"/>
  <c r="F446" i="25" a="1"/>
  <c r="F446" i="25" s="1"/>
  <c r="F182" i="25" a="1"/>
  <c r="F182" i="25" s="1"/>
  <c r="F413" i="17" a="1"/>
  <c r="F413" i="17" s="1"/>
  <c r="F379" i="17" a="1"/>
  <c r="F379" i="17" s="1"/>
  <c r="F281" i="17" a="1"/>
  <c r="F281" i="17" s="1"/>
  <c r="F181" i="17" a="1"/>
  <c r="F181" i="17" s="1"/>
  <c r="F677" i="25" a="1"/>
  <c r="F677" i="25" s="1"/>
  <c r="F611" i="25" a="1"/>
  <c r="F611" i="25" s="1"/>
  <c r="F578" i="25" a="1"/>
  <c r="F578" i="25" s="1"/>
  <c r="F347" i="25" a="1"/>
  <c r="F347" i="25" s="1"/>
  <c r="F248" i="25" a="1"/>
  <c r="F248" i="25" s="1"/>
  <c r="F215" i="25" a="1"/>
  <c r="F215" i="25" s="1"/>
  <c r="F115" i="25" a="1"/>
  <c r="F115" i="25" s="1"/>
  <c r="F49" i="25" a="1"/>
  <c r="F49" i="25" s="1"/>
  <c r="F16" i="25" a="1"/>
  <c r="F16" i="25" s="1"/>
  <c r="F148" i="17" a="1"/>
  <c r="F148" i="17" s="1"/>
  <c r="F50" i="17" a="1"/>
  <c r="F50" i="17" s="1"/>
  <c r="F644" i="25" a="1"/>
  <c r="F644" i="25" s="1"/>
  <c r="F380" i="25" a="1"/>
  <c r="F380" i="25" s="1"/>
  <c r="F82" i="25" a="1"/>
  <c r="F82" i="25" s="1"/>
  <c r="F610" i="17" a="1"/>
  <c r="F610" i="17" s="1"/>
  <c r="F248" i="17" a="1"/>
  <c r="F248" i="17" s="1"/>
  <c r="F115" i="17" a="1"/>
  <c r="F115" i="17" s="1"/>
  <c r="F511" i="25" a="1"/>
  <c r="F511" i="25" s="1"/>
  <c r="F478" i="25" a="1"/>
  <c r="F478" i="25" s="1"/>
  <c r="F412" i="25" a="1"/>
  <c r="F412" i="25" s="1"/>
  <c r="F314" i="25" a="1"/>
  <c r="F314" i="25" s="1"/>
  <c r="F149" i="25" a="1"/>
  <c r="F149" i="25" s="1"/>
  <c r="F676" i="17" a="1"/>
  <c r="F676" i="17" s="1"/>
  <c r="F643" i="17" a="1"/>
  <c r="F643" i="17" s="1"/>
  <c r="F577" i="17" a="1"/>
  <c r="F577" i="17" s="1"/>
  <c r="F544" i="17" a="1"/>
  <c r="F544" i="17" s="1"/>
  <c r="F511" i="17" a="1"/>
  <c r="F511" i="17" s="1"/>
  <c r="F478" i="17" a="1"/>
  <c r="F478" i="17" s="1"/>
  <c r="F346" i="17" a="1"/>
  <c r="F346" i="17" s="1"/>
  <c r="F215" i="17" a="1"/>
  <c r="F215" i="17" s="1"/>
  <c r="F545" i="25" a="1"/>
  <c r="F545" i="25" s="1"/>
  <c r="F445" i="25" a="1"/>
  <c r="F445" i="25" s="1"/>
  <c r="F280" i="25" a="1"/>
  <c r="F280" i="25" s="1"/>
  <c r="F50" i="25" a="1"/>
  <c r="F50" i="25" s="1"/>
  <c r="F17" i="25" a="1"/>
  <c r="F17" i="25" s="1"/>
  <c r="F445" i="17" a="1"/>
  <c r="F445" i="17" s="1"/>
  <c r="F412" i="17" a="1"/>
  <c r="F412" i="17" s="1"/>
  <c r="F380" i="17" a="1"/>
  <c r="F380" i="17" s="1"/>
  <c r="F313" i="17" a="1"/>
  <c r="F313" i="17" s="1"/>
  <c r="F182" i="17" a="1"/>
  <c r="F182" i="17" s="1"/>
  <c r="F149" i="17" a="1"/>
  <c r="F149" i="17" s="1"/>
  <c r="F82" i="17" a="1"/>
  <c r="F82" i="17" s="1"/>
  <c r="F676" i="25" a="1"/>
  <c r="F676" i="25" s="1"/>
  <c r="F610" i="25" a="1"/>
  <c r="F610" i="25" s="1"/>
  <c r="F577" i="25" a="1"/>
  <c r="F577" i="25" s="1"/>
  <c r="F214" i="25" a="1"/>
  <c r="F214" i="25" s="1"/>
  <c r="F181" i="25" a="1"/>
  <c r="F181" i="25" s="1"/>
  <c r="F116" i="25" a="1"/>
  <c r="F116" i="25" s="1"/>
  <c r="F83" i="25" a="1"/>
  <c r="F83" i="25" s="1"/>
  <c r="F116" i="17" a="1"/>
  <c r="F116" i="17" s="1"/>
  <c r="F643" i="25" a="1"/>
  <c r="F643" i="25" s="1"/>
  <c r="F512" i="25" a="1"/>
  <c r="F512" i="25" s="1"/>
  <c r="F379" i="25" a="1"/>
  <c r="F379" i="25" s="1"/>
  <c r="F346" i="25" a="1"/>
  <c r="F346" i="25" s="1"/>
  <c r="F313" i="25" a="1"/>
  <c r="F313" i="25" s="1"/>
  <c r="F247" i="25" a="1"/>
  <c r="F247" i="25" s="1"/>
  <c r="F148" i="25" a="1"/>
  <c r="F148" i="25" s="1"/>
  <c r="F644" i="17" a="1"/>
  <c r="F644" i="17" s="1"/>
  <c r="F611" i="17" a="1"/>
  <c r="F611" i="17" s="1"/>
  <c r="F578" i="17" a="1"/>
  <c r="F578" i="17" s="1"/>
  <c r="F545" i="17" a="1"/>
  <c r="F545" i="17" s="1"/>
  <c r="F512" i="17" a="1"/>
  <c r="F512" i="17" s="1"/>
  <c r="F479" i="17" a="1"/>
  <c r="F479" i="17" s="1"/>
  <c r="F347" i="17" a="1"/>
  <c r="F347" i="17" s="1"/>
  <c r="F280" i="17" a="1"/>
  <c r="F280" i="17" s="1"/>
  <c r="F247" i="17" a="1"/>
  <c r="F247" i="17" s="1"/>
  <c r="Q413" i="17" a="1"/>
  <c r="Q413" i="17" s="1"/>
  <c r="Q281" i="17" a="1"/>
  <c r="Q281" i="17" s="1"/>
  <c r="Q148" i="17" a="1"/>
  <c r="Q148" i="17" s="1"/>
  <c r="E148" i="17" s="1"/>
  <c r="Q610" i="17" a="1"/>
  <c r="Q610" i="17" s="1"/>
  <c r="Q115" i="17" a="1"/>
  <c r="Q115" i="17" s="1"/>
  <c r="Q50" i="17" a="1"/>
  <c r="Q50" i="17" s="1"/>
  <c r="Q676" i="17" a="1"/>
  <c r="Q676" i="17" s="1"/>
  <c r="Q643" i="17" a="1"/>
  <c r="Q643" i="17" s="1"/>
  <c r="Q577" i="17" a="1"/>
  <c r="Q577" i="17" s="1"/>
  <c r="Q544" i="17" a="1"/>
  <c r="Q544" i="17" s="1"/>
  <c r="Q511" i="17" a="1"/>
  <c r="Q511" i="17" s="1"/>
  <c r="Q478" i="17" a="1"/>
  <c r="Q478" i="17" s="1"/>
  <c r="Q346" i="17" a="1"/>
  <c r="Q346" i="17" s="1"/>
  <c r="Q248" i="17" a="1"/>
  <c r="Q248" i="17" s="1"/>
  <c r="Q17" i="17" a="1"/>
  <c r="Q17" i="17" s="1"/>
  <c r="Q445" i="17" a="1"/>
  <c r="Q445" i="17" s="1"/>
  <c r="Q313" i="17" a="1"/>
  <c r="Q313" i="17" s="1"/>
  <c r="Q215" i="17" a="1"/>
  <c r="Q215" i="17" s="1"/>
  <c r="Q380" i="17" a="1"/>
  <c r="Q380" i="17" s="1"/>
  <c r="E380" i="17" s="1"/>
  <c r="Q182" i="17" a="1"/>
  <c r="Q182" i="17" s="1"/>
  <c r="Q149" i="17" a="1"/>
  <c r="Q149" i="17" s="1"/>
  <c r="Q82" i="17" a="1"/>
  <c r="Q82" i="17" s="1"/>
  <c r="Q280" i="17" a="1"/>
  <c r="Q280" i="17" s="1"/>
  <c r="Q247" i="17" a="1"/>
  <c r="Q247" i="17" s="1"/>
  <c r="Q116" i="17" a="1"/>
  <c r="Q116" i="17" s="1"/>
  <c r="Q644" i="17" a="1"/>
  <c r="Q644" i="17" s="1"/>
  <c r="Q611" i="17" a="1"/>
  <c r="Q611" i="17" s="1"/>
  <c r="Q578" i="17" a="1"/>
  <c r="Q578" i="17" s="1"/>
  <c r="Q545" i="17" a="1"/>
  <c r="Q545" i="17" s="1"/>
  <c r="Q512" i="17" a="1"/>
  <c r="Q512" i="17" s="1"/>
  <c r="Q479" i="17" a="1"/>
  <c r="Q479" i="17" s="1"/>
  <c r="Q347" i="17" a="1"/>
  <c r="Q347" i="17" s="1"/>
  <c r="Q214" i="17" a="1"/>
  <c r="Q214" i="17" s="1"/>
  <c r="Q49" i="17" a="1"/>
  <c r="Q49" i="17" s="1"/>
  <c r="Q16" i="17" a="1"/>
  <c r="Q16" i="17" s="1"/>
  <c r="Q412" i="17" a="1"/>
  <c r="Q412" i="17" s="1"/>
  <c r="Q677" i="17" a="1"/>
  <c r="Q677" i="17" s="1"/>
  <c r="Q446" i="17" a="1"/>
  <c r="Q446" i="17" s="1"/>
  <c r="Q379" i="17" a="1"/>
  <c r="Q379" i="17" s="1"/>
  <c r="Q314" i="17" a="1"/>
  <c r="Q314" i="17" s="1"/>
  <c r="Q181" i="17" a="1"/>
  <c r="Q181" i="17" s="1"/>
  <c r="Q83" i="17" a="1"/>
  <c r="Q83" i="17" s="1"/>
  <c r="AD2" i="8"/>
  <c r="FU114" i="8"/>
  <c r="FU111" i="8"/>
  <c r="FU118" i="8"/>
  <c r="FU119" i="8"/>
  <c r="FU110" i="8"/>
  <c r="FU108" i="8"/>
  <c r="DG13" i="8"/>
  <c r="DF19" i="8"/>
  <c r="DI13" i="8"/>
  <c r="DV11" i="8"/>
  <c r="DH13" i="8"/>
  <c r="Q17" i="3" a="1"/>
  <c r="Q17" i="3" s="1"/>
  <c r="FU116" i="8"/>
  <c r="FU107" i="8"/>
  <c r="FU115" i="8"/>
  <c r="FU122" i="8"/>
  <c r="FU125" i="8"/>
  <c r="FU113" i="8"/>
  <c r="FU124" i="8"/>
  <c r="FU112" i="8"/>
  <c r="FU117" i="8"/>
  <c r="FU121" i="8"/>
  <c r="FU120" i="8"/>
  <c r="EZ22" i="8"/>
  <c r="EO20" i="8"/>
  <c r="FT124" i="8"/>
  <c r="EY22" i="8"/>
  <c r="FI121" i="8"/>
  <c r="FI122" i="8" s="1"/>
  <c r="EP17" i="8"/>
  <c r="FJ120" i="8"/>
  <c r="FJ121" i="8" s="1"/>
  <c r="FI13" i="8"/>
  <c r="EF12" i="8"/>
  <c r="FS11" i="8"/>
  <c r="FS12" i="8" s="1"/>
  <c r="EE11" i="8"/>
  <c r="DU11" i="8"/>
  <c r="FJ11" i="8"/>
  <c r="FT11" i="8"/>
  <c r="F86" i="3" a="1"/>
  <c r="F86" i="3" s="1"/>
  <c r="F87" i="3" a="1"/>
  <c r="F87" i="3" s="1"/>
  <c r="AD86" i="3" a="1"/>
  <c r="AD86" i="3" s="1"/>
  <c r="AL86" i="3" a="1"/>
  <c r="AL86" i="3" s="1"/>
  <c r="V86" i="3" a="1"/>
  <c r="V86" i="3" s="1"/>
  <c r="AD87" i="3" a="1"/>
  <c r="AD87" i="3" s="1"/>
  <c r="AL87" i="3" a="1"/>
  <c r="AL87" i="3" s="1"/>
  <c r="V87" i="3" a="1"/>
  <c r="V87" i="3" s="1"/>
  <c r="F16" i="3" a="1"/>
  <c r="F16" i="3" s="1"/>
  <c r="F17" i="3" a="1"/>
  <c r="F17" i="3" s="1"/>
  <c r="Q16" i="3" a="1"/>
  <c r="Q16" i="3" s="1"/>
  <c r="R17" i="3" a="1"/>
  <c r="R17" i="3" s="1"/>
  <c r="R16" i="3" a="1"/>
  <c r="R16" i="3" s="1"/>
  <c r="L2" i="7"/>
  <c r="N2" i="7" s="1"/>
  <c r="O2" i="7" s="1"/>
  <c r="F3" i="7"/>
  <c r="G3" i="7" s="1"/>
  <c r="D4" i="7"/>
  <c r="U2" i="7"/>
  <c r="V2" i="7" s="1"/>
  <c r="E643" i="25" l="1"/>
  <c r="E644" i="25"/>
  <c r="E214" i="25"/>
  <c r="E115" i="25"/>
  <c r="E677" i="17"/>
  <c r="E182" i="17"/>
  <c r="E281" i="17"/>
  <c r="E644" i="17"/>
  <c r="E544" i="17"/>
  <c r="E446" i="25"/>
  <c r="E248" i="17"/>
  <c r="E643" i="17"/>
  <c r="E610" i="17"/>
  <c r="E445" i="17"/>
  <c r="E280" i="17"/>
  <c r="E281" i="25"/>
  <c r="E83" i="25"/>
  <c r="E544" i="25"/>
  <c r="E445" i="25"/>
  <c r="E611" i="25"/>
  <c r="E578" i="25"/>
  <c r="E50" i="25"/>
  <c r="E347" i="25"/>
  <c r="E82" i="25"/>
  <c r="E610" i="25"/>
  <c r="E545" i="25"/>
  <c r="E512" i="25"/>
  <c r="E479" i="25"/>
  <c r="E511" i="25"/>
  <c r="E478" i="25"/>
  <c r="E413" i="25"/>
  <c r="E346" i="25"/>
  <c r="E280" i="25"/>
  <c r="E247" i="25"/>
  <c r="E148" i="25"/>
  <c r="E16" i="25"/>
  <c r="E215" i="17"/>
  <c r="E346" i="17"/>
  <c r="E49" i="17"/>
  <c r="E314" i="17"/>
  <c r="E379" i="25"/>
  <c r="E116" i="25"/>
  <c r="E380" i="25"/>
  <c r="E215" i="25"/>
  <c r="E412" i="25"/>
  <c r="E248" i="25"/>
  <c r="E412" i="17"/>
  <c r="E181" i="17"/>
  <c r="E479" i="17"/>
  <c r="E116" i="17"/>
  <c r="E478" i="17"/>
  <c r="E83" i="17"/>
  <c r="E214" i="17"/>
  <c r="E247" i="17"/>
  <c r="E511" i="17"/>
  <c r="E347" i="17"/>
  <c r="E545" i="17"/>
  <c r="E313" i="17"/>
  <c r="E17" i="17"/>
  <c r="E446" i="17"/>
  <c r="E676" i="17"/>
  <c r="E577" i="17"/>
  <c r="E50" i="17"/>
  <c r="E413" i="17"/>
  <c r="E149" i="17"/>
  <c r="E115" i="17"/>
  <c r="E82" i="17"/>
  <c r="E16" i="17"/>
  <c r="E313" i="25"/>
  <c r="E17" i="25"/>
  <c r="E512" i="17"/>
  <c r="E149" i="25"/>
  <c r="E181" i="25"/>
  <c r="E578" i="17"/>
  <c r="E611" i="17"/>
  <c r="E379" i="17"/>
  <c r="DV12" i="8"/>
  <c r="DF20" i="8"/>
  <c r="DH14" i="8"/>
  <c r="DG14" i="8"/>
  <c r="DI14" i="8"/>
  <c r="EZ23" i="8"/>
  <c r="FB18" i="8" s="1"/>
  <c r="EY23" i="8"/>
  <c r="FA11" i="8" s="1"/>
  <c r="FT125" i="8"/>
  <c r="FI123" i="8"/>
  <c r="FJ122" i="8"/>
  <c r="EO21" i="8"/>
  <c r="EP18" i="8"/>
  <c r="EP19" i="8" s="1"/>
  <c r="FI14" i="8"/>
  <c r="FS13" i="8"/>
  <c r="FS14" i="8" s="1"/>
  <c r="EF13" i="8"/>
  <c r="EE12" i="8"/>
  <c r="FJ12" i="8"/>
  <c r="FT12" i="8"/>
  <c r="DU12" i="8"/>
  <c r="E16" i="3"/>
  <c r="E17" i="3"/>
  <c r="M2" i="7"/>
  <c r="P2" i="7" s="1"/>
  <c r="S2" i="7" s="1"/>
  <c r="AB2" i="7"/>
  <c r="AC2" i="7" s="1"/>
  <c r="D5" i="7"/>
  <c r="F4" i="7"/>
  <c r="G4" i="7" s="1"/>
  <c r="J3" i="7"/>
  <c r="K3" i="7"/>
  <c r="Q3" i="7"/>
  <c r="R3" i="7" s="1"/>
  <c r="I3" i="7"/>
  <c r="FB5" i="8" l="1"/>
  <c r="FB6" i="8"/>
  <c r="FA6" i="8"/>
  <c r="DV13" i="8"/>
  <c r="DI15" i="8"/>
  <c r="DH15" i="8"/>
  <c r="DF21" i="8"/>
  <c r="DF22" i="8" s="1"/>
  <c r="DG15" i="8"/>
  <c r="FB13" i="8"/>
  <c r="FB9" i="8"/>
  <c r="FA5" i="8"/>
  <c r="FA8" i="8"/>
  <c r="FA12" i="8"/>
  <c r="FB11" i="8"/>
  <c r="FB20" i="8"/>
  <c r="FB14" i="8"/>
  <c r="FA14" i="8"/>
  <c r="FB23" i="8"/>
  <c r="FB7" i="8"/>
  <c r="FA7" i="8"/>
  <c r="FA18" i="8"/>
  <c r="FB15" i="8"/>
  <c r="FB19" i="8"/>
  <c r="FA4" i="8"/>
  <c r="FB8" i="8"/>
  <c r="FB22" i="8"/>
  <c r="FA23" i="8"/>
  <c r="FA9" i="8"/>
  <c r="FB16" i="8"/>
  <c r="FA22" i="8"/>
  <c r="FA24" i="8"/>
  <c r="FA15" i="8"/>
  <c r="FA19" i="8"/>
  <c r="FA16" i="8"/>
  <c r="FA17" i="8"/>
  <c r="FA10" i="8"/>
  <c r="FA20" i="8"/>
  <c r="FA13" i="8"/>
  <c r="FT126" i="8"/>
  <c r="FV125" i="8" s="1"/>
  <c r="FB24" i="8"/>
  <c r="FB17" i="8"/>
  <c r="FB4" i="8"/>
  <c r="FB10" i="8"/>
  <c r="FB21" i="8"/>
  <c r="FA21" i="8"/>
  <c r="FB12" i="8"/>
  <c r="EO22" i="8"/>
  <c r="FJ123" i="8"/>
  <c r="FI124" i="8"/>
  <c r="EP20" i="8"/>
  <c r="EF14" i="8"/>
  <c r="FS15" i="8"/>
  <c r="FI15" i="8"/>
  <c r="DU13" i="8"/>
  <c r="FT13" i="8"/>
  <c r="FJ13" i="8"/>
  <c r="EE13" i="8"/>
  <c r="T2" i="7"/>
  <c r="AD2" i="7" s="1"/>
  <c r="AE2" i="7" s="1"/>
  <c r="U3" i="7"/>
  <c r="V3" i="7" s="1"/>
  <c r="L3" i="7"/>
  <c r="M3" i="7" s="1"/>
  <c r="P3" i="7" s="1"/>
  <c r="K4" i="7"/>
  <c r="J4" i="7"/>
  <c r="I4" i="7"/>
  <c r="Q4" i="7"/>
  <c r="R4" i="7" s="1"/>
  <c r="D6" i="7"/>
  <c r="F5" i="7"/>
  <c r="G5" i="7" s="1"/>
  <c r="FC18" i="8" l="1"/>
  <c r="FC12" i="8"/>
  <c r="FC22" i="8"/>
  <c r="FC14" i="8"/>
  <c r="FV115" i="8"/>
  <c r="FC6" i="8"/>
  <c r="FC5" i="8"/>
  <c r="FV109" i="8"/>
  <c r="FV110" i="8"/>
  <c r="FC3" i="8"/>
  <c r="DF23" i="8"/>
  <c r="DJ5" i="8" s="1"/>
  <c r="DJ17" i="8"/>
  <c r="DI16" i="8"/>
  <c r="DG16" i="8"/>
  <c r="DH16" i="8"/>
  <c r="DV14" i="8"/>
  <c r="FV114" i="8"/>
  <c r="FV113" i="8"/>
  <c r="FV126" i="8"/>
  <c r="FW125" i="8" s="1"/>
  <c r="FV108" i="8"/>
  <c r="FC7" i="8"/>
  <c r="FC13" i="8"/>
  <c r="FC8" i="8"/>
  <c r="FC21" i="8"/>
  <c r="FV119" i="8"/>
  <c r="FV121" i="8"/>
  <c r="FV124" i="8"/>
  <c r="FW124" i="8" s="1"/>
  <c r="FC17" i="8"/>
  <c r="FC10" i="8"/>
  <c r="FC15" i="8"/>
  <c r="FC20" i="8"/>
  <c r="FC19" i="8"/>
  <c r="FV118" i="8"/>
  <c r="FC16" i="8"/>
  <c r="FC11" i="8"/>
  <c r="FC4" i="8"/>
  <c r="EO23" i="8"/>
  <c r="EQ24" i="8" s="1"/>
  <c r="FV127" i="8"/>
  <c r="FV122" i="8"/>
  <c r="FV112" i="8"/>
  <c r="FV116" i="8"/>
  <c r="FV111" i="8"/>
  <c r="FV117" i="8"/>
  <c r="FC23" i="8"/>
  <c r="FV107" i="8"/>
  <c r="FW106" i="8" s="1"/>
  <c r="FV123" i="8"/>
  <c r="FC9" i="8"/>
  <c r="FV120" i="8"/>
  <c r="FW118" i="8"/>
  <c r="EP21" i="8"/>
  <c r="FJ124" i="8"/>
  <c r="FI125" i="8"/>
  <c r="FS16" i="8"/>
  <c r="FJ14" i="8"/>
  <c r="EF15" i="8"/>
  <c r="FT14" i="8"/>
  <c r="FI16" i="8"/>
  <c r="EE14" i="8"/>
  <c r="DU14" i="8"/>
  <c r="W2" i="7"/>
  <c r="Z2" i="7" s="1"/>
  <c r="AH2" i="7"/>
  <c r="S3" i="7"/>
  <c r="T3" i="7"/>
  <c r="N3" i="7"/>
  <c r="O3" i="7" s="1"/>
  <c r="J5" i="7"/>
  <c r="K5" i="7"/>
  <c r="I5" i="7"/>
  <c r="Q5" i="7"/>
  <c r="R5" i="7" s="1"/>
  <c r="AB3" i="7"/>
  <c r="AC3" i="7" s="1"/>
  <c r="X3" i="7"/>
  <c r="L4" i="7"/>
  <c r="M4" i="7" s="1"/>
  <c r="P4" i="7" s="1"/>
  <c r="F6" i="7"/>
  <c r="G6" i="7" s="1"/>
  <c r="D7" i="7"/>
  <c r="U4" i="7"/>
  <c r="V4" i="7" s="1"/>
  <c r="AF2" i="7"/>
  <c r="AG2" i="7" s="1"/>
  <c r="DJ13" i="8" l="1"/>
  <c r="FW114" i="8"/>
  <c r="FW119" i="8"/>
  <c r="FW117" i="8"/>
  <c r="FW109" i="8"/>
  <c r="FW115" i="8"/>
  <c r="EQ12" i="8"/>
  <c r="FW113" i="8"/>
  <c r="EQ15" i="8"/>
  <c r="EQ16" i="8"/>
  <c r="DJ15" i="8"/>
  <c r="EQ18" i="8"/>
  <c r="EQ17" i="8"/>
  <c r="DJ10" i="8"/>
  <c r="EQ9" i="8"/>
  <c r="EQ20" i="8"/>
  <c r="DJ22" i="8"/>
  <c r="DJ14" i="8"/>
  <c r="EQ11" i="8"/>
  <c r="FW120" i="8"/>
  <c r="DJ6" i="8"/>
  <c r="DJ8" i="8"/>
  <c r="DJ20" i="8"/>
  <c r="FW121" i="8"/>
  <c r="DJ12" i="8"/>
  <c r="DJ9" i="8"/>
  <c r="DJ18" i="8"/>
  <c r="EQ19" i="8"/>
  <c r="EQ21" i="8"/>
  <c r="FW110" i="8"/>
  <c r="EQ22" i="8"/>
  <c r="EQ10" i="8"/>
  <c r="EQ13" i="8"/>
  <c r="FW122" i="8"/>
  <c r="FW126" i="8"/>
  <c r="DJ11" i="8"/>
  <c r="DJ21" i="8"/>
  <c r="EQ4" i="8"/>
  <c r="FW108" i="8"/>
  <c r="DJ7" i="8"/>
  <c r="EQ7" i="8"/>
  <c r="FW107" i="8"/>
  <c r="EQ6" i="8"/>
  <c r="EQ5" i="8"/>
  <c r="EQ8" i="8"/>
  <c r="DJ24" i="8"/>
  <c r="DJ4" i="8"/>
  <c r="DJ23" i="8"/>
  <c r="DJ16" i="8"/>
  <c r="DJ19" i="8"/>
  <c r="DH17" i="8"/>
  <c r="DV15" i="8"/>
  <c r="DI17" i="8"/>
  <c r="DG17" i="8"/>
  <c r="FW111" i="8"/>
  <c r="EQ14" i="8"/>
  <c r="FW123" i="8"/>
  <c r="FI126" i="8"/>
  <c r="FK117" i="8" s="1"/>
  <c r="EQ23" i="8"/>
  <c r="FW116" i="8"/>
  <c r="FW112" i="8"/>
  <c r="EP22" i="8"/>
  <c r="FJ125" i="8"/>
  <c r="FT15" i="8"/>
  <c r="EF16" i="8"/>
  <c r="EE15" i="8"/>
  <c r="DU15" i="8"/>
  <c r="FS17" i="8"/>
  <c r="FI17" i="8"/>
  <c r="FI18" i="8" s="1"/>
  <c r="FJ15" i="8"/>
  <c r="AA2" i="7"/>
  <c r="Y2" i="7"/>
  <c r="N4" i="7"/>
  <c r="O4" i="7" s="1"/>
  <c r="S4" i="7"/>
  <c r="T4" i="7"/>
  <c r="K6" i="7"/>
  <c r="Q6" i="7"/>
  <c r="R6" i="7" s="1"/>
  <c r="J6" i="7"/>
  <c r="I6" i="7"/>
  <c r="U5" i="7"/>
  <c r="V5" i="7" s="1"/>
  <c r="L5" i="7"/>
  <c r="N5" i="7" s="1"/>
  <c r="O5" i="7" s="1"/>
  <c r="F7" i="7"/>
  <c r="G7" i="7" s="1"/>
  <c r="D8" i="7"/>
  <c r="AD3" i="7"/>
  <c r="AE3" i="7" s="1"/>
  <c r="W3" i="7"/>
  <c r="AA3" i="7" s="1"/>
  <c r="X4" i="7"/>
  <c r="AB4" i="7"/>
  <c r="AC4" i="7" s="1"/>
  <c r="FK113" i="8" l="1"/>
  <c r="FK118" i="8"/>
  <c r="FK114" i="8"/>
  <c r="FK110" i="8"/>
  <c r="FK115" i="8"/>
  <c r="FK121" i="8"/>
  <c r="FK126" i="8"/>
  <c r="FK123" i="8"/>
  <c r="FK125" i="8"/>
  <c r="FK108" i="8"/>
  <c r="DG18" i="8"/>
  <c r="DH18" i="8"/>
  <c r="DI18" i="8"/>
  <c r="DV16" i="8"/>
  <c r="FK124" i="8"/>
  <c r="FK122" i="8"/>
  <c r="FK112" i="8"/>
  <c r="FK120" i="8"/>
  <c r="FK111" i="8"/>
  <c r="FK109" i="8"/>
  <c r="FJ126" i="8"/>
  <c r="FL117" i="8" s="1"/>
  <c r="EP23" i="8"/>
  <c r="ER21" i="8" s="1"/>
  <c r="FK127" i="8"/>
  <c r="FK107" i="8"/>
  <c r="FK116" i="8"/>
  <c r="FK119" i="8"/>
  <c r="FI19" i="8"/>
  <c r="FS18" i="8"/>
  <c r="FS19" i="8" s="1"/>
  <c r="DU16" i="8"/>
  <c r="FT16" i="8"/>
  <c r="EE16" i="8"/>
  <c r="FJ16" i="8"/>
  <c r="EF17" i="8"/>
  <c r="Z3" i="7"/>
  <c r="Y3" i="7"/>
  <c r="X5" i="7"/>
  <c r="AB5" i="7"/>
  <c r="AC5" i="7" s="1"/>
  <c r="L6" i="7"/>
  <c r="M6" i="7" s="1"/>
  <c r="P6" i="7" s="1"/>
  <c r="U6" i="7"/>
  <c r="V6" i="7" s="1"/>
  <c r="J7" i="7"/>
  <c r="K7" i="7"/>
  <c r="I7" i="7"/>
  <c r="Q7" i="7"/>
  <c r="R7" i="7" s="1"/>
  <c r="D9" i="7"/>
  <c r="F8" i="7"/>
  <c r="G8" i="7" s="1"/>
  <c r="M5" i="7"/>
  <c r="P5" i="7" s="1"/>
  <c r="AH3" i="7"/>
  <c r="AD4" i="7"/>
  <c r="AE4" i="7" s="1"/>
  <c r="W4" i="7"/>
  <c r="AA4" i="7" s="1"/>
  <c r="AF3" i="7"/>
  <c r="AG3" i="7" s="1"/>
  <c r="FL119" i="8" l="1"/>
  <c r="ER20" i="8"/>
  <c r="ES20" i="8" s="1"/>
  <c r="FL120" i="8"/>
  <c r="FM119" i="8" s="1"/>
  <c r="FL125" i="8"/>
  <c r="FL124" i="8"/>
  <c r="FL122" i="8"/>
  <c r="FL118" i="8"/>
  <c r="FL111" i="8"/>
  <c r="FL108" i="8"/>
  <c r="FL126" i="8"/>
  <c r="ER15" i="8"/>
  <c r="ER23" i="8"/>
  <c r="ER6" i="8"/>
  <c r="ER4" i="8"/>
  <c r="ES3" i="8" s="1"/>
  <c r="DH19" i="8"/>
  <c r="DV17" i="8"/>
  <c r="DG19" i="8"/>
  <c r="DI19" i="8"/>
  <c r="FL109" i="8"/>
  <c r="FL113" i="8"/>
  <c r="FL107" i="8"/>
  <c r="ER12" i="8"/>
  <c r="FL115" i="8"/>
  <c r="ER11" i="8"/>
  <c r="FL116" i="8"/>
  <c r="FM116" i="8" s="1"/>
  <c r="FL110" i="8"/>
  <c r="FL112" i="8"/>
  <c r="ER24" i="8"/>
  <c r="ER10" i="8"/>
  <c r="ER14" i="8"/>
  <c r="ER13" i="8"/>
  <c r="ER8" i="8"/>
  <c r="ER17" i="8"/>
  <c r="ER16" i="8"/>
  <c r="FL127" i="8"/>
  <c r="FL121" i="8"/>
  <c r="ER5" i="8"/>
  <c r="FL123" i="8"/>
  <c r="ER9" i="8"/>
  <c r="ER7" i="8"/>
  <c r="ER22" i="8"/>
  <c r="ES21" i="8" s="1"/>
  <c r="ER19" i="8"/>
  <c r="FL114" i="8"/>
  <c r="ER18" i="8"/>
  <c r="FS20" i="8"/>
  <c r="FI20" i="8"/>
  <c r="EF18" i="8"/>
  <c r="FT17" i="8"/>
  <c r="DU17" i="8"/>
  <c r="FJ17" i="8"/>
  <c r="EE17" i="8"/>
  <c r="AH4" i="7"/>
  <c r="S6" i="7"/>
  <c r="T6" i="7"/>
  <c r="X6" i="7"/>
  <c r="AB6" i="7"/>
  <c r="AC6" i="7" s="1"/>
  <c r="F9" i="7"/>
  <c r="G9" i="7" s="1"/>
  <c r="D10" i="7"/>
  <c r="N6" i="7"/>
  <c r="O6" i="7" s="1"/>
  <c r="Y4" i="7"/>
  <c r="AF4" i="7"/>
  <c r="AG4" i="7" s="1"/>
  <c r="Q8" i="7"/>
  <c r="R8" i="7" s="1"/>
  <c r="I8" i="7"/>
  <c r="K8" i="7"/>
  <c r="J8" i="7"/>
  <c r="U7" i="7"/>
  <c r="V7" i="7" s="1"/>
  <c r="S5" i="7"/>
  <c r="T5" i="7"/>
  <c r="Z4" i="7"/>
  <c r="L7" i="7"/>
  <c r="N7" i="7" s="1"/>
  <c r="O7" i="7" s="1"/>
  <c r="FM124" i="8" l="1"/>
  <c r="FM122" i="8"/>
  <c r="FM118" i="8"/>
  <c r="FM117" i="8"/>
  <c r="FM121" i="8"/>
  <c r="FM110" i="8"/>
  <c r="FM125" i="8"/>
  <c r="FM111" i="8"/>
  <c r="ES15" i="8"/>
  <c r="ES8" i="8"/>
  <c r="FM126" i="8"/>
  <c r="FM108" i="8"/>
  <c r="ES23" i="8"/>
  <c r="ES11" i="8"/>
  <c r="FM120" i="8"/>
  <c r="FM107" i="8"/>
  <c r="FM112" i="8"/>
  <c r="ES6" i="8"/>
  <c r="FM113" i="8"/>
  <c r="ES12" i="8"/>
  <c r="ES5" i="8"/>
  <c r="FM109" i="8"/>
  <c r="DI20" i="8"/>
  <c r="DG20" i="8"/>
  <c r="DH20" i="8"/>
  <c r="DV18" i="8"/>
  <c r="FM106" i="8"/>
  <c r="FM115" i="8"/>
  <c r="ES9" i="8"/>
  <c r="ES4" i="8"/>
  <c r="ES13" i="8"/>
  <c r="ES18" i="8"/>
  <c r="ES19" i="8"/>
  <c r="ES17" i="8"/>
  <c r="ES16" i="8"/>
  <c r="FM123" i="8"/>
  <c r="FM114" i="8"/>
  <c r="ES10" i="8"/>
  <c r="ES22" i="8"/>
  <c r="ES14" i="8"/>
  <c r="ES7" i="8"/>
  <c r="FS21" i="8"/>
  <c r="EF19" i="8"/>
  <c r="FI21" i="8"/>
  <c r="FJ18" i="8"/>
  <c r="FT18" i="8"/>
  <c r="DU18" i="8"/>
  <c r="EE18" i="8"/>
  <c r="M7" i="7"/>
  <c r="P7" i="7" s="1"/>
  <c r="S7" i="7" s="1"/>
  <c r="X7" i="7"/>
  <c r="AB7" i="7"/>
  <c r="AC7" i="7" s="1"/>
  <c r="L8" i="7"/>
  <c r="N8" i="7" s="1"/>
  <c r="O8" i="7" s="1"/>
  <c r="F10" i="7"/>
  <c r="G10" i="7" s="1"/>
  <c r="D11" i="7"/>
  <c r="U8" i="7"/>
  <c r="V8" i="7" s="1"/>
  <c r="J9" i="7"/>
  <c r="Q9" i="7"/>
  <c r="R9" i="7" s="1"/>
  <c r="I9" i="7"/>
  <c r="K9" i="7"/>
  <c r="AD5" i="7"/>
  <c r="W5" i="7"/>
  <c r="W6" i="7"/>
  <c r="AA6" i="7" s="1"/>
  <c r="AD6" i="7"/>
  <c r="AE6" i="7" s="1"/>
  <c r="DG21" i="8" l="1"/>
  <c r="DH21" i="8"/>
  <c r="DH22" i="8" s="1"/>
  <c r="DI21" i="8"/>
  <c r="DV19" i="8"/>
  <c r="FS22" i="8"/>
  <c r="FI22" i="8"/>
  <c r="DU19" i="8"/>
  <c r="EF20" i="8"/>
  <c r="EE19" i="8"/>
  <c r="FT19" i="8"/>
  <c r="FJ19" i="8"/>
  <c r="M8" i="7"/>
  <c r="P8" i="7" s="1"/>
  <c r="S8" i="7" s="1"/>
  <c r="T7" i="7"/>
  <c r="AD7" i="7" s="1"/>
  <c r="AE7" i="7" s="1"/>
  <c r="Y6" i="7"/>
  <c r="Z6" i="7"/>
  <c r="Q10" i="7"/>
  <c r="R10" i="7" s="1"/>
  <c r="K10" i="7"/>
  <c r="J10" i="7"/>
  <c r="I10" i="7"/>
  <c r="U9" i="7"/>
  <c r="V9" i="7" s="1"/>
  <c r="AH6" i="7"/>
  <c r="L9" i="7"/>
  <c r="N9" i="7" s="1"/>
  <c r="O9" i="7" s="1"/>
  <c r="AF6" i="7"/>
  <c r="AG6" i="7" s="1"/>
  <c r="X8" i="7"/>
  <c r="AB8" i="7"/>
  <c r="AC8" i="7" s="1"/>
  <c r="D12" i="7"/>
  <c r="F11" i="7"/>
  <c r="G11" i="7" s="1"/>
  <c r="AA5" i="7"/>
  <c r="Y5" i="7"/>
  <c r="Z5" i="7"/>
  <c r="AE5" i="7"/>
  <c r="AH5" i="7"/>
  <c r="DH23" i="8" l="1"/>
  <c r="DL24" i="8" s="1"/>
  <c r="DI22" i="8"/>
  <c r="DG22" i="8"/>
  <c r="DV20" i="8"/>
  <c r="FI23" i="8"/>
  <c r="FK5" i="8" s="1"/>
  <c r="FS23" i="8"/>
  <c r="EF21" i="8"/>
  <c r="FJ20" i="8"/>
  <c r="FT20" i="8"/>
  <c r="DU20" i="8"/>
  <c r="EE20" i="8"/>
  <c r="T8" i="7"/>
  <c r="AD8" i="7" s="1"/>
  <c r="AE8" i="7" s="1"/>
  <c r="W7" i="7"/>
  <c r="AA7" i="7" s="1"/>
  <c r="M9" i="7"/>
  <c r="P9" i="7" s="1"/>
  <c r="AF7" i="7"/>
  <c r="AG7" i="7" s="1"/>
  <c r="AF5" i="7"/>
  <c r="AG5" i="7" s="1"/>
  <c r="L10" i="7"/>
  <c r="N10" i="7" s="1"/>
  <c r="O10" i="7" s="1"/>
  <c r="J11" i="7"/>
  <c r="Q11" i="7"/>
  <c r="R11" i="7" s="1"/>
  <c r="I11" i="7"/>
  <c r="K11" i="7"/>
  <c r="D13" i="7"/>
  <c r="F12" i="7"/>
  <c r="G12" i="7" s="1"/>
  <c r="AH7" i="7"/>
  <c r="X9" i="7"/>
  <c r="AB9" i="7"/>
  <c r="AC9" i="7" s="1"/>
  <c r="U10" i="7"/>
  <c r="V10" i="7" s="1"/>
  <c r="FU9" i="8" l="1"/>
  <c r="FU4" i="8"/>
  <c r="DL11" i="8"/>
  <c r="DL20" i="8"/>
  <c r="FK10" i="8"/>
  <c r="FK14" i="8"/>
  <c r="FU23" i="8"/>
  <c r="DL15" i="8"/>
  <c r="DL7" i="8"/>
  <c r="DL21" i="8"/>
  <c r="DL9" i="8"/>
  <c r="FU11" i="8"/>
  <c r="DL22" i="8"/>
  <c r="DL8" i="8"/>
  <c r="DL5" i="8"/>
  <c r="DL13" i="8"/>
  <c r="DL17" i="8"/>
  <c r="DL14" i="8"/>
  <c r="FK20" i="8"/>
  <c r="DL16" i="8"/>
  <c r="DL10" i="8"/>
  <c r="FK21" i="8"/>
  <c r="FK13" i="8"/>
  <c r="FK9" i="8"/>
  <c r="DL19" i="8"/>
  <c r="DL12" i="8"/>
  <c r="DL18" i="8"/>
  <c r="FU7" i="8"/>
  <c r="FK8" i="8"/>
  <c r="FK6" i="8"/>
  <c r="FK4" i="8"/>
  <c r="DL4" i="8"/>
  <c r="DL6" i="8"/>
  <c r="FU5" i="8"/>
  <c r="DG23" i="8"/>
  <c r="DK11" i="8" s="1"/>
  <c r="DI23" i="8"/>
  <c r="DM11" i="8" s="1"/>
  <c r="DL23" i="8"/>
  <c r="DV21" i="8"/>
  <c r="FU19" i="8"/>
  <c r="FU12" i="8"/>
  <c r="FK22" i="8"/>
  <c r="FK7" i="8"/>
  <c r="FU10" i="8"/>
  <c r="FU8" i="8"/>
  <c r="FU16" i="8"/>
  <c r="FU6" i="8"/>
  <c r="FU15" i="8"/>
  <c r="FU24" i="8"/>
  <c r="FU13" i="8"/>
  <c r="FU20" i="8"/>
  <c r="FU21" i="8"/>
  <c r="FU17" i="8"/>
  <c r="FK24" i="8"/>
  <c r="FK15" i="8"/>
  <c r="FK12" i="8"/>
  <c r="FK16" i="8"/>
  <c r="FK18" i="8"/>
  <c r="FK11" i="8"/>
  <c r="FK19" i="8"/>
  <c r="FU18" i="8"/>
  <c r="FK17" i="8"/>
  <c r="FK23" i="8"/>
  <c r="FU22" i="8"/>
  <c r="FU14" i="8"/>
  <c r="EF22" i="8"/>
  <c r="EE21" i="8"/>
  <c r="DU21" i="8"/>
  <c r="FJ21" i="8"/>
  <c r="FT21" i="8"/>
  <c r="W8" i="7"/>
  <c r="AA8" i="7" s="1"/>
  <c r="Y7" i="7"/>
  <c r="Z7" i="7"/>
  <c r="M10" i="7"/>
  <c r="P10" i="7" s="1"/>
  <c r="S10" i="7" s="1"/>
  <c r="U11" i="7"/>
  <c r="V11" i="7" s="1"/>
  <c r="AH8" i="7"/>
  <c r="L11" i="7"/>
  <c r="N11" i="7" s="1"/>
  <c r="O11" i="7" s="1"/>
  <c r="AF8" i="7"/>
  <c r="AG8" i="7" s="1"/>
  <c r="K12" i="7"/>
  <c r="I12" i="7"/>
  <c r="Q12" i="7"/>
  <c r="R12" i="7" s="1"/>
  <c r="J12" i="7"/>
  <c r="S9" i="7"/>
  <c r="T9" i="7"/>
  <c r="F13" i="7"/>
  <c r="G13" i="7" s="1"/>
  <c r="D14" i="7"/>
  <c r="X10" i="7"/>
  <c r="AB10" i="7"/>
  <c r="AC10" i="7" s="1"/>
  <c r="DM20" i="8" l="1"/>
  <c r="DK12" i="8"/>
  <c r="DN11" i="8" s="1"/>
  <c r="DK4" i="8"/>
  <c r="DN3" i="8" s="1"/>
  <c r="DK16" i="8"/>
  <c r="DK23" i="8"/>
  <c r="DK17" i="8"/>
  <c r="DK7" i="8"/>
  <c r="DK19" i="8"/>
  <c r="DK5" i="8"/>
  <c r="DK6" i="8"/>
  <c r="DK15" i="8"/>
  <c r="DK9" i="8"/>
  <c r="DK10" i="8"/>
  <c r="DN9" i="8" s="1"/>
  <c r="DK18" i="8"/>
  <c r="DK13" i="8"/>
  <c r="DK14" i="8"/>
  <c r="DN13" i="8" s="1"/>
  <c r="DM24" i="8"/>
  <c r="DM17" i="8"/>
  <c r="DM5" i="8"/>
  <c r="DM19" i="8"/>
  <c r="DM14" i="8"/>
  <c r="DM22" i="8"/>
  <c r="DM9" i="8"/>
  <c r="DM16" i="8"/>
  <c r="DM21" i="8"/>
  <c r="DM8" i="8"/>
  <c r="DM13" i="8"/>
  <c r="DM15" i="8"/>
  <c r="DM10" i="8"/>
  <c r="DM7" i="8"/>
  <c r="DM12" i="8"/>
  <c r="DO11" i="8" s="1"/>
  <c r="DM6" i="8"/>
  <c r="DM4" i="8"/>
  <c r="DO3" i="8" s="1"/>
  <c r="DM18" i="8"/>
  <c r="DO17" i="8" s="1"/>
  <c r="DM23" i="8"/>
  <c r="DK24" i="8"/>
  <c r="DK22" i="8"/>
  <c r="DN22" i="8" s="1"/>
  <c r="DK8" i="8"/>
  <c r="DK21" i="8"/>
  <c r="DK20" i="8"/>
  <c r="DV22" i="8"/>
  <c r="EF23" i="8"/>
  <c r="EH9" i="8" s="1"/>
  <c r="EE22" i="8"/>
  <c r="FT22" i="8"/>
  <c r="FJ22" i="8"/>
  <c r="DU22" i="8"/>
  <c r="T10" i="7"/>
  <c r="W10" i="7" s="1"/>
  <c r="AA10" i="7" s="1"/>
  <c r="Z8" i="7"/>
  <c r="Y8" i="7"/>
  <c r="M11" i="7"/>
  <c r="P11" i="7" s="1"/>
  <c r="S11" i="7" s="1"/>
  <c r="L12" i="7"/>
  <c r="N12" i="7" s="1"/>
  <c r="O12" i="7" s="1"/>
  <c r="U12" i="7"/>
  <c r="V12" i="7" s="1"/>
  <c r="AD9" i="7"/>
  <c r="W9" i="7"/>
  <c r="F14" i="7"/>
  <c r="G14" i="7" s="1"/>
  <c r="D15" i="7"/>
  <c r="J13" i="7"/>
  <c r="I13" i="7"/>
  <c r="Q13" i="7"/>
  <c r="R13" i="7" s="1"/>
  <c r="K13" i="7"/>
  <c r="X11" i="7"/>
  <c r="AB11" i="7"/>
  <c r="AC11" i="7" s="1"/>
  <c r="DN16" i="8" l="1"/>
  <c r="DN5" i="8"/>
  <c r="DN4" i="8"/>
  <c r="DN12" i="8"/>
  <c r="DN15" i="8"/>
  <c r="EH16" i="8"/>
  <c r="EH10" i="8"/>
  <c r="EH11" i="8"/>
  <c r="EH13" i="8"/>
  <c r="EH19" i="8"/>
  <c r="EH22" i="8"/>
  <c r="DO19" i="8"/>
  <c r="EH17" i="8"/>
  <c r="EH18" i="8"/>
  <c r="EH20" i="8"/>
  <c r="EH14" i="8"/>
  <c r="EH12" i="8"/>
  <c r="EH15" i="8"/>
  <c r="EH23" i="8"/>
  <c r="DO20" i="8"/>
  <c r="EH21" i="8"/>
  <c r="DN6" i="8"/>
  <c r="DN14" i="8"/>
  <c r="DN8" i="8"/>
  <c r="DN17" i="8"/>
  <c r="DN23" i="8"/>
  <c r="DN18" i="8"/>
  <c r="DN10" i="8"/>
  <c r="DN19" i="8"/>
  <c r="DO14" i="8"/>
  <c r="DO22" i="8"/>
  <c r="DO15" i="8"/>
  <c r="DO13" i="8"/>
  <c r="DO16" i="8"/>
  <c r="DO23" i="8"/>
  <c r="EH6" i="8"/>
  <c r="EH7" i="8"/>
  <c r="EH8" i="8"/>
  <c r="EH5" i="8"/>
  <c r="DO7" i="8"/>
  <c r="DN7" i="8"/>
  <c r="DO5" i="8"/>
  <c r="EH24" i="8"/>
  <c r="EH4" i="8"/>
  <c r="DO8" i="8"/>
  <c r="DN21" i="8"/>
  <c r="DO6" i="8"/>
  <c r="DO21" i="8"/>
  <c r="DO9" i="8"/>
  <c r="DO10" i="8"/>
  <c r="DO18" i="8"/>
  <c r="DN20" i="8"/>
  <c r="DO12" i="8"/>
  <c r="DO4" i="8"/>
  <c r="DV23" i="8"/>
  <c r="DX9" i="8" s="1"/>
  <c r="EE23" i="8"/>
  <c r="EG15" i="8" s="1"/>
  <c r="FT23" i="8"/>
  <c r="FJ23" i="8"/>
  <c r="FL12" i="8" s="1"/>
  <c r="DU23" i="8"/>
  <c r="DW17" i="8" s="1"/>
  <c r="AD10" i="7"/>
  <c r="AE10" i="7" s="1"/>
  <c r="AF10" i="7" s="1"/>
  <c r="AG10" i="7" s="1"/>
  <c r="M12" i="7"/>
  <c r="P12" i="7" s="1"/>
  <c r="S12" i="7" s="1"/>
  <c r="T11" i="7"/>
  <c r="AD11" i="7" s="1"/>
  <c r="AE11" i="7" s="1"/>
  <c r="U13" i="7"/>
  <c r="V13" i="7" s="1"/>
  <c r="L13" i="7"/>
  <c r="M13" i="7" s="1"/>
  <c r="P13" i="7" s="1"/>
  <c r="Y10" i="7"/>
  <c r="F15" i="7"/>
  <c r="G15" i="7" s="1"/>
  <c r="D16" i="7"/>
  <c r="Z10" i="7"/>
  <c r="J14" i="7"/>
  <c r="K14" i="7"/>
  <c r="Q14" i="7"/>
  <c r="R14" i="7" s="1"/>
  <c r="I14" i="7"/>
  <c r="AA9" i="7"/>
  <c r="Z9" i="7"/>
  <c r="Y9" i="7"/>
  <c r="X12" i="7"/>
  <c r="AB12" i="7"/>
  <c r="AC12" i="7" s="1"/>
  <c r="AE9" i="7"/>
  <c r="AH9" i="7"/>
  <c r="FV15" i="8" l="1"/>
  <c r="FV4" i="8"/>
  <c r="FW3" i="8" s="1"/>
  <c r="EG16" i="8"/>
  <c r="EI15" i="8" s="1"/>
  <c r="EG10" i="8"/>
  <c r="DX23" i="8"/>
  <c r="FL15" i="8"/>
  <c r="DW15" i="8"/>
  <c r="DW22" i="8"/>
  <c r="DW19" i="8"/>
  <c r="FL17" i="8"/>
  <c r="FL16" i="8"/>
  <c r="DX11" i="8"/>
  <c r="FV12" i="8"/>
  <c r="DX21" i="8"/>
  <c r="FV19" i="8"/>
  <c r="FL9" i="8"/>
  <c r="DX16" i="8"/>
  <c r="DX19" i="8"/>
  <c r="EG14" i="8"/>
  <c r="EI14" i="8" s="1"/>
  <c r="EG11" i="8"/>
  <c r="FL10" i="8"/>
  <c r="FV13" i="8"/>
  <c r="EG21" i="8"/>
  <c r="DX10" i="8"/>
  <c r="EG17" i="8"/>
  <c r="DW13" i="8"/>
  <c r="EG13" i="8"/>
  <c r="DX22" i="8"/>
  <c r="DX18" i="8"/>
  <c r="DW21" i="8"/>
  <c r="FV10" i="8"/>
  <c r="FL13" i="8"/>
  <c r="FM12" i="8" s="1"/>
  <c r="DW20" i="8"/>
  <c r="DX20" i="8"/>
  <c r="FL14" i="8"/>
  <c r="DX17" i="8"/>
  <c r="EG9" i="8"/>
  <c r="DW23" i="8"/>
  <c r="FV11" i="8"/>
  <c r="FW10" i="8" s="1"/>
  <c r="FV17" i="8"/>
  <c r="DX15" i="8"/>
  <c r="FV9" i="8"/>
  <c r="EG19" i="8"/>
  <c r="FL19" i="8"/>
  <c r="DW16" i="8"/>
  <c r="FL18" i="8"/>
  <c r="FV23" i="8"/>
  <c r="FV16" i="8"/>
  <c r="FV21" i="8"/>
  <c r="DW18" i="8"/>
  <c r="DX12" i="8"/>
  <c r="DX13" i="8"/>
  <c r="DW10" i="8"/>
  <c r="DX14" i="8"/>
  <c r="DW12" i="8"/>
  <c r="DW11" i="8"/>
  <c r="FV20" i="8"/>
  <c r="FL23" i="8"/>
  <c r="FV22" i="8"/>
  <c r="FL22" i="8"/>
  <c r="FV18" i="8"/>
  <c r="FV14" i="8"/>
  <c r="FL11" i="8"/>
  <c r="FM11" i="8" s="1"/>
  <c r="FL20" i="8"/>
  <c r="DW14" i="8"/>
  <c r="DW9" i="8"/>
  <c r="EG23" i="8"/>
  <c r="FL21" i="8"/>
  <c r="EG22" i="8"/>
  <c r="EG20" i="8"/>
  <c r="EG12" i="8"/>
  <c r="EG18" i="8"/>
  <c r="EG6" i="8"/>
  <c r="EG5" i="8"/>
  <c r="EG7" i="8"/>
  <c r="EG8" i="8"/>
  <c r="DW7" i="8"/>
  <c r="DW6" i="8"/>
  <c r="DW5" i="8"/>
  <c r="DW8" i="8"/>
  <c r="DX24" i="8"/>
  <c r="DX5" i="8"/>
  <c r="DX4" i="8"/>
  <c r="DX7" i="8"/>
  <c r="DX6" i="8"/>
  <c r="DX8" i="8"/>
  <c r="FL7" i="8"/>
  <c r="FL5" i="8"/>
  <c r="FL8" i="8"/>
  <c r="FL6" i="8"/>
  <c r="FV6" i="8"/>
  <c r="FV8" i="8"/>
  <c r="FV5" i="8"/>
  <c r="FV7" i="8"/>
  <c r="DW24" i="8"/>
  <c r="DW4" i="8"/>
  <c r="FL24" i="8"/>
  <c r="FL4" i="8"/>
  <c r="EG24" i="8"/>
  <c r="EG4" i="8"/>
  <c r="FV24" i="8"/>
  <c r="AA27" i="16"/>
  <c r="AH10" i="7"/>
  <c r="W11" i="7"/>
  <c r="AA11" i="7" s="1"/>
  <c r="T12" i="7"/>
  <c r="AD12" i="7" s="1"/>
  <c r="AE12" i="7" s="1"/>
  <c r="S13" i="7"/>
  <c r="T13" i="7"/>
  <c r="D17" i="7"/>
  <c r="F16" i="7"/>
  <c r="G16" i="7" s="1"/>
  <c r="L14" i="7"/>
  <c r="N14" i="7" s="1"/>
  <c r="O14" i="7" s="1"/>
  <c r="AF9" i="7"/>
  <c r="AG9" i="7" s="1"/>
  <c r="AF11" i="7"/>
  <c r="AG11" i="7" s="1"/>
  <c r="J15" i="7"/>
  <c r="Q15" i="7"/>
  <c r="R15" i="7" s="1"/>
  <c r="I15" i="7"/>
  <c r="K15" i="7"/>
  <c r="N13" i="7"/>
  <c r="O13" i="7" s="1"/>
  <c r="AH11" i="7"/>
  <c r="X13" i="7"/>
  <c r="AB13" i="7"/>
  <c r="AC13" i="7" s="1"/>
  <c r="U14" i="7"/>
  <c r="V14" i="7" s="1"/>
  <c r="EI11" i="8" l="1"/>
  <c r="EI10" i="8"/>
  <c r="FM19" i="8"/>
  <c r="FM15" i="8"/>
  <c r="DY9" i="8"/>
  <c r="FM16" i="8"/>
  <c r="FW15" i="8"/>
  <c r="FW14" i="8"/>
  <c r="FW11" i="8"/>
  <c r="FW19" i="8"/>
  <c r="FW17" i="8"/>
  <c r="FW22" i="8"/>
  <c r="EI9" i="8"/>
  <c r="FW12" i="8"/>
  <c r="EI21" i="8"/>
  <c r="FM21" i="8"/>
  <c r="FM8" i="8"/>
  <c r="DY22" i="8"/>
  <c r="FM14" i="8"/>
  <c r="EI16" i="8"/>
  <c r="EI23" i="8"/>
  <c r="EI19" i="8"/>
  <c r="DY19" i="8"/>
  <c r="DY18" i="8"/>
  <c r="DY12" i="8"/>
  <c r="FW9" i="8"/>
  <c r="FM23" i="8"/>
  <c r="FM17" i="8"/>
  <c r="FW8" i="8"/>
  <c r="EI17" i="8"/>
  <c r="DY20" i="8"/>
  <c r="FW20" i="8"/>
  <c r="DY14" i="8"/>
  <c r="FW16" i="8"/>
  <c r="DY11" i="8"/>
  <c r="EI20" i="8"/>
  <c r="DY21" i="8"/>
  <c r="FW18" i="8"/>
  <c r="DY10" i="8"/>
  <c r="DY15" i="8"/>
  <c r="FM20" i="8"/>
  <c r="FM18" i="8"/>
  <c r="FM9" i="8"/>
  <c r="FW23" i="8"/>
  <c r="FM10" i="8"/>
  <c r="EI22" i="8"/>
  <c r="FW21" i="8"/>
  <c r="EI18" i="8"/>
  <c r="EI12" i="8"/>
  <c r="DY16" i="8"/>
  <c r="DY13" i="8"/>
  <c r="EI8" i="8"/>
  <c r="FW13" i="8"/>
  <c r="FM13" i="8"/>
  <c r="FM22" i="8"/>
  <c r="DY17" i="8"/>
  <c r="EI13" i="8"/>
  <c r="FW6" i="8"/>
  <c r="DY23" i="8"/>
  <c r="FM6" i="8"/>
  <c r="DY8" i="8"/>
  <c r="EI6" i="8"/>
  <c r="EI7" i="8"/>
  <c r="EI5" i="8"/>
  <c r="DY7" i="8"/>
  <c r="DY5" i="8"/>
  <c r="DY6" i="8"/>
  <c r="FW7" i="8"/>
  <c r="FW5" i="8"/>
  <c r="FM5" i="8"/>
  <c r="FM7" i="8"/>
  <c r="FW4" i="8"/>
  <c r="FM3" i="8"/>
  <c r="FM4" i="8"/>
  <c r="DY3" i="8"/>
  <c r="DY4" i="8"/>
  <c r="EI4" i="8"/>
  <c r="EI3" i="8"/>
  <c r="W12" i="7"/>
  <c r="AA12" i="7" s="1"/>
  <c r="Z11" i="7"/>
  <c r="Y11" i="7"/>
  <c r="AH12" i="7"/>
  <c r="K16" i="7"/>
  <c r="J16" i="7"/>
  <c r="I16" i="7"/>
  <c r="Q16" i="7"/>
  <c r="R16" i="7" s="1"/>
  <c r="L15" i="7"/>
  <c r="N15" i="7" s="1"/>
  <c r="O15" i="7" s="1"/>
  <c r="F17" i="7"/>
  <c r="G17" i="7" s="1"/>
  <c r="D18" i="7"/>
  <c r="M14" i="7"/>
  <c r="P14" i="7" s="1"/>
  <c r="X14" i="7"/>
  <c r="AB14" i="7"/>
  <c r="AC14" i="7" s="1"/>
  <c r="AF12" i="7"/>
  <c r="AG12" i="7" s="1"/>
  <c r="AD13" i="7"/>
  <c r="AE13" i="7" s="1"/>
  <c r="W13" i="7"/>
  <c r="AA13" i="7" s="1"/>
  <c r="U15" i="7"/>
  <c r="V15" i="7" s="1"/>
  <c r="Z12" i="7" l="1"/>
  <c r="Y12" i="7"/>
  <c r="M15" i="7"/>
  <c r="P15" i="7" s="1"/>
  <c r="S15" i="7" s="1"/>
  <c r="AH13" i="7"/>
  <c r="Z13" i="7"/>
  <c r="Y13" i="7"/>
  <c r="U16" i="7"/>
  <c r="V16" i="7" s="1"/>
  <c r="F18" i="7"/>
  <c r="G18" i="7" s="1"/>
  <c r="D19" i="7"/>
  <c r="AB15" i="7"/>
  <c r="AC15" i="7" s="1"/>
  <c r="X15" i="7"/>
  <c r="S14" i="7"/>
  <c r="T14" i="7"/>
  <c r="L16" i="7"/>
  <c r="N16" i="7" s="1"/>
  <c r="O16" i="7" s="1"/>
  <c r="AF13" i="7"/>
  <c r="AG13" i="7" s="1"/>
  <c r="J17" i="7"/>
  <c r="K17" i="7"/>
  <c r="I17" i="7"/>
  <c r="Q17" i="7"/>
  <c r="R17" i="7" s="1"/>
  <c r="T15" i="7" l="1"/>
  <c r="AD15" i="7" s="1"/>
  <c r="AE15" i="7" s="1"/>
  <c r="W14" i="7"/>
  <c r="AD14" i="7"/>
  <c r="X16" i="7"/>
  <c r="AB16" i="7"/>
  <c r="AC16" i="7" s="1"/>
  <c r="U17" i="7"/>
  <c r="V17" i="7" s="1"/>
  <c r="L17" i="7"/>
  <c r="M17" i="7" s="1"/>
  <c r="P17" i="7" s="1"/>
  <c r="M16" i="7"/>
  <c r="P16" i="7" s="1"/>
  <c r="D20" i="7"/>
  <c r="F19" i="7"/>
  <c r="G19" i="7" s="1"/>
  <c r="J18" i="7"/>
  <c r="Q18" i="7"/>
  <c r="R18" i="7" s="1"/>
  <c r="I18" i="7"/>
  <c r="K18" i="7"/>
  <c r="N17" i="7" l="1"/>
  <c r="O17" i="7" s="1"/>
  <c r="W15" i="7"/>
  <c r="AA15" i="7" s="1"/>
  <c r="AH15" i="7"/>
  <c r="S17" i="7"/>
  <c r="T17" i="7"/>
  <c r="D21" i="7"/>
  <c r="F20" i="7"/>
  <c r="G20" i="7" s="1"/>
  <c r="U18" i="7"/>
  <c r="V18" i="7" s="1"/>
  <c r="AF15" i="7"/>
  <c r="AG15" i="7" s="1"/>
  <c r="S16" i="7"/>
  <c r="T16" i="7"/>
  <c r="L18" i="7"/>
  <c r="N18" i="7" s="1"/>
  <c r="O18" i="7" s="1"/>
  <c r="X17" i="7"/>
  <c r="AB17" i="7"/>
  <c r="AC17" i="7" s="1"/>
  <c r="AE14" i="7"/>
  <c r="AH14" i="7"/>
  <c r="K19" i="7"/>
  <c r="J19" i="7"/>
  <c r="Q19" i="7"/>
  <c r="R19" i="7" s="1"/>
  <c r="I19" i="7"/>
  <c r="AA14" i="7"/>
  <c r="Z14" i="7"/>
  <c r="Y14" i="7"/>
  <c r="Z15" i="7" l="1"/>
  <c r="Y15" i="7"/>
  <c r="M18" i="7"/>
  <c r="P18" i="7" s="1"/>
  <c r="S18" i="7" s="1"/>
  <c r="AD16" i="7"/>
  <c r="W16" i="7"/>
  <c r="L19" i="7"/>
  <c r="N19" i="7" s="1"/>
  <c r="O19" i="7" s="1"/>
  <c r="AF14" i="7"/>
  <c r="AG14" i="7" s="1"/>
  <c r="K20" i="7"/>
  <c r="Q20" i="7"/>
  <c r="R20" i="7" s="1"/>
  <c r="J20" i="7"/>
  <c r="I20" i="7"/>
  <c r="X18" i="7"/>
  <c r="AB18" i="7"/>
  <c r="AC18" i="7" s="1"/>
  <c r="F21" i="7"/>
  <c r="G21" i="7" s="1"/>
  <c r="D22" i="7"/>
  <c r="W17" i="7"/>
  <c r="AA17" i="7" s="1"/>
  <c r="AD17" i="7"/>
  <c r="AE17" i="7" s="1"/>
  <c r="U19" i="7"/>
  <c r="V19" i="7" s="1"/>
  <c r="T18" i="7" l="1"/>
  <c r="W18" i="7" s="1"/>
  <c r="AA18" i="7" s="1"/>
  <c r="Z17" i="7"/>
  <c r="F22" i="7"/>
  <c r="G22" i="7" s="1"/>
  <c r="D23" i="7"/>
  <c r="J21" i="7"/>
  <c r="K21" i="7"/>
  <c r="I21" i="7"/>
  <c r="Q21" i="7"/>
  <c r="R21" i="7" s="1"/>
  <c r="AB19" i="7"/>
  <c r="AC19" i="7" s="1"/>
  <c r="X19" i="7"/>
  <c r="AF17" i="7"/>
  <c r="AG17" i="7" s="1"/>
  <c r="M19" i="7"/>
  <c r="P19" i="7" s="1"/>
  <c r="AH17" i="7"/>
  <c r="Y17" i="7"/>
  <c r="L20" i="7"/>
  <c r="M20" i="7" s="1"/>
  <c r="P20" i="7" s="1"/>
  <c r="AA16" i="7"/>
  <c r="Y16" i="7"/>
  <c r="R9" i="8" s="1"/>
  <c r="Z16" i="7"/>
  <c r="R10" i="8" s="1"/>
  <c r="U20" i="7"/>
  <c r="V20" i="7" s="1"/>
  <c r="AE16" i="7"/>
  <c r="AH16" i="7"/>
  <c r="R20" i="8" l="1"/>
  <c r="R16" i="8"/>
  <c r="R15" i="8"/>
  <c r="R22" i="8"/>
  <c r="R14" i="8"/>
  <c r="R13" i="8"/>
  <c r="AD18" i="7"/>
  <c r="AE18" i="7" s="1"/>
  <c r="AF18" i="7" s="1"/>
  <c r="AG18" i="7" s="1"/>
  <c r="R21" i="8"/>
  <c r="S20" i="7"/>
  <c r="T20" i="7"/>
  <c r="U21" i="7"/>
  <c r="V21" i="7" s="1"/>
  <c r="S19" i="7"/>
  <c r="T19" i="7"/>
  <c r="J22" i="7"/>
  <c r="Q22" i="7"/>
  <c r="R22" i="7" s="1"/>
  <c r="I22" i="7"/>
  <c r="K22" i="7"/>
  <c r="N20" i="7"/>
  <c r="O20" i="7" s="1"/>
  <c r="X20" i="7"/>
  <c r="AB20" i="7"/>
  <c r="AC20" i="7" s="1"/>
  <c r="D24" i="7"/>
  <c r="F23" i="7"/>
  <c r="G23" i="7" s="1"/>
  <c r="AF16" i="7"/>
  <c r="AG16" i="7" s="1"/>
  <c r="L21" i="7"/>
  <c r="N21" i="7" s="1"/>
  <c r="O21" i="7" s="1"/>
  <c r="Y18" i="7"/>
  <c r="Z18" i="7"/>
  <c r="N79" i="3" l="1" a="1"/>
  <c r="N79" i="3" s="1"/>
  <c r="R12" i="8"/>
  <c r="AH18" i="7"/>
  <c r="R18" i="8"/>
  <c r="R17" i="8"/>
  <c r="X21" i="7"/>
  <c r="AB21" i="7"/>
  <c r="AC21" i="7" s="1"/>
  <c r="K23" i="7"/>
  <c r="J23" i="7"/>
  <c r="Q23" i="7"/>
  <c r="R23" i="7" s="1"/>
  <c r="I23" i="7"/>
  <c r="D25" i="7"/>
  <c r="F24" i="7"/>
  <c r="G24" i="7" s="1"/>
  <c r="L22" i="7"/>
  <c r="N22" i="7" s="1"/>
  <c r="O22" i="7" s="1"/>
  <c r="M21" i="7"/>
  <c r="P21" i="7" s="1"/>
  <c r="AD20" i="7"/>
  <c r="AE20" i="7" s="1"/>
  <c r="W20" i="7"/>
  <c r="AA20" i="7" s="1"/>
  <c r="U22" i="7"/>
  <c r="V22" i="7" s="1"/>
  <c r="AD19" i="7"/>
  <c r="W19" i="7"/>
  <c r="N77" i="3" l="1" a="1"/>
  <c r="N77" i="3" s="1"/>
  <c r="N78" i="3" a="1"/>
  <c r="N78" i="3" s="1"/>
  <c r="M22" i="7"/>
  <c r="P22" i="7" s="1"/>
  <c r="S22" i="7" s="1"/>
  <c r="Z20" i="7"/>
  <c r="Y20" i="7"/>
  <c r="F25" i="7"/>
  <c r="G25" i="7" s="1"/>
  <c r="D26" i="7"/>
  <c r="U23" i="7"/>
  <c r="V23" i="7" s="1"/>
  <c r="AA19" i="7"/>
  <c r="Y19" i="7"/>
  <c r="Z19" i="7"/>
  <c r="S21" i="7"/>
  <c r="T21" i="7"/>
  <c r="L23" i="7"/>
  <c r="M23" i="7" s="1"/>
  <c r="P23" i="7" s="1"/>
  <c r="X22" i="7"/>
  <c r="AB22" i="7"/>
  <c r="AC22" i="7" s="1"/>
  <c r="AH20" i="7"/>
  <c r="AE19" i="7"/>
  <c r="AH19" i="7"/>
  <c r="AF20" i="7"/>
  <c r="AG20" i="7" s="1"/>
  <c r="K24" i="7"/>
  <c r="Q24" i="7"/>
  <c r="R24" i="7" s="1"/>
  <c r="J24" i="7"/>
  <c r="I24" i="7"/>
  <c r="T22" i="7" l="1"/>
  <c r="AD22" i="7" s="1"/>
  <c r="AE22" i="7" s="1"/>
  <c r="S23" i="7"/>
  <c r="T23" i="7"/>
  <c r="AF19" i="7"/>
  <c r="AG19" i="7" s="1"/>
  <c r="AB23" i="7"/>
  <c r="AC23" i="7" s="1"/>
  <c r="X23" i="7"/>
  <c r="L24" i="7"/>
  <c r="M24" i="7" s="1"/>
  <c r="P24" i="7" s="1"/>
  <c r="S24" i="7" s="1"/>
  <c r="N23" i="7"/>
  <c r="O23" i="7" s="1"/>
  <c r="U24" i="7"/>
  <c r="V24" i="7" s="1"/>
  <c r="W21" i="7"/>
  <c r="AD21" i="7"/>
  <c r="F26" i="7"/>
  <c r="G26" i="7" s="1"/>
  <c r="D27" i="7"/>
  <c r="J25" i="7"/>
  <c r="K25" i="7"/>
  <c r="I25" i="7"/>
  <c r="Q25" i="7"/>
  <c r="R25" i="7" s="1"/>
  <c r="W22" i="7" l="1"/>
  <c r="AA22" i="7" s="1"/>
  <c r="N24" i="7"/>
  <c r="O24" i="7" s="1"/>
  <c r="L25" i="7"/>
  <c r="N25" i="7" s="1"/>
  <c r="O25" i="7" s="1"/>
  <c r="X24" i="7"/>
  <c r="AB24" i="7"/>
  <c r="AC24" i="7" s="1"/>
  <c r="AF22" i="7"/>
  <c r="AG22" i="7" s="1"/>
  <c r="D28" i="7"/>
  <c r="F27" i="7"/>
  <c r="G27" i="7" s="1"/>
  <c r="AH22" i="7"/>
  <c r="J26" i="7"/>
  <c r="Q26" i="7"/>
  <c r="R26" i="7" s="1"/>
  <c r="I26" i="7"/>
  <c r="K26" i="7"/>
  <c r="AE21" i="7"/>
  <c r="AH21" i="7"/>
  <c r="AA21" i="7"/>
  <c r="Z21" i="7"/>
  <c r="Y21" i="7"/>
  <c r="U25" i="7"/>
  <c r="V25" i="7" s="1"/>
  <c r="T24" i="7"/>
  <c r="AD23" i="7"/>
  <c r="AE23" i="7" s="1"/>
  <c r="W23" i="7"/>
  <c r="AA23" i="7" s="1"/>
  <c r="Y22" i="7" l="1"/>
  <c r="Z22" i="7"/>
  <c r="AH23" i="7"/>
  <c r="AF21" i="7"/>
  <c r="AG21" i="7" s="1"/>
  <c r="D29" i="7"/>
  <c r="F28" i="7"/>
  <c r="G28" i="7" s="1"/>
  <c r="U26" i="7"/>
  <c r="V26" i="7" s="1"/>
  <c r="L26" i="7"/>
  <c r="N26" i="7" s="1"/>
  <c r="O26" i="7" s="1"/>
  <c r="X25" i="7"/>
  <c r="AB25" i="7"/>
  <c r="AC25" i="7" s="1"/>
  <c r="Y23" i="7"/>
  <c r="Z23" i="7"/>
  <c r="AF23" i="7"/>
  <c r="AG23" i="7" s="1"/>
  <c r="M25" i="7"/>
  <c r="P25" i="7" s="1"/>
  <c r="AD24" i="7"/>
  <c r="AE24" i="7" s="1"/>
  <c r="W24" i="7"/>
  <c r="AA24" i="7" s="1"/>
  <c r="K27" i="7"/>
  <c r="J27" i="7"/>
  <c r="Q27" i="7"/>
  <c r="R27" i="7" s="1"/>
  <c r="I27" i="7"/>
  <c r="M26" i="7" l="1"/>
  <c r="P26" i="7" s="1"/>
  <c r="X26" i="7"/>
  <c r="AB26" i="7"/>
  <c r="AC26" i="7" s="1"/>
  <c r="K28" i="7"/>
  <c r="Q28" i="7"/>
  <c r="R28" i="7" s="1"/>
  <c r="J28" i="7"/>
  <c r="I28" i="7"/>
  <c r="F29" i="7"/>
  <c r="G29" i="7" s="1"/>
  <c r="D30" i="7"/>
  <c r="AF24" i="7"/>
  <c r="AG24" i="7" s="1"/>
  <c r="Z24" i="7"/>
  <c r="Y24" i="7"/>
  <c r="AH24" i="7"/>
  <c r="L27" i="7"/>
  <c r="N27" i="7" s="1"/>
  <c r="O27" i="7" s="1"/>
  <c r="S25" i="7"/>
  <c r="T25" i="7"/>
  <c r="U27" i="7"/>
  <c r="V27" i="7" s="1"/>
  <c r="S26" i="7" l="1"/>
  <c r="T26" i="7"/>
  <c r="W26" i="7" s="1"/>
  <c r="AA26" i="7" s="1"/>
  <c r="M27" i="7"/>
  <c r="P27" i="7" s="1"/>
  <c r="L28" i="7"/>
  <c r="M28" i="7" s="1"/>
  <c r="P28" i="7" s="1"/>
  <c r="U28" i="7"/>
  <c r="V28" i="7" s="1"/>
  <c r="F30" i="7"/>
  <c r="G30" i="7" s="1"/>
  <c r="D31" i="7"/>
  <c r="W25" i="7"/>
  <c r="AD25" i="7"/>
  <c r="AB27" i="7"/>
  <c r="AC27" i="7" s="1"/>
  <c r="X27" i="7"/>
  <c r="J29" i="7"/>
  <c r="I29" i="7"/>
  <c r="Q29" i="7"/>
  <c r="R29" i="7" s="1"/>
  <c r="K29" i="7"/>
  <c r="Y26" i="7" l="1"/>
  <c r="Z26" i="7"/>
  <c r="AD26" i="7"/>
  <c r="S28" i="7"/>
  <c r="T28" i="7"/>
  <c r="L29" i="7"/>
  <c r="M29" i="7" s="1"/>
  <c r="P29" i="7" s="1"/>
  <c r="AA25" i="7"/>
  <c r="Y25" i="7"/>
  <c r="Z25" i="7"/>
  <c r="N28" i="7"/>
  <c r="O28" i="7" s="1"/>
  <c r="U29" i="7"/>
  <c r="V29" i="7" s="1"/>
  <c r="D32" i="7"/>
  <c r="F31" i="7"/>
  <c r="G31" i="7" s="1"/>
  <c r="X28" i="7"/>
  <c r="AB28" i="7"/>
  <c r="AC28" i="7" s="1"/>
  <c r="AE25" i="7"/>
  <c r="AH25" i="7"/>
  <c r="J30" i="7"/>
  <c r="Q30" i="7"/>
  <c r="R30" i="7" s="1"/>
  <c r="I30" i="7"/>
  <c r="K30" i="7"/>
  <c r="S27" i="7"/>
  <c r="T27" i="7"/>
  <c r="AE26" i="7" l="1"/>
  <c r="AF26" i="7" s="1"/>
  <c r="AG26" i="7" s="1"/>
  <c r="AH26" i="7"/>
  <c r="S29" i="7"/>
  <c r="T29" i="7"/>
  <c r="D33" i="7"/>
  <c r="F32" i="7"/>
  <c r="G32" i="7" s="1"/>
  <c r="N29" i="7"/>
  <c r="O29" i="7" s="1"/>
  <c r="X29" i="7"/>
  <c r="AB29" i="7"/>
  <c r="AC29" i="7" s="1"/>
  <c r="AD27" i="7"/>
  <c r="W27" i="7"/>
  <c r="AF25" i="7"/>
  <c r="AG25" i="7" s="1"/>
  <c r="U30" i="7"/>
  <c r="V30" i="7" s="1"/>
  <c r="L30" i="7"/>
  <c r="M30" i="7" s="1"/>
  <c r="P30" i="7" s="1"/>
  <c r="AD28" i="7"/>
  <c r="AE28" i="7" s="1"/>
  <c r="W28" i="7"/>
  <c r="AA28" i="7" s="1"/>
  <c r="K31" i="7"/>
  <c r="J31" i="7"/>
  <c r="Q31" i="7"/>
  <c r="R31" i="7" s="1"/>
  <c r="I31" i="7"/>
  <c r="S30" i="7" l="1"/>
  <c r="T30" i="7"/>
  <c r="N30" i="7"/>
  <c r="O30" i="7" s="1"/>
  <c r="U31" i="7"/>
  <c r="V31" i="7" s="1"/>
  <c r="X30" i="7"/>
  <c r="AB30" i="7"/>
  <c r="AC30" i="7" s="1"/>
  <c r="Q32" i="7"/>
  <c r="R32" i="7" s="1"/>
  <c r="K32" i="7"/>
  <c r="J32" i="7"/>
  <c r="I32" i="7"/>
  <c r="L31" i="7"/>
  <c r="M31" i="7" s="1"/>
  <c r="P31" i="7" s="1"/>
  <c r="D34" i="7"/>
  <c r="F33" i="7"/>
  <c r="G33" i="7" s="1"/>
  <c r="AF28" i="7"/>
  <c r="AG28" i="7" s="1"/>
  <c r="AA27" i="7"/>
  <c r="Z27" i="7"/>
  <c r="Y27" i="7"/>
  <c r="W29" i="7"/>
  <c r="AA29" i="7" s="1"/>
  <c r="AD29" i="7"/>
  <c r="AE29" i="7" s="1"/>
  <c r="Z28" i="7"/>
  <c r="Y28" i="7"/>
  <c r="AH28" i="7"/>
  <c r="AE27" i="7"/>
  <c r="AH27" i="7"/>
  <c r="S31" i="7" l="1"/>
  <c r="T31" i="7"/>
  <c r="AB31" i="7"/>
  <c r="AC31" i="7" s="1"/>
  <c r="X31" i="7"/>
  <c r="N31" i="7"/>
  <c r="O31" i="7" s="1"/>
  <c r="Y29" i="7"/>
  <c r="AH29" i="7"/>
  <c r="L32" i="7"/>
  <c r="N32" i="7" s="1"/>
  <c r="O32" i="7" s="1"/>
  <c r="Z29" i="7"/>
  <c r="AF29" i="7"/>
  <c r="AG29" i="7" s="1"/>
  <c r="K33" i="7"/>
  <c r="J33" i="7"/>
  <c r="Q33" i="7"/>
  <c r="R33" i="7" s="1"/>
  <c r="I33" i="7"/>
  <c r="D35" i="7"/>
  <c r="F34" i="7"/>
  <c r="G34" i="7" s="1"/>
  <c r="U32" i="7"/>
  <c r="V32" i="7" s="1"/>
  <c r="W30" i="7"/>
  <c r="AA30" i="7" s="1"/>
  <c r="AD30" i="7"/>
  <c r="AE30" i="7" s="1"/>
  <c r="AF27" i="7"/>
  <c r="AG27" i="7" s="1"/>
  <c r="U33" i="7" l="1"/>
  <c r="V33" i="7" s="1"/>
  <c r="L33" i="7"/>
  <c r="N33" i="7" s="1"/>
  <c r="O33" i="7" s="1"/>
  <c r="X32" i="7"/>
  <c r="AB32" i="7"/>
  <c r="AC32" i="7" s="1"/>
  <c r="K34" i="7"/>
  <c r="J34" i="7"/>
  <c r="Q34" i="7"/>
  <c r="R34" i="7" s="1"/>
  <c r="I34" i="7"/>
  <c r="M32" i="7"/>
  <c r="P32" i="7" s="1"/>
  <c r="AH30" i="7"/>
  <c r="F35" i="7"/>
  <c r="G35" i="7" s="1"/>
  <c r="D36" i="7"/>
  <c r="Y30" i="7"/>
  <c r="Z30" i="7"/>
  <c r="AF30" i="7"/>
  <c r="AG30" i="7" s="1"/>
  <c r="AD31" i="7"/>
  <c r="AE31" i="7" s="1"/>
  <c r="W31" i="7"/>
  <c r="AA31" i="7" s="1"/>
  <c r="M33" i="7" l="1"/>
  <c r="P33" i="7" s="1"/>
  <c r="S33" i="7" s="1"/>
  <c r="Z31" i="7"/>
  <c r="L34" i="7"/>
  <c r="N34" i="7" s="1"/>
  <c r="O34" i="7" s="1"/>
  <c r="AF31" i="7"/>
  <c r="AG31" i="7" s="1"/>
  <c r="U34" i="7"/>
  <c r="V34" i="7" s="1"/>
  <c r="F36" i="7"/>
  <c r="G36" i="7" s="1"/>
  <c r="D37" i="7"/>
  <c r="K35" i="7"/>
  <c r="J35" i="7"/>
  <c r="Q35" i="7"/>
  <c r="R35" i="7" s="1"/>
  <c r="I35" i="7"/>
  <c r="AH31" i="7"/>
  <c r="S32" i="7"/>
  <c r="T32" i="7"/>
  <c r="Y31" i="7"/>
  <c r="X33" i="7"/>
  <c r="AB33" i="7"/>
  <c r="AC33" i="7" s="1"/>
  <c r="M34" i="7" l="1"/>
  <c r="P34" i="7" s="1"/>
  <c r="S34" i="7" s="1"/>
  <c r="T33" i="7"/>
  <c r="W33" i="7" s="1"/>
  <c r="AA33" i="7" s="1"/>
  <c r="X34" i="7"/>
  <c r="AB34" i="7"/>
  <c r="AC34" i="7" s="1"/>
  <c r="L35" i="7"/>
  <c r="N35" i="7" s="1"/>
  <c r="O35" i="7" s="1"/>
  <c r="AD32" i="7"/>
  <c r="W32" i="7"/>
  <c r="U35" i="7"/>
  <c r="V35" i="7" s="1"/>
  <c r="D38" i="7"/>
  <c r="F37" i="7"/>
  <c r="G37" i="7" s="1"/>
  <c r="Q36" i="7"/>
  <c r="R36" i="7" s="1"/>
  <c r="I36" i="7"/>
  <c r="K36" i="7"/>
  <c r="J36" i="7"/>
  <c r="AD33" i="7" l="1"/>
  <c r="AE33" i="7" s="1"/>
  <c r="AF33" i="7" s="1"/>
  <c r="AG33" i="7" s="1"/>
  <c r="T34" i="7"/>
  <c r="W34" i="7" s="1"/>
  <c r="AA34" i="7" s="1"/>
  <c r="Y33" i="7"/>
  <c r="AE32" i="7"/>
  <c r="AH32" i="7"/>
  <c r="Z33" i="7"/>
  <c r="D39" i="7"/>
  <c r="F38" i="7"/>
  <c r="G38" i="7" s="1"/>
  <c r="M35" i="7"/>
  <c r="P35" i="7" s="1"/>
  <c r="K37" i="7"/>
  <c r="J37" i="7"/>
  <c r="Q37" i="7"/>
  <c r="R37" i="7" s="1"/>
  <c r="I37" i="7"/>
  <c r="AB35" i="7"/>
  <c r="AC35" i="7" s="1"/>
  <c r="X35" i="7"/>
  <c r="AA32" i="7"/>
  <c r="Z32" i="7"/>
  <c r="Y32" i="7"/>
  <c r="L36" i="7"/>
  <c r="M36" i="7" s="1"/>
  <c r="P36" i="7" s="1"/>
  <c r="U36" i="7"/>
  <c r="V36" i="7" s="1"/>
  <c r="AH33" i="7" l="1"/>
  <c r="AD34" i="7"/>
  <c r="AE34" i="7" s="1"/>
  <c r="AF34" i="7" s="1"/>
  <c r="AG34" i="7" s="1"/>
  <c r="Z34" i="7"/>
  <c r="Y34" i="7"/>
  <c r="S36" i="7"/>
  <c r="T36" i="7"/>
  <c r="N36" i="7"/>
  <c r="O36" i="7" s="1"/>
  <c r="S35" i="7"/>
  <c r="T35" i="7"/>
  <c r="K38" i="7"/>
  <c r="J38" i="7"/>
  <c r="Q38" i="7"/>
  <c r="R38" i="7" s="1"/>
  <c r="I38" i="7"/>
  <c r="F39" i="7"/>
  <c r="G39" i="7" s="1"/>
  <c r="D40" i="7"/>
  <c r="L37" i="7"/>
  <c r="M37" i="7" s="1"/>
  <c r="P37" i="7" s="1"/>
  <c r="X36" i="7"/>
  <c r="AB36" i="7"/>
  <c r="AC36" i="7" s="1"/>
  <c r="U37" i="7"/>
  <c r="V37" i="7" s="1"/>
  <c r="AF32" i="7"/>
  <c r="AG32" i="7" s="1"/>
  <c r="AH34" i="7" l="1"/>
  <c r="S37" i="7"/>
  <c r="T37" i="7"/>
  <c r="K39" i="7"/>
  <c r="J39" i="7"/>
  <c r="Q39" i="7"/>
  <c r="R39" i="7" s="1"/>
  <c r="I39" i="7"/>
  <c r="N37" i="7"/>
  <c r="O37" i="7" s="1"/>
  <c r="L38" i="7"/>
  <c r="M38" i="7" s="1"/>
  <c r="P38" i="7" s="1"/>
  <c r="W35" i="7"/>
  <c r="AD35" i="7"/>
  <c r="U38" i="7"/>
  <c r="V38" i="7" s="1"/>
  <c r="W36" i="7"/>
  <c r="AA36" i="7" s="1"/>
  <c r="AD36" i="7"/>
  <c r="AE36" i="7" s="1"/>
  <c r="X37" i="7"/>
  <c r="AB37" i="7"/>
  <c r="AC37" i="7" s="1"/>
  <c r="F40" i="7"/>
  <c r="G40" i="7" s="1"/>
  <c r="D41" i="7"/>
  <c r="N38" i="7" l="1"/>
  <c r="O38" i="7" s="1"/>
  <c r="S38" i="7"/>
  <c r="T38" i="7"/>
  <c r="L39" i="7"/>
  <c r="N39" i="7" s="1"/>
  <c r="O39" i="7" s="1"/>
  <c r="AA35" i="7"/>
  <c r="Z35" i="7"/>
  <c r="Y35" i="7"/>
  <c r="AE35" i="7"/>
  <c r="AH35" i="7"/>
  <c r="Z36" i="7"/>
  <c r="X38" i="7"/>
  <c r="AB38" i="7"/>
  <c r="AC38" i="7" s="1"/>
  <c r="AF36" i="7"/>
  <c r="AG36" i="7" s="1"/>
  <c r="Y36" i="7"/>
  <c r="AH36" i="7"/>
  <c r="W37" i="7"/>
  <c r="AA37" i="7" s="1"/>
  <c r="AD37" i="7"/>
  <c r="AE37" i="7" s="1"/>
  <c r="D42" i="7"/>
  <c r="F41" i="7"/>
  <c r="G41" i="7" s="1"/>
  <c r="Q40" i="7"/>
  <c r="R40" i="7" s="1"/>
  <c r="I40" i="7"/>
  <c r="K40" i="7"/>
  <c r="J40" i="7"/>
  <c r="U39" i="7"/>
  <c r="V39" i="7" s="1"/>
  <c r="M39" i="7" l="1"/>
  <c r="P39" i="7" s="1"/>
  <c r="S39" i="7" s="1"/>
  <c r="AB39" i="7"/>
  <c r="AC39" i="7" s="1"/>
  <c r="X39" i="7"/>
  <c r="D43" i="7"/>
  <c r="F42" i="7"/>
  <c r="G42" i="7" s="1"/>
  <c r="L40" i="7"/>
  <c r="N40" i="7" s="1"/>
  <c r="O40" i="7" s="1"/>
  <c r="AF37" i="7"/>
  <c r="AG37" i="7" s="1"/>
  <c r="AH37" i="7"/>
  <c r="Y37" i="7"/>
  <c r="Z37" i="7"/>
  <c r="U40" i="7"/>
  <c r="V40" i="7" s="1"/>
  <c r="W38" i="7"/>
  <c r="AA38" i="7" s="1"/>
  <c r="AD38" i="7"/>
  <c r="AE38" i="7" s="1"/>
  <c r="K41" i="7"/>
  <c r="J41" i="7"/>
  <c r="Q41" i="7"/>
  <c r="R41" i="7" s="1"/>
  <c r="I41" i="7"/>
  <c r="AF35" i="7"/>
  <c r="AG35" i="7" s="1"/>
  <c r="T39" i="7" l="1"/>
  <c r="W39" i="7" s="1"/>
  <c r="AA39" i="7" s="1"/>
  <c r="M40" i="7"/>
  <c r="P40" i="7" s="1"/>
  <c r="S40" i="7" s="1"/>
  <c r="K42" i="7"/>
  <c r="J42" i="7"/>
  <c r="Q42" i="7"/>
  <c r="R42" i="7" s="1"/>
  <c r="I42" i="7"/>
  <c r="F43" i="7"/>
  <c r="G43" i="7" s="1"/>
  <c r="D44" i="7"/>
  <c r="Y38" i="7"/>
  <c r="L41" i="7"/>
  <c r="N41" i="7" s="1"/>
  <c r="O41" i="7" s="1"/>
  <c r="AF38" i="7"/>
  <c r="AG38" i="7" s="1"/>
  <c r="Z38" i="7"/>
  <c r="U41" i="7"/>
  <c r="V41" i="7" s="1"/>
  <c r="X40" i="7"/>
  <c r="AB40" i="7"/>
  <c r="AC40" i="7" s="1"/>
  <c r="AH38" i="7"/>
  <c r="Y39" i="7" l="1"/>
  <c r="Z39" i="7"/>
  <c r="AD39" i="7"/>
  <c r="AE39" i="7" s="1"/>
  <c r="AF39" i="7" s="1"/>
  <c r="AG39" i="7" s="1"/>
  <c r="T40" i="7"/>
  <c r="W40" i="7" s="1"/>
  <c r="AA40" i="7" s="1"/>
  <c r="M41" i="7"/>
  <c r="P41" i="7" s="1"/>
  <c r="S41" i="7" s="1"/>
  <c r="K43" i="7"/>
  <c r="J43" i="7"/>
  <c r="Q43" i="7"/>
  <c r="R43" i="7" s="1"/>
  <c r="I43" i="7"/>
  <c r="X41" i="7"/>
  <c r="AB41" i="7"/>
  <c r="AC41" i="7" s="1"/>
  <c r="U42" i="7"/>
  <c r="V42" i="7" s="1"/>
  <c r="F44" i="7"/>
  <c r="G44" i="7" s="1"/>
  <c r="D45" i="7"/>
  <c r="L42" i="7"/>
  <c r="M42" i="7" s="1"/>
  <c r="P42" i="7" s="1"/>
  <c r="AH39" i="7" l="1"/>
  <c r="T41" i="7"/>
  <c r="W41" i="7" s="1"/>
  <c r="AA41" i="7" s="1"/>
  <c r="AD40" i="7"/>
  <c r="AE40" i="7" s="1"/>
  <c r="AF40" i="7" s="1"/>
  <c r="AG40" i="7" s="1"/>
  <c r="N42" i="7"/>
  <c r="O42" i="7" s="1"/>
  <c r="Z40" i="7"/>
  <c r="Y40" i="7"/>
  <c r="S42" i="7"/>
  <c r="T42" i="7"/>
  <c r="D46" i="7"/>
  <c r="F45" i="7"/>
  <c r="G45" i="7" s="1"/>
  <c r="Q44" i="7"/>
  <c r="R44" i="7" s="1"/>
  <c r="I44" i="7"/>
  <c r="K44" i="7"/>
  <c r="J44" i="7"/>
  <c r="X42" i="7"/>
  <c r="AB42" i="7"/>
  <c r="AC42" i="7" s="1"/>
  <c r="U43" i="7"/>
  <c r="V43" i="7" s="1"/>
  <c r="L43" i="7"/>
  <c r="M43" i="7" s="1"/>
  <c r="P43" i="7" s="1"/>
  <c r="AD41" i="7" l="1"/>
  <c r="AE41" i="7" s="1"/>
  <c r="AF41" i="7" s="1"/>
  <c r="AG41" i="7" s="1"/>
  <c r="AH40" i="7"/>
  <c r="Y41" i="7"/>
  <c r="Z41" i="7"/>
  <c r="S43" i="7"/>
  <c r="T43" i="7"/>
  <c r="N43" i="7"/>
  <c r="O43" i="7" s="1"/>
  <c r="U44" i="7"/>
  <c r="V44" i="7" s="1"/>
  <c r="AB43" i="7"/>
  <c r="AC43" i="7" s="1"/>
  <c r="X43" i="7"/>
  <c r="K45" i="7"/>
  <c r="J45" i="7"/>
  <c r="Q45" i="7"/>
  <c r="R45" i="7" s="1"/>
  <c r="I45" i="7"/>
  <c r="D47" i="7"/>
  <c r="F46" i="7"/>
  <c r="G46" i="7" s="1"/>
  <c r="L44" i="7"/>
  <c r="M44" i="7" s="1"/>
  <c r="P44" i="7" s="1"/>
  <c r="W42" i="7"/>
  <c r="AA42" i="7" s="1"/>
  <c r="AD42" i="7"/>
  <c r="AE42" i="7" s="1"/>
  <c r="AH41" i="7" l="1"/>
  <c r="Z42" i="7"/>
  <c r="S44" i="7"/>
  <c r="T44" i="7"/>
  <c r="X44" i="7"/>
  <c r="AB44" i="7"/>
  <c r="AC44" i="7" s="1"/>
  <c r="AF42" i="7"/>
  <c r="AG42" i="7" s="1"/>
  <c r="L45" i="7"/>
  <c r="M45" i="7" s="1"/>
  <c r="P45" i="7" s="1"/>
  <c r="N44" i="7"/>
  <c r="O44" i="7" s="1"/>
  <c r="U45" i="7"/>
  <c r="V45" i="7" s="1"/>
  <c r="K46" i="7"/>
  <c r="J46" i="7"/>
  <c r="Q46" i="7"/>
  <c r="R46" i="7" s="1"/>
  <c r="I46" i="7"/>
  <c r="AH42" i="7"/>
  <c r="F47" i="7"/>
  <c r="G47" i="7" s="1"/>
  <c r="D48" i="7"/>
  <c r="W43" i="7"/>
  <c r="AA43" i="7" s="1"/>
  <c r="AD43" i="7"/>
  <c r="AE43" i="7" s="1"/>
  <c r="Y42" i="7"/>
  <c r="S45" i="7" l="1"/>
  <c r="T45" i="7"/>
  <c r="N45" i="7"/>
  <c r="O45" i="7" s="1"/>
  <c r="Y43" i="7"/>
  <c r="Z43" i="7"/>
  <c r="AF43" i="7"/>
  <c r="AG43" i="7" s="1"/>
  <c r="X45" i="7"/>
  <c r="AB45" i="7"/>
  <c r="AC45" i="7" s="1"/>
  <c r="K47" i="7"/>
  <c r="J47" i="7"/>
  <c r="Q47" i="7"/>
  <c r="R47" i="7" s="1"/>
  <c r="I47" i="7"/>
  <c r="U46" i="7"/>
  <c r="V46" i="7" s="1"/>
  <c r="W44" i="7"/>
  <c r="AA44" i="7" s="1"/>
  <c r="AD44" i="7"/>
  <c r="AE44" i="7" s="1"/>
  <c r="L46" i="7"/>
  <c r="M46" i="7" s="1"/>
  <c r="P46" i="7" s="1"/>
  <c r="D49" i="7"/>
  <c r="F48" i="7"/>
  <c r="G48" i="7" s="1"/>
  <c r="AH43" i="7"/>
  <c r="Z44" i="7" l="1"/>
  <c r="Y44" i="7"/>
  <c r="S46" i="7"/>
  <c r="T46" i="7"/>
  <c r="N46" i="7"/>
  <c r="O46" i="7" s="1"/>
  <c r="F49" i="7"/>
  <c r="G49" i="7" s="1"/>
  <c r="D50" i="7"/>
  <c r="U47" i="7"/>
  <c r="V47" i="7" s="1"/>
  <c r="AF44" i="7"/>
  <c r="AG44" i="7" s="1"/>
  <c r="L47" i="7"/>
  <c r="N47" i="7" s="1"/>
  <c r="O47" i="7" s="1"/>
  <c r="X46" i="7"/>
  <c r="AB46" i="7"/>
  <c r="AC46" i="7" s="1"/>
  <c r="W45" i="7"/>
  <c r="AA45" i="7" s="1"/>
  <c r="AD45" i="7"/>
  <c r="AE45" i="7" s="1"/>
  <c r="K48" i="7"/>
  <c r="J48" i="7"/>
  <c r="I48" i="7"/>
  <c r="Q48" i="7"/>
  <c r="R48" i="7" s="1"/>
  <c r="AH44" i="7"/>
  <c r="Y45" i="7" l="1"/>
  <c r="X47" i="7"/>
  <c r="AB47" i="7"/>
  <c r="AC47" i="7" s="1"/>
  <c r="AH45" i="7"/>
  <c r="D51" i="7"/>
  <c r="F50" i="7"/>
  <c r="G50" i="7" s="1"/>
  <c r="I49" i="7"/>
  <c r="Q49" i="7"/>
  <c r="R49" i="7" s="1"/>
  <c r="K49" i="7"/>
  <c r="J49" i="7"/>
  <c r="M47" i="7"/>
  <c r="P47" i="7" s="1"/>
  <c r="U48" i="7"/>
  <c r="V48" i="7" s="1"/>
  <c r="AF45" i="7"/>
  <c r="AG45" i="7" s="1"/>
  <c r="W46" i="7"/>
  <c r="AA46" i="7" s="1"/>
  <c r="AD46" i="7"/>
  <c r="AE46" i="7" s="1"/>
  <c r="L48" i="7"/>
  <c r="N48" i="7" s="1"/>
  <c r="O48" i="7" s="1"/>
  <c r="Z45" i="7"/>
  <c r="Z46" i="7" l="1"/>
  <c r="S10" i="8" s="1"/>
  <c r="AH46" i="7"/>
  <c r="M48" i="7"/>
  <c r="P48" i="7" s="1"/>
  <c r="S47" i="7"/>
  <c r="T47" i="7"/>
  <c r="K50" i="7"/>
  <c r="J50" i="7"/>
  <c r="I50" i="7"/>
  <c r="Q50" i="7"/>
  <c r="R50" i="7" s="1"/>
  <c r="AF46" i="7"/>
  <c r="AG46" i="7" s="1"/>
  <c r="L49" i="7"/>
  <c r="N49" i="7" s="1"/>
  <c r="O49" i="7" s="1"/>
  <c r="D52" i="7"/>
  <c r="F51" i="7"/>
  <c r="G51" i="7" s="1"/>
  <c r="X48" i="7"/>
  <c r="AB48" i="7"/>
  <c r="AC48" i="7" s="1"/>
  <c r="U49" i="7"/>
  <c r="V49" i="7" s="1"/>
  <c r="Y46" i="7"/>
  <c r="S9" i="8" s="1"/>
  <c r="S22" i="8" s="1"/>
  <c r="S20" i="8" l="1"/>
  <c r="S21" i="8"/>
  <c r="S13" i="8"/>
  <c r="S14" i="8"/>
  <c r="S15" i="8"/>
  <c r="S16" i="8"/>
  <c r="M49" i="7"/>
  <c r="P49" i="7" s="1"/>
  <c r="J51" i="7"/>
  <c r="Q51" i="7"/>
  <c r="R51" i="7" s="1"/>
  <c r="K51" i="7"/>
  <c r="I51" i="7"/>
  <c r="L50" i="7"/>
  <c r="M50" i="7" s="1"/>
  <c r="P50" i="7" s="1"/>
  <c r="W47" i="7"/>
  <c r="AD47" i="7"/>
  <c r="AB49" i="7"/>
  <c r="AC49" i="7" s="1"/>
  <c r="X49" i="7"/>
  <c r="S48" i="7"/>
  <c r="T48" i="7"/>
  <c r="F52" i="7"/>
  <c r="G52" i="7" s="1"/>
  <c r="D53" i="7"/>
  <c r="U50" i="7"/>
  <c r="V50" i="7" s="1"/>
  <c r="F79" i="3" l="1" a="1"/>
  <c r="F79" i="3" s="1"/>
  <c r="S18" i="8"/>
  <c r="S17" i="8"/>
  <c r="S12" i="8"/>
  <c r="S50" i="7"/>
  <c r="T50" i="7"/>
  <c r="D54" i="7"/>
  <c r="F53" i="7"/>
  <c r="G53" i="7" s="1"/>
  <c r="AD48" i="7"/>
  <c r="W48" i="7"/>
  <c r="N50" i="7"/>
  <c r="O50" i="7" s="1"/>
  <c r="J52" i="7"/>
  <c r="K52" i="7"/>
  <c r="I52" i="7"/>
  <c r="Q52" i="7"/>
  <c r="R52" i="7" s="1"/>
  <c r="U51" i="7"/>
  <c r="V51" i="7" s="1"/>
  <c r="X50" i="7"/>
  <c r="AB50" i="7"/>
  <c r="AC50" i="7" s="1"/>
  <c r="AE47" i="7"/>
  <c r="AH47" i="7"/>
  <c r="L51" i="7"/>
  <c r="N51" i="7" s="1"/>
  <c r="O51" i="7" s="1"/>
  <c r="AA47" i="7"/>
  <c r="Y47" i="7"/>
  <c r="Z47" i="7"/>
  <c r="S49" i="7"/>
  <c r="T49" i="7"/>
  <c r="F77" i="3" l="1" a="1"/>
  <c r="F77" i="3" s="1"/>
  <c r="F78" i="3" a="1"/>
  <c r="F78" i="3" s="1"/>
  <c r="M51" i="7"/>
  <c r="P51" i="7" s="1"/>
  <c r="AA48" i="7"/>
  <c r="Z48" i="7"/>
  <c r="Y48" i="7"/>
  <c r="X51" i="7"/>
  <c r="AB51" i="7"/>
  <c r="AC51" i="7" s="1"/>
  <c r="AE48" i="7"/>
  <c r="AH48" i="7"/>
  <c r="AD50" i="7"/>
  <c r="AE50" i="7" s="1"/>
  <c r="W50" i="7"/>
  <c r="AA50" i="7" s="1"/>
  <c r="AD49" i="7"/>
  <c r="W49" i="7"/>
  <c r="U52" i="7"/>
  <c r="V52" i="7" s="1"/>
  <c r="K53" i="7"/>
  <c r="Q53" i="7"/>
  <c r="R53" i="7" s="1"/>
  <c r="I53" i="7"/>
  <c r="J53" i="7"/>
  <c r="L52" i="7"/>
  <c r="N52" i="7" s="1"/>
  <c r="O52" i="7" s="1"/>
  <c r="AF47" i="7"/>
  <c r="AG47" i="7" s="1"/>
  <c r="D55" i="7"/>
  <c r="F54" i="7"/>
  <c r="G54" i="7" s="1"/>
  <c r="Z50" i="7" l="1"/>
  <c r="Y50" i="7"/>
  <c r="AH50" i="7"/>
  <c r="AF48" i="7"/>
  <c r="AG48" i="7" s="1"/>
  <c r="U53" i="7"/>
  <c r="V53" i="7" s="1"/>
  <c r="X52" i="7"/>
  <c r="AB52" i="7"/>
  <c r="AC52" i="7" s="1"/>
  <c r="S51" i="7"/>
  <c r="T51" i="7"/>
  <c r="AA49" i="7"/>
  <c r="Y49" i="7"/>
  <c r="Z49" i="7"/>
  <c r="AE49" i="7"/>
  <c r="AH49" i="7"/>
  <c r="M52" i="7"/>
  <c r="P52" i="7" s="1"/>
  <c r="L53" i="7"/>
  <c r="M53" i="7" s="1"/>
  <c r="P53" i="7" s="1"/>
  <c r="K54" i="7"/>
  <c r="J54" i="7"/>
  <c r="I54" i="7"/>
  <c r="Q54" i="7"/>
  <c r="R54" i="7" s="1"/>
  <c r="F55" i="7"/>
  <c r="G55" i="7" s="1"/>
  <c r="D56" i="7"/>
  <c r="AF50" i="7"/>
  <c r="AG50" i="7" s="1"/>
  <c r="S53" i="7" l="1"/>
  <c r="T53" i="7"/>
  <c r="AF49" i="7"/>
  <c r="AG49" i="7" s="1"/>
  <c r="AB53" i="7"/>
  <c r="AC53" i="7" s="1"/>
  <c r="X53" i="7"/>
  <c r="U54" i="7"/>
  <c r="V54" i="7" s="1"/>
  <c r="AD51" i="7"/>
  <c r="W51" i="7"/>
  <c r="L54" i="7"/>
  <c r="M54" i="7" s="1"/>
  <c r="P54" i="7" s="1"/>
  <c r="N53" i="7"/>
  <c r="O53" i="7" s="1"/>
  <c r="F56" i="7"/>
  <c r="G56" i="7" s="1"/>
  <c r="D57" i="7"/>
  <c r="S52" i="7"/>
  <c r="T52" i="7"/>
  <c r="J55" i="7"/>
  <c r="K55" i="7"/>
  <c r="I55" i="7"/>
  <c r="Q55" i="7"/>
  <c r="R55" i="7" s="1"/>
  <c r="N54" i="7" l="1"/>
  <c r="O54" i="7" s="1"/>
  <c r="S54" i="7"/>
  <c r="T54" i="7"/>
  <c r="L55" i="7"/>
  <c r="N55" i="7" s="1"/>
  <c r="O55" i="7" s="1"/>
  <c r="AA51" i="7"/>
  <c r="Z51" i="7"/>
  <c r="Y51" i="7"/>
  <c r="W52" i="7"/>
  <c r="AD52" i="7"/>
  <c r="AE51" i="7"/>
  <c r="AH51" i="7"/>
  <c r="D58" i="7"/>
  <c r="F57" i="7"/>
  <c r="G57" i="7" s="1"/>
  <c r="X54" i="7"/>
  <c r="AB54" i="7"/>
  <c r="AC54" i="7" s="1"/>
  <c r="J56" i="7"/>
  <c r="Q56" i="7"/>
  <c r="R56" i="7" s="1"/>
  <c r="I56" i="7"/>
  <c r="K56" i="7"/>
  <c r="U55" i="7"/>
  <c r="V55" i="7" s="1"/>
  <c r="AD53" i="7"/>
  <c r="AE53" i="7" s="1"/>
  <c r="W53" i="7"/>
  <c r="AA53" i="7" s="1"/>
  <c r="M55" i="7" l="1"/>
  <c r="P55" i="7" s="1"/>
  <c r="S55" i="7" s="1"/>
  <c r="Z53" i="7"/>
  <c r="Y53" i="7"/>
  <c r="AF53" i="7"/>
  <c r="AG53" i="7" s="1"/>
  <c r="AA52" i="7"/>
  <c r="Z52" i="7"/>
  <c r="Y52" i="7"/>
  <c r="K57" i="7"/>
  <c r="Q57" i="7"/>
  <c r="R57" i="7" s="1"/>
  <c r="I57" i="7"/>
  <c r="J57" i="7"/>
  <c r="L56" i="7"/>
  <c r="N56" i="7" s="1"/>
  <c r="O56" i="7" s="1"/>
  <c r="X55" i="7"/>
  <c r="AB55" i="7"/>
  <c r="AC55" i="7" s="1"/>
  <c r="D59" i="7"/>
  <c r="F58" i="7"/>
  <c r="G58" i="7" s="1"/>
  <c r="AH53" i="7"/>
  <c r="AF51" i="7"/>
  <c r="AG51" i="7" s="1"/>
  <c r="AD54" i="7"/>
  <c r="AE54" i="7" s="1"/>
  <c r="W54" i="7"/>
  <c r="AA54" i="7" s="1"/>
  <c r="U56" i="7"/>
  <c r="V56" i="7" s="1"/>
  <c r="AE52" i="7"/>
  <c r="AH52" i="7"/>
  <c r="T55" i="7" l="1"/>
  <c r="W55" i="7" s="1"/>
  <c r="AA55" i="7" s="1"/>
  <c r="M56" i="7"/>
  <c r="P56" i="7" s="1"/>
  <c r="AF52" i="7"/>
  <c r="AG52" i="7" s="1"/>
  <c r="Y54" i="7"/>
  <c r="L57" i="7"/>
  <c r="N57" i="7" s="1"/>
  <c r="O57" i="7" s="1"/>
  <c r="Z54" i="7"/>
  <c r="X56" i="7"/>
  <c r="AB56" i="7"/>
  <c r="AC56" i="7" s="1"/>
  <c r="AF54" i="7"/>
  <c r="AG54" i="7" s="1"/>
  <c r="U57" i="7"/>
  <c r="V57" i="7" s="1"/>
  <c r="K58" i="7"/>
  <c r="Q58" i="7"/>
  <c r="R58" i="7" s="1"/>
  <c r="J58" i="7"/>
  <c r="I58" i="7"/>
  <c r="F59" i="7"/>
  <c r="G59" i="7" s="1"/>
  <c r="D60" i="7"/>
  <c r="AH54" i="7"/>
  <c r="AD55" i="7" l="1"/>
  <c r="AE55" i="7" s="1"/>
  <c r="AF55" i="7" s="1"/>
  <c r="AG55" i="7" s="1"/>
  <c r="Y55" i="7"/>
  <c r="Z55" i="7"/>
  <c r="F60" i="7"/>
  <c r="G60" i="7" s="1"/>
  <c r="D61" i="7"/>
  <c r="J59" i="7"/>
  <c r="Q59" i="7"/>
  <c r="R59" i="7" s="1"/>
  <c r="K59" i="7"/>
  <c r="I59" i="7"/>
  <c r="L58" i="7"/>
  <c r="M58" i="7" s="1"/>
  <c r="P58" i="7" s="1"/>
  <c r="S56" i="7"/>
  <c r="T56" i="7"/>
  <c r="U58" i="7"/>
  <c r="V58" i="7" s="1"/>
  <c r="M57" i="7"/>
  <c r="P57" i="7" s="1"/>
  <c r="AB57" i="7"/>
  <c r="AC57" i="7" s="1"/>
  <c r="X57" i="7"/>
  <c r="AH55" i="7" l="1"/>
  <c r="S58" i="7"/>
  <c r="T58" i="7"/>
  <c r="W56" i="7"/>
  <c r="AD56" i="7"/>
  <c r="U59" i="7"/>
  <c r="V59" i="7" s="1"/>
  <c r="N58" i="7"/>
  <c r="O58" i="7" s="1"/>
  <c r="L59" i="7"/>
  <c r="M59" i="7" s="1"/>
  <c r="P59" i="7" s="1"/>
  <c r="S57" i="7"/>
  <c r="T57" i="7"/>
  <c r="D62" i="7"/>
  <c r="F61" i="7"/>
  <c r="G61" i="7" s="1"/>
  <c r="X58" i="7"/>
  <c r="AB58" i="7"/>
  <c r="AC58" i="7" s="1"/>
  <c r="J60" i="7"/>
  <c r="Q60" i="7"/>
  <c r="R60" i="7" s="1"/>
  <c r="I60" i="7"/>
  <c r="K60" i="7"/>
  <c r="S59" i="7" l="1"/>
  <c r="T59" i="7"/>
  <c r="X59" i="7"/>
  <c r="AB59" i="7"/>
  <c r="AC59" i="7" s="1"/>
  <c r="AD57" i="7"/>
  <c r="W57" i="7"/>
  <c r="D63" i="7"/>
  <c r="F62" i="7"/>
  <c r="G62" i="7" s="1"/>
  <c r="U60" i="7"/>
  <c r="V60" i="7" s="1"/>
  <c r="N59" i="7"/>
  <c r="O59" i="7" s="1"/>
  <c r="AA56" i="7"/>
  <c r="Z56" i="7"/>
  <c r="Y56" i="7"/>
  <c r="L60" i="7"/>
  <c r="N60" i="7" s="1"/>
  <c r="O60" i="7" s="1"/>
  <c r="AE56" i="7"/>
  <c r="AH56" i="7"/>
  <c r="K61" i="7"/>
  <c r="J61" i="7"/>
  <c r="Q61" i="7"/>
  <c r="R61" i="7" s="1"/>
  <c r="I61" i="7"/>
  <c r="AD58" i="7"/>
  <c r="AE58" i="7" s="1"/>
  <c r="W58" i="7"/>
  <c r="AA58" i="7" s="1"/>
  <c r="M60" i="7" l="1"/>
  <c r="P60" i="7" s="1"/>
  <c r="S60" i="7" s="1"/>
  <c r="F63" i="7"/>
  <c r="G63" i="7" s="1"/>
  <c r="D64" i="7"/>
  <c r="AA57" i="7"/>
  <c r="Z57" i="7"/>
  <c r="Y57" i="7"/>
  <c r="Y58" i="7"/>
  <c r="AE57" i="7"/>
  <c r="AH57" i="7"/>
  <c r="K62" i="7"/>
  <c r="Q62" i="7"/>
  <c r="R62" i="7" s="1"/>
  <c r="J62" i="7"/>
  <c r="I62" i="7"/>
  <c r="AF56" i="7"/>
  <c r="AG56" i="7" s="1"/>
  <c r="X60" i="7"/>
  <c r="AB60" i="7"/>
  <c r="AC60" i="7" s="1"/>
  <c r="U61" i="7"/>
  <c r="V61" i="7" s="1"/>
  <c r="W59" i="7"/>
  <c r="AA59" i="7" s="1"/>
  <c r="AD59" i="7"/>
  <c r="AE59" i="7" s="1"/>
  <c r="AF58" i="7"/>
  <c r="AG58" i="7" s="1"/>
  <c r="Z58" i="7"/>
  <c r="AH58" i="7"/>
  <c r="L61" i="7"/>
  <c r="M61" i="7" s="1"/>
  <c r="P61" i="7" s="1"/>
  <c r="T60" i="7" l="1"/>
  <c r="W60" i="7" s="1"/>
  <c r="AA60" i="7" s="1"/>
  <c r="S61" i="7"/>
  <c r="T61" i="7"/>
  <c r="AF57" i="7"/>
  <c r="AG57" i="7" s="1"/>
  <c r="N61" i="7"/>
  <c r="O61" i="7" s="1"/>
  <c r="AF59" i="7"/>
  <c r="AG59" i="7" s="1"/>
  <c r="AB61" i="7"/>
  <c r="AC61" i="7" s="1"/>
  <c r="X61" i="7"/>
  <c r="L62" i="7"/>
  <c r="M62" i="7" s="1"/>
  <c r="P62" i="7" s="1"/>
  <c r="U62" i="7"/>
  <c r="V62" i="7" s="1"/>
  <c r="Y59" i="7"/>
  <c r="Z59" i="7"/>
  <c r="F64" i="7"/>
  <c r="G64" i="7" s="1"/>
  <c r="D65" i="7"/>
  <c r="AH59" i="7"/>
  <c r="J63" i="7"/>
  <c r="Q63" i="7"/>
  <c r="R63" i="7" s="1"/>
  <c r="K63" i="7"/>
  <c r="I63" i="7"/>
  <c r="AD60" i="7" l="1"/>
  <c r="AE60" i="7" s="1"/>
  <c r="AF60" i="7" s="1"/>
  <c r="AG60" i="7" s="1"/>
  <c r="S62" i="7"/>
  <c r="T62" i="7"/>
  <c r="X62" i="7"/>
  <c r="AB62" i="7"/>
  <c r="AC62" i="7" s="1"/>
  <c r="N62" i="7"/>
  <c r="O62" i="7" s="1"/>
  <c r="D66" i="7"/>
  <c r="F65" i="7"/>
  <c r="G65" i="7" s="1"/>
  <c r="L63" i="7"/>
  <c r="N63" i="7" s="1"/>
  <c r="O63" i="7" s="1"/>
  <c r="Y60" i="7"/>
  <c r="AD61" i="7"/>
  <c r="AE61" i="7" s="1"/>
  <c r="W61" i="7"/>
  <c r="AA61" i="7" s="1"/>
  <c r="J64" i="7"/>
  <c r="Q64" i="7"/>
  <c r="R64" i="7" s="1"/>
  <c r="I64" i="7"/>
  <c r="K64" i="7"/>
  <c r="U63" i="7"/>
  <c r="V63" i="7" s="1"/>
  <c r="Z60" i="7"/>
  <c r="AH60" i="7" l="1"/>
  <c r="Z61" i="7"/>
  <c r="AF61" i="7"/>
  <c r="AG61" i="7" s="1"/>
  <c r="M63" i="7"/>
  <c r="P63" i="7" s="1"/>
  <c r="X63" i="7"/>
  <c r="AB63" i="7"/>
  <c r="AC63" i="7" s="1"/>
  <c r="K65" i="7"/>
  <c r="J65" i="7"/>
  <c r="Q65" i="7"/>
  <c r="R65" i="7" s="1"/>
  <c r="I65" i="7"/>
  <c r="AH61" i="7"/>
  <c r="U64" i="7"/>
  <c r="V64" i="7" s="1"/>
  <c r="Y61" i="7"/>
  <c r="L64" i="7"/>
  <c r="N64" i="7" s="1"/>
  <c r="O64" i="7" s="1"/>
  <c r="D67" i="7"/>
  <c r="F66" i="7"/>
  <c r="G66" i="7" s="1"/>
  <c r="AD62" i="7"/>
  <c r="AE62" i="7" s="1"/>
  <c r="W62" i="7"/>
  <c r="AA62" i="7" s="1"/>
  <c r="Y62" i="7" l="1"/>
  <c r="Z62" i="7"/>
  <c r="AF62" i="7"/>
  <c r="AG62" i="7" s="1"/>
  <c r="M64" i="7"/>
  <c r="P64" i="7" s="1"/>
  <c r="F67" i="7"/>
  <c r="G67" i="7" s="1"/>
  <c r="D68" i="7"/>
  <c r="U65" i="7"/>
  <c r="V65" i="7" s="1"/>
  <c r="AH62" i="7"/>
  <c r="K66" i="7"/>
  <c r="Q66" i="7"/>
  <c r="R66" i="7" s="1"/>
  <c r="J66" i="7"/>
  <c r="I66" i="7"/>
  <c r="L65" i="7"/>
  <c r="M65" i="7" s="1"/>
  <c r="P65" i="7" s="1"/>
  <c r="S65" i="7" s="1"/>
  <c r="S63" i="7"/>
  <c r="T63" i="7"/>
  <c r="X64" i="7"/>
  <c r="AB64" i="7"/>
  <c r="AC64" i="7" s="1"/>
  <c r="N65" i="7" l="1"/>
  <c r="O65" i="7" s="1"/>
  <c r="S64" i="7"/>
  <c r="T64" i="7"/>
  <c r="F68" i="7"/>
  <c r="G68" i="7" s="1"/>
  <c r="D69" i="7"/>
  <c r="J67" i="7"/>
  <c r="Q67" i="7"/>
  <c r="R67" i="7" s="1"/>
  <c r="K67" i="7"/>
  <c r="I67" i="7"/>
  <c r="L66" i="7"/>
  <c r="N66" i="7" s="1"/>
  <c r="O66" i="7" s="1"/>
  <c r="W63" i="7"/>
  <c r="AD63" i="7"/>
  <c r="U66" i="7"/>
  <c r="V66" i="7" s="1"/>
  <c r="AB65" i="7"/>
  <c r="AC65" i="7" s="1"/>
  <c r="X65" i="7"/>
  <c r="T65" i="7"/>
  <c r="U67" i="7" l="1"/>
  <c r="V67" i="7" s="1"/>
  <c r="L67" i="7"/>
  <c r="N67" i="7" s="1"/>
  <c r="O67" i="7" s="1"/>
  <c r="X66" i="7"/>
  <c r="AB66" i="7"/>
  <c r="AC66" i="7" s="1"/>
  <c r="AA63" i="7"/>
  <c r="Y63" i="7"/>
  <c r="Z63" i="7"/>
  <c r="D70" i="7"/>
  <c r="F69" i="7"/>
  <c r="G69" i="7" s="1"/>
  <c r="AD65" i="7"/>
  <c r="AE65" i="7" s="1"/>
  <c r="W65" i="7"/>
  <c r="AA65" i="7" s="1"/>
  <c r="M66" i="7"/>
  <c r="P66" i="7" s="1"/>
  <c r="J68" i="7"/>
  <c r="Q68" i="7"/>
  <c r="R68" i="7" s="1"/>
  <c r="I68" i="7"/>
  <c r="K68" i="7"/>
  <c r="W64" i="7"/>
  <c r="AD64" i="7"/>
  <c r="AE63" i="7"/>
  <c r="AH63" i="7"/>
  <c r="M67" i="7" l="1"/>
  <c r="P67" i="7" s="1"/>
  <c r="S67" i="7" s="1"/>
  <c r="AH65" i="7"/>
  <c r="Y65" i="7"/>
  <c r="AA64" i="7"/>
  <c r="Z64" i="7"/>
  <c r="Y64" i="7"/>
  <c r="Z65" i="7"/>
  <c r="S66" i="7"/>
  <c r="T66" i="7"/>
  <c r="L68" i="7"/>
  <c r="N68" i="7" s="1"/>
  <c r="O68" i="7" s="1"/>
  <c r="AE64" i="7"/>
  <c r="AH64" i="7"/>
  <c r="AF65" i="7"/>
  <c r="AG65" i="7" s="1"/>
  <c r="AF63" i="7"/>
  <c r="AG63" i="7" s="1"/>
  <c r="K69" i="7"/>
  <c r="J69" i="7"/>
  <c r="Q69" i="7"/>
  <c r="R69" i="7" s="1"/>
  <c r="I69" i="7"/>
  <c r="U68" i="7"/>
  <c r="V68" i="7" s="1"/>
  <c r="D71" i="7"/>
  <c r="F70" i="7"/>
  <c r="G70" i="7" s="1"/>
  <c r="X67" i="7"/>
  <c r="AB67" i="7"/>
  <c r="AC67" i="7" s="1"/>
  <c r="T67" i="7" l="1"/>
  <c r="W67" i="7" s="1"/>
  <c r="AA67" i="7" s="1"/>
  <c r="AD66" i="7"/>
  <c r="W66" i="7"/>
  <c r="K70" i="7"/>
  <c r="Q70" i="7"/>
  <c r="R70" i="7" s="1"/>
  <c r="J70" i="7"/>
  <c r="I70" i="7"/>
  <c r="M68" i="7"/>
  <c r="P68" i="7" s="1"/>
  <c r="U69" i="7"/>
  <c r="V69" i="7" s="1"/>
  <c r="L69" i="7"/>
  <c r="M69" i="7" s="1"/>
  <c r="P69" i="7" s="1"/>
  <c r="AF64" i="7"/>
  <c r="AG64" i="7" s="1"/>
  <c r="F71" i="7"/>
  <c r="G71" i="7" s="1"/>
  <c r="D72" i="7"/>
  <c r="X68" i="7"/>
  <c r="AB68" i="7"/>
  <c r="AC68" i="7" s="1"/>
  <c r="AD67" i="7" l="1"/>
  <c r="AE67" i="7" s="1"/>
  <c r="AF67" i="7" s="1"/>
  <c r="AG67" i="7" s="1"/>
  <c r="Y67" i="7"/>
  <c r="N69" i="7"/>
  <c r="O69" i="7" s="1"/>
  <c r="Z67" i="7"/>
  <c r="S69" i="7"/>
  <c r="T69" i="7"/>
  <c r="AB69" i="7"/>
  <c r="AC69" i="7" s="1"/>
  <c r="X69" i="7"/>
  <c r="J71" i="7"/>
  <c r="Q71" i="7"/>
  <c r="R71" i="7" s="1"/>
  <c r="K71" i="7"/>
  <c r="I71" i="7"/>
  <c r="F72" i="7"/>
  <c r="G72" i="7" s="1"/>
  <c r="D73" i="7"/>
  <c r="S68" i="7"/>
  <c r="T68" i="7"/>
  <c r="AA66" i="7"/>
  <c r="Z66" i="7"/>
  <c r="Y66" i="7"/>
  <c r="U70" i="7"/>
  <c r="V70" i="7" s="1"/>
  <c r="L70" i="7"/>
  <c r="N70" i="7" s="1"/>
  <c r="O70" i="7" s="1"/>
  <c r="AE66" i="7"/>
  <c r="AH66" i="7"/>
  <c r="AH67" i="7" l="1"/>
  <c r="M70" i="7"/>
  <c r="P70" i="7" s="1"/>
  <c r="S70" i="7" s="1"/>
  <c r="J72" i="7"/>
  <c r="Q72" i="7"/>
  <c r="R72" i="7" s="1"/>
  <c r="I72" i="7"/>
  <c r="K72" i="7"/>
  <c r="U71" i="7"/>
  <c r="V71" i="7" s="1"/>
  <c r="W68" i="7"/>
  <c r="AD68" i="7"/>
  <c r="L71" i="7"/>
  <c r="M71" i="7" s="1"/>
  <c r="P71" i="7" s="1"/>
  <c r="AD69" i="7"/>
  <c r="AE69" i="7" s="1"/>
  <c r="W69" i="7"/>
  <c r="AA69" i="7" s="1"/>
  <c r="X70" i="7"/>
  <c r="AB70" i="7"/>
  <c r="AC70" i="7" s="1"/>
  <c r="AF66" i="7"/>
  <c r="AG66" i="7" s="1"/>
  <c r="D74" i="7"/>
  <c r="F73" i="7"/>
  <c r="G73" i="7" s="1"/>
  <c r="T70" i="7" l="1"/>
  <c r="W70" i="7" s="1"/>
  <c r="AA70" i="7" s="1"/>
  <c r="S71" i="7"/>
  <c r="T71" i="7"/>
  <c r="AF69" i="7"/>
  <c r="AG69" i="7" s="1"/>
  <c r="AH69" i="7"/>
  <c r="AE68" i="7"/>
  <c r="AH68" i="7"/>
  <c r="K73" i="7"/>
  <c r="J73" i="7"/>
  <c r="Q73" i="7"/>
  <c r="R73" i="7" s="1"/>
  <c r="I73" i="7"/>
  <c r="D75" i="7"/>
  <c r="F74" i="7"/>
  <c r="G74" i="7" s="1"/>
  <c r="AA68" i="7"/>
  <c r="Z68" i="7"/>
  <c r="Y68" i="7"/>
  <c r="Y69" i="7"/>
  <c r="N71" i="7"/>
  <c r="O71" i="7" s="1"/>
  <c r="U72" i="7"/>
  <c r="V72" i="7" s="1"/>
  <c r="Z69" i="7"/>
  <c r="X71" i="7"/>
  <c r="AB71" i="7"/>
  <c r="AC71" i="7" s="1"/>
  <c r="L72" i="7"/>
  <c r="M72" i="7" s="1"/>
  <c r="P72" i="7" s="1"/>
  <c r="AD70" i="7" l="1"/>
  <c r="AE70" i="7" s="1"/>
  <c r="AF70" i="7" s="1"/>
  <c r="AG70" i="7" s="1"/>
  <c r="S72" i="7"/>
  <c r="T72" i="7"/>
  <c r="F75" i="7"/>
  <c r="G75" i="7" s="1"/>
  <c r="D76" i="7"/>
  <c r="N72" i="7"/>
  <c r="O72" i="7" s="1"/>
  <c r="K74" i="7"/>
  <c r="Q74" i="7"/>
  <c r="R74" i="7" s="1"/>
  <c r="J74" i="7"/>
  <c r="I74" i="7"/>
  <c r="Y70" i="7"/>
  <c r="AF68" i="7"/>
  <c r="AG68" i="7" s="1"/>
  <c r="Z70" i="7"/>
  <c r="U73" i="7"/>
  <c r="V73" i="7" s="1"/>
  <c r="L73" i="7"/>
  <c r="M73" i="7" s="1"/>
  <c r="P73" i="7" s="1"/>
  <c r="W71" i="7"/>
  <c r="AA71" i="7" s="1"/>
  <c r="AD71" i="7"/>
  <c r="AE71" i="7" s="1"/>
  <c r="X72" i="7"/>
  <c r="AB72" i="7"/>
  <c r="AC72" i="7" s="1"/>
  <c r="AH70" i="7" l="1"/>
  <c r="S73" i="7"/>
  <c r="T73" i="7"/>
  <c r="N73" i="7"/>
  <c r="O73" i="7" s="1"/>
  <c r="F76" i="7"/>
  <c r="G76" i="7" s="1"/>
  <c r="D77" i="7"/>
  <c r="AH71" i="7"/>
  <c r="J75" i="7"/>
  <c r="Q75" i="7"/>
  <c r="R75" i="7" s="1"/>
  <c r="K75" i="7"/>
  <c r="I75" i="7"/>
  <c r="Y71" i="7"/>
  <c r="AB73" i="7"/>
  <c r="AC73" i="7" s="1"/>
  <c r="X73" i="7"/>
  <c r="Z71" i="7"/>
  <c r="L74" i="7"/>
  <c r="N74" i="7" s="1"/>
  <c r="O74" i="7" s="1"/>
  <c r="W72" i="7"/>
  <c r="AA72" i="7" s="1"/>
  <c r="AD72" i="7"/>
  <c r="AE72" i="7" s="1"/>
  <c r="AF71" i="7"/>
  <c r="AG71" i="7" s="1"/>
  <c r="U74" i="7"/>
  <c r="V74" i="7" s="1"/>
  <c r="M74" i="7" l="1"/>
  <c r="P74" i="7" s="1"/>
  <c r="S74" i="7" s="1"/>
  <c r="L75" i="7"/>
  <c r="N75" i="7" s="1"/>
  <c r="O75" i="7" s="1"/>
  <c r="AF72" i="7"/>
  <c r="AG72" i="7" s="1"/>
  <c r="D78" i="7"/>
  <c r="F77" i="7"/>
  <c r="G77" i="7" s="1"/>
  <c r="J76" i="7"/>
  <c r="Q76" i="7"/>
  <c r="R76" i="7" s="1"/>
  <c r="I76" i="7"/>
  <c r="K76" i="7"/>
  <c r="Y72" i="7"/>
  <c r="X74" i="7"/>
  <c r="AB74" i="7"/>
  <c r="AC74" i="7" s="1"/>
  <c r="Z72" i="7"/>
  <c r="AD73" i="7"/>
  <c r="AE73" i="7" s="1"/>
  <c r="W73" i="7"/>
  <c r="AA73" i="7" s="1"/>
  <c r="AH72" i="7"/>
  <c r="U75" i="7"/>
  <c r="V75" i="7" s="1"/>
  <c r="T74" i="7" l="1"/>
  <c r="AD74" i="7" s="1"/>
  <c r="AE74" i="7" s="1"/>
  <c r="M75" i="7"/>
  <c r="P75" i="7" s="1"/>
  <c r="S75" i="7" s="1"/>
  <c r="AH73" i="7"/>
  <c r="L76" i="7"/>
  <c r="N76" i="7" s="1"/>
  <c r="O76" i="7" s="1"/>
  <c r="K77" i="7"/>
  <c r="J77" i="7"/>
  <c r="Q77" i="7"/>
  <c r="R77" i="7" s="1"/>
  <c r="I77" i="7"/>
  <c r="Z73" i="7"/>
  <c r="D79" i="7"/>
  <c r="F78" i="7"/>
  <c r="G78" i="7" s="1"/>
  <c r="X75" i="7"/>
  <c r="AB75" i="7"/>
  <c r="AC75" i="7" s="1"/>
  <c r="AF73" i="7"/>
  <c r="AG73" i="7" s="1"/>
  <c r="Y73" i="7"/>
  <c r="U76" i="7"/>
  <c r="V76" i="7" s="1"/>
  <c r="W74" i="7" l="1"/>
  <c r="AA74" i="7" s="1"/>
  <c r="M76" i="7"/>
  <c r="P76" i="7" s="1"/>
  <c r="S76" i="7" s="1"/>
  <c r="T75" i="7"/>
  <c r="AD75" i="7" s="1"/>
  <c r="AE75" i="7" s="1"/>
  <c r="D80" i="7"/>
  <c r="F79" i="7"/>
  <c r="G79" i="7" s="1"/>
  <c r="U77" i="7"/>
  <c r="V77" i="7" s="1"/>
  <c r="L77" i="7"/>
  <c r="N77" i="7" s="1"/>
  <c r="O77" i="7" s="1"/>
  <c r="AF74" i="7"/>
  <c r="AG74" i="7" s="1"/>
  <c r="AH74" i="7"/>
  <c r="X76" i="7"/>
  <c r="AB76" i="7"/>
  <c r="AC76" i="7" s="1"/>
  <c r="J78" i="7"/>
  <c r="K78" i="7"/>
  <c r="Q78" i="7"/>
  <c r="R78" i="7" s="1"/>
  <c r="I78" i="7"/>
  <c r="Z74" i="7" l="1"/>
  <c r="Y74" i="7"/>
  <c r="W75" i="7"/>
  <c r="AA75" i="7" s="1"/>
  <c r="T76" i="7"/>
  <c r="W76" i="7" s="1"/>
  <c r="AA76" i="7" s="1"/>
  <c r="M77" i="7"/>
  <c r="P77" i="7" s="1"/>
  <c r="S77" i="7" s="1"/>
  <c r="AH75" i="7"/>
  <c r="X77" i="7"/>
  <c r="AB77" i="7"/>
  <c r="AC77" i="7" s="1"/>
  <c r="L78" i="7"/>
  <c r="N78" i="7" s="1"/>
  <c r="O78" i="7" s="1"/>
  <c r="AF75" i="7"/>
  <c r="AG75" i="7" s="1"/>
  <c r="I79" i="7"/>
  <c r="Q79" i="7"/>
  <c r="R79" i="7" s="1"/>
  <c r="K79" i="7"/>
  <c r="J79" i="7"/>
  <c r="U78" i="7"/>
  <c r="V78" i="7" s="1"/>
  <c r="D81" i="7"/>
  <c r="F80" i="7"/>
  <c r="G80" i="7" s="1"/>
  <c r="Y75" i="7" l="1"/>
  <c r="T9" i="8" s="1"/>
  <c r="T22" i="8" s="1"/>
  <c r="Z75" i="7"/>
  <c r="T10" i="8" s="1"/>
  <c r="T77" i="7"/>
  <c r="W77" i="7" s="1"/>
  <c r="AA77" i="7" s="1"/>
  <c r="Y76" i="7"/>
  <c r="Z76" i="7"/>
  <c r="AD76" i="7"/>
  <c r="AE76" i="7" s="1"/>
  <c r="AF76" i="7" s="1"/>
  <c r="AG76" i="7" s="1"/>
  <c r="M78" i="7"/>
  <c r="P78" i="7" s="1"/>
  <c r="S78" i="7" s="1"/>
  <c r="K80" i="7"/>
  <c r="J80" i="7"/>
  <c r="I80" i="7"/>
  <c r="Q80" i="7"/>
  <c r="R80" i="7" s="1"/>
  <c r="D82" i="7"/>
  <c r="F81" i="7"/>
  <c r="G81" i="7" s="1"/>
  <c r="L79" i="7"/>
  <c r="M79" i="7" s="1"/>
  <c r="P79" i="7" s="1"/>
  <c r="X78" i="7"/>
  <c r="AB78" i="7"/>
  <c r="AC78" i="7" s="1"/>
  <c r="U79" i="7"/>
  <c r="V79" i="7" s="1"/>
  <c r="T20" i="8" l="1"/>
  <c r="T13" i="8"/>
  <c r="T14" i="8"/>
  <c r="T16" i="8"/>
  <c r="T15" i="8"/>
  <c r="T21" i="8"/>
  <c r="AH76" i="7"/>
  <c r="Y77" i="7"/>
  <c r="AD77" i="7"/>
  <c r="Z77" i="7"/>
  <c r="T78" i="7"/>
  <c r="AD78" i="7" s="1"/>
  <c r="AE78" i="7" s="1"/>
  <c r="S79" i="7"/>
  <c r="T79" i="7"/>
  <c r="K81" i="7"/>
  <c r="I81" i="7"/>
  <c r="Q81" i="7"/>
  <c r="R81" i="7" s="1"/>
  <c r="J81" i="7"/>
  <c r="U80" i="7"/>
  <c r="V80" i="7" s="1"/>
  <c r="F82" i="7"/>
  <c r="G82" i="7" s="1"/>
  <c r="D83" i="7"/>
  <c r="N79" i="7"/>
  <c r="O79" i="7" s="1"/>
  <c r="L80" i="7"/>
  <c r="M80" i="7" s="1"/>
  <c r="P80" i="7" s="1"/>
  <c r="X79" i="7"/>
  <c r="AB79" i="7"/>
  <c r="AC79" i="7" s="1"/>
  <c r="T18" i="8" l="1"/>
  <c r="T12" i="8"/>
  <c r="T17" i="8"/>
  <c r="W78" i="7"/>
  <c r="AA78" i="7" s="1"/>
  <c r="AE77" i="7"/>
  <c r="AF77" i="7" s="1"/>
  <c r="AG77" i="7" s="1"/>
  <c r="AH77" i="7"/>
  <c r="S80" i="7"/>
  <c r="T80" i="7"/>
  <c r="N80" i="7"/>
  <c r="O80" i="7" s="1"/>
  <c r="L81" i="7"/>
  <c r="M81" i="7" s="1"/>
  <c r="P81" i="7" s="1"/>
  <c r="F83" i="7"/>
  <c r="G83" i="7" s="1"/>
  <c r="D84" i="7"/>
  <c r="U81" i="7"/>
  <c r="V81" i="7" s="1"/>
  <c r="J82" i="7"/>
  <c r="I82" i="7"/>
  <c r="Q82" i="7"/>
  <c r="R82" i="7" s="1"/>
  <c r="K82" i="7"/>
  <c r="AF78" i="7"/>
  <c r="AG78" i="7" s="1"/>
  <c r="X80" i="7"/>
  <c r="AB80" i="7"/>
  <c r="AC80" i="7" s="1"/>
  <c r="W79" i="7"/>
  <c r="AA79" i="7" s="1"/>
  <c r="AD79" i="7"/>
  <c r="AE79" i="7" s="1"/>
  <c r="AH78" i="7"/>
  <c r="Z78" i="7" l="1"/>
  <c r="Y78" i="7"/>
  <c r="Y79" i="7"/>
  <c r="S81" i="7"/>
  <c r="T81" i="7"/>
  <c r="N81" i="7"/>
  <c r="O81" i="7" s="1"/>
  <c r="L82" i="7"/>
  <c r="N82" i="7" s="1"/>
  <c r="O82" i="7" s="1"/>
  <c r="X81" i="7"/>
  <c r="AB81" i="7"/>
  <c r="AC81" i="7" s="1"/>
  <c r="AH79" i="7"/>
  <c r="D85" i="7"/>
  <c r="F84" i="7"/>
  <c r="G84" i="7" s="1"/>
  <c r="K83" i="7"/>
  <c r="J83" i="7"/>
  <c r="I83" i="7"/>
  <c r="Q83" i="7"/>
  <c r="R83" i="7" s="1"/>
  <c r="AF79" i="7"/>
  <c r="AG79" i="7" s="1"/>
  <c r="AD80" i="7"/>
  <c r="AE80" i="7" s="1"/>
  <c r="W80" i="7"/>
  <c r="AA80" i="7" s="1"/>
  <c r="U82" i="7"/>
  <c r="V82" i="7" s="1"/>
  <c r="Z79" i="7"/>
  <c r="AB82" i="7" l="1"/>
  <c r="AC82" i="7" s="1"/>
  <c r="X82" i="7"/>
  <c r="AF80" i="7"/>
  <c r="AG80" i="7" s="1"/>
  <c r="F85" i="7"/>
  <c r="G85" i="7" s="1"/>
  <c r="D86" i="7"/>
  <c r="M82" i="7"/>
  <c r="P82" i="7" s="1"/>
  <c r="Y80" i="7"/>
  <c r="AH80" i="7"/>
  <c r="L83" i="7"/>
  <c r="N83" i="7" s="1"/>
  <c r="O83" i="7" s="1"/>
  <c r="K84" i="7"/>
  <c r="I84" i="7"/>
  <c r="Q84" i="7"/>
  <c r="R84" i="7" s="1"/>
  <c r="J84" i="7"/>
  <c r="U83" i="7"/>
  <c r="V83" i="7" s="1"/>
  <c r="Z80" i="7"/>
  <c r="AD81" i="7"/>
  <c r="AE81" i="7" s="1"/>
  <c r="W81" i="7"/>
  <c r="AA81" i="7" s="1"/>
  <c r="M83" i="7" l="1"/>
  <c r="P83" i="7" s="1"/>
  <c r="S83" i="7" s="1"/>
  <c r="AH81" i="7"/>
  <c r="S82" i="7"/>
  <c r="T82" i="7"/>
  <c r="Y81" i="7"/>
  <c r="U84" i="7"/>
  <c r="V84" i="7" s="1"/>
  <c r="D87" i="7"/>
  <c r="F86" i="7"/>
  <c r="G86" i="7" s="1"/>
  <c r="Z81" i="7"/>
  <c r="K85" i="7"/>
  <c r="J85" i="7"/>
  <c r="Q85" i="7"/>
  <c r="R85" i="7" s="1"/>
  <c r="I85" i="7"/>
  <c r="L84" i="7"/>
  <c r="M84" i="7" s="1"/>
  <c r="P84" i="7" s="1"/>
  <c r="AF81" i="7"/>
  <c r="AG81" i="7" s="1"/>
  <c r="X83" i="7"/>
  <c r="AB83" i="7"/>
  <c r="AC83" i="7" s="1"/>
  <c r="T83" i="7" l="1"/>
  <c r="AD83" i="7" s="1"/>
  <c r="AE83" i="7" s="1"/>
  <c r="S84" i="7"/>
  <c r="T84" i="7"/>
  <c r="AB84" i="7"/>
  <c r="AC84" i="7" s="1"/>
  <c r="X84" i="7"/>
  <c r="J86" i="7"/>
  <c r="K86" i="7"/>
  <c r="I86" i="7"/>
  <c r="Q86" i="7"/>
  <c r="R86" i="7" s="1"/>
  <c r="N84" i="7"/>
  <c r="O84" i="7" s="1"/>
  <c r="L85" i="7"/>
  <c r="M85" i="7" s="1"/>
  <c r="P85" i="7" s="1"/>
  <c r="D88" i="7"/>
  <c r="F87" i="7"/>
  <c r="G87" i="7" s="1"/>
  <c r="U85" i="7"/>
  <c r="V85" i="7" s="1"/>
  <c r="W82" i="7"/>
  <c r="AD82" i="7"/>
  <c r="W83" i="7" l="1"/>
  <c r="AA83" i="7" s="1"/>
  <c r="S85" i="7"/>
  <c r="T85" i="7"/>
  <c r="J87" i="7"/>
  <c r="K87" i="7"/>
  <c r="I87" i="7"/>
  <c r="Q87" i="7"/>
  <c r="R87" i="7" s="1"/>
  <c r="L86" i="7"/>
  <c r="N86" i="7" s="1"/>
  <c r="O86" i="7" s="1"/>
  <c r="D89" i="7"/>
  <c r="F88" i="7"/>
  <c r="G88" i="7" s="1"/>
  <c r="AA82" i="7"/>
  <c r="Y82" i="7"/>
  <c r="Z82" i="7"/>
  <c r="N85" i="7"/>
  <c r="O85" i="7" s="1"/>
  <c r="X85" i="7"/>
  <c r="AB85" i="7"/>
  <c r="AC85" i="7" s="1"/>
  <c r="AH83" i="7"/>
  <c r="U86" i="7"/>
  <c r="V86" i="7" s="1"/>
  <c r="AD84" i="7"/>
  <c r="AE84" i="7" s="1"/>
  <c r="W84" i="7"/>
  <c r="AA84" i="7" s="1"/>
  <c r="AE82" i="7"/>
  <c r="AH82" i="7"/>
  <c r="AF83" i="7"/>
  <c r="AG83" i="7" s="1"/>
  <c r="Y83" i="7" l="1"/>
  <c r="Z83" i="7"/>
  <c r="Y84" i="7"/>
  <c r="Z84" i="7"/>
  <c r="U87" i="7"/>
  <c r="V87" i="7" s="1"/>
  <c r="AF84" i="7"/>
  <c r="AG84" i="7" s="1"/>
  <c r="AH84" i="7"/>
  <c r="L87" i="7"/>
  <c r="M87" i="7" s="1"/>
  <c r="P87" i="7" s="1"/>
  <c r="M86" i="7"/>
  <c r="P86" i="7" s="1"/>
  <c r="J88" i="7"/>
  <c r="Q88" i="7"/>
  <c r="R88" i="7" s="1"/>
  <c r="K88" i="7"/>
  <c r="I88" i="7"/>
  <c r="AF82" i="7"/>
  <c r="AG82" i="7" s="1"/>
  <c r="D90" i="7"/>
  <c r="F89" i="7"/>
  <c r="G89" i="7" s="1"/>
  <c r="AD85" i="7"/>
  <c r="AE85" i="7" s="1"/>
  <c r="W85" i="7"/>
  <c r="AA85" i="7" s="1"/>
  <c r="X86" i="7"/>
  <c r="AB86" i="7"/>
  <c r="AC86" i="7" s="1"/>
  <c r="Z85" i="7" l="1"/>
  <c r="S87" i="7"/>
  <c r="T87" i="7"/>
  <c r="N87" i="7"/>
  <c r="O87" i="7" s="1"/>
  <c r="AF85" i="7"/>
  <c r="AG85" i="7" s="1"/>
  <c r="U88" i="7"/>
  <c r="V88" i="7" s="1"/>
  <c r="X87" i="7"/>
  <c r="AB87" i="7"/>
  <c r="AC87" i="7" s="1"/>
  <c r="K89" i="7"/>
  <c r="J89" i="7"/>
  <c r="I89" i="7"/>
  <c r="Q89" i="7"/>
  <c r="R89" i="7" s="1"/>
  <c r="F90" i="7"/>
  <c r="G90" i="7" s="1"/>
  <c r="D91" i="7"/>
  <c r="L88" i="7"/>
  <c r="N88" i="7" s="1"/>
  <c r="O88" i="7" s="1"/>
  <c r="Y85" i="7"/>
  <c r="AH85" i="7"/>
  <c r="S86" i="7"/>
  <c r="T86" i="7"/>
  <c r="L89" i="7" l="1"/>
  <c r="N89" i="7" s="1"/>
  <c r="O89" i="7" s="1"/>
  <c r="M88" i="7"/>
  <c r="P88" i="7" s="1"/>
  <c r="AB88" i="7"/>
  <c r="AC88" i="7" s="1"/>
  <c r="X88" i="7"/>
  <c r="J90" i="7"/>
  <c r="Q90" i="7"/>
  <c r="R90" i="7" s="1"/>
  <c r="K90" i="7"/>
  <c r="I90" i="7"/>
  <c r="U89" i="7"/>
  <c r="V89" i="7" s="1"/>
  <c r="W87" i="7"/>
  <c r="AA87" i="7" s="1"/>
  <c r="AD87" i="7"/>
  <c r="AE87" i="7" s="1"/>
  <c r="F91" i="7"/>
  <c r="G91" i="7" s="1"/>
  <c r="D92" i="7"/>
  <c r="W86" i="7"/>
  <c r="AD86" i="7"/>
  <c r="M89" i="7" l="1"/>
  <c r="P89" i="7" s="1"/>
  <c r="S89" i="7" s="1"/>
  <c r="Y87" i="7"/>
  <c r="X89" i="7"/>
  <c r="AB89" i="7"/>
  <c r="AC89" i="7" s="1"/>
  <c r="Z87" i="7"/>
  <c r="S88" i="7"/>
  <c r="T88" i="7"/>
  <c r="AE86" i="7"/>
  <c r="AH86" i="7"/>
  <c r="AH87" i="7"/>
  <c r="AF87" i="7"/>
  <c r="AG87" i="7" s="1"/>
  <c r="AA86" i="7"/>
  <c r="Z86" i="7"/>
  <c r="Y86" i="7"/>
  <c r="U90" i="7"/>
  <c r="V90" i="7" s="1"/>
  <c r="D93" i="7"/>
  <c r="F92" i="7"/>
  <c r="G92" i="7" s="1"/>
  <c r="J91" i="7"/>
  <c r="Q91" i="7"/>
  <c r="R91" i="7" s="1"/>
  <c r="I91" i="7"/>
  <c r="K91" i="7"/>
  <c r="L90" i="7"/>
  <c r="M90" i="7" s="1"/>
  <c r="P90" i="7" s="1"/>
  <c r="N90" i="7" l="1"/>
  <c r="O90" i="7" s="1"/>
  <c r="T89" i="7"/>
  <c r="W89" i="7" s="1"/>
  <c r="AA89" i="7" s="1"/>
  <c r="S90" i="7"/>
  <c r="T90" i="7"/>
  <c r="AF86" i="7"/>
  <c r="AG86" i="7" s="1"/>
  <c r="K92" i="7"/>
  <c r="J92" i="7"/>
  <c r="Q92" i="7"/>
  <c r="R92" i="7" s="1"/>
  <c r="I92" i="7"/>
  <c r="D94" i="7"/>
  <c r="F93" i="7"/>
  <c r="G93" i="7" s="1"/>
  <c r="AD88" i="7"/>
  <c r="W88" i="7"/>
  <c r="X90" i="7"/>
  <c r="AB90" i="7"/>
  <c r="AC90" i="7" s="1"/>
  <c r="U91" i="7"/>
  <c r="V91" i="7" s="1"/>
  <c r="L91" i="7"/>
  <c r="M91" i="7" s="1"/>
  <c r="P91" i="7" s="1"/>
  <c r="AD89" i="7" l="1"/>
  <c r="AE89" i="7" s="1"/>
  <c r="AF89" i="7" s="1"/>
  <c r="AG89" i="7" s="1"/>
  <c r="S91" i="7"/>
  <c r="T91" i="7"/>
  <c r="AA88" i="7"/>
  <c r="Y88" i="7"/>
  <c r="Z88" i="7"/>
  <c r="Y89" i="7"/>
  <c r="X91" i="7"/>
  <c r="AB91" i="7"/>
  <c r="AC91" i="7" s="1"/>
  <c r="Z89" i="7"/>
  <c r="AE88" i="7"/>
  <c r="AH88" i="7"/>
  <c r="K93" i="7"/>
  <c r="J93" i="7"/>
  <c r="I93" i="7"/>
  <c r="Q93" i="7"/>
  <c r="R93" i="7" s="1"/>
  <c r="F94" i="7"/>
  <c r="G94" i="7" s="1"/>
  <c r="D95" i="7"/>
  <c r="U92" i="7"/>
  <c r="V92" i="7" s="1"/>
  <c r="L92" i="7"/>
  <c r="N92" i="7" s="1"/>
  <c r="O92" i="7" s="1"/>
  <c r="W90" i="7"/>
  <c r="AA90" i="7" s="1"/>
  <c r="AD90" i="7"/>
  <c r="AE90" i="7" s="1"/>
  <c r="N91" i="7"/>
  <c r="O91" i="7" s="1"/>
  <c r="AH89" i="7" l="1"/>
  <c r="AH90" i="7"/>
  <c r="AF90" i="7"/>
  <c r="AG90" i="7" s="1"/>
  <c r="U93" i="7"/>
  <c r="V93" i="7" s="1"/>
  <c r="M92" i="7"/>
  <c r="P92" i="7" s="1"/>
  <c r="L93" i="7"/>
  <c r="M93" i="7" s="1"/>
  <c r="P93" i="7" s="1"/>
  <c r="Y90" i="7"/>
  <c r="Z90" i="7"/>
  <c r="W91" i="7"/>
  <c r="AA91" i="7" s="1"/>
  <c r="AD91" i="7"/>
  <c r="AE91" i="7" s="1"/>
  <c r="AB92" i="7"/>
  <c r="AC92" i="7" s="1"/>
  <c r="X92" i="7"/>
  <c r="F95" i="7"/>
  <c r="G95" i="7" s="1"/>
  <c r="D96" i="7"/>
  <c r="AF88" i="7"/>
  <c r="AG88" i="7" s="1"/>
  <c r="J94" i="7"/>
  <c r="Q94" i="7"/>
  <c r="R94" i="7" s="1"/>
  <c r="K94" i="7"/>
  <c r="I94" i="7"/>
  <c r="N93" i="7" l="1"/>
  <c r="O93" i="7" s="1"/>
  <c r="S93" i="7"/>
  <c r="T93" i="7"/>
  <c r="X93" i="7"/>
  <c r="AB93" i="7"/>
  <c r="AC93" i="7" s="1"/>
  <c r="AF91" i="7"/>
  <c r="AG91" i="7" s="1"/>
  <c r="Y91" i="7"/>
  <c r="D97" i="7"/>
  <c r="F96" i="7"/>
  <c r="G96" i="7" s="1"/>
  <c r="Z91" i="7"/>
  <c r="J95" i="7"/>
  <c r="Q95" i="7"/>
  <c r="R95" i="7" s="1"/>
  <c r="I95" i="7"/>
  <c r="K95" i="7"/>
  <c r="S92" i="7"/>
  <c r="T92" i="7"/>
  <c r="U94" i="7"/>
  <c r="V94" i="7" s="1"/>
  <c r="L94" i="7"/>
  <c r="N94" i="7" s="1"/>
  <c r="O94" i="7" s="1"/>
  <c r="AH91" i="7"/>
  <c r="AD92" i="7" l="1"/>
  <c r="W92" i="7"/>
  <c r="D98" i="7"/>
  <c r="F97" i="7"/>
  <c r="G97" i="7" s="1"/>
  <c r="AD93" i="7"/>
  <c r="AE93" i="7" s="1"/>
  <c r="W93" i="7"/>
  <c r="AA93" i="7" s="1"/>
  <c r="M94" i="7"/>
  <c r="P94" i="7" s="1"/>
  <c r="X94" i="7"/>
  <c r="AB94" i="7"/>
  <c r="AC94" i="7" s="1"/>
  <c r="K96" i="7"/>
  <c r="J96" i="7"/>
  <c r="Q96" i="7"/>
  <c r="R96" i="7" s="1"/>
  <c r="I96" i="7"/>
  <c r="U95" i="7"/>
  <c r="V95" i="7" s="1"/>
  <c r="L95" i="7"/>
  <c r="M95" i="7" s="1"/>
  <c r="P95" i="7" s="1"/>
  <c r="S95" i="7" s="1"/>
  <c r="N95" i="7" l="1"/>
  <c r="O95" i="7" s="1"/>
  <c r="S94" i="7"/>
  <c r="T94" i="7"/>
  <c r="AF93" i="7"/>
  <c r="AG93" i="7" s="1"/>
  <c r="K97" i="7"/>
  <c r="J97" i="7"/>
  <c r="I97" i="7"/>
  <c r="Q97" i="7"/>
  <c r="R97" i="7" s="1"/>
  <c r="U96" i="7"/>
  <c r="V96" i="7" s="1"/>
  <c r="Z93" i="7"/>
  <c r="L96" i="7"/>
  <c r="N96" i="7" s="1"/>
  <c r="O96" i="7" s="1"/>
  <c r="AH93" i="7"/>
  <c r="F98" i="7"/>
  <c r="G98" i="7" s="1"/>
  <c r="D99" i="7"/>
  <c r="X95" i="7"/>
  <c r="AB95" i="7"/>
  <c r="AC95" i="7" s="1"/>
  <c r="AA92" i="7"/>
  <c r="Y92" i="7"/>
  <c r="Z92" i="7"/>
  <c r="Y93" i="7"/>
  <c r="T95" i="7"/>
  <c r="AE92" i="7"/>
  <c r="AH92" i="7"/>
  <c r="M96" i="7" l="1"/>
  <c r="P96" i="7" s="1"/>
  <c r="S96" i="7" s="1"/>
  <c r="J98" i="7"/>
  <c r="Q98" i="7"/>
  <c r="R98" i="7" s="1"/>
  <c r="K98" i="7"/>
  <c r="I98" i="7"/>
  <c r="L97" i="7"/>
  <c r="M97" i="7" s="1"/>
  <c r="P97" i="7" s="1"/>
  <c r="AF92" i="7"/>
  <c r="AG92" i="7" s="1"/>
  <c r="AB96" i="7"/>
  <c r="AC96" i="7" s="1"/>
  <c r="X96" i="7"/>
  <c r="W95" i="7"/>
  <c r="AA95" i="7" s="1"/>
  <c r="AD95" i="7"/>
  <c r="AE95" i="7" s="1"/>
  <c r="W94" i="7"/>
  <c r="AD94" i="7"/>
  <c r="F99" i="7"/>
  <c r="G99" i="7" s="1"/>
  <c r="D100" i="7"/>
  <c r="U97" i="7"/>
  <c r="V97" i="7" s="1"/>
  <c r="T96" i="7" l="1"/>
  <c r="AD96" i="7" s="1"/>
  <c r="AE96" i="7" s="1"/>
  <c r="Y95" i="7"/>
  <c r="S97" i="7"/>
  <c r="T97" i="7"/>
  <c r="L98" i="7"/>
  <c r="M98" i="7" s="1"/>
  <c r="P98" i="7" s="1"/>
  <c r="Z95" i="7"/>
  <c r="U98" i="7"/>
  <c r="V98" i="7" s="1"/>
  <c r="AF95" i="7"/>
  <c r="AG95" i="7" s="1"/>
  <c r="N97" i="7"/>
  <c r="O97" i="7" s="1"/>
  <c r="X97" i="7"/>
  <c r="AB97" i="7"/>
  <c r="AC97" i="7" s="1"/>
  <c r="D101" i="7"/>
  <c r="F100" i="7"/>
  <c r="G100" i="7" s="1"/>
  <c r="J99" i="7"/>
  <c r="Q99" i="7"/>
  <c r="R99" i="7" s="1"/>
  <c r="I99" i="7"/>
  <c r="K99" i="7"/>
  <c r="AH95" i="7"/>
  <c r="AE94" i="7"/>
  <c r="AH94" i="7"/>
  <c r="AA94" i="7"/>
  <c r="Z94" i="7"/>
  <c r="Y94" i="7"/>
  <c r="W96" i="7" l="1"/>
  <c r="AA96" i="7" s="1"/>
  <c r="S98" i="7"/>
  <c r="T98" i="7"/>
  <c r="D102" i="7"/>
  <c r="F101" i="7"/>
  <c r="G101" i="7" s="1"/>
  <c r="X98" i="7"/>
  <c r="AB98" i="7"/>
  <c r="AC98" i="7" s="1"/>
  <c r="AF96" i="7"/>
  <c r="AG96" i="7" s="1"/>
  <c r="AH96" i="7"/>
  <c r="AF94" i="7"/>
  <c r="AG94" i="7" s="1"/>
  <c r="N98" i="7"/>
  <c r="O98" i="7" s="1"/>
  <c r="L99" i="7"/>
  <c r="N99" i="7" s="1"/>
  <c r="O99" i="7" s="1"/>
  <c r="K100" i="7"/>
  <c r="J100" i="7"/>
  <c r="Q100" i="7"/>
  <c r="R100" i="7" s="1"/>
  <c r="I100" i="7"/>
  <c r="U99" i="7"/>
  <c r="V99" i="7" s="1"/>
  <c r="AD97" i="7"/>
  <c r="AE97" i="7" s="1"/>
  <c r="W97" i="7"/>
  <c r="AA97" i="7" s="1"/>
  <c r="Y96" i="7" l="1"/>
  <c r="Z96" i="7"/>
  <c r="M99" i="7"/>
  <c r="P99" i="7" s="1"/>
  <c r="L100" i="7"/>
  <c r="N100" i="7" s="1"/>
  <c r="O100" i="7" s="1"/>
  <c r="AH97" i="7"/>
  <c r="U100" i="7"/>
  <c r="V100" i="7" s="1"/>
  <c r="Y97" i="7"/>
  <c r="AF97" i="7"/>
  <c r="AG97" i="7" s="1"/>
  <c r="Z97" i="7"/>
  <c r="K101" i="7"/>
  <c r="I101" i="7"/>
  <c r="Q101" i="7"/>
  <c r="R101" i="7" s="1"/>
  <c r="J101" i="7"/>
  <c r="X99" i="7"/>
  <c r="AB99" i="7"/>
  <c r="AC99" i="7" s="1"/>
  <c r="F102" i="7"/>
  <c r="G102" i="7" s="1"/>
  <c r="D103" i="7"/>
  <c r="W98" i="7"/>
  <c r="AA98" i="7" s="1"/>
  <c r="AD98" i="7"/>
  <c r="AE98" i="7" s="1"/>
  <c r="M100" i="7" l="1"/>
  <c r="P100" i="7" s="1"/>
  <c r="S100" i="7" s="1"/>
  <c r="S99" i="7"/>
  <c r="T99" i="7"/>
  <c r="W99" i="7" s="1"/>
  <c r="AA99" i="7" s="1"/>
  <c r="AB100" i="7"/>
  <c r="AC100" i="7" s="1"/>
  <c r="X100" i="7"/>
  <c r="AH98" i="7"/>
  <c r="F103" i="7"/>
  <c r="G103" i="7" s="1"/>
  <c r="D104" i="7"/>
  <c r="K102" i="7"/>
  <c r="I102" i="7"/>
  <c r="Q102" i="7"/>
  <c r="R102" i="7" s="1"/>
  <c r="J102" i="7"/>
  <c r="AF98" i="7"/>
  <c r="AG98" i="7" s="1"/>
  <c r="Y98" i="7"/>
  <c r="L101" i="7"/>
  <c r="N101" i="7" s="1"/>
  <c r="O101" i="7" s="1"/>
  <c r="Z98" i="7"/>
  <c r="U101" i="7"/>
  <c r="V101" i="7" s="1"/>
  <c r="AD99" i="7" l="1"/>
  <c r="AE99" i="7" s="1"/>
  <c r="AF99" i="7" s="1"/>
  <c r="AG99" i="7" s="1"/>
  <c r="T100" i="7"/>
  <c r="AD100" i="7" s="1"/>
  <c r="AE100" i="7" s="1"/>
  <c r="Y99" i="7"/>
  <c r="Z99" i="7"/>
  <c r="M101" i="7"/>
  <c r="P101" i="7" s="1"/>
  <c r="S101" i="7" s="1"/>
  <c r="D105" i="7"/>
  <c r="F104" i="7"/>
  <c r="G104" i="7" s="1"/>
  <c r="Q103" i="7"/>
  <c r="R103" i="7" s="1"/>
  <c r="I103" i="7"/>
  <c r="K103" i="7"/>
  <c r="J103" i="7"/>
  <c r="X101" i="7"/>
  <c r="AB101" i="7"/>
  <c r="AC101" i="7" s="1"/>
  <c r="L102" i="7"/>
  <c r="M102" i="7" s="1"/>
  <c r="P102" i="7" s="1"/>
  <c r="S102" i="7" s="1"/>
  <c r="U102" i="7"/>
  <c r="V102" i="7" s="1"/>
  <c r="AH99" i="7" l="1"/>
  <c r="T101" i="7"/>
  <c r="AD101" i="7" s="1"/>
  <c r="AE101" i="7" s="1"/>
  <c r="W100" i="7"/>
  <c r="AA100" i="7" s="1"/>
  <c r="N102" i="7"/>
  <c r="O102" i="7" s="1"/>
  <c r="AH100" i="7"/>
  <c r="U103" i="7"/>
  <c r="V103" i="7" s="1"/>
  <c r="K104" i="7"/>
  <c r="Q104" i="7"/>
  <c r="R104" i="7" s="1"/>
  <c r="I104" i="7"/>
  <c r="J104" i="7"/>
  <c r="D106" i="7"/>
  <c r="F105" i="7"/>
  <c r="G105" i="7" s="1"/>
  <c r="X102" i="7"/>
  <c r="AB102" i="7"/>
  <c r="AC102" i="7" s="1"/>
  <c r="L103" i="7"/>
  <c r="N103" i="7" s="1"/>
  <c r="O103" i="7" s="1"/>
  <c r="T102" i="7"/>
  <c r="AF100" i="7"/>
  <c r="AG100" i="7" s="1"/>
  <c r="W101" i="7" l="1"/>
  <c r="AA101" i="7" s="1"/>
  <c r="Z100" i="7"/>
  <c r="Y100" i="7"/>
  <c r="U104" i="7"/>
  <c r="V104" i="7" s="1"/>
  <c r="W102" i="7"/>
  <c r="AA102" i="7" s="1"/>
  <c r="AD102" i="7"/>
  <c r="AE102" i="7" s="1"/>
  <c r="K105" i="7"/>
  <c r="Q105" i="7"/>
  <c r="R105" i="7" s="1"/>
  <c r="J105" i="7"/>
  <c r="I105" i="7"/>
  <c r="L104" i="7"/>
  <c r="M104" i="7" s="1"/>
  <c r="P104" i="7" s="1"/>
  <c r="AF101" i="7"/>
  <c r="AG101" i="7" s="1"/>
  <c r="F106" i="7"/>
  <c r="G106" i="7" s="1"/>
  <c r="D107" i="7"/>
  <c r="M103" i="7"/>
  <c r="P103" i="7" s="1"/>
  <c r="AH101" i="7"/>
  <c r="X103" i="7"/>
  <c r="AB103" i="7"/>
  <c r="AC103" i="7" s="1"/>
  <c r="Y101" i="7" l="1"/>
  <c r="Z101" i="7"/>
  <c r="S104" i="7"/>
  <c r="T104" i="7"/>
  <c r="Z102" i="7"/>
  <c r="AF102" i="7"/>
  <c r="AG102" i="7" s="1"/>
  <c r="S103" i="7"/>
  <c r="T103" i="7"/>
  <c r="F107" i="7"/>
  <c r="G107" i="7" s="1"/>
  <c r="D108" i="7"/>
  <c r="L105" i="7"/>
  <c r="N105" i="7" s="1"/>
  <c r="O105" i="7" s="1"/>
  <c r="U105" i="7"/>
  <c r="V105" i="7" s="1"/>
  <c r="AH102" i="7"/>
  <c r="X104" i="7"/>
  <c r="AB104" i="7"/>
  <c r="AC104" i="7" s="1"/>
  <c r="J106" i="7"/>
  <c r="I106" i="7"/>
  <c r="Q106" i="7"/>
  <c r="R106" i="7" s="1"/>
  <c r="K106" i="7"/>
  <c r="N104" i="7"/>
  <c r="O104" i="7" s="1"/>
  <c r="Y102" i="7"/>
  <c r="M105" i="7" l="1"/>
  <c r="P105" i="7" s="1"/>
  <c r="S105" i="7" s="1"/>
  <c r="W103" i="7"/>
  <c r="AD103" i="7"/>
  <c r="U106" i="7"/>
  <c r="V106" i="7" s="1"/>
  <c r="X105" i="7"/>
  <c r="AB105" i="7"/>
  <c r="AC105" i="7" s="1"/>
  <c r="L106" i="7"/>
  <c r="M106" i="7" s="1"/>
  <c r="P106" i="7" s="1"/>
  <c r="D109" i="7"/>
  <c r="F108" i="7"/>
  <c r="G108" i="7" s="1"/>
  <c r="W104" i="7"/>
  <c r="AA104" i="7" s="1"/>
  <c r="AD104" i="7"/>
  <c r="AE104" i="7" s="1"/>
  <c r="Q107" i="7"/>
  <c r="R107" i="7" s="1"/>
  <c r="I107" i="7"/>
  <c r="K107" i="7"/>
  <c r="J107" i="7"/>
  <c r="T105" i="7" l="1"/>
  <c r="AD105" i="7" s="1"/>
  <c r="AE105" i="7" s="1"/>
  <c r="Z104" i="7"/>
  <c r="S106" i="7"/>
  <c r="T106" i="7"/>
  <c r="K108" i="7"/>
  <c r="Q108" i="7"/>
  <c r="R108" i="7" s="1"/>
  <c r="I108" i="7"/>
  <c r="J108" i="7"/>
  <c r="N106" i="7"/>
  <c r="O106" i="7" s="1"/>
  <c r="AB106" i="7"/>
  <c r="AC106" i="7" s="1"/>
  <c r="X106" i="7"/>
  <c r="L107" i="7"/>
  <c r="M107" i="7" s="1"/>
  <c r="P107" i="7" s="1"/>
  <c r="D110" i="7"/>
  <c r="F109" i="7"/>
  <c r="G109" i="7" s="1"/>
  <c r="U107" i="7"/>
  <c r="V107" i="7" s="1"/>
  <c r="AH104" i="7"/>
  <c r="AE103" i="7"/>
  <c r="AH103" i="7"/>
  <c r="AF104" i="7"/>
  <c r="AG104" i="7" s="1"/>
  <c r="Y104" i="7"/>
  <c r="AA103" i="7"/>
  <c r="Z103" i="7"/>
  <c r="Y103" i="7"/>
  <c r="W105" i="7" l="1"/>
  <c r="AA105" i="7" s="1"/>
  <c r="S107" i="7"/>
  <c r="T107" i="7"/>
  <c r="AF105" i="7"/>
  <c r="AG105" i="7" s="1"/>
  <c r="AH105" i="7"/>
  <c r="N107" i="7"/>
  <c r="O107" i="7" s="1"/>
  <c r="L108" i="7"/>
  <c r="M108" i="7" s="1"/>
  <c r="P108" i="7" s="1"/>
  <c r="AF103" i="7"/>
  <c r="AG103" i="7" s="1"/>
  <c r="F110" i="7"/>
  <c r="G110" i="7" s="1"/>
  <c r="D111" i="7"/>
  <c r="U108" i="7"/>
  <c r="V108" i="7" s="1"/>
  <c r="X107" i="7"/>
  <c r="AB107" i="7"/>
  <c r="AC107" i="7" s="1"/>
  <c r="W106" i="7"/>
  <c r="AA106" i="7" s="1"/>
  <c r="AD106" i="7"/>
  <c r="AE106" i="7" s="1"/>
  <c r="K109" i="7"/>
  <c r="Q109" i="7"/>
  <c r="R109" i="7" s="1"/>
  <c r="I109" i="7"/>
  <c r="J109" i="7"/>
  <c r="Y105" i="7" l="1"/>
  <c r="Z105" i="7"/>
  <c r="N108" i="7"/>
  <c r="O108" i="7" s="1"/>
  <c r="S108" i="7"/>
  <c r="T108" i="7"/>
  <c r="Z106" i="7"/>
  <c r="U10" i="8" s="1"/>
  <c r="F111" i="7"/>
  <c r="G111" i="7" s="1"/>
  <c r="D112" i="7"/>
  <c r="K110" i="7"/>
  <c r="J110" i="7"/>
  <c r="I110" i="7"/>
  <c r="Q110" i="7"/>
  <c r="R110" i="7" s="1"/>
  <c r="L109" i="7"/>
  <c r="N109" i="7" s="1"/>
  <c r="O109" i="7" s="1"/>
  <c r="AH106" i="7"/>
  <c r="U109" i="7"/>
  <c r="V109" i="7" s="1"/>
  <c r="X108" i="7"/>
  <c r="AB108" i="7"/>
  <c r="AC108" i="7" s="1"/>
  <c r="W107" i="7"/>
  <c r="AA107" i="7" s="1"/>
  <c r="AD107" i="7"/>
  <c r="AE107" i="7" s="1"/>
  <c r="AF106" i="7"/>
  <c r="AG106" i="7" s="1"/>
  <c r="Y106" i="7"/>
  <c r="U9" i="8" s="1"/>
  <c r="U22" i="8" s="1"/>
  <c r="U20" i="8" l="1"/>
  <c r="U21" i="8"/>
  <c r="U15" i="8"/>
  <c r="U16" i="8"/>
  <c r="U14" i="8"/>
  <c r="U13" i="8"/>
  <c r="M109" i="7"/>
  <c r="P109" i="7" s="1"/>
  <c r="S109" i="7" s="1"/>
  <c r="D113" i="7"/>
  <c r="F112" i="7"/>
  <c r="G112" i="7" s="1"/>
  <c r="Q111" i="7"/>
  <c r="R111" i="7" s="1"/>
  <c r="I111" i="7"/>
  <c r="J111" i="7"/>
  <c r="K111" i="7"/>
  <c r="U110" i="7"/>
  <c r="V110" i="7" s="1"/>
  <c r="AH107" i="7"/>
  <c r="Z107" i="7"/>
  <c r="AF107" i="7"/>
  <c r="AG107" i="7" s="1"/>
  <c r="Y107" i="7"/>
  <c r="L110" i="7"/>
  <c r="N110" i="7" s="1"/>
  <c r="O110" i="7" s="1"/>
  <c r="W108" i="7"/>
  <c r="AA108" i="7" s="1"/>
  <c r="AD108" i="7"/>
  <c r="AE108" i="7" s="1"/>
  <c r="X109" i="7"/>
  <c r="AB109" i="7"/>
  <c r="AC109" i="7" s="1"/>
  <c r="U17" i="8" l="1"/>
  <c r="U18" i="8"/>
  <c r="U12" i="8"/>
  <c r="T109" i="7"/>
  <c r="W109" i="7" s="1"/>
  <c r="AA109" i="7" s="1"/>
  <c r="X110" i="7"/>
  <c r="AB110" i="7"/>
  <c r="AC110" i="7" s="1"/>
  <c r="AH108" i="7"/>
  <c r="M110" i="7"/>
  <c r="P110" i="7" s="1"/>
  <c r="Z108" i="7"/>
  <c r="L111" i="7"/>
  <c r="M111" i="7" s="1"/>
  <c r="P111" i="7" s="1"/>
  <c r="S111" i="7" s="1"/>
  <c r="Y108" i="7"/>
  <c r="U111" i="7"/>
  <c r="V111" i="7" s="1"/>
  <c r="AF108" i="7"/>
  <c r="AG108" i="7" s="1"/>
  <c r="K112" i="7"/>
  <c r="Q112" i="7"/>
  <c r="R112" i="7" s="1"/>
  <c r="I112" i="7"/>
  <c r="J112" i="7"/>
  <c r="D114" i="7"/>
  <c r="F113" i="7"/>
  <c r="G113" i="7" s="1"/>
  <c r="AD109" i="7" l="1"/>
  <c r="AE109" i="7" s="1"/>
  <c r="AF109" i="7" s="1"/>
  <c r="AG109" i="7" s="1"/>
  <c r="N111" i="7"/>
  <c r="O111" i="7" s="1"/>
  <c r="F114" i="7"/>
  <c r="G114" i="7" s="1"/>
  <c r="D115" i="7"/>
  <c r="T111" i="7"/>
  <c r="X111" i="7"/>
  <c r="AB111" i="7"/>
  <c r="AC111" i="7" s="1"/>
  <c r="S110" i="7"/>
  <c r="T110" i="7"/>
  <c r="Z109" i="7"/>
  <c r="U112" i="7"/>
  <c r="V112" i="7" s="1"/>
  <c r="Y109" i="7"/>
  <c r="L112" i="7"/>
  <c r="M112" i="7" s="1"/>
  <c r="P112" i="7" s="1"/>
  <c r="K113" i="7"/>
  <c r="J113" i="7"/>
  <c r="Q113" i="7"/>
  <c r="R113" i="7" s="1"/>
  <c r="I113" i="7"/>
  <c r="AH109" i="7" l="1"/>
  <c r="S112" i="7"/>
  <c r="T112" i="7"/>
  <c r="U113" i="7"/>
  <c r="V113" i="7" s="1"/>
  <c r="L113" i="7"/>
  <c r="M113" i="7" s="1"/>
  <c r="P113" i="7" s="1"/>
  <c r="W111" i="7"/>
  <c r="AA111" i="7" s="1"/>
  <c r="AD111" i="7"/>
  <c r="AE111" i="7" s="1"/>
  <c r="X112" i="7"/>
  <c r="AB112" i="7"/>
  <c r="AC112" i="7" s="1"/>
  <c r="N112" i="7"/>
  <c r="O112" i="7" s="1"/>
  <c r="F115" i="7"/>
  <c r="G115" i="7" s="1"/>
  <c r="D116" i="7"/>
  <c r="W110" i="7"/>
  <c r="AD110" i="7"/>
  <c r="K114" i="7"/>
  <c r="Q114" i="7"/>
  <c r="R114" i="7" s="1"/>
  <c r="J114" i="7"/>
  <c r="I114" i="7"/>
  <c r="N113" i="7" l="1"/>
  <c r="O113" i="7" s="1"/>
  <c r="S113" i="7"/>
  <c r="T113" i="7"/>
  <c r="X113" i="7"/>
  <c r="AB113" i="7"/>
  <c r="AC113" i="7" s="1"/>
  <c r="U114" i="7"/>
  <c r="V114" i="7" s="1"/>
  <c r="Z111" i="7"/>
  <c r="AH111" i="7"/>
  <c r="AE110" i="7"/>
  <c r="AH110" i="7"/>
  <c r="AA110" i="7"/>
  <c r="Y110" i="7"/>
  <c r="Z110" i="7"/>
  <c r="Q115" i="7"/>
  <c r="R115" i="7" s="1"/>
  <c r="I115" i="7"/>
  <c r="K115" i="7"/>
  <c r="J115" i="7"/>
  <c r="L114" i="7"/>
  <c r="M114" i="7" s="1"/>
  <c r="P114" i="7" s="1"/>
  <c r="AF111" i="7"/>
  <c r="AG111" i="7" s="1"/>
  <c r="Y111" i="7"/>
  <c r="D117" i="7"/>
  <c r="F116" i="7"/>
  <c r="G116" i="7" s="1"/>
  <c r="W112" i="7"/>
  <c r="AA112" i="7" s="1"/>
  <c r="AD112" i="7"/>
  <c r="AE112" i="7" s="1"/>
  <c r="S114" i="7" l="1"/>
  <c r="T114" i="7"/>
  <c r="N114" i="7"/>
  <c r="O114" i="7" s="1"/>
  <c r="Z112" i="7"/>
  <c r="Y112" i="7"/>
  <c r="X114" i="7"/>
  <c r="AB114" i="7"/>
  <c r="AC114" i="7" s="1"/>
  <c r="L115" i="7"/>
  <c r="N115" i="7" s="1"/>
  <c r="O115" i="7" s="1"/>
  <c r="AH112" i="7"/>
  <c r="K116" i="7"/>
  <c r="Q116" i="7"/>
  <c r="R116" i="7" s="1"/>
  <c r="I116" i="7"/>
  <c r="J116" i="7"/>
  <c r="AF112" i="7"/>
  <c r="AG112" i="7" s="1"/>
  <c r="U115" i="7"/>
  <c r="V115" i="7" s="1"/>
  <c r="AD113" i="7"/>
  <c r="AE113" i="7" s="1"/>
  <c r="W113" i="7"/>
  <c r="AA113" i="7" s="1"/>
  <c r="AF110" i="7"/>
  <c r="AG110" i="7" s="1"/>
  <c r="D118" i="7"/>
  <c r="F117" i="7"/>
  <c r="G117" i="7" s="1"/>
  <c r="M115" i="7" l="1"/>
  <c r="P115" i="7" s="1"/>
  <c r="S115" i="7" s="1"/>
  <c r="Z113" i="7"/>
  <c r="X115" i="7"/>
  <c r="AB115" i="7"/>
  <c r="AC115" i="7" s="1"/>
  <c r="K117" i="7"/>
  <c r="J117" i="7"/>
  <c r="Q117" i="7"/>
  <c r="R117" i="7" s="1"/>
  <c r="I117" i="7"/>
  <c r="U116" i="7"/>
  <c r="V116" i="7" s="1"/>
  <c r="F118" i="7"/>
  <c r="G118" i="7" s="1"/>
  <c r="D119" i="7"/>
  <c r="AF113" i="7"/>
  <c r="AG113" i="7" s="1"/>
  <c r="AH113" i="7"/>
  <c r="W114" i="7"/>
  <c r="AA114" i="7" s="1"/>
  <c r="AD114" i="7"/>
  <c r="AE114" i="7" s="1"/>
  <c r="L116" i="7"/>
  <c r="N116" i="7" s="1"/>
  <c r="O116" i="7" s="1"/>
  <c r="Y113" i="7"/>
  <c r="T115" i="7" l="1"/>
  <c r="W115" i="7" s="1"/>
  <c r="AA115" i="7" s="1"/>
  <c r="K118" i="7"/>
  <c r="J118" i="7"/>
  <c r="I118" i="7"/>
  <c r="Q118" i="7"/>
  <c r="R118" i="7" s="1"/>
  <c r="Z114" i="7"/>
  <c r="AF114" i="7"/>
  <c r="AG114" i="7" s="1"/>
  <c r="M116" i="7"/>
  <c r="P116" i="7" s="1"/>
  <c r="X116" i="7"/>
  <c r="AB116" i="7"/>
  <c r="AC116" i="7" s="1"/>
  <c r="Y114" i="7"/>
  <c r="AH114" i="7"/>
  <c r="F119" i="7"/>
  <c r="G119" i="7" s="1"/>
  <c r="D120" i="7"/>
  <c r="U117" i="7"/>
  <c r="V117" i="7" s="1"/>
  <c r="L117" i="7"/>
  <c r="M117" i="7" s="1"/>
  <c r="P117" i="7" s="1"/>
  <c r="Z115" i="7" l="1"/>
  <c r="Y115" i="7"/>
  <c r="AD115" i="7"/>
  <c r="AE115" i="7" s="1"/>
  <c r="AF115" i="7" s="1"/>
  <c r="AG115" i="7" s="1"/>
  <c r="S117" i="7"/>
  <c r="T117" i="7"/>
  <c r="N117" i="7"/>
  <c r="O117" i="7" s="1"/>
  <c r="S116" i="7"/>
  <c r="T116" i="7"/>
  <c r="Q119" i="7"/>
  <c r="R119" i="7" s="1"/>
  <c r="I119" i="7"/>
  <c r="K119" i="7"/>
  <c r="J119" i="7"/>
  <c r="U118" i="7"/>
  <c r="V118" i="7" s="1"/>
  <c r="L118" i="7"/>
  <c r="M118" i="7" s="1"/>
  <c r="P118" i="7" s="1"/>
  <c r="S118" i="7" s="1"/>
  <c r="AB117" i="7"/>
  <c r="AC117" i="7" s="1"/>
  <c r="X117" i="7"/>
  <c r="D121" i="7"/>
  <c r="F120" i="7"/>
  <c r="G120" i="7" s="1"/>
  <c r="AH115" i="7" l="1"/>
  <c r="N118" i="7"/>
  <c r="O118" i="7" s="1"/>
  <c r="U119" i="7"/>
  <c r="V119" i="7" s="1"/>
  <c r="D122" i="7"/>
  <c r="F121" i="7"/>
  <c r="G121" i="7" s="1"/>
  <c r="W116" i="7"/>
  <c r="AD116" i="7"/>
  <c r="T118" i="7"/>
  <c r="X118" i="7"/>
  <c r="AB118" i="7"/>
  <c r="AC118" i="7" s="1"/>
  <c r="W117" i="7"/>
  <c r="AA117" i="7" s="1"/>
  <c r="AD117" i="7"/>
  <c r="AE117" i="7" s="1"/>
  <c r="K120" i="7"/>
  <c r="Q120" i="7"/>
  <c r="R120" i="7" s="1"/>
  <c r="I120" i="7"/>
  <c r="J120" i="7"/>
  <c r="L119" i="7"/>
  <c r="M119" i="7" s="1"/>
  <c r="P119" i="7" s="1"/>
  <c r="S119" i="7" l="1"/>
  <c r="T119" i="7"/>
  <c r="AA116" i="7"/>
  <c r="Z116" i="7"/>
  <c r="Y116" i="7"/>
  <c r="K121" i="7"/>
  <c r="J121" i="7"/>
  <c r="Q121" i="7"/>
  <c r="R121" i="7" s="1"/>
  <c r="I121" i="7"/>
  <c r="AF117" i="7"/>
  <c r="AG117" i="7" s="1"/>
  <c r="N119" i="7"/>
  <c r="O119" i="7" s="1"/>
  <c r="F122" i="7"/>
  <c r="G122" i="7" s="1"/>
  <c r="D123" i="7"/>
  <c r="L120" i="7"/>
  <c r="N120" i="7" s="1"/>
  <c r="O120" i="7" s="1"/>
  <c r="AB119" i="7"/>
  <c r="AC119" i="7" s="1"/>
  <c r="X119" i="7"/>
  <c r="AE116" i="7"/>
  <c r="AH116" i="7"/>
  <c r="W118" i="7"/>
  <c r="AA118" i="7" s="1"/>
  <c r="AD118" i="7"/>
  <c r="AE118" i="7" s="1"/>
  <c r="U120" i="7"/>
  <c r="V120" i="7" s="1"/>
  <c r="Y117" i="7"/>
  <c r="AH117" i="7"/>
  <c r="Z117" i="7"/>
  <c r="M120" i="7" l="1"/>
  <c r="P120" i="7" s="1"/>
  <c r="S120" i="7" s="1"/>
  <c r="AF118" i="7"/>
  <c r="AG118" i="7" s="1"/>
  <c r="F123" i="7"/>
  <c r="G123" i="7" s="1"/>
  <c r="D124" i="7"/>
  <c r="L121" i="7"/>
  <c r="M121" i="7" s="1"/>
  <c r="P121" i="7" s="1"/>
  <c r="K122" i="7"/>
  <c r="Q122" i="7"/>
  <c r="R122" i="7" s="1"/>
  <c r="J122" i="7"/>
  <c r="I122" i="7"/>
  <c r="U121" i="7"/>
  <c r="V121" i="7" s="1"/>
  <c r="AH118" i="7"/>
  <c r="AF116" i="7"/>
  <c r="AG116" i="7" s="1"/>
  <c r="Y118" i="7"/>
  <c r="Z118" i="7"/>
  <c r="X120" i="7"/>
  <c r="AB120" i="7"/>
  <c r="AC120" i="7" s="1"/>
  <c r="W119" i="7"/>
  <c r="AA119" i="7" s="1"/>
  <c r="AD119" i="7"/>
  <c r="AE119" i="7" s="1"/>
  <c r="T120" i="7" l="1"/>
  <c r="AD120" i="7" s="1"/>
  <c r="AE120" i="7" s="1"/>
  <c r="AH119" i="7"/>
  <c r="S121" i="7"/>
  <c r="T121" i="7"/>
  <c r="U122" i="7"/>
  <c r="V122" i="7" s="1"/>
  <c r="N121" i="7"/>
  <c r="O121" i="7" s="1"/>
  <c r="Z119" i="7"/>
  <c r="D125" i="7"/>
  <c r="F124" i="7"/>
  <c r="G124" i="7" s="1"/>
  <c r="X121" i="7"/>
  <c r="AB121" i="7"/>
  <c r="AC121" i="7" s="1"/>
  <c r="Y119" i="7"/>
  <c r="Q123" i="7"/>
  <c r="R123" i="7" s="1"/>
  <c r="I123" i="7"/>
  <c r="K123" i="7"/>
  <c r="J123" i="7"/>
  <c r="AF119" i="7"/>
  <c r="AG119" i="7" s="1"/>
  <c r="L122" i="7"/>
  <c r="N122" i="7" s="1"/>
  <c r="O122" i="7" s="1"/>
  <c r="W120" i="7" l="1"/>
  <c r="AA120" i="7" s="1"/>
  <c r="M122" i="7"/>
  <c r="P122" i="7" s="1"/>
  <c r="S122" i="7" s="1"/>
  <c r="U123" i="7"/>
  <c r="V123" i="7" s="1"/>
  <c r="AH120" i="7"/>
  <c r="X122" i="7"/>
  <c r="AB122" i="7"/>
  <c r="AC122" i="7" s="1"/>
  <c r="AF120" i="7"/>
  <c r="AG120" i="7" s="1"/>
  <c r="K124" i="7"/>
  <c r="Q124" i="7"/>
  <c r="R124" i="7" s="1"/>
  <c r="I124" i="7"/>
  <c r="J124" i="7"/>
  <c r="L123" i="7"/>
  <c r="N123" i="7" s="1"/>
  <c r="O123" i="7" s="1"/>
  <c r="D126" i="7"/>
  <c r="F125" i="7"/>
  <c r="G125" i="7" s="1"/>
  <c r="AD121" i="7"/>
  <c r="AE121" i="7" s="1"/>
  <c r="W121" i="7"/>
  <c r="AA121" i="7" s="1"/>
  <c r="Z120" i="7" l="1"/>
  <c r="Y120" i="7"/>
  <c r="T122" i="7"/>
  <c r="AD122" i="7" s="1"/>
  <c r="AE122" i="7" s="1"/>
  <c r="Z121" i="7"/>
  <c r="U124" i="7"/>
  <c r="V124" i="7" s="1"/>
  <c r="AH121" i="7"/>
  <c r="AF121" i="7"/>
  <c r="AG121" i="7" s="1"/>
  <c r="Y121" i="7"/>
  <c r="M123" i="7"/>
  <c r="P123" i="7" s="1"/>
  <c r="F126" i="7"/>
  <c r="G126" i="7" s="1"/>
  <c r="D127" i="7"/>
  <c r="K125" i="7"/>
  <c r="J125" i="7"/>
  <c r="Q125" i="7"/>
  <c r="R125" i="7" s="1"/>
  <c r="I125" i="7"/>
  <c r="L124" i="7"/>
  <c r="N124" i="7" s="1"/>
  <c r="O124" i="7" s="1"/>
  <c r="AB123" i="7"/>
  <c r="AC123" i="7" s="1"/>
  <c r="X123" i="7"/>
  <c r="W122" i="7" l="1"/>
  <c r="AA122" i="7" s="1"/>
  <c r="F127" i="7"/>
  <c r="G127" i="7" s="1"/>
  <c r="D128" i="7"/>
  <c r="L125" i="7"/>
  <c r="N125" i="7" s="1"/>
  <c r="O125" i="7" s="1"/>
  <c r="X124" i="7"/>
  <c r="AB124" i="7"/>
  <c r="AC124" i="7" s="1"/>
  <c r="M124" i="7"/>
  <c r="P124" i="7" s="1"/>
  <c r="S123" i="7"/>
  <c r="T123" i="7"/>
  <c r="AF122" i="7"/>
  <c r="AG122" i="7" s="1"/>
  <c r="K126" i="7"/>
  <c r="I126" i="7"/>
  <c r="Q126" i="7"/>
  <c r="R126" i="7" s="1"/>
  <c r="J126" i="7"/>
  <c r="U125" i="7"/>
  <c r="V125" i="7" s="1"/>
  <c r="AH122" i="7"/>
  <c r="Y122" i="7" l="1"/>
  <c r="Z122" i="7"/>
  <c r="D129" i="7"/>
  <c r="F128" i="7"/>
  <c r="G128" i="7" s="1"/>
  <c r="AB125" i="7"/>
  <c r="AC125" i="7" s="1"/>
  <c r="X125" i="7"/>
  <c r="L126" i="7"/>
  <c r="M126" i="7" s="1"/>
  <c r="P126" i="7" s="1"/>
  <c r="M125" i="7"/>
  <c r="P125" i="7" s="1"/>
  <c r="Q127" i="7"/>
  <c r="R127" i="7" s="1"/>
  <c r="I127" i="7"/>
  <c r="J127" i="7"/>
  <c r="K127" i="7"/>
  <c r="S124" i="7"/>
  <c r="T124" i="7"/>
  <c r="W123" i="7"/>
  <c r="AD123" i="7"/>
  <c r="U126" i="7"/>
  <c r="V126" i="7" s="1"/>
  <c r="S126" i="7" l="1"/>
  <c r="T126" i="7"/>
  <c r="N126" i="7"/>
  <c r="O126" i="7" s="1"/>
  <c r="L127" i="7"/>
  <c r="N127" i="7" s="1"/>
  <c r="O127" i="7" s="1"/>
  <c r="K128" i="7"/>
  <c r="Q128" i="7"/>
  <c r="R128" i="7" s="1"/>
  <c r="I128" i="7"/>
  <c r="J128" i="7"/>
  <c r="AE123" i="7"/>
  <c r="AH123" i="7"/>
  <c r="D130" i="7"/>
  <c r="F129" i="7"/>
  <c r="G129" i="7" s="1"/>
  <c r="AA123" i="7"/>
  <c r="Y123" i="7"/>
  <c r="Z123" i="7"/>
  <c r="U127" i="7"/>
  <c r="V127" i="7" s="1"/>
  <c r="X126" i="7"/>
  <c r="AB126" i="7"/>
  <c r="AC126" i="7" s="1"/>
  <c r="W124" i="7"/>
  <c r="AD124" i="7"/>
  <c r="S125" i="7"/>
  <c r="T125" i="7"/>
  <c r="M127" i="7" l="1"/>
  <c r="P127" i="7" s="1"/>
  <c r="S127" i="7" s="1"/>
  <c r="X127" i="7"/>
  <c r="AB127" i="7"/>
  <c r="AC127" i="7" s="1"/>
  <c r="AF123" i="7"/>
  <c r="AG123" i="7" s="1"/>
  <c r="L128" i="7"/>
  <c r="N128" i="7" s="1"/>
  <c r="O128" i="7" s="1"/>
  <c r="W125" i="7"/>
  <c r="AD125" i="7"/>
  <c r="AE124" i="7"/>
  <c r="AH124" i="7"/>
  <c r="U128" i="7"/>
  <c r="V128" i="7" s="1"/>
  <c r="AA124" i="7"/>
  <c r="Z124" i="7"/>
  <c r="Y124" i="7"/>
  <c r="K129" i="7"/>
  <c r="J129" i="7"/>
  <c r="Q129" i="7"/>
  <c r="R129" i="7" s="1"/>
  <c r="I129" i="7"/>
  <c r="W126" i="7"/>
  <c r="AA126" i="7" s="1"/>
  <c r="AD126" i="7"/>
  <c r="AE126" i="7" s="1"/>
  <c r="F130" i="7"/>
  <c r="G130" i="7" s="1"/>
  <c r="D131" i="7"/>
  <c r="T127" i="7" l="1"/>
  <c r="AD127" i="7" s="1"/>
  <c r="AE127" i="7" s="1"/>
  <c r="Z126" i="7"/>
  <c r="U129" i="7"/>
  <c r="V129" i="7" s="1"/>
  <c r="F131" i="7"/>
  <c r="G131" i="7" s="1"/>
  <c r="D132" i="7"/>
  <c r="L129" i="7"/>
  <c r="M129" i="7" s="1"/>
  <c r="P129" i="7" s="1"/>
  <c r="AF124" i="7"/>
  <c r="AG124" i="7" s="1"/>
  <c r="Y126" i="7"/>
  <c r="M128" i="7"/>
  <c r="P128" i="7" s="1"/>
  <c r="K130" i="7"/>
  <c r="J130" i="7"/>
  <c r="I130" i="7"/>
  <c r="Q130" i="7"/>
  <c r="R130" i="7" s="1"/>
  <c r="AH126" i="7"/>
  <c r="AE125" i="7"/>
  <c r="AH125" i="7"/>
  <c r="X128" i="7"/>
  <c r="AB128" i="7"/>
  <c r="AC128" i="7" s="1"/>
  <c r="AA125" i="7"/>
  <c r="Z125" i="7"/>
  <c r="Y125" i="7"/>
  <c r="AF126" i="7"/>
  <c r="AG126" i="7" s="1"/>
  <c r="W127" i="7" l="1"/>
  <c r="AA127" i="7" s="1"/>
  <c r="AH127" i="7"/>
  <c r="S129" i="7"/>
  <c r="T129" i="7"/>
  <c r="N129" i="7"/>
  <c r="O129" i="7" s="1"/>
  <c r="L130" i="7"/>
  <c r="M130" i="7" s="1"/>
  <c r="P130" i="7" s="1"/>
  <c r="S128" i="7"/>
  <c r="T128" i="7"/>
  <c r="D133" i="7"/>
  <c r="F132" i="7"/>
  <c r="G132" i="7" s="1"/>
  <c r="Q131" i="7"/>
  <c r="R131" i="7" s="1"/>
  <c r="I131" i="7"/>
  <c r="K131" i="7"/>
  <c r="J131" i="7"/>
  <c r="AF125" i="7"/>
  <c r="AG125" i="7" s="1"/>
  <c r="X129" i="7"/>
  <c r="AB129" i="7"/>
  <c r="AC129" i="7" s="1"/>
  <c r="AF127" i="7"/>
  <c r="AG127" i="7" s="1"/>
  <c r="U130" i="7"/>
  <c r="V130" i="7" s="1"/>
  <c r="Y127" i="7" l="1"/>
  <c r="Z127" i="7"/>
  <c r="S130" i="7"/>
  <c r="T130" i="7"/>
  <c r="X130" i="7"/>
  <c r="AB130" i="7"/>
  <c r="AC130" i="7" s="1"/>
  <c r="N130" i="7"/>
  <c r="O130" i="7" s="1"/>
  <c r="D134" i="7"/>
  <c r="F133" i="7"/>
  <c r="G133" i="7" s="1"/>
  <c r="U131" i="7"/>
  <c r="V131" i="7" s="1"/>
  <c r="W128" i="7"/>
  <c r="AD128" i="7"/>
  <c r="K132" i="7"/>
  <c r="Q132" i="7"/>
  <c r="R132" i="7" s="1"/>
  <c r="I132" i="7"/>
  <c r="J132" i="7"/>
  <c r="AD129" i="7"/>
  <c r="AE129" i="7" s="1"/>
  <c r="W129" i="7"/>
  <c r="AA129" i="7" s="1"/>
  <c r="L131" i="7"/>
  <c r="M131" i="7" s="1"/>
  <c r="P131" i="7" s="1"/>
  <c r="AH129" i="7" l="1"/>
  <c r="S131" i="7"/>
  <c r="T131" i="7"/>
  <c r="N131" i="7"/>
  <c r="O131" i="7" s="1"/>
  <c r="Z129" i="7"/>
  <c r="AB131" i="7"/>
  <c r="AC131" i="7" s="1"/>
  <c r="X131" i="7"/>
  <c r="L132" i="7"/>
  <c r="N132" i="7" s="1"/>
  <c r="O132" i="7" s="1"/>
  <c r="K133" i="7"/>
  <c r="J133" i="7"/>
  <c r="Q133" i="7"/>
  <c r="R133" i="7" s="1"/>
  <c r="I133" i="7"/>
  <c r="AA128" i="7"/>
  <c r="Z128" i="7"/>
  <c r="Y128" i="7"/>
  <c r="F134" i="7"/>
  <c r="G134" i="7" s="1"/>
  <c r="D135" i="7"/>
  <c r="W130" i="7"/>
  <c r="AA130" i="7" s="1"/>
  <c r="AD130" i="7"/>
  <c r="AE130" i="7" s="1"/>
  <c r="AE128" i="7"/>
  <c r="AH128" i="7"/>
  <c r="AF129" i="7"/>
  <c r="AG129" i="7" s="1"/>
  <c r="U132" i="7"/>
  <c r="V132" i="7" s="1"/>
  <c r="Y129" i="7"/>
  <c r="M132" i="7" l="1"/>
  <c r="P132" i="7" s="1"/>
  <c r="S132" i="7" s="1"/>
  <c r="Y130" i="7"/>
  <c r="Z130" i="7"/>
  <c r="F135" i="7"/>
  <c r="G135" i="7" s="1"/>
  <c r="D136" i="7"/>
  <c r="AF130" i="7"/>
  <c r="AG130" i="7" s="1"/>
  <c r="U133" i="7"/>
  <c r="V133" i="7" s="1"/>
  <c r="AH130" i="7"/>
  <c r="K134" i="7"/>
  <c r="Q134" i="7"/>
  <c r="R134" i="7" s="1"/>
  <c r="J134" i="7"/>
  <c r="I134" i="7"/>
  <c r="L133" i="7"/>
  <c r="N133" i="7" s="1"/>
  <c r="O133" i="7" s="1"/>
  <c r="W131" i="7"/>
  <c r="AA131" i="7" s="1"/>
  <c r="AD131" i="7"/>
  <c r="AE131" i="7" s="1"/>
  <c r="X132" i="7"/>
  <c r="AB132" i="7"/>
  <c r="AC132" i="7" s="1"/>
  <c r="AF128" i="7"/>
  <c r="AG128" i="7" s="1"/>
  <c r="T132" i="7" l="1"/>
  <c r="W132" i="7" s="1"/>
  <c r="AA132" i="7" s="1"/>
  <c r="AF131" i="7"/>
  <c r="AG131" i="7" s="1"/>
  <c r="M133" i="7"/>
  <c r="P133" i="7" s="1"/>
  <c r="L134" i="7"/>
  <c r="N134" i="7" s="1"/>
  <c r="O134" i="7" s="1"/>
  <c r="Z131" i="7"/>
  <c r="D137" i="7"/>
  <c r="F136" i="7"/>
  <c r="G136" i="7" s="1"/>
  <c r="Y131" i="7"/>
  <c r="Q135" i="7"/>
  <c r="R135" i="7" s="1"/>
  <c r="I135" i="7"/>
  <c r="K135" i="7"/>
  <c r="J135" i="7"/>
  <c r="U134" i="7"/>
  <c r="V134" i="7" s="1"/>
  <c r="X133" i="7"/>
  <c r="AB133" i="7"/>
  <c r="AC133" i="7" s="1"/>
  <c r="AH131" i="7"/>
  <c r="AD132" i="7" l="1"/>
  <c r="AE132" i="7" s="1"/>
  <c r="AF132" i="7" s="1"/>
  <c r="AG132" i="7" s="1"/>
  <c r="Z132" i="7"/>
  <c r="M134" i="7"/>
  <c r="P134" i="7" s="1"/>
  <c r="X134" i="7"/>
  <c r="AB134" i="7"/>
  <c r="AC134" i="7" s="1"/>
  <c r="K136" i="7"/>
  <c r="Q136" i="7"/>
  <c r="R136" i="7" s="1"/>
  <c r="I136" i="7"/>
  <c r="J136" i="7"/>
  <c r="D138" i="7"/>
  <c r="F137" i="7"/>
  <c r="G137" i="7" s="1"/>
  <c r="S133" i="7"/>
  <c r="T133" i="7"/>
  <c r="U135" i="7"/>
  <c r="V135" i="7" s="1"/>
  <c r="Y132" i="7"/>
  <c r="L135" i="7"/>
  <c r="M135" i="7" s="1"/>
  <c r="P135" i="7" s="1"/>
  <c r="AH132" i="7" l="1"/>
  <c r="S135" i="7"/>
  <c r="T135" i="7"/>
  <c r="N135" i="7"/>
  <c r="O135" i="7" s="1"/>
  <c r="AB135" i="7"/>
  <c r="AC135" i="7" s="1"/>
  <c r="X135" i="7"/>
  <c r="S134" i="7"/>
  <c r="T134" i="7"/>
  <c r="K137" i="7"/>
  <c r="J137" i="7"/>
  <c r="Q137" i="7"/>
  <c r="R137" i="7" s="1"/>
  <c r="I137" i="7"/>
  <c r="D139" i="7"/>
  <c r="F138" i="7"/>
  <c r="G138" i="7" s="1"/>
  <c r="U136" i="7"/>
  <c r="V136" i="7" s="1"/>
  <c r="AD133" i="7"/>
  <c r="W133" i="7"/>
  <c r="L136" i="7"/>
  <c r="M136" i="7" s="1"/>
  <c r="P136" i="7" s="1"/>
  <c r="S136" i="7" l="1"/>
  <c r="T136" i="7"/>
  <c r="N136" i="7"/>
  <c r="O136" i="7" s="1"/>
  <c r="AA133" i="7"/>
  <c r="Z133" i="7"/>
  <c r="Y133" i="7"/>
  <c r="L137" i="7"/>
  <c r="M137" i="7" s="1"/>
  <c r="P137" i="7" s="1"/>
  <c r="W134" i="7"/>
  <c r="AD134" i="7"/>
  <c r="X136" i="7"/>
  <c r="AB136" i="7"/>
  <c r="AC136" i="7" s="1"/>
  <c r="U137" i="7"/>
  <c r="V137" i="7" s="1"/>
  <c r="K138" i="7"/>
  <c r="J138" i="7"/>
  <c r="Q138" i="7"/>
  <c r="R138" i="7" s="1"/>
  <c r="I138" i="7"/>
  <c r="W135" i="7"/>
  <c r="AA135" i="7" s="1"/>
  <c r="AD135" i="7"/>
  <c r="AE135" i="7" s="1"/>
  <c r="AE133" i="7"/>
  <c r="AH133" i="7"/>
  <c r="F139" i="7"/>
  <c r="G139" i="7" s="1"/>
  <c r="D140" i="7"/>
  <c r="N137" i="7" l="1"/>
  <c r="O137" i="7" s="1"/>
  <c r="S137" i="7"/>
  <c r="T137" i="7"/>
  <c r="AF135" i="7"/>
  <c r="AG135" i="7" s="1"/>
  <c r="X137" i="7"/>
  <c r="AB137" i="7"/>
  <c r="AC137" i="7" s="1"/>
  <c r="Z135" i="7"/>
  <c r="AH135" i="7"/>
  <c r="Y135" i="7"/>
  <c r="F140" i="7"/>
  <c r="G140" i="7" s="1"/>
  <c r="D141" i="7"/>
  <c r="J139" i="7"/>
  <c r="I139" i="7"/>
  <c r="Q139" i="7"/>
  <c r="R139" i="7" s="1"/>
  <c r="K139" i="7"/>
  <c r="AE134" i="7"/>
  <c r="AH134" i="7"/>
  <c r="L138" i="7"/>
  <c r="M138" i="7" s="1"/>
  <c r="P138" i="7" s="1"/>
  <c r="AA134" i="7"/>
  <c r="Y134" i="7"/>
  <c r="Z134" i="7"/>
  <c r="W136" i="7"/>
  <c r="AA136" i="7" s="1"/>
  <c r="AD136" i="7"/>
  <c r="AE136" i="7" s="1"/>
  <c r="U138" i="7"/>
  <c r="V138" i="7" s="1"/>
  <c r="AF133" i="7"/>
  <c r="AG133" i="7" s="1"/>
  <c r="S138" i="7" l="1"/>
  <c r="T138" i="7"/>
  <c r="L139" i="7"/>
  <c r="N139" i="7" s="1"/>
  <c r="O139" i="7" s="1"/>
  <c r="N138" i="7"/>
  <c r="O138" i="7" s="1"/>
  <c r="Z136" i="7"/>
  <c r="V10" i="8" s="1"/>
  <c r="AH136" i="7"/>
  <c r="Y136" i="7"/>
  <c r="V9" i="8" s="1"/>
  <c r="V22" i="8" s="1"/>
  <c r="K140" i="7"/>
  <c r="J140" i="7"/>
  <c r="I140" i="7"/>
  <c r="Q140" i="7"/>
  <c r="R140" i="7" s="1"/>
  <c r="AF136" i="7"/>
  <c r="AG136" i="7" s="1"/>
  <c r="AF134" i="7"/>
  <c r="AG134" i="7" s="1"/>
  <c r="F141" i="7"/>
  <c r="G141" i="7" s="1"/>
  <c r="D142" i="7"/>
  <c r="U139" i="7"/>
  <c r="V139" i="7" s="1"/>
  <c r="AD137" i="7"/>
  <c r="AE137" i="7" s="1"/>
  <c r="W137" i="7"/>
  <c r="AA137" i="7" s="1"/>
  <c r="X138" i="7"/>
  <c r="AB138" i="7"/>
  <c r="AC138" i="7" s="1"/>
  <c r="M139" i="7"/>
  <c r="P139" i="7" s="1"/>
  <c r="S139" i="7" s="1"/>
  <c r="V20" i="8" l="1"/>
  <c r="V21" i="8"/>
  <c r="V14" i="8"/>
  <c r="V13" i="8"/>
  <c r="V15" i="8"/>
  <c r="V16" i="8"/>
  <c r="T139" i="7"/>
  <c r="W139" i="7" s="1"/>
  <c r="AA139" i="7" s="1"/>
  <c r="X139" i="7"/>
  <c r="AB139" i="7"/>
  <c r="AC139" i="7" s="1"/>
  <c r="D143" i="7"/>
  <c r="F142" i="7"/>
  <c r="G142" i="7" s="1"/>
  <c r="L140" i="7"/>
  <c r="M140" i="7" s="1"/>
  <c r="P140" i="7" s="1"/>
  <c r="Y137" i="7"/>
  <c r="Z137" i="7"/>
  <c r="AD138" i="7"/>
  <c r="AE138" i="7" s="1"/>
  <c r="W138" i="7"/>
  <c r="AA138" i="7" s="1"/>
  <c r="U140" i="7"/>
  <c r="V140" i="7" s="1"/>
  <c r="Q141" i="7"/>
  <c r="R141" i="7" s="1"/>
  <c r="I141" i="7"/>
  <c r="K141" i="7"/>
  <c r="J141" i="7"/>
  <c r="AF137" i="7"/>
  <c r="AG137" i="7" s="1"/>
  <c r="AH137" i="7"/>
  <c r="V17" i="8" l="1"/>
  <c r="V18" i="8"/>
  <c r="AD139" i="7"/>
  <c r="AE139" i="7" s="1"/>
  <c r="AF139" i="7" s="1"/>
  <c r="AG139" i="7" s="1"/>
  <c r="V12" i="8"/>
  <c r="N140" i="7"/>
  <c r="O140" i="7" s="1"/>
  <c r="S140" i="7"/>
  <c r="T140" i="7"/>
  <c r="AF138" i="7"/>
  <c r="AG138" i="7" s="1"/>
  <c r="K142" i="7"/>
  <c r="Q142" i="7"/>
  <c r="R142" i="7" s="1"/>
  <c r="J142" i="7"/>
  <c r="I142" i="7"/>
  <c r="U141" i="7"/>
  <c r="V141" i="7" s="1"/>
  <c r="F143" i="7"/>
  <c r="G143" i="7" s="1"/>
  <c r="D144" i="7"/>
  <c r="X140" i="7"/>
  <c r="AB140" i="7"/>
  <c r="AC140" i="7" s="1"/>
  <c r="Y138" i="7"/>
  <c r="Z138" i="7"/>
  <c r="Z139" i="7"/>
  <c r="Y139" i="7"/>
  <c r="L141" i="7"/>
  <c r="M141" i="7" s="1"/>
  <c r="P141" i="7" s="1"/>
  <c r="AH138" i="7"/>
  <c r="AH139" i="7" l="1"/>
  <c r="N141" i="7"/>
  <c r="O141" i="7" s="1"/>
  <c r="S141" i="7"/>
  <c r="T141" i="7"/>
  <c r="F144" i="7"/>
  <c r="G144" i="7" s="1"/>
  <c r="D145" i="7"/>
  <c r="J143" i="7"/>
  <c r="Q143" i="7"/>
  <c r="R143" i="7" s="1"/>
  <c r="K143" i="7"/>
  <c r="I143" i="7"/>
  <c r="AB141" i="7"/>
  <c r="AC141" i="7" s="1"/>
  <c r="X141" i="7"/>
  <c r="W140" i="7"/>
  <c r="AA140" i="7" s="1"/>
  <c r="AD140" i="7"/>
  <c r="AE140" i="7" s="1"/>
  <c r="U142" i="7"/>
  <c r="V142" i="7" s="1"/>
  <c r="L142" i="7"/>
  <c r="N142" i="7" s="1"/>
  <c r="O142" i="7" s="1"/>
  <c r="Z140" i="7" l="1"/>
  <c r="M142" i="7"/>
  <c r="P142" i="7" s="1"/>
  <c r="Y140" i="7"/>
  <c r="L143" i="7"/>
  <c r="N143" i="7" s="1"/>
  <c r="O143" i="7" s="1"/>
  <c r="F145" i="7"/>
  <c r="G145" i="7" s="1"/>
  <c r="D146" i="7"/>
  <c r="AF140" i="7"/>
  <c r="AG140" i="7" s="1"/>
  <c r="AH140" i="7"/>
  <c r="K144" i="7"/>
  <c r="J144" i="7"/>
  <c r="I144" i="7"/>
  <c r="Q144" i="7"/>
  <c r="R144" i="7" s="1"/>
  <c r="AD141" i="7"/>
  <c r="AE141" i="7" s="1"/>
  <c r="W141" i="7"/>
  <c r="AA141" i="7" s="1"/>
  <c r="X142" i="7"/>
  <c r="AB142" i="7"/>
  <c r="AC142" i="7" s="1"/>
  <c r="U143" i="7"/>
  <c r="V143" i="7" s="1"/>
  <c r="M143" i="7" l="1"/>
  <c r="P143" i="7" s="1"/>
  <c r="S143" i="7" s="1"/>
  <c r="AH141" i="7"/>
  <c r="X143" i="7"/>
  <c r="AB143" i="7"/>
  <c r="AC143" i="7" s="1"/>
  <c r="Z141" i="7"/>
  <c r="Y141" i="7"/>
  <c r="U144" i="7"/>
  <c r="V144" i="7" s="1"/>
  <c r="D147" i="7"/>
  <c r="F146" i="7"/>
  <c r="G146" i="7" s="1"/>
  <c r="S142" i="7"/>
  <c r="T142" i="7"/>
  <c r="L144" i="7"/>
  <c r="M144" i="7" s="1"/>
  <c r="P144" i="7" s="1"/>
  <c r="AF141" i="7"/>
  <c r="AG141" i="7" s="1"/>
  <c r="Q145" i="7"/>
  <c r="R145" i="7" s="1"/>
  <c r="I145" i="7"/>
  <c r="J145" i="7"/>
  <c r="K145" i="7"/>
  <c r="T143" i="7" l="1"/>
  <c r="AD143" i="7" s="1"/>
  <c r="AE143" i="7" s="1"/>
  <c r="S144" i="7"/>
  <c r="T144" i="7"/>
  <c r="X144" i="7"/>
  <c r="AB144" i="7"/>
  <c r="AC144" i="7" s="1"/>
  <c r="U145" i="7"/>
  <c r="V145" i="7" s="1"/>
  <c r="N144" i="7"/>
  <c r="O144" i="7" s="1"/>
  <c r="L145" i="7"/>
  <c r="N145" i="7" s="1"/>
  <c r="O145" i="7" s="1"/>
  <c r="W142" i="7"/>
  <c r="AD142" i="7"/>
  <c r="K146" i="7"/>
  <c r="J146" i="7"/>
  <c r="Q146" i="7"/>
  <c r="R146" i="7" s="1"/>
  <c r="I146" i="7"/>
  <c r="F147" i="7"/>
  <c r="G147" i="7" s="1"/>
  <c r="D148" i="7"/>
  <c r="W143" i="7" l="1"/>
  <c r="AA143" i="7" s="1"/>
  <c r="M145" i="7"/>
  <c r="P145" i="7" s="1"/>
  <c r="S145" i="7" s="1"/>
  <c r="X145" i="7"/>
  <c r="AB145" i="7"/>
  <c r="AC145" i="7" s="1"/>
  <c r="AF143" i="7"/>
  <c r="AG143" i="7" s="1"/>
  <c r="F148" i="7"/>
  <c r="G148" i="7" s="1"/>
  <c r="D149" i="7"/>
  <c r="J147" i="7"/>
  <c r="Q147" i="7"/>
  <c r="R147" i="7" s="1"/>
  <c r="K147" i="7"/>
  <c r="I147" i="7"/>
  <c r="AE142" i="7"/>
  <c r="AH142" i="7"/>
  <c r="AA142" i="7"/>
  <c r="Y142" i="7"/>
  <c r="Z142" i="7"/>
  <c r="AH143" i="7"/>
  <c r="W144" i="7"/>
  <c r="AA144" i="7" s="1"/>
  <c r="AD144" i="7"/>
  <c r="AE144" i="7" s="1"/>
  <c r="U146" i="7"/>
  <c r="V146" i="7" s="1"/>
  <c r="L146" i="7"/>
  <c r="M146" i="7" s="1"/>
  <c r="P146" i="7" s="1"/>
  <c r="Y143" i="7" l="1"/>
  <c r="Z143" i="7"/>
  <c r="T145" i="7"/>
  <c r="AD145" i="7" s="1"/>
  <c r="AE145" i="7" s="1"/>
  <c r="S146" i="7"/>
  <c r="T146" i="7"/>
  <c r="Y144" i="7"/>
  <c r="U147" i="7"/>
  <c r="V147" i="7" s="1"/>
  <c r="AH144" i="7"/>
  <c r="L147" i="7"/>
  <c r="N147" i="7" s="1"/>
  <c r="O147" i="7" s="1"/>
  <c r="N146" i="7"/>
  <c r="O146" i="7" s="1"/>
  <c r="F149" i="7"/>
  <c r="G149" i="7" s="1"/>
  <c r="D150" i="7"/>
  <c r="AF144" i="7"/>
  <c r="AG144" i="7" s="1"/>
  <c r="J148" i="7"/>
  <c r="Q148" i="7"/>
  <c r="R148" i="7" s="1"/>
  <c r="K148" i="7"/>
  <c r="I148" i="7"/>
  <c r="X146" i="7"/>
  <c r="AB146" i="7"/>
  <c r="AC146" i="7" s="1"/>
  <c r="AF142" i="7"/>
  <c r="AG142" i="7" s="1"/>
  <c r="Z144" i="7"/>
  <c r="W145" i="7"/>
  <c r="AA145" i="7" s="1"/>
  <c r="AH145" i="7" l="1"/>
  <c r="X147" i="7"/>
  <c r="AB147" i="7"/>
  <c r="AC147" i="7" s="1"/>
  <c r="Q149" i="7"/>
  <c r="R149" i="7" s="1"/>
  <c r="I149" i="7"/>
  <c r="K149" i="7"/>
  <c r="J149" i="7"/>
  <c r="Y145" i="7"/>
  <c r="D151" i="7"/>
  <c r="F150" i="7"/>
  <c r="G150" i="7" s="1"/>
  <c r="M147" i="7"/>
  <c r="P147" i="7" s="1"/>
  <c r="AF145" i="7"/>
  <c r="AG145" i="7" s="1"/>
  <c r="U148" i="7"/>
  <c r="V148" i="7" s="1"/>
  <c r="AD146" i="7"/>
  <c r="AE146" i="7" s="1"/>
  <c r="W146" i="7"/>
  <c r="AA146" i="7" s="1"/>
  <c r="Z145" i="7"/>
  <c r="L148" i="7"/>
  <c r="N148" i="7" s="1"/>
  <c r="O148" i="7" s="1"/>
  <c r="M148" i="7" l="1"/>
  <c r="P148" i="7" s="1"/>
  <c r="S148" i="7" s="1"/>
  <c r="U149" i="7"/>
  <c r="V149" i="7" s="1"/>
  <c r="D152" i="7"/>
  <c r="F151" i="7"/>
  <c r="G151" i="7" s="1"/>
  <c r="S147" i="7"/>
  <c r="T147" i="7"/>
  <c r="X148" i="7"/>
  <c r="AB148" i="7"/>
  <c r="AC148" i="7" s="1"/>
  <c r="L149" i="7"/>
  <c r="N149" i="7" s="1"/>
  <c r="O149" i="7" s="1"/>
  <c r="Y146" i="7"/>
  <c r="AF146" i="7"/>
  <c r="AG146" i="7" s="1"/>
  <c r="Z146" i="7"/>
  <c r="K150" i="7"/>
  <c r="J150" i="7"/>
  <c r="Q150" i="7"/>
  <c r="R150" i="7" s="1"/>
  <c r="I150" i="7"/>
  <c r="AH146" i="7"/>
  <c r="T148" i="7" l="1"/>
  <c r="W148" i="7" s="1"/>
  <c r="AA148" i="7" s="1"/>
  <c r="M149" i="7"/>
  <c r="P149" i="7" s="1"/>
  <c r="S149" i="7" s="1"/>
  <c r="U150" i="7"/>
  <c r="V150" i="7" s="1"/>
  <c r="K151" i="7"/>
  <c r="J151" i="7"/>
  <c r="Q151" i="7"/>
  <c r="R151" i="7" s="1"/>
  <c r="I151" i="7"/>
  <c r="L150" i="7"/>
  <c r="M150" i="7" s="1"/>
  <c r="P150" i="7" s="1"/>
  <c r="F152" i="7"/>
  <c r="G152" i="7" s="1"/>
  <c r="D153" i="7"/>
  <c r="AD147" i="7"/>
  <c r="W147" i="7"/>
  <c r="X149" i="7"/>
  <c r="AB149" i="7"/>
  <c r="AC149" i="7" s="1"/>
  <c r="T149" i="7" l="1"/>
  <c r="W149" i="7" s="1"/>
  <c r="AA149" i="7" s="1"/>
  <c r="AD148" i="7"/>
  <c r="AE148" i="7" s="1"/>
  <c r="AF148" i="7" s="1"/>
  <c r="AG148" i="7" s="1"/>
  <c r="N150" i="7"/>
  <c r="O150" i="7" s="1"/>
  <c r="Y148" i="7"/>
  <c r="Z148" i="7"/>
  <c r="S150" i="7"/>
  <c r="T150" i="7"/>
  <c r="U151" i="7"/>
  <c r="V151" i="7" s="1"/>
  <c r="L151" i="7"/>
  <c r="N151" i="7" s="1"/>
  <c r="O151" i="7" s="1"/>
  <c r="F153" i="7"/>
  <c r="G153" i="7" s="1"/>
  <c r="D154" i="7"/>
  <c r="AA147" i="7"/>
  <c r="Z147" i="7"/>
  <c r="Y147" i="7"/>
  <c r="AE147" i="7"/>
  <c r="AH147" i="7"/>
  <c r="K152" i="7"/>
  <c r="J152" i="7"/>
  <c r="Q152" i="7"/>
  <c r="R152" i="7" s="1"/>
  <c r="I152" i="7"/>
  <c r="X150" i="7"/>
  <c r="AB150" i="7"/>
  <c r="AC150" i="7" s="1"/>
  <c r="AD149" i="7" l="1"/>
  <c r="AE149" i="7" s="1"/>
  <c r="AF149" i="7" s="1"/>
  <c r="AG149" i="7" s="1"/>
  <c r="M151" i="7"/>
  <c r="P151" i="7" s="1"/>
  <c r="S151" i="7" s="1"/>
  <c r="AH148" i="7"/>
  <c r="Y149" i="7"/>
  <c r="Z149" i="7"/>
  <c r="U152" i="7"/>
  <c r="V152" i="7" s="1"/>
  <c r="X151" i="7"/>
  <c r="AB151" i="7"/>
  <c r="AC151" i="7" s="1"/>
  <c r="Q153" i="7"/>
  <c r="R153" i="7" s="1"/>
  <c r="I153" i="7"/>
  <c r="J153" i="7"/>
  <c r="K153" i="7"/>
  <c r="L152" i="7"/>
  <c r="M152" i="7" s="1"/>
  <c r="P152" i="7" s="1"/>
  <c r="D155" i="7"/>
  <c r="F154" i="7"/>
  <c r="G154" i="7" s="1"/>
  <c r="AF147" i="7"/>
  <c r="AG147" i="7" s="1"/>
  <c r="W150" i="7"/>
  <c r="AA150" i="7" s="1"/>
  <c r="AD150" i="7"/>
  <c r="AE150" i="7" s="1"/>
  <c r="AH149" i="7" l="1"/>
  <c r="T151" i="7"/>
  <c r="W151" i="7" s="1"/>
  <c r="AA151" i="7" s="1"/>
  <c r="S152" i="7"/>
  <c r="T152" i="7"/>
  <c r="AH150" i="7"/>
  <c r="AF150" i="7"/>
  <c r="AG150" i="7" s="1"/>
  <c r="N152" i="7"/>
  <c r="O152" i="7" s="1"/>
  <c r="D156" i="7"/>
  <c r="F155" i="7"/>
  <c r="G155" i="7" s="1"/>
  <c r="L153" i="7"/>
  <c r="M153" i="7" s="1"/>
  <c r="P153" i="7" s="1"/>
  <c r="X152" i="7"/>
  <c r="AB152" i="7"/>
  <c r="AC152" i="7" s="1"/>
  <c r="K154" i="7"/>
  <c r="J154" i="7"/>
  <c r="Q154" i="7"/>
  <c r="R154" i="7" s="1"/>
  <c r="I154" i="7"/>
  <c r="Y150" i="7"/>
  <c r="Z150" i="7"/>
  <c r="U153" i="7"/>
  <c r="V153" i="7" s="1"/>
  <c r="AD151" i="7" l="1"/>
  <c r="AE151" i="7" s="1"/>
  <c r="AF151" i="7" s="1"/>
  <c r="AG151" i="7" s="1"/>
  <c r="Z151" i="7"/>
  <c r="S153" i="7"/>
  <c r="T153" i="7"/>
  <c r="N153" i="7"/>
  <c r="O153" i="7" s="1"/>
  <c r="K155" i="7"/>
  <c r="J155" i="7"/>
  <c r="Q155" i="7"/>
  <c r="R155" i="7" s="1"/>
  <c r="I155" i="7"/>
  <c r="F156" i="7"/>
  <c r="G156" i="7" s="1"/>
  <c r="D157" i="7"/>
  <c r="U154" i="7"/>
  <c r="V154" i="7" s="1"/>
  <c r="L154" i="7"/>
  <c r="M154" i="7" s="1"/>
  <c r="P154" i="7" s="1"/>
  <c r="X153" i="7"/>
  <c r="AB153" i="7"/>
  <c r="AC153" i="7" s="1"/>
  <c r="W152" i="7"/>
  <c r="AA152" i="7" s="1"/>
  <c r="AD152" i="7"/>
  <c r="AE152" i="7" s="1"/>
  <c r="Y151" i="7"/>
  <c r="AH151" i="7" l="1"/>
  <c r="Z152" i="7"/>
  <c r="S154" i="7"/>
  <c r="T154" i="7"/>
  <c r="U155" i="7"/>
  <c r="V155" i="7" s="1"/>
  <c r="L155" i="7"/>
  <c r="M155" i="7" s="1"/>
  <c r="P155" i="7" s="1"/>
  <c r="AF152" i="7"/>
  <c r="AG152" i="7" s="1"/>
  <c r="N154" i="7"/>
  <c r="O154" i="7" s="1"/>
  <c r="X154" i="7"/>
  <c r="AB154" i="7"/>
  <c r="AC154" i="7" s="1"/>
  <c r="F157" i="7"/>
  <c r="G157" i="7" s="1"/>
  <c r="D158" i="7"/>
  <c r="W153" i="7"/>
  <c r="AA153" i="7" s="1"/>
  <c r="AD153" i="7"/>
  <c r="AE153" i="7" s="1"/>
  <c r="AH152" i="7"/>
  <c r="Y152" i="7"/>
  <c r="K156" i="7"/>
  <c r="J156" i="7"/>
  <c r="Q156" i="7"/>
  <c r="R156" i="7" s="1"/>
  <c r="I156" i="7"/>
  <c r="AH153" i="7" l="1"/>
  <c r="S155" i="7"/>
  <c r="T155" i="7"/>
  <c r="Z153" i="7"/>
  <c r="N155" i="7"/>
  <c r="O155" i="7" s="1"/>
  <c r="Y153" i="7"/>
  <c r="L156" i="7"/>
  <c r="M156" i="7" s="1"/>
  <c r="P156" i="7" s="1"/>
  <c r="X155" i="7"/>
  <c r="AB155" i="7"/>
  <c r="AC155" i="7" s="1"/>
  <c r="AF153" i="7"/>
  <c r="AG153" i="7" s="1"/>
  <c r="Q157" i="7"/>
  <c r="R157" i="7" s="1"/>
  <c r="I157" i="7"/>
  <c r="K157" i="7"/>
  <c r="J157" i="7"/>
  <c r="W154" i="7"/>
  <c r="AA154" i="7" s="1"/>
  <c r="AD154" i="7"/>
  <c r="AE154" i="7" s="1"/>
  <c r="U156" i="7"/>
  <c r="V156" i="7" s="1"/>
  <c r="D159" i="7"/>
  <c r="F158" i="7"/>
  <c r="G158" i="7" s="1"/>
  <c r="Y154" i="7" l="1"/>
  <c r="S156" i="7"/>
  <c r="T156" i="7"/>
  <c r="N156" i="7"/>
  <c r="O156" i="7" s="1"/>
  <c r="U157" i="7"/>
  <c r="V157" i="7" s="1"/>
  <c r="Z154" i="7"/>
  <c r="X156" i="7"/>
  <c r="AB156" i="7"/>
  <c r="AC156" i="7" s="1"/>
  <c r="AD155" i="7"/>
  <c r="AE155" i="7" s="1"/>
  <c r="W155" i="7"/>
  <c r="AA155" i="7" s="1"/>
  <c r="AF154" i="7"/>
  <c r="AG154" i="7" s="1"/>
  <c r="K158" i="7"/>
  <c r="J158" i="7"/>
  <c r="Q158" i="7"/>
  <c r="R158" i="7" s="1"/>
  <c r="I158" i="7"/>
  <c r="D160" i="7"/>
  <c r="F159" i="7"/>
  <c r="G159" i="7" s="1"/>
  <c r="L157" i="7"/>
  <c r="M157" i="7" s="1"/>
  <c r="P157" i="7" s="1"/>
  <c r="AH154" i="7"/>
  <c r="N157" i="7" l="1"/>
  <c r="O157" i="7" s="1"/>
  <c r="S157" i="7"/>
  <c r="T157" i="7"/>
  <c r="X157" i="7"/>
  <c r="AB157" i="7"/>
  <c r="AC157" i="7" s="1"/>
  <c r="AF155" i="7"/>
  <c r="AG155" i="7" s="1"/>
  <c r="Y155" i="7"/>
  <c r="U158" i="7"/>
  <c r="V158" i="7" s="1"/>
  <c r="Z155" i="7"/>
  <c r="L158" i="7"/>
  <c r="N158" i="7" s="1"/>
  <c r="O158" i="7" s="1"/>
  <c r="F160" i="7"/>
  <c r="G160" i="7" s="1"/>
  <c r="D161" i="7"/>
  <c r="W156" i="7"/>
  <c r="AA156" i="7" s="1"/>
  <c r="AD156" i="7"/>
  <c r="AE156" i="7" s="1"/>
  <c r="K159" i="7"/>
  <c r="J159" i="7"/>
  <c r="Q159" i="7"/>
  <c r="R159" i="7" s="1"/>
  <c r="I159" i="7"/>
  <c r="AH155" i="7"/>
  <c r="L159" i="7" l="1"/>
  <c r="N159" i="7" s="1"/>
  <c r="O159" i="7" s="1"/>
  <c r="K160" i="7"/>
  <c r="J160" i="7"/>
  <c r="Q160" i="7"/>
  <c r="R160" i="7" s="1"/>
  <c r="I160" i="7"/>
  <c r="M158" i="7"/>
  <c r="P158" i="7" s="1"/>
  <c r="U159" i="7"/>
  <c r="V159" i="7" s="1"/>
  <c r="F161" i="7"/>
  <c r="G161" i="7" s="1"/>
  <c r="D162" i="7"/>
  <c r="AH156" i="7"/>
  <c r="Y156" i="7"/>
  <c r="AF156" i="7"/>
  <c r="AG156" i="7" s="1"/>
  <c r="Z156" i="7"/>
  <c r="W157" i="7"/>
  <c r="AA157" i="7" s="1"/>
  <c r="AD157" i="7"/>
  <c r="AE157" i="7" s="1"/>
  <c r="X158" i="7"/>
  <c r="AB158" i="7"/>
  <c r="AC158" i="7" s="1"/>
  <c r="M159" i="7" l="1"/>
  <c r="P159" i="7" s="1"/>
  <c r="S159" i="7" s="1"/>
  <c r="Y157" i="7"/>
  <c r="S158" i="7"/>
  <c r="T158" i="7"/>
  <c r="U160" i="7"/>
  <c r="V160" i="7" s="1"/>
  <c r="X159" i="7"/>
  <c r="AB159" i="7"/>
  <c r="AC159" i="7" s="1"/>
  <c r="L160" i="7"/>
  <c r="N160" i="7" s="1"/>
  <c r="O160" i="7" s="1"/>
  <c r="AH157" i="7"/>
  <c r="D163" i="7"/>
  <c r="F162" i="7"/>
  <c r="G162" i="7" s="1"/>
  <c r="Q161" i="7"/>
  <c r="R161" i="7" s="1"/>
  <c r="I161" i="7"/>
  <c r="K161" i="7"/>
  <c r="J161" i="7"/>
  <c r="AF157" i="7"/>
  <c r="AG157" i="7" s="1"/>
  <c r="Z157" i="7"/>
  <c r="T159" i="7" l="1"/>
  <c r="AD159" i="7" s="1"/>
  <c r="AE159" i="7" s="1"/>
  <c r="K162" i="7"/>
  <c r="J162" i="7"/>
  <c r="Q162" i="7"/>
  <c r="R162" i="7" s="1"/>
  <c r="I162" i="7"/>
  <c r="X160" i="7"/>
  <c r="AB160" i="7"/>
  <c r="AC160" i="7" s="1"/>
  <c r="M160" i="7"/>
  <c r="P160" i="7" s="1"/>
  <c r="D164" i="7"/>
  <c r="F163" i="7"/>
  <c r="G163" i="7" s="1"/>
  <c r="L161" i="7"/>
  <c r="N161" i="7" s="1"/>
  <c r="O161" i="7" s="1"/>
  <c r="W158" i="7"/>
  <c r="AD158" i="7"/>
  <c r="U161" i="7"/>
  <c r="V161" i="7" s="1"/>
  <c r="W159" i="7" l="1"/>
  <c r="AA159" i="7" s="1"/>
  <c r="AH159" i="7"/>
  <c r="M161" i="7"/>
  <c r="P161" i="7" s="1"/>
  <c r="U162" i="7"/>
  <c r="V162" i="7" s="1"/>
  <c r="K163" i="7"/>
  <c r="J163" i="7"/>
  <c r="Q163" i="7"/>
  <c r="R163" i="7" s="1"/>
  <c r="I163" i="7"/>
  <c r="F164" i="7"/>
  <c r="G164" i="7" s="1"/>
  <c r="D165" i="7"/>
  <c r="L162" i="7"/>
  <c r="N162" i="7" s="1"/>
  <c r="O162" i="7" s="1"/>
  <c r="AF159" i="7"/>
  <c r="AG159" i="7" s="1"/>
  <c r="X161" i="7"/>
  <c r="AB161" i="7"/>
  <c r="AC161" i="7" s="1"/>
  <c r="AE158" i="7"/>
  <c r="AH158" i="7"/>
  <c r="AA158" i="7"/>
  <c r="Z158" i="7"/>
  <c r="Y158" i="7"/>
  <c r="S160" i="7"/>
  <c r="T160" i="7"/>
  <c r="Z159" i="7" l="1"/>
  <c r="Y159" i="7"/>
  <c r="X162" i="7"/>
  <c r="AB162" i="7"/>
  <c r="AC162" i="7" s="1"/>
  <c r="S161" i="7"/>
  <c r="T161" i="7"/>
  <c r="W160" i="7"/>
  <c r="AD160" i="7"/>
  <c r="K164" i="7"/>
  <c r="J164" i="7"/>
  <c r="Q164" i="7"/>
  <c r="R164" i="7" s="1"/>
  <c r="I164" i="7"/>
  <c r="M162" i="7"/>
  <c r="P162" i="7" s="1"/>
  <c r="F165" i="7"/>
  <c r="G165" i="7" s="1"/>
  <c r="D166" i="7"/>
  <c r="U163" i="7"/>
  <c r="V163" i="7" s="1"/>
  <c r="AF158" i="7"/>
  <c r="AG158" i="7" s="1"/>
  <c r="L163" i="7"/>
  <c r="M163" i="7" s="1"/>
  <c r="P163" i="7" s="1"/>
  <c r="S163" i="7" l="1"/>
  <c r="T163" i="7"/>
  <c r="N163" i="7"/>
  <c r="O163" i="7" s="1"/>
  <c r="AE160" i="7"/>
  <c r="AH160" i="7"/>
  <c r="AA160" i="7"/>
  <c r="Z160" i="7"/>
  <c r="Y160" i="7"/>
  <c r="W161" i="7"/>
  <c r="AD161" i="7"/>
  <c r="X163" i="7"/>
  <c r="AB163" i="7"/>
  <c r="AC163" i="7" s="1"/>
  <c r="D167" i="7"/>
  <c r="F166" i="7"/>
  <c r="G166" i="7" s="1"/>
  <c r="L164" i="7"/>
  <c r="M164" i="7" s="1"/>
  <c r="P164" i="7" s="1"/>
  <c r="S162" i="7"/>
  <c r="T162" i="7"/>
  <c r="U164" i="7"/>
  <c r="V164" i="7" s="1"/>
  <c r="Q165" i="7"/>
  <c r="R165" i="7" s="1"/>
  <c r="I165" i="7"/>
  <c r="K165" i="7"/>
  <c r="J165" i="7"/>
  <c r="N164" i="7" l="1"/>
  <c r="O164" i="7" s="1"/>
  <c r="S164" i="7"/>
  <c r="T164" i="7"/>
  <c r="K166" i="7"/>
  <c r="J166" i="7"/>
  <c r="Q166" i="7"/>
  <c r="R166" i="7" s="1"/>
  <c r="I166" i="7"/>
  <c r="X164" i="7"/>
  <c r="AB164" i="7"/>
  <c r="AC164" i="7" s="1"/>
  <c r="D168" i="7"/>
  <c r="F167" i="7"/>
  <c r="G167" i="7" s="1"/>
  <c r="U165" i="7"/>
  <c r="V165" i="7" s="1"/>
  <c r="W162" i="7"/>
  <c r="AD162" i="7"/>
  <c r="L165" i="7"/>
  <c r="N165" i="7" s="1"/>
  <c r="O165" i="7" s="1"/>
  <c r="AF160" i="7"/>
  <c r="AG160" i="7" s="1"/>
  <c r="AE161" i="7"/>
  <c r="AH161" i="7"/>
  <c r="W163" i="7"/>
  <c r="AA163" i="7" s="1"/>
  <c r="AD163" i="7"/>
  <c r="AE163" i="7" s="1"/>
  <c r="AA161" i="7"/>
  <c r="Y161" i="7"/>
  <c r="Z161" i="7"/>
  <c r="Z163" i="7" l="1"/>
  <c r="M165" i="7"/>
  <c r="P165" i="7" s="1"/>
  <c r="S165" i="7" s="1"/>
  <c r="AE162" i="7"/>
  <c r="AH162" i="7"/>
  <c r="AA162" i="7"/>
  <c r="Z162" i="7"/>
  <c r="Y162" i="7"/>
  <c r="U166" i="7"/>
  <c r="V166" i="7" s="1"/>
  <c r="X165" i="7"/>
  <c r="AB165" i="7"/>
  <c r="AC165" i="7" s="1"/>
  <c r="L166" i="7"/>
  <c r="M166" i="7" s="1"/>
  <c r="P166" i="7" s="1"/>
  <c r="AF163" i="7"/>
  <c r="AG163" i="7" s="1"/>
  <c r="AH163" i="7"/>
  <c r="K167" i="7"/>
  <c r="J167" i="7"/>
  <c r="Q167" i="7"/>
  <c r="R167" i="7" s="1"/>
  <c r="I167" i="7"/>
  <c r="W164" i="7"/>
  <c r="AA164" i="7" s="1"/>
  <c r="AD164" i="7"/>
  <c r="AE164" i="7" s="1"/>
  <c r="AF161" i="7"/>
  <c r="AG161" i="7" s="1"/>
  <c r="Y163" i="7"/>
  <c r="F168" i="7"/>
  <c r="G168" i="7" s="1"/>
  <c r="D169" i="7"/>
  <c r="T165" i="7" l="1"/>
  <c r="AD165" i="7" s="1"/>
  <c r="AE165" i="7" s="1"/>
  <c r="S166" i="7"/>
  <c r="T166" i="7"/>
  <c r="U167" i="7"/>
  <c r="V167" i="7" s="1"/>
  <c r="N166" i="7"/>
  <c r="O166" i="7" s="1"/>
  <c r="K168" i="7"/>
  <c r="J168" i="7"/>
  <c r="Q168" i="7"/>
  <c r="R168" i="7" s="1"/>
  <c r="I168" i="7"/>
  <c r="Y164" i="7"/>
  <c r="F169" i="7"/>
  <c r="G169" i="7" s="1"/>
  <c r="D170" i="7"/>
  <c r="L167" i="7"/>
  <c r="N167" i="7" s="1"/>
  <c r="O167" i="7" s="1"/>
  <c r="Z164" i="7"/>
  <c r="X166" i="7"/>
  <c r="AB166" i="7"/>
  <c r="AC166" i="7" s="1"/>
  <c r="AF162" i="7"/>
  <c r="AG162" i="7" s="1"/>
  <c r="AF164" i="7"/>
  <c r="AG164" i="7" s="1"/>
  <c r="AH164" i="7"/>
  <c r="W165" i="7" l="1"/>
  <c r="AA165" i="7" s="1"/>
  <c r="M167" i="7"/>
  <c r="P167" i="7" s="1"/>
  <c r="S167" i="7" s="1"/>
  <c r="Q169" i="7"/>
  <c r="R169" i="7" s="1"/>
  <c r="I169" i="7"/>
  <c r="K169" i="7"/>
  <c r="J169" i="7"/>
  <c r="L168" i="7"/>
  <c r="M168" i="7" s="1"/>
  <c r="P168" i="7" s="1"/>
  <c r="AH165" i="7"/>
  <c r="D171" i="7"/>
  <c r="F170" i="7"/>
  <c r="G170" i="7" s="1"/>
  <c r="X167" i="7"/>
  <c r="AB167" i="7"/>
  <c r="AC167" i="7" s="1"/>
  <c r="AF165" i="7"/>
  <c r="AG165" i="7" s="1"/>
  <c r="W166" i="7"/>
  <c r="AA166" i="7" s="1"/>
  <c r="AD166" i="7"/>
  <c r="AE166" i="7" s="1"/>
  <c r="U168" i="7"/>
  <c r="V168" i="7" s="1"/>
  <c r="Y165" i="7" l="1"/>
  <c r="Z165" i="7"/>
  <c r="T167" i="7"/>
  <c r="AD167" i="7" s="1"/>
  <c r="AE167" i="7" s="1"/>
  <c r="Z166" i="7"/>
  <c r="Y166" i="7"/>
  <c r="S168" i="7"/>
  <c r="T168" i="7"/>
  <c r="N168" i="7"/>
  <c r="O168" i="7" s="1"/>
  <c r="X168" i="7"/>
  <c r="AB168" i="7"/>
  <c r="AC168" i="7" s="1"/>
  <c r="AF166" i="7"/>
  <c r="AG166" i="7" s="1"/>
  <c r="L169" i="7"/>
  <c r="N169" i="7" s="1"/>
  <c r="O169" i="7" s="1"/>
  <c r="K170" i="7"/>
  <c r="J170" i="7"/>
  <c r="Q170" i="7"/>
  <c r="R170" i="7" s="1"/>
  <c r="I170" i="7"/>
  <c r="AH166" i="7"/>
  <c r="D172" i="7"/>
  <c r="F171" i="7"/>
  <c r="G171" i="7" s="1"/>
  <c r="U169" i="7"/>
  <c r="V169" i="7" s="1"/>
  <c r="W167" i="7" l="1"/>
  <c r="AA167" i="7" s="1"/>
  <c r="K171" i="7"/>
  <c r="J171" i="7"/>
  <c r="Q171" i="7"/>
  <c r="R171" i="7" s="1"/>
  <c r="I171" i="7"/>
  <c r="F172" i="7"/>
  <c r="G172" i="7" s="1"/>
  <c r="D173" i="7"/>
  <c r="X169" i="7"/>
  <c r="AB169" i="7"/>
  <c r="AC169" i="7" s="1"/>
  <c r="AH167" i="7"/>
  <c r="M169" i="7"/>
  <c r="P169" i="7" s="1"/>
  <c r="U170" i="7"/>
  <c r="V170" i="7" s="1"/>
  <c r="AF167" i="7"/>
  <c r="AG167" i="7" s="1"/>
  <c r="W168" i="7"/>
  <c r="AA168" i="7" s="1"/>
  <c r="AD168" i="7"/>
  <c r="AE168" i="7" s="1"/>
  <c r="L170" i="7"/>
  <c r="N170" i="7" s="1"/>
  <c r="O170" i="7" s="1"/>
  <c r="Z167" i="7" l="1"/>
  <c r="W10" i="8" s="1"/>
  <c r="W21" i="8" s="1"/>
  <c r="Y167" i="7"/>
  <c r="W9" i="8" s="1"/>
  <c r="W22" i="8" s="1"/>
  <c r="F173" i="7"/>
  <c r="G173" i="7" s="1"/>
  <c r="D174" i="7"/>
  <c r="K172" i="7"/>
  <c r="J172" i="7"/>
  <c r="Q172" i="7"/>
  <c r="R172" i="7" s="1"/>
  <c r="I172" i="7"/>
  <c r="S169" i="7"/>
  <c r="T169" i="7"/>
  <c r="AH168" i="7"/>
  <c r="AF168" i="7"/>
  <c r="AG168" i="7" s="1"/>
  <c r="U171" i="7"/>
  <c r="V171" i="7" s="1"/>
  <c r="X170" i="7"/>
  <c r="AB170" i="7"/>
  <c r="AC170" i="7" s="1"/>
  <c r="M170" i="7"/>
  <c r="P170" i="7" s="1"/>
  <c r="L171" i="7"/>
  <c r="M171" i="7" s="1"/>
  <c r="P171" i="7" s="1"/>
  <c r="Y168" i="7"/>
  <c r="Z168" i="7"/>
  <c r="W20" i="8" l="1"/>
  <c r="W13" i="8"/>
  <c r="W16" i="8"/>
  <c r="W15" i="8"/>
  <c r="W14" i="8"/>
  <c r="S171" i="7"/>
  <c r="T171" i="7"/>
  <c r="W169" i="7"/>
  <c r="AD169" i="7"/>
  <c r="U172" i="7"/>
  <c r="V172" i="7" s="1"/>
  <c r="N171" i="7"/>
  <c r="O171" i="7" s="1"/>
  <c r="L172" i="7"/>
  <c r="N172" i="7" s="1"/>
  <c r="O172" i="7" s="1"/>
  <c r="X171" i="7"/>
  <c r="AB171" i="7"/>
  <c r="AC171" i="7" s="1"/>
  <c r="S170" i="7"/>
  <c r="T170" i="7"/>
  <c r="D175" i="7"/>
  <c r="F174" i="7"/>
  <c r="G174" i="7" s="1"/>
  <c r="Q173" i="7"/>
  <c r="R173" i="7" s="1"/>
  <c r="I173" i="7"/>
  <c r="K173" i="7"/>
  <c r="J173" i="7"/>
  <c r="W18" i="8" l="1"/>
  <c r="W12" i="8"/>
  <c r="W17" i="8"/>
  <c r="D176" i="7"/>
  <c r="F175" i="7"/>
  <c r="G175" i="7" s="1"/>
  <c r="X172" i="7"/>
  <c r="AB172" i="7"/>
  <c r="AC172" i="7" s="1"/>
  <c r="L173" i="7"/>
  <c r="N173" i="7" s="1"/>
  <c r="O173" i="7" s="1"/>
  <c r="U173" i="7"/>
  <c r="V173" i="7" s="1"/>
  <c r="M172" i="7"/>
  <c r="P172" i="7" s="1"/>
  <c r="W170" i="7"/>
  <c r="AD170" i="7"/>
  <c r="AE169" i="7"/>
  <c r="AH169" i="7"/>
  <c r="AA169" i="7"/>
  <c r="Y169" i="7"/>
  <c r="Z169" i="7"/>
  <c r="W171" i="7"/>
  <c r="AA171" i="7" s="1"/>
  <c r="AD171" i="7"/>
  <c r="AE171" i="7" s="1"/>
  <c r="K174" i="7"/>
  <c r="J174" i="7"/>
  <c r="Q174" i="7"/>
  <c r="R174" i="7" s="1"/>
  <c r="I174" i="7"/>
  <c r="M173" i="7" l="1"/>
  <c r="P173" i="7" s="1"/>
  <c r="S173" i="7" s="1"/>
  <c r="Y171" i="7"/>
  <c r="Z171" i="7"/>
  <c r="X173" i="7"/>
  <c r="AB173" i="7"/>
  <c r="AC173" i="7" s="1"/>
  <c r="AF169" i="7"/>
  <c r="AG169" i="7" s="1"/>
  <c r="AF171" i="7"/>
  <c r="AG171" i="7" s="1"/>
  <c r="AH171" i="7"/>
  <c r="AE170" i="7"/>
  <c r="AH170" i="7"/>
  <c r="AA170" i="7"/>
  <c r="Z170" i="7"/>
  <c r="Y170" i="7"/>
  <c r="K175" i="7"/>
  <c r="J175" i="7"/>
  <c r="Q175" i="7"/>
  <c r="R175" i="7" s="1"/>
  <c r="I175" i="7"/>
  <c r="U174" i="7"/>
  <c r="V174" i="7" s="1"/>
  <c r="L174" i="7"/>
  <c r="N174" i="7" s="1"/>
  <c r="O174" i="7" s="1"/>
  <c r="S172" i="7"/>
  <c r="T172" i="7"/>
  <c r="F176" i="7"/>
  <c r="G176" i="7" s="1"/>
  <c r="D177" i="7"/>
  <c r="T173" i="7" l="1"/>
  <c r="W173" i="7" s="1"/>
  <c r="AA173" i="7" s="1"/>
  <c r="M174" i="7"/>
  <c r="P174" i="7" s="1"/>
  <c r="S174" i="7" s="1"/>
  <c r="X174" i="7"/>
  <c r="AB174" i="7"/>
  <c r="AC174" i="7" s="1"/>
  <c r="K176" i="7"/>
  <c r="J176" i="7"/>
  <c r="Q176" i="7"/>
  <c r="R176" i="7" s="1"/>
  <c r="I176" i="7"/>
  <c r="W172" i="7"/>
  <c r="AD172" i="7"/>
  <c r="L175" i="7"/>
  <c r="N175" i="7" s="1"/>
  <c r="O175" i="7" s="1"/>
  <c r="AF170" i="7"/>
  <c r="AG170" i="7" s="1"/>
  <c r="D178" i="7"/>
  <c r="F177" i="7"/>
  <c r="G177" i="7" s="1"/>
  <c r="U175" i="7"/>
  <c r="V175" i="7" s="1"/>
  <c r="AD173" i="7" l="1"/>
  <c r="AE173" i="7" s="1"/>
  <c r="AF173" i="7" s="1"/>
  <c r="AG173" i="7" s="1"/>
  <c r="M175" i="7"/>
  <c r="P175" i="7" s="1"/>
  <c r="S175" i="7" s="1"/>
  <c r="T174" i="7"/>
  <c r="W174" i="7" s="1"/>
  <c r="AA174" i="7" s="1"/>
  <c r="Z173" i="7"/>
  <c r="U176" i="7"/>
  <c r="V176" i="7" s="1"/>
  <c r="Y173" i="7"/>
  <c r="X175" i="7"/>
  <c r="AB175" i="7"/>
  <c r="AC175" i="7" s="1"/>
  <c r="AE172" i="7"/>
  <c r="AH172" i="7"/>
  <c r="L176" i="7"/>
  <c r="M176" i="7" s="1"/>
  <c r="P176" i="7" s="1"/>
  <c r="Q177" i="7"/>
  <c r="R177" i="7" s="1"/>
  <c r="I177" i="7"/>
  <c r="K177" i="7"/>
  <c r="J177" i="7"/>
  <c r="F178" i="7"/>
  <c r="G178" i="7" s="1"/>
  <c r="D179" i="7"/>
  <c r="AA172" i="7"/>
  <c r="Z172" i="7"/>
  <c r="Y172" i="7"/>
  <c r="AH173" i="7" l="1"/>
  <c r="T175" i="7"/>
  <c r="AD175" i="7" s="1"/>
  <c r="AE175" i="7" s="1"/>
  <c r="AD174" i="7"/>
  <c r="AE174" i="7" s="1"/>
  <c r="AF174" i="7" s="1"/>
  <c r="AG174" i="7" s="1"/>
  <c r="Z174" i="7"/>
  <c r="Y174" i="7"/>
  <c r="S176" i="7"/>
  <c r="T176" i="7"/>
  <c r="Q178" i="7"/>
  <c r="R178" i="7" s="1"/>
  <c r="K178" i="7"/>
  <c r="J178" i="7"/>
  <c r="I178" i="7"/>
  <c r="L177" i="7"/>
  <c r="M177" i="7" s="1"/>
  <c r="P177" i="7" s="1"/>
  <c r="AF172" i="7"/>
  <c r="AG172" i="7" s="1"/>
  <c r="X176" i="7"/>
  <c r="AB176" i="7"/>
  <c r="AC176" i="7" s="1"/>
  <c r="F179" i="7"/>
  <c r="G179" i="7" s="1"/>
  <c r="D180" i="7"/>
  <c r="U177" i="7"/>
  <c r="V177" i="7" s="1"/>
  <c r="N176" i="7"/>
  <c r="O176" i="7" s="1"/>
  <c r="W175" i="7" l="1"/>
  <c r="AA175" i="7" s="1"/>
  <c r="AH174" i="7"/>
  <c r="AH175" i="7"/>
  <c r="S177" i="7"/>
  <c r="T177" i="7"/>
  <c r="K179" i="7"/>
  <c r="J179" i="7"/>
  <c r="I179" i="7"/>
  <c r="Q179" i="7"/>
  <c r="R179" i="7" s="1"/>
  <c r="N177" i="7"/>
  <c r="O177" i="7" s="1"/>
  <c r="L178" i="7"/>
  <c r="M178" i="7" s="1"/>
  <c r="P178" i="7" s="1"/>
  <c r="U178" i="7"/>
  <c r="V178" i="7" s="1"/>
  <c r="W176" i="7"/>
  <c r="AA176" i="7" s="1"/>
  <c r="AD176" i="7"/>
  <c r="AE176" i="7" s="1"/>
  <c r="X177" i="7"/>
  <c r="AB177" i="7"/>
  <c r="AC177" i="7" s="1"/>
  <c r="AF175" i="7"/>
  <c r="AG175" i="7" s="1"/>
  <c r="D181" i="7"/>
  <c r="F180" i="7"/>
  <c r="G180" i="7" s="1"/>
  <c r="Z175" i="7" l="1"/>
  <c r="Y175" i="7"/>
  <c r="S178" i="7"/>
  <c r="T178" i="7"/>
  <c r="D182" i="7"/>
  <c r="F181" i="7"/>
  <c r="G181" i="7" s="1"/>
  <c r="Z176" i="7"/>
  <c r="U179" i="7"/>
  <c r="V179" i="7" s="1"/>
  <c r="AH176" i="7"/>
  <c r="AF176" i="7"/>
  <c r="AG176" i="7" s="1"/>
  <c r="N178" i="7"/>
  <c r="O178" i="7" s="1"/>
  <c r="L179" i="7"/>
  <c r="M179" i="7" s="1"/>
  <c r="P179" i="7" s="1"/>
  <c r="S179" i="7" s="1"/>
  <c r="Y176" i="7"/>
  <c r="Q180" i="7"/>
  <c r="R180" i="7" s="1"/>
  <c r="I180" i="7"/>
  <c r="J180" i="7"/>
  <c r="K180" i="7"/>
  <c r="W177" i="7"/>
  <c r="AA177" i="7" s="1"/>
  <c r="AD177" i="7"/>
  <c r="AE177" i="7" s="1"/>
  <c r="X178" i="7"/>
  <c r="AB178" i="7"/>
  <c r="AC178" i="7" s="1"/>
  <c r="AH177" i="7" l="1"/>
  <c r="N179" i="7"/>
  <c r="O179" i="7" s="1"/>
  <c r="T179" i="7"/>
  <c r="L180" i="7"/>
  <c r="N180" i="7" s="1"/>
  <c r="O180" i="7" s="1"/>
  <c r="X179" i="7"/>
  <c r="AB179" i="7"/>
  <c r="AC179" i="7" s="1"/>
  <c r="K181" i="7"/>
  <c r="J181" i="7"/>
  <c r="Q181" i="7"/>
  <c r="R181" i="7" s="1"/>
  <c r="I181" i="7"/>
  <c r="D183" i="7"/>
  <c r="F182" i="7"/>
  <c r="G182" i="7" s="1"/>
  <c r="Y177" i="7"/>
  <c r="AD178" i="7"/>
  <c r="AE178" i="7" s="1"/>
  <c r="W178" i="7"/>
  <c r="AA178" i="7" s="1"/>
  <c r="U180" i="7"/>
  <c r="V180" i="7" s="1"/>
  <c r="AF177" i="7"/>
  <c r="AG177" i="7" s="1"/>
  <c r="Z177" i="7"/>
  <c r="M180" i="7" l="1"/>
  <c r="P180" i="7" s="1"/>
  <c r="S180" i="7" s="1"/>
  <c r="Y178" i="7"/>
  <c r="Z178" i="7"/>
  <c r="AH178" i="7"/>
  <c r="Q182" i="7"/>
  <c r="R182" i="7" s="1"/>
  <c r="I182" i="7"/>
  <c r="K182" i="7"/>
  <c r="J182" i="7"/>
  <c r="F183" i="7"/>
  <c r="G183" i="7" s="1"/>
  <c r="D184" i="7"/>
  <c r="X180" i="7"/>
  <c r="AB180" i="7"/>
  <c r="AC180" i="7" s="1"/>
  <c r="U181" i="7"/>
  <c r="V181" i="7" s="1"/>
  <c r="W179" i="7"/>
  <c r="AA179" i="7" s="1"/>
  <c r="AD179" i="7"/>
  <c r="AE179" i="7" s="1"/>
  <c r="AF178" i="7"/>
  <c r="AG178" i="7" s="1"/>
  <c r="L181" i="7"/>
  <c r="N181" i="7" s="1"/>
  <c r="O181" i="7" s="1"/>
  <c r="T180" i="7" l="1"/>
  <c r="W180" i="7" s="1"/>
  <c r="AA180" i="7" s="1"/>
  <c r="K183" i="7"/>
  <c r="J183" i="7"/>
  <c r="I183" i="7"/>
  <c r="Q183" i="7"/>
  <c r="R183" i="7" s="1"/>
  <c r="L182" i="7"/>
  <c r="M182" i="7" s="1"/>
  <c r="P182" i="7" s="1"/>
  <c r="F184" i="7"/>
  <c r="G184" i="7" s="1"/>
  <c r="D185" i="7"/>
  <c r="M181" i="7"/>
  <c r="P181" i="7" s="1"/>
  <c r="X181" i="7"/>
  <c r="AB181" i="7"/>
  <c r="AC181" i="7" s="1"/>
  <c r="U182" i="7"/>
  <c r="V182" i="7" s="1"/>
  <c r="Y179" i="7"/>
  <c r="AF179" i="7"/>
  <c r="AG179" i="7" s="1"/>
  <c r="Z179" i="7"/>
  <c r="AH179" i="7"/>
  <c r="AD180" i="7" l="1"/>
  <c r="AE180" i="7" s="1"/>
  <c r="AF180" i="7" s="1"/>
  <c r="AG180" i="7" s="1"/>
  <c r="Z180" i="7"/>
  <c r="Y180" i="7"/>
  <c r="S182" i="7"/>
  <c r="T182" i="7"/>
  <c r="N182" i="7"/>
  <c r="O182" i="7" s="1"/>
  <c r="D186" i="7"/>
  <c r="F185" i="7"/>
  <c r="G185" i="7" s="1"/>
  <c r="U183" i="7"/>
  <c r="V183" i="7" s="1"/>
  <c r="X182" i="7"/>
  <c r="AB182" i="7"/>
  <c r="AC182" i="7" s="1"/>
  <c r="Q184" i="7"/>
  <c r="R184" i="7" s="1"/>
  <c r="I184" i="7"/>
  <c r="K184" i="7"/>
  <c r="J184" i="7"/>
  <c r="L183" i="7"/>
  <c r="N183" i="7" s="1"/>
  <c r="O183" i="7" s="1"/>
  <c r="S181" i="7"/>
  <c r="T181" i="7"/>
  <c r="AH180" i="7" l="1"/>
  <c r="M183" i="7"/>
  <c r="P183" i="7" s="1"/>
  <c r="S183" i="7" s="1"/>
  <c r="L184" i="7"/>
  <c r="N184" i="7" s="1"/>
  <c r="O184" i="7" s="1"/>
  <c r="K185" i="7"/>
  <c r="J185" i="7"/>
  <c r="Q185" i="7"/>
  <c r="R185" i="7" s="1"/>
  <c r="I185" i="7"/>
  <c r="D187" i="7"/>
  <c r="F186" i="7"/>
  <c r="G186" i="7" s="1"/>
  <c r="U184" i="7"/>
  <c r="V184" i="7" s="1"/>
  <c r="AB183" i="7"/>
  <c r="AC183" i="7" s="1"/>
  <c r="X183" i="7"/>
  <c r="AD182" i="7"/>
  <c r="AE182" i="7" s="1"/>
  <c r="W182" i="7"/>
  <c r="AA182" i="7" s="1"/>
  <c r="W181" i="7"/>
  <c r="AD181" i="7"/>
  <c r="T183" i="7" l="1"/>
  <c r="AD183" i="7" s="1"/>
  <c r="AE183" i="7" s="1"/>
  <c r="M184" i="7"/>
  <c r="P184" i="7" s="1"/>
  <c r="S184" i="7" s="1"/>
  <c r="AH182" i="7"/>
  <c r="Z182" i="7"/>
  <c r="F187" i="7"/>
  <c r="G187" i="7" s="1"/>
  <c r="D188" i="7"/>
  <c r="Y182" i="7"/>
  <c r="U185" i="7"/>
  <c r="V185" i="7" s="1"/>
  <c r="AE181" i="7"/>
  <c r="AH181" i="7"/>
  <c r="L185" i="7"/>
  <c r="M185" i="7" s="1"/>
  <c r="P185" i="7" s="1"/>
  <c r="AA181" i="7"/>
  <c r="Y181" i="7"/>
  <c r="Z181" i="7"/>
  <c r="X184" i="7"/>
  <c r="AB184" i="7"/>
  <c r="AC184" i="7" s="1"/>
  <c r="AF182" i="7"/>
  <c r="AG182" i="7" s="1"/>
  <c r="K186" i="7"/>
  <c r="J186" i="7"/>
  <c r="Q186" i="7"/>
  <c r="R186" i="7" s="1"/>
  <c r="I186" i="7"/>
  <c r="W183" i="7" l="1"/>
  <c r="AA183" i="7" s="1"/>
  <c r="T184" i="7"/>
  <c r="W184" i="7" s="1"/>
  <c r="AA184" i="7" s="1"/>
  <c r="S185" i="7"/>
  <c r="T185" i="7"/>
  <c r="X185" i="7"/>
  <c r="AB185" i="7"/>
  <c r="AC185" i="7" s="1"/>
  <c r="AF183" i="7"/>
  <c r="AG183" i="7" s="1"/>
  <c r="N185" i="7"/>
  <c r="O185" i="7" s="1"/>
  <c r="U186" i="7"/>
  <c r="V186" i="7" s="1"/>
  <c r="AH183" i="7"/>
  <c r="F188" i="7"/>
  <c r="G188" i="7" s="1"/>
  <c r="D189" i="7"/>
  <c r="L186" i="7"/>
  <c r="M186" i="7" s="1"/>
  <c r="P186" i="7" s="1"/>
  <c r="AF181" i="7"/>
  <c r="AG181" i="7" s="1"/>
  <c r="K187" i="7"/>
  <c r="J187" i="7"/>
  <c r="Q187" i="7"/>
  <c r="R187" i="7" s="1"/>
  <c r="I187" i="7"/>
  <c r="Z183" i="7" l="1"/>
  <c r="Y183" i="7"/>
  <c r="AD184" i="7"/>
  <c r="AE184" i="7" s="1"/>
  <c r="AF184" i="7" s="1"/>
  <c r="AG184" i="7" s="1"/>
  <c r="S186" i="7"/>
  <c r="T186" i="7"/>
  <c r="Q188" i="7"/>
  <c r="R188" i="7" s="1"/>
  <c r="I188" i="7"/>
  <c r="K188" i="7"/>
  <c r="J188" i="7"/>
  <c r="Z184" i="7"/>
  <c r="Y184" i="7"/>
  <c r="U187" i="7"/>
  <c r="V187" i="7" s="1"/>
  <c r="N186" i="7"/>
  <c r="O186" i="7" s="1"/>
  <c r="X186" i="7"/>
  <c r="AB186" i="7"/>
  <c r="AC186" i="7" s="1"/>
  <c r="W185" i="7"/>
  <c r="AA185" i="7" s="1"/>
  <c r="AD185" i="7"/>
  <c r="AE185" i="7" s="1"/>
  <c r="L187" i="7"/>
  <c r="N187" i="7" s="1"/>
  <c r="O187" i="7" s="1"/>
  <c r="D190" i="7"/>
  <c r="F189" i="7"/>
  <c r="G189" i="7" s="1"/>
  <c r="AH184" i="7" l="1"/>
  <c r="AH185" i="7"/>
  <c r="AF185" i="7"/>
  <c r="AG185" i="7" s="1"/>
  <c r="L188" i="7"/>
  <c r="M188" i="7" s="1"/>
  <c r="P188" i="7" s="1"/>
  <c r="AB187" i="7"/>
  <c r="AC187" i="7" s="1"/>
  <c r="X187" i="7"/>
  <c r="U188" i="7"/>
  <c r="V188" i="7" s="1"/>
  <c r="K189" i="7"/>
  <c r="J189" i="7"/>
  <c r="Q189" i="7"/>
  <c r="R189" i="7" s="1"/>
  <c r="I189" i="7"/>
  <c r="Z185" i="7"/>
  <c r="M187" i="7"/>
  <c r="P187" i="7" s="1"/>
  <c r="AD186" i="7"/>
  <c r="AE186" i="7" s="1"/>
  <c r="W186" i="7"/>
  <c r="AA186" i="7" s="1"/>
  <c r="Y185" i="7"/>
  <c r="D191" i="7"/>
  <c r="F190" i="7"/>
  <c r="G190" i="7" s="1"/>
  <c r="AH186" i="7" l="1"/>
  <c r="S188" i="7"/>
  <c r="T188" i="7"/>
  <c r="K190" i="7"/>
  <c r="J190" i="7"/>
  <c r="Q190" i="7"/>
  <c r="R190" i="7" s="1"/>
  <c r="I190" i="7"/>
  <c r="L189" i="7"/>
  <c r="N189" i="7" s="1"/>
  <c r="O189" i="7" s="1"/>
  <c r="Y186" i="7"/>
  <c r="F191" i="7"/>
  <c r="G191" i="7" s="1"/>
  <c r="D192" i="7"/>
  <c r="AF186" i="7"/>
  <c r="AG186" i="7" s="1"/>
  <c r="Z186" i="7"/>
  <c r="N188" i="7"/>
  <c r="O188" i="7" s="1"/>
  <c r="U189" i="7"/>
  <c r="V189" i="7" s="1"/>
  <c r="S187" i="7"/>
  <c r="T187" i="7"/>
  <c r="X188" i="7"/>
  <c r="AB188" i="7"/>
  <c r="AC188" i="7" s="1"/>
  <c r="W187" i="7" l="1"/>
  <c r="AD187" i="7"/>
  <c r="F192" i="7"/>
  <c r="G192" i="7" s="1"/>
  <c r="D193" i="7"/>
  <c r="K191" i="7"/>
  <c r="J191" i="7"/>
  <c r="Q191" i="7"/>
  <c r="R191" i="7" s="1"/>
  <c r="I191" i="7"/>
  <c r="U190" i="7"/>
  <c r="V190" i="7" s="1"/>
  <c r="X189" i="7"/>
  <c r="AB189" i="7"/>
  <c r="AC189" i="7" s="1"/>
  <c r="L190" i="7"/>
  <c r="M190" i="7" s="1"/>
  <c r="P190" i="7" s="1"/>
  <c r="M189" i="7"/>
  <c r="P189" i="7" s="1"/>
  <c r="W188" i="7"/>
  <c r="AA188" i="7" s="1"/>
  <c r="AD188" i="7"/>
  <c r="AE188" i="7" s="1"/>
  <c r="N190" i="7" l="1"/>
  <c r="O190" i="7" s="1"/>
  <c r="S190" i="7"/>
  <c r="T190" i="7"/>
  <c r="U191" i="7"/>
  <c r="V191" i="7" s="1"/>
  <c r="L191" i="7"/>
  <c r="M191" i="7" s="1"/>
  <c r="P191" i="7" s="1"/>
  <c r="AH188" i="7"/>
  <c r="Z188" i="7"/>
  <c r="Y188" i="7"/>
  <c r="D194" i="7"/>
  <c r="F193" i="7"/>
  <c r="G193" i="7" s="1"/>
  <c r="AF188" i="7"/>
  <c r="AG188" i="7" s="1"/>
  <c r="Q192" i="7"/>
  <c r="R192" i="7" s="1"/>
  <c r="I192" i="7"/>
  <c r="K192" i="7"/>
  <c r="J192" i="7"/>
  <c r="X190" i="7"/>
  <c r="AB190" i="7"/>
  <c r="AC190" i="7" s="1"/>
  <c r="AE187" i="7"/>
  <c r="AH187" i="7"/>
  <c r="S189" i="7"/>
  <c r="T189" i="7"/>
  <c r="AA187" i="7"/>
  <c r="Y187" i="7"/>
  <c r="Z187" i="7"/>
  <c r="S191" i="7" l="1"/>
  <c r="T191" i="7"/>
  <c r="K193" i="7"/>
  <c r="J193" i="7"/>
  <c r="Q193" i="7"/>
  <c r="R193" i="7" s="1"/>
  <c r="I193" i="7"/>
  <c r="L192" i="7"/>
  <c r="N192" i="7" s="1"/>
  <c r="O192" i="7" s="1"/>
  <c r="N191" i="7"/>
  <c r="O191" i="7" s="1"/>
  <c r="D195" i="7"/>
  <c r="F194" i="7"/>
  <c r="G194" i="7" s="1"/>
  <c r="AB191" i="7"/>
  <c r="AC191" i="7" s="1"/>
  <c r="X191" i="7"/>
  <c r="U192" i="7"/>
  <c r="V192" i="7" s="1"/>
  <c r="W189" i="7"/>
  <c r="AD189" i="7"/>
  <c r="AD190" i="7"/>
  <c r="AE190" i="7" s="1"/>
  <c r="W190" i="7"/>
  <c r="AA190" i="7" s="1"/>
  <c r="AF187" i="7"/>
  <c r="AG187" i="7" s="1"/>
  <c r="M192" i="7" l="1"/>
  <c r="P192" i="7" s="1"/>
  <c r="S192" i="7" s="1"/>
  <c r="Y190" i="7"/>
  <c r="Z190" i="7"/>
  <c r="K194" i="7"/>
  <c r="J194" i="7"/>
  <c r="Q194" i="7"/>
  <c r="R194" i="7" s="1"/>
  <c r="I194" i="7"/>
  <c r="AF190" i="7"/>
  <c r="AG190" i="7" s="1"/>
  <c r="U193" i="7"/>
  <c r="V193" i="7" s="1"/>
  <c r="AA189" i="7"/>
  <c r="Z189" i="7"/>
  <c r="Y189" i="7"/>
  <c r="AH190" i="7"/>
  <c r="L193" i="7"/>
  <c r="N193" i="7" s="1"/>
  <c r="O193" i="7" s="1"/>
  <c r="AE189" i="7"/>
  <c r="AH189" i="7"/>
  <c r="F195" i="7"/>
  <c r="G195" i="7" s="1"/>
  <c r="D196" i="7"/>
  <c r="W191" i="7"/>
  <c r="AA191" i="7" s="1"/>
  <c r="AD191" i="7"/>
  <c r="AE191" i="7" s="1"/>
  <c r="X192" i="7"/>
  <c r="AB192" i="7"/>
  <c r="AC192" i="7" s="1"/>
  <c r="T192" i="7" l="1"/>
  <c r="W192" i="7" s="1"/>
  <c r="M193" i="7"/>
  <c r="P193" i="7" s="1"/>
  <c r="S193" i="7" s="1"/>
  <c r="Y191" i="7"/>
  <c r="F196" i="7"/>
  <c r="G196" i="7" s="1"/>
  <c r="D197" i="7"/>
  <c r="Z191" i="7"/>
  <c r="K195" i="7"/>
  <c r="J195" i="7"/>
  <c r="Q195" i="7"/>
  <c r="R195" i="7" s="1"/>
  <c r="I195" i="7"/>
  <c r="U194" i="7"/>
  <c r="V194" i="7" s="1"/>
  <c r="AH191" i="7"/>
  <c r="L194" i="7"/>
  <c r="M194" i="7" s="1"/>
  <c r="P194" i="7" s="1"/>
  <c r="AF189" i="7"/>
  <c r="AG189" i="7" s="1"/>
  <c r="X193" i="7"/>
  <c r="AB193" i="7"/>
  <c r="AC193" i="7" s="1"/>
  <c r="AF191" i="7"/>
  <c r="AG191" i="7" s="1"/>
  <c r="T193" i="7"/>
  <c r="AA192" i="7" l="1"/>
  <c r="Y192" i="7"/>
  <c r="Z192" i="7"/>
  <c r="AD192" i="7"/>
  <c r="AE192" i="7" s="1"/>
  <c r="AF192" i="7" s="1"/>
  <c r="AG192" i="7" s="1"/>
  <c r="S194" i="7"/>
  <c r="T194" i="7"/>
  <c r="N194" i="7"/>
  <c r="O194" i="7" s="1"/>
  <c r="D198" i="7"/>
  <c r="F197" i="7"/>
  <c r="G197" i="7" s="1"/>
  <c r="X194" i="7"/>
  <c r="AB194" i="7"/>
  <c r="AC194" i="7" s="1"/>
  <c r="Q196" i="7"/>
  <c r="R196" i="7" s="1"/>
  <c r="I196" i="7"/>
  <c r="K196" i="7"/>
  <c r="J196" i="7"/>
  <c r="W193" i="7"/>
  <c r="AA193" i="7" s="1"/>
  <c r="AD193" i="7"/>
  <c r="AE193" i="7" s="1"/>
  <c r="U195" i="7"/>
  <c r="V195" i="7" s="1"/>
  <c r="L195" i="7"/>
  <c r="M195" i="7" s="1"/>
  <c r="P195" i="7" s="1"/>
  <c r="AH192" i="7" l="1"/>
  <c r="S195" i="7"/>
  <c r="T195" i="7"/>
  <c r="AF193" i="7"/>
  <c r="AG193" i="7" s="1"/>
  <c r="N195" i="7"/>
  <c r="O195" i="7" s="1"/>
  <c r="L196" i="7"/>
  <c r="M196" i="7" s="1"/>
  <c r="P196" i="7" s="1"/>
  <c r="Y193" i="7"/>
  <c r="K197" i="7"/>
  <c r="J197" i="7"/>
  <c r="Q197" i="7"/>
  <c r="R197" i="7" s="1"/>
  <c r="I197" i="7"/>
  <c r="Z193" i="7"/>
  <c r="AH193" i="7"/>
  <c r="D199" i="7"/>
  <c r="F198" i="7"/>
  <c r="G198" i="7" s="1"/>
  <c r="U196" i="7"/>
  <c r="V196" i="7" s="1"/>
  <c r="W194" i="7"/>
  <c r="AA194" i="7" s="1"/>
  <c r="AD194" i="7"/>
  <c r="AE194" i="7" s="1"/>
  <c r="AB195" i="7"/>
  <c r="AC195" i="7" s="1"/>
  <c r="X195" i="7"/>
  <c r="S196" i="7" l="1"/>
  <c r="T196" i="7"/>
  <c r="N196" i="7"/>
  <c r="O196" i="7" s="1"/>
  <c r="AF194" i="7"/>
  <c r="AG194" i="7" s="1"/>
  <c r="U197" i="7"/>
  <c r="V197" i="7" s="1"/>
  <c r="X196" i="7"/>
  <c r="AB196" i="7"/>
  <c r="AC196" i="7" s="1"/>
  <c r="Z194" i="7"/>
  <c r="K198" i="7"/>
  <c r="J198" i="7"/>
  <c r="Q198" i="7"/>
  <c r="R198" i="7" s="1"/>
  <c r="I198" i="7"/>
  <c r="L197" i="7"/>
  <c r="M197" i="7" s="1"/>
  <c r="P197" i="7" s="1"/>
  <c r="W195" i="7"/>
  <c r="AA195" i="7" s="1"/>
  <c r="AD195" i="7"/>
  <c r="AE195" i="7" s="1"/>
  <c r="AH194" i="7"/>
  <c r="Y194" i="7"/>
  <c r="F199" i="7"/>
  <c r="G199" i="7" s="1"/>
  <c r="D200" i="7"/>
  <c r="Y195" i="7" l="1"/>
  <c r="S197" i="7"/>
  <c r="T197" i="7"/>
  <c r="Z195" i="7"/>
  <c r="N197" i="7"/>
  <c r="O197" i="7" s="1"/>
  <c r="X197" i="7"/>
  <c r="AB197" i="7"/>
  <c r="AC197" i="7" s="1"/>
  <c r="U198" i="7"/>
  <c r="V198" i="7" s="1"/>
  <c r="L198" i="7"/>
  <c r="N198" i="7" s="1"/>
  <c r="O198" i="7" s="1"/>
  <c r="AH195" i="7"/>
  <c r="F200" i="7"/>
  <c r="G200" i="7" s="1"/>
  <c r="D201" i="7"/>
  <c r="AF195" i="7"/>
  <c r="AG195" i="7" s="1"/>
  <c r="W196" i="7"/>
  <c r="AA196" i="7" s="1"/>
  <c r="AD196" i="7"/>
  <c r="AE196" i="7" s="1"/>
  <c r="K199" i="7"/>
  <c r="J199" i="7"/>
  <c r="Q199" i="7"/>
  <c r="R199" i="7" s="1"/>
  <c r="I199" i="7"/>
  <c r="L199" i="7" l="1"/>
  <c r="N199" i="7" s="1"/>
  <c r="O199" i="7" s="1"/>
  <c r="M198" i="7"/>
  <c r="P198" i="7" s="1"/>
  <c r="AF196" i="7"/>
  <c r="AG196" i="7" s="1"/>
  <c r="Q200" i="7"/>
  <c r="R200" i="7" s="1"/>
  <c r="I200" i="7"/>
  <c r="K200" i="7"/>
  <c r="J200" i="7"/>
  <c r="Z196" i="7"/>
  <c r="Y196" i="7"/>
  <c r="U199" i="7"/>
  <c r="V199" i="7" s="1"/>
  <c r="AH196" i="7"/>
  <c r="X198" i="7"/>
  <c r="AB198" i="7"/>
  <c r="AC198" i="7" s="1"/>
  <c r="W197" i="7"/>
  <c r="AA197" i="7" s="1"/>
  <c r="AD197" i="7"/>
  <c r="AE197" i="7" s="1"/>
  <c r="D202" i="7"/>
  <c r="F201" i="7"/>
  <c r="G201" i="7" s="1"/>
  <c r="M199" i="7" l="1"/>
  <c r="P199" i="7" s="1"/>
  <c r="S199" i="7" s="1"/>
  <c r="U200" i="7"/>
  <c r="V200" i="7" s="1"/>
  <c r="AB199" i="7"/>
  <c r="AC199" i="7" s="1"/>
  <c r="X199" i="7"/>
  <c r="S198" i="7"/>
  <c r="T198" i="7"/>
  <c r="K201" i="7"/>
  <c r="J201" i="7"/>
  <c r="Q201" i="7"/>
  <c r="R201" i="7" s="1"/>
  <c r="I201" i="7"/>
  <c r="L200" i="7"/>
  <c r="N200" i="7" s="1"/>
  <c r="O200" i="7" s="1"/>
  <c r="D203" i="7"/>
  <c r="F202" i="7"/>
  <c r="G202" i="7" s="1"/>
  <c r="Y197" i="7"/>
  <c r="X9" i="8" s="1"/>
  <c r="X22" i="8" s="1"/>
  <c r="AF197" i="7"/>
  <c r="AG197" i="7" s="1"/>
  <c r="AH197" i="7"/>
  <c r="Z197" i="7"/>
  <c r="X10" i="8" s="1"/>
  <c r="T199" i="7" l="1"/>
  <c r="W199" i="7" s="1"/>
  <c r="AA199" i="7" s="1"/>
  <c r="X20" i="8"/>
  <c r="X21" i="8"/>
  <c r="X13" i="8"/>
  <c r="X14" i="8"/>
  <c r="X16" i="8"/>
  <c r="X15" i="8"/>
  <c r="M200" i="7"/>
  <c r="P200" i="7" s="1"/>
  <c r="S200" i="7" s="1"/>
  <c r="L201" i="7"/>
  <c r="M201" i="7" s="1"/>
  <c r="P201" i="7" s="1"/>
  <c r="K202" i="7"/>
  <c r="J202" i="7"/>
  <c r="Q202" i="7"/>
  <c r="R202" i="7" s="1"/>
  <c r="I202" i="7"/>
  <c r="W198" i="7"/>
  <c r="AD198" i="7"/>
  <c r="F203" i="7"/>
  <c r="G203" i="7" s="1"/>
  <c r="D204" i="7"/>
  <c r="U201" i="7"/>
  <c r="V201" i="7" s="1"/>
  <c r="X200" i="7"/>
  <c r="AB200" i="7"/>
  <c r="AC200" i="7" s="1"/>
  <c r="X18" i="8" l="1"/>
  <c r="AD199" i="7"/>
  <c r="AE199" i="7" s="1"/>
  <c r="AF199" i="7" s="1"/>
  <c r="AG199" i="7" s="1"/>
  <c r="X17" i="8"/>
  <c r="X12" i="8"/>
  <c r="T200" i="7"/>
  <c r="AD200" i="7" s="1"/>
  <c r="AE200" i="7" s="1"/>
  <c r="S201" i="7"/>
  <c r="T201" i="7"/>
  <c r="U202" i="7"/>
  <c r="V202" i="7" s="1"/>
  <c r="AA198" i="7"/>
  <c r="Z198" i="7"/>
  <c r="Y198" i="7"/>
  <c r="Y199" i="7"/>
  <c r="L202" i="7"/>
  <c r="M202" i="7" s="1"/>
  <c r="P202" i="7" s="1"/>
  <c r="AH199" i="7"/>
  <c r="D205" i="7"/>
  <c r="F204" i="7"/>
  <c r="G204" i="7" s="1"/>
  <c r="X201" i="7"/>
  <c r="AB201" i="7"/>
  <c r="AC201" i="7" s="1"/>
  <c r="Q203" i="7"/>
  <c r="R203" i="7" s="1"/>
  <c r="I203" i="7"/>
  <c r="K203" i="7"/>
  <c r="J203" i="7"/>
  <c r="N201" i="7"/>
  <c r="O201" i="7" s="1"/>
  <c r="Z199" i="7"/>
  <c r="AE198" i="7"/>
  <c r="AH198" i="7"/>
  <c r="W200" i="7" l="1"/>
  <c r="AA200" i="7" s="1"/>
  <c r="S202" i="7"/>
  <c r="T202" i="7"/>
  <c r="U203" i="7"/>
  <c r="V203" i="7" s="1"/>
  <c r="X202" i="7"/>
  <c r="AB202" i="7"/>
  <c r="AC202" i="7" s="1"/>
  <c r="F205" i="7"/>
  <c r="G205" i="7" s="1"/>
  <c r="D206" i="7"/>
  <c r="N202" i="7"/>
  <c r="O202" i="7" s="1"/>
  <c r="AF200" i="7"/>
  <c r="AG200" i="7" s="1"/>
  <c r="K204" i="7"/>
  <c r="Q204" i="7"/>
  <c r="R204" i="7" s="1"/>
  <c r="J204" i="7"/>
  <c r="I204" i="7"/>
  <c r="W201" i="7"/>
  <c r="AA201" i="7" s="1"/>
  <c r="AD201" i="7"/>
  <c r="AE201" i="7" s="1"/>
  <c r="AF198" i="7"/>
  <c r="AG198" i="7" s="1"/>
  <c r="AH200" i="7"/>
  <c r="L203" i="7"/>
  <c r="N203" i="7" s="1"/>
  <c r="O203" i="7" s="1"/>
  <c r="Y200" i="7" l="1"/>
  <c r="Z200" i="7"/>
  <c r="M203" i="7"/>
  <c r="P203" i="7" s="1"/>
  <c r="S203" i="7" s="1"/>
  <c r="Y201" i="7"/>
  <c r="Z201" i="7"/>
  <c r="I205" i="7"/>
  <c r="Q205" i="7"/>
  <c r="R205" i="7" s="1"/>
  <c r="K205" i="7"/>
  <c r="J205" i="7"/>
  <c r="L204" i="7"/>
  <c r="M204" i="7" s="1"/>
  <c r="P204" i="7" s="1"/>
  <c r="U204" i="7"/>
  <c r="V204" i="7" s="1"/>
  <c r="AH201" i="7"/>
  <c r="X203" i="7"/>
  <c r="AB203" i="7"/>
  <c r="AC203" i="7" s="1"/>
  <c r="AF201" i="7"/>
  <c r="AG201" i="7" s="1"/>
  <c r="W202" i="7"/>
  <c r="AA202" i="7" s="1"/>
  <c r="AD202" i="7"/>
  <c r="AE202" i="7" s="1"/>
  <c r="F206" i="7"/>
  <c r="G206" i="7" s="1"/>
  <c r="D207" i="7"/>
  <c r="T203" i="7" l="1"/>
  <c r="W203" i="7" s="1"/>
  <c r="AA203" i="7" s="1"/>
  <c r="S204" i="7"/>
  <c r="T204" i="7"/>
  <c r="N204" i="7"/>
  <c r="O204" i="7" s="1"/>
  <c r="AH202" i="7"/>
  <c r="AF202" i="7"/>
  <c r="AG202" i="7" s="1"/>
  <c r="L205" i="7"/>
  <c r="N205" i="7" s="1"/>
  <c r="O205" i="7" s="1"/>
  <c r="Y202" i="7"/>
  <c r="U205" i="7"/>
  <c r="V205" i="7" s="1"/>
  <c r="D208" i="7"/>
  <c r="F207" i="7"/>
  <c r="G207" i="7" s="1"/>
  <c r="J206" i="7"/>
  <c r="K206" i="7"/>
  <c r="I206" i="7"/>
  <c r="Q206" i="7"/>
  <c r="R206" i="7" s="1"/>
  <c r="Z202" i="7"/>
  <c r="AB204" i="7"/>
  <c r="AC204" i="7" s="1"/>
  <c r="X204" i="7"/>
  <c r="AD203" i="7" l="1"/>
  <c r="AE203" i="7" s="1"/>
  <c r="AF203" i="7" s="1"/>
  <c r="AG203" i="7" s="1"/>
  <c r="Z203" i="7"/>
  <c r="M205" i="7"/>
  <c r="P205" i="7" s="1"/>
  <c r="S205" i="7" s="1"/>
  <c r="Y203" i="7"/>
  <c r="X205" i="7"/>
  <c r="AB205" i="7"/>
  <c r="AC205" i="7" s="1"/>
  <c r="U206" i="7"/>
  <c r="V206" i="7" s="1"/>
  <c r="L206" i="7"/>
  <c r="N206" i="7" s="1"/>
  <c r="O206" i="7" s="1"/>
  <c r="AD204" i="7"/>
  <c r="AE204" i="7" s="1"/>
  <c r="W204" i="7"/>
  <c r="AA204" i="7" s="1"/>
  <c r="Q207" i="7"/>
  <c r="R207" i="7" s="1"/>
  <c r="I207" i="7"/>
  <c r="K207" i="7"/>
  <c r="J207" i="7"/>
  <c r="D209" i="7"/>
  <c r="F208" i="7"/>
  <c r="G208" i="7" s="1"/>
  <c r="AH203" i="7" l="1"/>
  <c r="T205" i="7"/>
  <c r="W205" i="7" s="1"/>
  <c r="AA205" i="7" s="1"/>
  <c r="M206" i="7"/>
  <c r="P206" i="7" s="1"/>
  <c r="S206" i="7" s="1"/>
  <c r="AH204" i="7"/>
  <c r="X206" i="7"/>
  <c r="AB206" i="7"/>
  <c r="AC206" i="7" s="1"/>
  <c r="K208" i="7"/>
  <c r="J208" i="7"/>
  <c r="I208" i="7"/>
  <c r="Q208" i="7"/>
  <c r="R208" i="7" s="1"/>
  <c r="D210" i="7"/>
  <c r="F209" i="7"/>
  <c r="G209" i="7" s="1"/>
  <c r="Y204" i="7"/>
  <c r="AF204" i="7"/>
  <c r="AG204" i="7" s="1"/>
  <c r="L207" i="7"/>
  <c r="N207" i="7" s="1"/>
  <c r="O207" i="7" s="1"/>
  <c r="U207" i="7"/>
  <c r="V207" i="7" s="1"/>
  <c r="Z204" i="7"/>
  <c r="AD205" i="7" l="1"/>
  <c r="AE205" i="7" s="1"/>
  <c r="AF205" i="7" s="1"/>
  <c r="AG205" i="7" s="1"/>
  <c r="T206" i="7"/>
  <c r="AD206" i="7" s="1"/>
  <c r="AE206" i="7" s="1"/>
  <c r="U208" i="7"/>
  <c r="V208" i="7" s="1"/>
  <c r="L208" i="7"/>
  <c r="N208" i="7" s="1"/>
  <c r="O208" i="7" s="1"/>
  <c r="Y205" i="7"/>
  <c r="Z205" i="7"/>
  <c r="M207" i="7"/>
  <c r="P207" i="7" s="1"/>
  <c r="K209" i="7"/>
  <c r="Q209" i="7"/>
  <c r="R209" i="7" s="1"/>
  <c r="J209" i="7"/>
  <c r="I209" i="7"/>
  <c r="X207" i="7"/>
  <c r="AB207" i="7"/>
  <c r="AC207" i="7" s="1"/>
  <c r="F210" i="7"/>
  <c r="G210" i="7" s="1"/>
  <c r="D211" i="7"/>
  <c r="AH205" i="7" l="1"/>
  <c r="W206" i="7"/>
  <c r="AA206" i="7" s="1"/>
  <c r="M208" i="7"/>
  <c r="P208" i="7" s="1"/>
  <c r="S208" i="7" s="1"/>
  <c r="L209" i="7"/>
  <c r="N209" i="7" s="1"/>
  <c r="O209" i="7" s="1"/>
  <c r="J210" i="7"/>
  <c r="Q210" i="7"/>
  <c r="R210" i="7" s="1"/>
  <c r="I210" i="7"/>
  <c r="K210" i="7"/>
  <c r="S207" i="7"/>
  <c r="T207" i="7"/>
  <c r="U209" i="7"/>
  <c r="V209" i="7" s="1"/>
  <c r="AB208" i="7"/>
  <c r="AC208" i="7" s="1"/>
  <c r="X208" i="7"/>
  <c r="D212" i="7"/>
  <c r="F211" i="7"/>
  <c r="G211" i="7" s="1"/>
  <c r="AF206" i="7"/>
  <c r="AG206" i="7" s="1"/>
  <c r="AH206" i="7"/>
  <c r="Z206" i="7" l="1"/>
  <c r="Y206" i="7"/>
  <c r="T208" i="7"/>
  <c r="AD208" i="7" s="1"/>
  <c r="AE208" i="7" s="1"/>
  <c r="M209" i="7"/>
  <c r="P209" i="7" s="1"/>
  <c r="S209" i="7" s="1"/>
  <c r="U210" i="7"/>
  <c r="V210" i="7" s="1"/>
  <c r="L210" i="7"/>
  <c r="M210" i="7" s="1"/>
  <c r="P210" i="7" s="1"/>
  <c r="K211" i="7"/>
  <c r="J211" i="7"/>
  <c r="Q211" i="7"/>
  <c r="R211" i="7" s="1"/>
  <c r="I211" i="7"/>
  <c r="X209" i="7"/>
  <c r="AB209" i="7"/>
  <c r="AC209" i="7" s="1"/>
  <c r="D213" i="7"/>
  <c r="F212" i="7"/>
  <c r="G212" i="7" s="1"/>
  <c r="W207" i="7"/>
  <c r="AD207" i="7"/>
  <c r="W208" i="7" l="1"/>
  <c r="AA208" i="7" s="1"/>
  <c r="T209" i="7"/>
  <c r="W209" i="7" s="1"/>
  <c r="AA209" i="7" s="1"/>
  <c r="S210" i="7"/>
  <c r="T210" i="7"/>
  <c r="AE207" i="7"/>
  <c r="AH207" i="7"/>
  <c r="U211" i="7"/>
  <c r="V211" i="7" s="1"/>
  <c r="N210" i="7"/>
  <c r="O210" i="7" s="1"/>
  <c r="AA207" i="7"/>
  <c r="Y207" i="7"/>
  <c r="Z207" i="7"/>
  <c r="K212" i="7"/>
  <c r="J212" i="7"/>
  <c r="Q212" i="7"/>
  <c r="R212" i="7" s="1"/>
  <c r="I212" i="7"/>
  <c r="L211" i="7"/>
  <c r="N211" i="7" s="1"/>
  <c r="O211" i="7" s="1"/>
  <c r="X210" i="7"/>
  <c r="AB210" i="7"/>
  <c r="AC210" i="7" s="1"/>
  <c r="F213" i="7"/>
  <c r="G213" i="7" s="1"/>
  <c r="D214" i="7"/>
  <c r="AF208" i="7"/>
  <c r="AG208" i="7" s="1"/>
  <c r="AH208" i="7"/>
  <c r="Z208" i="7" l="1"/>
  <c r="Y208" i="7"/>
  <c r="AD209" i="7"/>
  <c r="AE209" i="7" s="1"/>
  <c r="AF209" i="7" s="1"/>
  <c r="AG209" i="7" s="1"/>
  <c r="U212" i="7"/>
  <c r="V212" i="7" s="1"/>
  <c r="AF207" i="7"/>
  <c r="AG207" i="7" s="1"/>
  <c r="L212" i="7"/>
  <c r="M212" i="7" s="1"/>
  <c r="P212" i="7" s="1"/>
  <c r="M211" i="7"/>
  <c r="P211" i="7" s="1"/>
  <c r="K213" i="7"/>
  <c r="J213" i="7"/>
  <c r="I213" i="7"/>
  <c r="Q213" i="7"/>
  <c r="R213" i="7" s="1"/>
  <c r="Y209" i="7"/>
  <c r="F214" i="7"/>
  <c r="G214" i="7" s="1"/>
  <c r="D215" i="7"/>
  <c r="Z209" i="7"/>
  <c r="W210" i="7"/>
  <c r="AA210" i="7" s="1"/>
  <c r="AD210" i="7"/>
  <c r="AE210" i="7" s="1"/>
  <c r="X211" i="7"/>
  <c r="AB211" i="7"/>
  <c r="AC211" i="7" s="1"/>
  <c r="AH209" i="7" l="1"/>
  <c r="S212" i="7"/>
  <c r="T212" i="7"/>
  <c r="AF210" i="7"/>
  <c r="AG210" i="7" s="1"/>
  <c r="Z210" i="7"/>
  <c r="N212" i="7"/>
  <c r="O212" i="7" s="1"/>
  <c r="AH210" i="7"/>
  <c r="L213" i="7"/>
  <c r="N213" i="7" s="1"/>
  <c r="O213" i="7" s="1"/>
  <c r="U213" i="7"/>
  <c r="V213" i="7" s="1"/>
  <c r="D216" i="7"/>
  <c r="F215" i="7"/>
  <c r="G215" i="7" s="1"/>
  <c r="Y210" i="7"/>
  <c r="J214" i="7"/>
  <c r="Q214" i="7"/>
  <c r="R214" i="7" s="1"/>
  <c r="I214" i="7"/>
  <c r="K214" i="7"/>
  <c r="S211" i="7"/>
  <c r="T211" i="7"/>
  <c r="AB212" i="7"/>
  <c r="AC212" i="7" s="1"/>
  <c r="X212" i="7"/>
  <c r="M213" i="7" l="1"/>
  <c r="P213" i="7" s="1"/>
  <c r="S213" i="7" s="1"/>
  <c r="D217" i="7"/>
  <c r="F216" i="7"/>
  <c r="G216" i="7" s="1"/>
  <c r="U214" i="7"/>
  <c r="V214" i="7" s="1"/>
  <c r="X213" i="7"/>
  <c r="AB213" i="7"/>
  <c r="AC213" i="7" s="1"/>
  <c r="L214" i="7"/>
  <c r="N214" i="7" s="1"/>
  <c r="O214" i="7" s="1"/>
  <c r="AD212" i="7"/>
  <c r="AE212" i="7" s="1"/>
  <c r="W212" i="7"/>
  <c r="AA212" i="7" s="1"/>
  <c r="W211" i="7"/>
  <c r="AD211" i="7"/>
  <c r="K215" i="7"/>
  <c r="J215" i="7"/>
  <c r="Q215" i="7"/>
  <c r="R215" i="7" s="1"/>
  <c r="I215" i="7"/>
  <c r="T213" i="7" l="1"/>
  <c r="AD213" i="7" s="1"/>
  <c r="AE213" i="7" s="1"/>
  <c r="AH212" i="7"/>
  <c r="AF212" i="7"/>
  <c r="AG212" i="7" s="1"/>
  <c r="U215" i="7"/>
  <c r="V215" i="7" s="1"/>
  <c r="X214" i="7"/>
  <c r="AB214" i="7"/>
  <c r="AC214" i="7" s="1"/>
  <c r="Y212" i="7"/>
  <c r="Z212" i="7"/>
  <c r="M214" i="7"/>
  <c r="P214" i="7" s="1"/>
  <c r="L215" i="7"/>
  <c r="M215" i="7" s="1"/>
  <c r="P215" i="7" s="1"/>
  <c r="K216" i="7"/>
  <c r="J216" i="7"/>
  <c r="Q216" i="7"/>
  <c r="R216" i="7" s="1"/>
  <c r="I216" i="7"/>
  <c r="AE211" i="7"/>
  <c r="AH211" i="7"/>
  <c r="AA211" i="7"/>
  <c r="Y211" i="7"/>
  <c r="Z211" i="7"/>
  <c r="F217" i="7"/>
  <c r="G217" i="7" s="1"/>
  <c r="D218" i="7"/>
  <c r="W213" i="7" l="1"/>
  <c r="AA213" i="7" s="1"/>
  <c r="N215" i="7"/>
  <c r="O215" i="7" s="1"/>
  <c r="AH213" i="7"/>
  <c r="S215" i="7"/>
  <c r="T215" i="7"/>
  <c r="X215" i="7"/>
  <c r="AB215" i="7"/>
  <c r="AC215" i="7" s="1"/>
  <c r="S214" i="7"/>
  <c r="T214" i="7"/>
  <c r="F218" i="7"/>
  <c r="G218" i="7" s="1"/>
  <c r="D219" i="7"/>
  <c r="AF211" i="7"/>
  <c r="AG211" i="7" s="1"/>
  <c r="U216" i="7"/>
  <c r="V216" i="7" s="1"/>
  <c r="K217" i="7"/>
  <c r="I217" i="7"/>
  <c r="Q217" i="7"/>
  <c r="R217" i="7" s="1"/>
  <c r="J217" i="7"/>
  <c r="L216" i="7"/>
  <c r="M216" i="7" s="1"/>
  <c r="P216" i="7" s="1"/>
  <c r="AF213" i="7"/>
  <c r="AG213" i="7" s="1"/>
  <c r="Z213" i="7" l="1"/>
  <c r="Y213" i="7"/>
  <c r="S216" i="7"/>
  <c r="T216" i="7"/>
  <c r="J218" i="7"/>
  <c r="Q218" i="7"/>
  <c r="R218" i="7" s="1"/>
  <c r="I218" i="7"/>
  <c r="K218" i="7"/>
  <c r="D220" i="7"/>
  <c r="F219" i="7"/>
  <c r="G219" i="7" s="1"/>
  <c r="AB216" i="7"/>
  <c r="AC216" i="7" s="1"/>
  <c r="X216" i="7"/>
  <c r="N216" i="7"/>
  <c r="O216" i="7" s="1"/>
  <c r="W215" i="7"/>
  <c r="AA215" i="7" s="1"/>
  <c r="AD215" i="7"/>
  <c r="AE215" i="7" s="1"/>
  <c r="W214" i="7"/>
  <c r="AD214" i="7"/>
  <c r="L217" i="7"/>
  <c r="N217" i="7" s="1"/>
  <c r="O217" i="7" s="1"/>
  <c r="U217" i="7"/>
  <c r="V217" i="7" s="1"/>
  <c r="K219" i="7" l="1"/>
  <c r="J219" i="7"/>
  <c r="Q219" i="7"/>
  <c r="R219" i="7" s="1"/>
  <c r="I219" i="7"/>
  <c r="M217" i="7"/>
  <c r="P217" i="7" s="1"/>
  <c r="D221" i="7"/>
  <c r="F220" i="7"/>
  <c r="G220" i="7" s="1"/>
  <c r="Y215" i="7"/>
  <c r="X217" i="7"/>
  <c r="AB217" i="7"/>
  <c r="AC217" i="7" s="1"/>
  <c r="Z215" i="7"/>
  <c r="AE214" i="7"/>
  <c r="AH214" i="7"/>
  <c r="U218" i="7"/>
  <c r="V218" i="7" s="1"/>
  <c r="AA214" i="7"/>
  <c r="Z214" i="7"/>
  <c r="Y214" i="7"/>
  <c r="L218" i="7"/>
  <c r="N218" i="7" s="1"/>
  <c r="O218" i="7" s="1"/>
  <c r="AF215" i="7"/>
  <c r="AG215" i="7" s="1"/>
  <c r="AD216" i="7"/>
  <c r="AE216" i="7" s="1"/>
  <c r="W216" i="7"/>
  <c r="AA216" i="7" s="1"/>
  <c r="AH215" i="7"/>
  <c r="X218" i="7" l="1"/>
  <c r="AB218" i="7"/>
  <c r="AC218" i="7" s="1"/>
  <c r="K220" i="7"/>
  <c r="J220" i="7"/>
  <c r="Q220" i="7"/>
  <c r="R220" i="7" s="1"/>
  <c r="I220" i="7"/>
  <c r="AF214" i="7"/>
  <c r="AG214" i="7" s="1"/>
  <c r="F221" i="7"/>
  <c r="G221" i="7" s="1"/>
  <c r="D222" i="7"/>
  <c r="Z216" i="7"/>
  <c r="M218" i="7"/>
  <c r="P218" i="7" s="1"/>
  <c r="S217" i="7"/>
  <c r="T217" i="7"/>
  <c r="Y216" i="7"/>
  <c r="U219" i="7"/>
  <c r="V219" i="7" s="1"/>
  <c r="AF216" i="7"/>
  <c r="AG216" i="7" s="1"/>
  <c r="AH216" i="7"/>
  <c r="L219" i="7"/>
  <c r="N219" i="7" s="1"/>
  <c r="O219" i="7" s="1"/>
  <c r="M219" i="7" l="1"/>
  <c r="P219" i="7" s="1"/>
  <c r="S219" i="7" s="1"/>
  <c r="U220" i="7"/>
  <c r="V220" i="7" s="1"/>
  <c r="S218" i="7"/>
  <c r="T218" i="7"/>
  <c r="L220" i="7"/>
  <c r="M220" i="7" s="1"/>
  <c r="P220" i="7" s="1"/>
  <c r="W217" i="7"/>
  <c r="AD217" i="7"/>
  <c r="X219" i="7"/>
  <c r="AB219" i="7"/>
  <c r="AC219" i="7" s="1"/>
  <c r="F222" i="7"/>
  <c r="G222" i="7" s="1"/>
  <c r="D223" i="7"/>
  <c r="K221" i="7"/>
  <c r="Q221" i="7"/>
  <c r="R221" i="7" s="1"/>
  <c r="J221" i="7"/>
  <c r="I221" i="7"/>
  <c r="T219" i="7" l="1"/>
  <c r="AD219" i="7" s="1"/>
  <c r="AE219" i="7" s="1"/>
  <c r="S220" i="7"/>
  <c r="T220" i="7"/>
  <c r="J222" i="7"/>
  <c r="Q222" i="7"/>
  <c r="R222" i="7" s="1"/>
  <c r="I222" i="7"/>
  <c r="K222" i="7"/>
  <c r="N220" i="7"/>
  <c r="O220" i="7" s="1"/>
  <c r="AA217" i="7"/>
  <c r="Z217" i="7"/>
  <c r="Y217" i="7"/>
  <c r="W218" i="7"/>
  <c r="AD218" i="7"/>
  <c r="L221" i="7"/>
  <c r="N221" i="7" s="1"/>
  <c r="O221" i="7" s="1"/>
  <c r="U221" i="7"/>
  <c r="V221" i="7" s="1"/>
  <c r="AB220" i="7"/>
  <c r="AC220" i="7" s="1"/>
  <c r="X220" i="7"/>
  <c r="D224" i="7"/>
  <c r="F223" i="7"/>
  <c r="G223" i="7" s="1"/>
  <c r="AE217" i="7"/>
  <c r="AH217" i="7"/>
  <c r="W219" i="7" l="1"/>
  <c r="AA219" i="7" s="1"/>
  <c r="M221" i="7"/>
  <c r="P221" i="7" s="1"/>
  <c r="S221" i="7" s="1"/>
  <c r="AH219" i="7"/>
  <c r="AE218" i="7"/>
  <c r="AH218" i="7"/>
  <c r="AA218" i="7"/>
  <c r="Z218" i="7"/>
  <c r="Y218" i="7"/>
  <c r="AF219" i="7"/>
  <c r="AG219" i="7" s="1"/>
  <c r="U222" i="7"/>
  <c r="V222" i="7" s="1"/>
  <c r="L222" i="7"/>
  <c r="M222" i="7" s="1"/>
  <c r="P222" i="7" s="1"/>
  <c r="X221" i="7"/>
  <c r="AB221" i="7"/>
  <c r="AC221" i="7" s="1"/>
  <c r="AD220" i="7"/>
  <c r="AE220" i="7" s="1"/>
  <c r="W220" i="7"/>
  <c r="AA220" i="7" s="1"/>
  <c r="AF217" i="7"/>
  <c r="AG217" i="7" s="1"/>
  <c r="K223" i="7"/>
  <c r="J223" i="7"/>
  <c r="Q223" i="7"/>
  <c r="R223" i="7" s="1"/>
  <c r="I223" i="7"/>
  <c r="D225" i="7"/>
  <c r="F224" i="7"/>
  <c r="G224" i="7" s="1"/>
  <c r="Z219" i="7" l="1"/>
  <c r="Y219" i="7"/>
  <c r="T221" i="7"/>
  <c r="W221" i="7" s="1"/>
  <c r="AA221" i="7" s="1"/>
  <c r="N222" i="7"/>
  <c r="O222" i="7" s="1"/>
  <c r="S222" i="7"/>
  <c r="T222" i="7"/>
  <c r="AF220" i="7"/>
  <c r="AG220" i="7" s="1"/>
  <c r="AH220" i="7"/>
  <c r="K224" i="7"/>
  <c r="J224" i="7"/>
  <c r="Q224" i="7"/>
  <c r="R224" i="7" s="1"/>
  <c r="I224" i="7"/>
  <c r="U223" i="7"/>
  <c r="V223" i="7" s="1"/>
  <c r="L223" i="7"/>
  <c r="N223" i="7" s="1"/>
  <c r="O223" i="7" s="1"/>
  <c r="AF218" i="7"/>
  <c r="AG218" i="7" s="1"/>
  <c r="F225" i="7"/>
  <c r="G225" i="7" s="1"/>
  <c r="D226" i="7"/>
  <c r="Y220" i="7"/>
  <c r="Z220" i="7"/>
  <c r="X222" i="7"/>
  <c r="AB222" i="7"/>
  <c r="AC222" i="7" s="1"/>
  <c r="AD221" i="7" l="1"/>
  <c r="AE221" i="7" s="1"/>
  <c r="AF221" i="7" s="1"/>
  <c r="AG221" i="7" s="1"/>
  <c r="Y221" i="7"/>
  <c r="M223" i="7"/>
  <c r="P223" i="7" s="1"/>
  <c r="X223" i="7"/>
  <c r="AB223" i="7"/>
  <c r="AC223" i="7" s="1"/>
  <c r="Z221" i="7"/>
  <c r="K225" i="7"/>
  <c r="Q225" i="7"/>
  <c r="R225" i="7" s="1"/>
  <c r="J225" i="7"/>
  <c r="I225" i="7"/>
  <c r="U224" i="7"/>
  <c r="V224" i="7" s="1"/>
  <c r="W222" i="7"/>
  <c r="AA222" i="7" s="1"/>
  <c r="AD222" i="7"/>
  <c r="AE222" i="7" s="1"/>
  <c r="F226" i="7"/>
  <c r="G226" i="7" s="1"/>
  <c r="D227" i="7"/>
  <c r="L224" i="7"/>
  <c r="M224" i="7" s="1"/>
  <c r="P224" i="7" s="1"/>
  <c r="AH221" i="7" l="1"/>
  <c r="Z222" i="7"/>
  <c r="S224" i="7"/>
  <c r="T224" i="7"/>
  <c r="U225" i="7"/>
  <c r="V225" i="7" s="1"/>
  <c r="N224" i="7"/>
  <c r="O224" i="7" s="1"/>
  <c r="AH222" i="7"/>
  <c r="AB224" i="7"/>
  <c r="AC224" i="7" s="1"/>
  <c r="X224" i="7"/>
  <c r="AF222" i="7"/>
  <c r="AG222" i="7" s="1"/>
  <c r="D228" i="7"/>
  <c r="F227" i="7"/>
  <c r="G227" i="7" s="1"/>
  <c r="J226" i="7"/>
  <c r="Q226" i="7"/>
  <c r="R226" i="7" s="1"/>
  <c r="I226" i="7"/>
  <c r="K226" i="7"/>
  <c r="S223" i="7"/>
  <c r="T223" i="7"/>
  <c r="Y222" i="7"/>
  <c r="L225" i="7"/>
  <c r="M225" i="7" s="1"/>
  <c r="P225" i="7" s="1"/>
  <c r="S225" i="7" l="1"/>
  <c r="T225" i="7"/>
  <c r="N225" i="7"/>
  <c r="O225" i="7" s="1"/>
  <c r="K227" i="7"/>
  <c r="J227" i="7"/>
  <c r="Q227" i="7"/>
  <c r="R227" i="7" s="1"/>
  <c r="I227" i="7"/>
  <c r="L226" i="7"/>
  <c r="M226" i="7" s="1"/>
  <c r="P226" i="7" s="1"/>
  <c r="W223" i="7"/>
  <c r="AD223" i="7"/>
  <c r="D229" i="7"/>
  <c r="F228" i="7"/>
  <c r="G228" i="7" s="1"/>
  <c r="X225" i="7"/>
  <c r="AB225" i="7"/>
  <c r="AC225" i="7" s="1"/>
  <c r="U226" i="7"/>
  <c r="V226" i="7" s="1"/>
  <c r="AD224" i="7"/>
  <c r="AE224" i="7" s="1"/>
  <c r="W224" i="7"/>
  <c r="AA224" i="7" s="1"/>
  <c r="AH224" i="7" l="1"/>
  <c r="S226" i="7"/>
  <c r="T226" i="7"/>
  <c r="N226" i="7"/>
  <c r="O226" i="7" s="1"/>
  <c r="AF224" i="7"/>
  <c r="AG224" i="7" s="1"/>
  <c r="U227" i="7"/>
  <c r="V227" i="7" s="1"/>
  <c r="Y224" i="7"/>
  <c r="K228" i="7"/>
  <c r="J228" i="7"/>
  <c r="Q228" i="7"/>
  <c r="R228" i="7" s="1"/>
  <c r="I228" i="7"/>
  <c r="L227" i="7"/>
  <c r="N227" i="7" s="1"/>
  <c r="O227" i="7" s="1"/>
  <c r="Z224" i="7"/>
  <c r="F229" i="7"/>
  <c r="G229" i="7" s="1"/>
  <c r="D230" i="7"/>
  <c r="AE223" i="7"/>
  <c r="AH223" i="7"/>
  <c r="X226" i="7"/>
  <c r="AB226" i="7"/>
  <c r="AC226" i="7" s="1"/>
  <c r="AA223" i="7"/>
  <c r="Z223" i="7"/>
  <c r="Y223" i="7"/>
  <c r="W225" i="7"/>
  <c r="AA225" i="7" s="1"/>
  <c r="AD225" i="7"/>
  <c r="AE225" i="7" s="1"/>
  <c r="AF223" i="7" l="1"/>
  <c r="AG223" i="7" s="1"/>
  <c r="U228" i="7"/>
  <c r="V228" i="7" s="1"/>
  <c r="M227" i="7"/>
  <c r="P227" i="7" s="1"/>
  <c r="AF225" i="7"/>
  <c r="AG225" i="7" s="1"/>
  <c r="F230" i="7"/>
  <c r="G230" i="7" s="1"/>
  <c r="D231" i="7"/>
  <c r="L228" i="7"/>
  <c r="N228" i="7" s="1"/>
  <c r="O228" i="7" s="1"/>
  <c r="AH225" i="7"/>
  <c r="K229" i="7"/>
  <c r="Q229" i="7"/>
  <c r="R229" i="7" s="1"/>
  <c r="J229" i="7"/>
  <c r="I229" i="7"/>
  <c r="Y225" i="7"/>
  <c r="Z225" i="7"/>
  <c r="X227" i="7"/>
  <c r="AB227" i="7"/>
  <c r="AC227" i="7" s="1"/>
  <c r="W226" i="7"/>
  <c r="AA226" i="7" s="1"/>
  <c r="AD226" i="7"/>
  <c r="AE226" i="7" s="1"/>
  <c r="M228" i="7" l="1"/>
  <c r="P228" i="7" s="1"/>
  <c r="S228" i="7" s="1"/>
  <c r="AF226" i="7"/>
  <c r="AG226" i="7" s="1"/>
  <c r="J230" i="7"/>
  <c r="Q230" i="7"/>
  <c r="R230" i="7" s="1"/>
  <c r="I230" i="7"/>
  <c r="K230" i="7"/>
  <c r="U229" i="7"/>
  <c r="V229" i="7" s="1"/>
  <c r="L229" i="7"/>
  <c r="N229" i="7" s="1"/>
  <c r="O229" i="7" s="1"/>
  <c r="S227" i="7"/>
  <c r="T227" i="7"/>
  <c r="AH226" i="7"/>
  <c r="AB228" i="7"/>
  <c r="AC228" i="7" s="1"/>
  <c r="X228" i="7"/>
  <c r="Y226" i="7"/>
  <c r="Z226" i="7"/>
  <c r="D232" i="7"/>
  <c r="F231" i="7"/>
  <c r="G231" i="7" s="1"/>
  <c r="T228" i="7" l="1"/>
  <c r="AD228" i="7" s="1"/>
  <c r="AE228" i="7" s="1"/>
  <c r="M229" i="7"/>
  <c r="P229" i="7" s="1"/>
  <c r="S229" i="7" s="1"/>
  <c r="K231" i="7"/>
  <c r="J231" i="7"/>
  <c r="Q231" i="7"/>
  <c r="R231" i="7" s="1"/>
  <c r="I231" i="7"/>
  <c r="W227" i="7"/>
  <c r="AD227" i="7"/>
  <c r="X229" i="7"/>
  <c r="AB229" i="7"/>
  <c r="AC229" i="7" s="1"/>
  <c r="D233" i="7"/>
  <c r="F232" i="7"/>
  <c r="G232" i="7" s="1"/>
  <c r="L230" i="7"/>
  <c r="M230" i="7" s="1"/>
  <c r="P230" i="7" s="1"/>
  <c r="U230" i="7"/>
  <c r="V230" i="7" s="1"/>
  <c r="W228" i="7" l="1"/>
  <c r="AA228" i="7" s="1"/>
  <c r="T229" i="7"/>
  <c r="AD229" i="7" s="1"/>
  <c r="AE229" i="7" s="1"/>
  <c r="S230" i="7"/>
  <c r="T230" i="7"/>
  <c r="AE227" i="7"/>
  <c r="AH227" i="7"/>
  <c r="N230" i="7"/>
  <c r="O230" i="7" s="1"/>
  <c r="K232" i="7"/>
  <c r="J232" i="7"/>
  <c r="Q232" i="7"/>
  <c r="R232" i="7" s="1"/>
  <c r="I232" i="7"/>
  <c r="F233" i="7"/>
  <c r="G233" i="7" s="1"/>
  <c r="D234" i="7"/>
  <c r="AA227" i="7"/>
  <c r="Z227" i="7"/>
  <c r="Y227" i="7"/>
  <c r="AF228" i="7"/>
  <c r="AG228" i="7" s="1"/>
  <c r="W229" i="7"/>
  <c r="AA229" i="7" s="1"/>
  <c r="X230" i="7"/>
  <c r="AB230" i="7"/>
  <c r="AC230" i="7" s="1"/>
  <c r="U231" i="7"/>
  <c r="V231" i="7" s="1"/>
  <c r="AH228" i="7"/>
  <c r="L231" i="7"/>
  <c r="M231" i="7" s="1"/>
  <c r="P231" i="7" s="1"/>
  <c r="Z228" i="7" l="1"/>
  <c r="Y10" i="8" s="1"/>
  <c r="Y21" i="8" s="1"/>
  <c r="Y228" i="7"/>
  <c r="Y9" i="8" s="1"/>
  <c r="Y22" i="8" s="1"/>
  <c r="S231" i="7"/>
  <c r="T231" i="7"/>
  <c r="X231" i="7"/>
  <c r="AB231" i="7"/>
  <c r="AC231" i="7" s="1"/>
  <c r="L232" i="7"/>
  <c r="N232" i="7" s="1"/>
  <c r="O232" i="7" s="1"/>
  <c r="N231" i="7"/>
  <c r="O231" i="7" s="1"/>
  <c r="AH229" i="7"/>
  <c r="Y229" i="7"/>
  <c r="AF229" i="7"/>
  <c r="AG229" i="7" s="1"/>
  <c r="F234" i="7"/>
  <c r="G234" i="7" s="1"/>
  <c r="D235" i="7"/>
  <c r="Z229" i="7"/>
  <c r="K233" i="7"/>
  <c r="Q233" i="7"/>
  <c r="R233" i="7" s="1"/>
  <c r="J233" i="7"/>
  <c r="I233" i="7"/>
  <c r="AF227" i="7"/>
  <c r="AG227" i="7" s="1"/>
  <c r="U232" i="7"/>
  <c r="V232" i="7" s="1"/>
  <c r="W230" i="7"/>
  <c r="AA230" i="7" s="1"/>
  <c r="AD230" i="7"/>
  <c r="AE230" i="7" s="1"/>
  <c r="R9" i="3" l="1" a="1"/>
  <c r="R9" i="3" s="1"/>
  <c r="Y14" i="8"/>
  <c r="Y15" i="8"/>
  <c r="Y13" i="8"/>
  <c r="Y16" i="8"/>
  <c r="Y20" i="8"/>
  <c r="Q9" i="3" a="1"/>
  <c r="Q9" i="3" s="1"/>
  <c r="M232" i="7"/>
  <c r="P232" i="7" s="1"/>
  <c r="S232" i="7" s="1"/>
  <c r="AF230" i="7"/>
  <c r="AG230" i="7" s="1"/>
  <c r="L233" i="7"/>
  <c r="M233" i="7" s="1"/>
  <c r="P233" i="7" s="1"/>
  <c r="Y230" i="7"/>
  <c r="Z230" i="7"/>
  <c r="AH230" i="7"/>
  <c r="AB232" i="7"/>
  <c r="AC232" i="7" s="1"/>
  <c r="X232" i="7"/>
  <c r="W231" i="7"/>
  <c r="AA231" i="7" s="1"/>
  <c r="AD231" i="7"/>
  <c r="AE231" i="7" s="1"/>
  <c r="J234" i="7"/>
  <c r="Q234" i="7"/>
  <c r="R234" i="7" s="1"/>
  <c r="I234" i="7"/>
  <c r="K234" i="7"/>
  <c r="U233" i="7"/>
  <c r="V233" i="7" s="1"/>
  <c r="D236" i="7"/>
  <c r="F235" i="7"/>
  <c r="G235" i="7" s="1"/>
  <c r="AD79" i="3" l="1" a="1"/>
  <c r="AD79" i="3" s="1"/>
  <c r="AL79" i="3" a="1"/>
  <c r="AL79" i="3" s="1"/>
  <c r="V79" i="3" a="1"/>
  <c r="V79" i="3" s="1"/>
  <c r="Y17" i="8"/>
  <c r="Y18" i="8"/>
  <c r="E9" i="3"/>
  <c r="Y12" i="8"/>
  <c r="F9" i="3" a="1"/>
  <c r="F9" i="3" s="1"/>
  <c r="T232" i="7"/>
  <c r="AD232" i="7" s="1"/>
  <c r="AE232" i="7" s="1"/>
  <c r="S233" i="7"/>
  <c r="T233" i="7"/>
  <c r="N233" i="7"/>
  <c r="O233" i="7" s="1"/>
  <c r="D237" i="7"/>
  <c r="F236" i="7"/>
  <c r="G236" i="7" s="1"/>
  <c r="AF231" i="7"/>
  <c r="AG231" i="7" s="1"/>
  <c r="Y231" i="7"/>
  <c r="X233" i="7"/>
  <c r="AB233" i="7"/>
  <c r="AC233" i="7" s="1"/>
  <c r="U234" i="7"/>
  <c r="V234" i="7" s="1"/>
  <c r="Z231" i="7"/>
  <c r="K235" i="7"/>
  <c r="J235" i="7"/>
  <c r="Q235" i="7"/>
  <c r="R235" i="7" s="1"/>
  <c r="I235" i="7"/>
  <c r="L234" i="7"/>
  <c r="N234" i="7" s="1"/>
  <c r="O234" i="7" s="1"/>
  <c r="AH231" i="7"/>
  <c r="R8" i="3" l="1" a="1"/>
  <c r="R8" i="3" s="1"/>
  <c r="Q7" i="3" a="1"/>
  <c r="Q7" i="3" s="1"/>
  <c r="AL77" i="3" a="1"/>
  <c r="AL77" i="3" s="1"/>
  <c r="V77" i="3" a="1"/>
  <c r="V77" i="3" s="1"/>
  <c r="AD77" i="3" a="1"/>
  <c r="AD77" i="3" s="1"/>
  <c r="AL78" i="3" a="1"/>
  <c r="AL78" i="3" s="1"/>
  <c r="V78" i="3" a="1"/>
  <c r="V78" i="3" s="1"/>
  <c r="AD78" i="3" a="1"/>
  <c r="AD78" i="3" s="1"/>
  <c r="Q8" i="3" a="1"/>
  <c r="Q8" i="3" s="1"/>
  <c r="R7" i="3" a="1"/>
  <c r="R7" i="3" s="1"/>
  <c r="F7" i="3" a="1"/>
  <c r="F7" i="3" s="1"/>
  <c r="F8" i="3" a="1"/>
  <c r="F8" i="3" s="1"/>
  <c r="W232" i="7"/>
  <c r="AA232" i="7" s="1"/>
  <c r="X234" i="7"/>
  <c r="AB234" i="7"/>
  <c r="AC234" i="7" s="1"/>
  <c r="U235" i="7"/>
  <c r="V235" i="7" s="1"/>
  <c r="L235" i="7"/>
  <c r="M235" i="7" s="1"/>
  <c r="P235" i="7" s="1"/>
  <c r="K236" i="7"/>
  <c r="J236" i="7"/>
  <c r="Q236" i="7"/>
  <c r="R236" i="7" s="1"/>
  <c r="I236" i="7"/>
  <c r="M234" i="7"/>
  <c r="P234" i="7" s="1"/>
  <c r="F237" i="7"/>
  <c r="G237" i="7" s="1"/>
  <c r="D238" i="7"/>
  <c r="AF232" i="7"/>
  <c r="AG232" i="7" s="1"/>
  <c r="W233" i="7"/>
  <c r="AA233" i="7" s="1"/>
  <c r="AD233" i="7"/>
  <c r="AE233" i="7" s="1"/>
  <c r="AH232" i="7"/>
  <c r="Y232" i="7" l="1"/>
  <c r="Z232" i="7"/>
  <c r="N235" i="7"/>
  <c r="O235" i="7" s="1"/>
  <c r="S235" i="7"/>
  <c r="T235" i="7"/>
  <c r="Y233" i="7"/>
  <c r="X235" i="7"/>
  <c r="AB235" i="7"/>
  <c r="AC235" i="7" s="1"/>
  <c r="F238" i="7"/>
  <c r="G238" i="7" s="1"/>
  <c r="D239" i="7"/>
  <c r="L236" i="7"/>
  <c r="N236" i="7" s="1"/>
  <c r="O236" i="7" s="1"/>
  <c r="K237" i="7"/>
  <c r="Q237" i="7"/>
  <c r="R237" i="7" s="1"/>
  <c r="J237" i="7"/>
  <c r="I237" i="7"/>
  <c r="AH233" i="7"/>
  <c r="AF233" i="7"/>
  <c r="AG233" i="7" s="1"/>
  <c r="S234" i="7"/>
  <c r="T234" i="7"/>
  <c r="U236" i="7"/>
  <c r="V236" i="7" s="1"/>
  <c r="Z233" i="7"/>
  <c r="M236" i="7" l="1"/>
  <c r="P236" i="7" s="1"/>
  <c r="S236" i="7" s="1"/>
  <c r="D240" i="7"/>
  <c r="F239" i="7"/>
  <c r="G239" i="7" s="1"/>
  <c r="J238" i="7"/>
  <c r="Q238" i="7"/>
  <c r="R238" i="7" s="1"/>
  <c r="I238" i="7"/>
  <c r="K238" i="7"/>
  <c r="L237" i="7"/>
  <c r="N237" i="7" s="1"/>
  <c r="O237" i="7" s="1"/>
  <c r="W234" i="7"/>
  <c r="AD234" i="7"/>
  <c r="U237" i="7"/>
  <c r="V237" i="7" s="1"/>
  <c r="AB236" i="7"/>
  <c r="AC236" i="7" s="1"/>
  <c r="X236" i="7"/>
  <c r="W235" i="7"/>
  <c r="AA235" i="7" s="1"/>
  <c r="AD235" i="7"/>
  <c r="AE235" i="7" s="1"/>
  <c r="T236" i="7" l="1"/>
  <c r="W236" i="7" s="1"/>
  <c r="M237" i="7"/>
  <c r="P237" i="7" s="1"/>
  <c r="S237" i="7" s="1"/>
  <c r="AH235" i="7"/>
  <c r="AA234" i="7"/>
  <c r="Z234" i="7"/>
  <c r="Y234" i="7"/>
  <c r="AE234" i="7"/>
  <c r="AH234" i="7"/>
  <c r="U238" i="7"/>
  <c r="V238" i="7" s="1"/>
  <c r="Z235" i="7"/>
  <c r="L238" i="7"/>
  <c r="M238" i="7" s="1"/>
  <c r="P238" i="7" s="1"/>
  <c r="X237" i="7"/>
  <c r="AB237" i="7"/>
  <c r="AC237" i="7" s="1"/>
  <c r="Y235" i="7"/>
  <c r="K239" i="7"/>
  <c r="J239" i="7"/>
  <c r="Q239" i="7"/>
  <c r="R239" i="7" s="1"/>
  <c r="I239" i="7"/>
  <c r="AF235" i="7"/>
  <c r="AG235" i="7" s="1"/>
  <c r="F240" i="7"/>
  <c r="G240" i="7" s="1"/>
  <c r="D241" i="7"/>
  <c r="AA236" i="7" l="1"/>
  <c r="Y236" i="7"/>
  <c r="AD236" i="7"/>
  <c r="AE236" i="7" s="1"/>
  <c r="AF236" i="7" s="1"/>
  <c r="AG236" i="7" s="1"/>
  <c r="T237" i="7"/>
  <c r="W237" i="7" s="1"/>
  <c r="AA237" i="7" s="1"/>
  <c r="S238" i="7"/>
  <c r="T238" i="7"/>
  <c r="N238" i="7"/>
  <c r="O238" i="7" s="1"/>
  <c r="D242" i="7"/>
  <c r="F241" i="7"/>
  <c r="G241" i="7" s="1"/>
  <c r="L239" i="7"/>
  <c r="M239" i="7" s="1"/>
  <c r="P239" i="7" s="1"/>
  <c r="Q240" i="7"/>
  <c r="R240" i="7" s="1"/>
  <c r="K240" i="7"/>
  <c r="J240" i="7"/>
  <c r="I240" i="7"/>
  <c r="Z236" i="7"/>
  <c r="U239" i="7"/>
  <c r="V239" i="7" s="1"/>
  <c r="X238" i="7"/>
  <c r="AB238" i="7"/>
  <c r="AC238" i="7" s="1"/>
  <c r="AF234" i="7"/>
  <c r="AG234" i="7" s="1"/>
  <c r="AH236" i="7" l="1"/>
  <c r="AD237" i="7"/>
  <c r="AE237" i="7" s="1"/>
  <c r="AF237" i="7" s="1"/>
  <c r="AG237" i="7" s="1"/>
  <c r="S239" i="7"/>
  <c r="T239" i="7"/>
  <c r="Y237" i="7"/>
  <c r="Q241" i="7"/>
  <c r="R241" i="7" s="1"/>
  <c r="I241" i="7"/>
  <c r="K241" i="7"/>
  <c r="J241" i="7"/>
  <c r="Z237" i="7"/>
  <c r="D243" i="7"/>
  <c r="F242" i="7"/>
  <c r="G242" i="7" s="1"/>
  <c r="X239" i="7"/>
  <c r="AB239" i="7"/>
  <c r="AC239" i="7" s="1"/>
  <c r="N239" i="7"/>
  <c r="O239" i="7" s="1"/>
  <c r="L240" i="7"/>
  <c r="M240" i="7" s="1"/>
  <c r="P240" i="7" s="1"/>
  <c r="U240" i="7"/>
  <c r="V240" i="7" s="1"/>
  <c r="W238" i="7"/>
  <c r="AA238" i="7" s="1"/>
  <c r="AD238" i="7"/>
  <c r="AE238" i="7" s="1"/>
  <c r="AH237" i="7" l="1"/>
  <c r="AH238" i="7"/>
  <c r="S240" i="7"/>
  <c r="T240" i="7"/>
  <c r="U241" i="7"/>
  <c r="V241" i="7" s="1"/>
  <c r="K242" i="7"/>
  <c r="J242" i="7"/>
  <c r="I242" i="7"/>
  <c r="Q242" i="7"/>
  <c r="R242" i="7" s="1"/>
  <c r="Y238" i="7"/>
  <c r="X240" i="7"/>
  <c r="AB240" i="7"/>
  <c r="AC240" i="7" s="1"/>
  <c r="F243" i="7"/>
  <c r="G243" i="7" s="1"/>
  <c r="D244" i="7"/>
  <c r="Z238" i="7"/>
  <c r="AF238" i="7"/>
  <c r="AG238" i="7" s="1"/>
  <c r="N240" i="7"/>
  <c r="O240" i="7" s="1"/>
  <c r="W239" i="7"/>
  <c r="AA239" i="7" s="1"/>
  <c r="AD239" i="7"/>
  <c r="AE239" i="7" s="1"/>
  <c r="L241" i="7"/>
  <c r="N241" i="7" s="1"/>
  <c r="O241" i="7" s="1"/>
  <c r="I243" i="7" l="1"/>
  <c r="Q243" i="7"/>
  <c r="R243" i="7" s="1"/>
  <c r="K243" i="7"/>
  <c r="J243" i="7"/>
  <c r="AH239" i="7"/>
  <c r="AF239" i="7"/>
  <c r="AG239" i="7" s="1"/>
  <c r="Y239" i="7"/>
  <c r="X241" i="7"/>
  <c r="AB241" i="7"/>
  <c r="AC241" i="7" s="1"/>
  <c r="M241" i="7"/>
  <c r="P241" i="7" s="1"/>
  <c r="Z239" i="7"/>
  <c r="U242" i="7"/>
  <c r="V242" i="7" s="1"/>
  <c r="L242" i="7"/>
  <c r="M242" i="7" s="1"/>
  <c r="P242" i="7" s="1"/>
  <c r="S242" i="7" s="1"/>
  <c r="W240" i="7"/>
  <c r="AA240" i="7" s="1"/>
  <c r="AD240" i="7"/>
  <c r="AE240" i="7" s="1"/>
  <c r="F244" i="7"/>
  <c r="G244" i="7" s="1"/>
  <c r="D245" i="7"/>
  <c r="N242" i="7" l="1"/>
  <c r="O242" i="7" s="1"/>
  <c r="S241" i="7"/>
  <c r="T241" i="7"/>
  <c r="Y240" i="7"/>
  <c r="K244" i="7"/>
  <c r="J244" i="7"/>
  <c r="I244" i="7"/>
  <c r="Q244" i="7"/>
  <c r="R244" i="7" s="1"/>
  <c r="Z240" i="7"/>
  <c r="F245" i="7"/>
  <c r="G245" i="7" s="1"/>
  <c r="D246" i="7"/>
  <c r="AH240" i="7"/>
  <c r="AF240" i="7"/>
  <c r="AG240" i="7" s="1"/>
  <c r="L243" i="7"/>
  <c r="M243" i="7" s="1"/>
  <c r="P243" i="7" s="1"/>
  <c r="T242" i="7"/>
  <c r="U243" i="7"/>
  <c r="V243" i="7" s="1"/>
  <c r="X242" i="7"/>
  <c r="AB242" i="7"/>
  <c r="AC242" i="7" s="1"/>
  <c r="S243" i="7" l="1"/>
  <c r="T243" i="7"/>
  <c r="AB243" i="7"/>
  <c r="AC243" i="7" s="1"/>
  <c r="X243" i="7"/>
  <c r="L244" i="7"/>
  <c r="M244" i="7" s="1"/>
  <c r="P244" i="7" s="1"/>
  <c r="AD242" i="7"/>
  <c r="AE242" i="7" s="1"/>
  <c r="W242" i="7"/>
  <c r="AA242" i="7" s="1"/>
  <c r="D247" i="7"/>
  <c r="F246" i="7"/>
  <c r="G246" i="7" s="1"/>
  <c r="U244" i="7"/>
  <c r="V244" i="7" s="1"/>
  <c r="N243" i="7"/>
  <c r="O243" i="7" s="1"/>
  <c r="J245" i="7"/>
  <c r="Q245" i="7"/>
  <c r="R245" i="7" s="1"/>
  <c r="I245" i="7"/>
  <c r="K245" i="7"/>
  <c r="W241" i="7"/>
  <c r="AD241" i="7"/>
  <c r="S244" i="7" l="1"/>
  <c r="T244" i="7"/>
  <c r="X244" i="7"/>
  <c r="AB244" i="7"/>
  <c r="AC244" i="7" s="1"/>
  <c r="N244" i="7"/>
  <c r="O244" i="7" s="1"/>
  <c r="AE241" i="7"/>
  <c r="AH241" i="7"/>
  <c r="K246" i="7"/>
  <c r="J246" i="7"/>
  <c r="Q246" i="7"/>
  <c r="R246" i="7" s="1"/>
  <c r="I246" i="7"/>
  <c r="AA241" i="7"/>
  <c r="Z241" i="7"/>
  <c r="Y241" i="7"/>
  <c r="D248" i="7"/>
  <c r="F247" i="7"/>
  <c r="G247" i="7" s="1"/>
  <c r="U245" i="7"/>
  <c r="V245" i="7" s="1"/>
  <c r="Y242" i="7"/>
  <c r="AH242" i="7"/>
  <c r="L245" i="7"/>
  <c r="M245" i="7" s="1"/>
  <c r="P245" i="7" s="1"/>
  <c r="Z242" i="7"/>
  <c r="AD243" i="7"/>
  <c r="AE243" i="7" s="1"/>
  <c r="W243" i="7"/>
  <c r="AA243" i="7" s="1"/>
  <c r="AF242" i="7"/>
  <c r="AG242" i="7" s="1"/>
  <c r="S245" i="7" l="1"/>
  <c r="T245" i="7"/>
  <c r="Y243" i="7"/>
  <c r="AF241" i="7"/>
  <c r="AG241" i="7" s="1"/>
  <c r="X245" i="7"/>
  <c r="AB245" i="7"/>
  <c r="AC245" i="7" s="1"/>
  <c r="F248" i="7"/>
  <c r="G248" i="7" s="1"/>
  <c r="D249" i="7"/>
  <c r="AF243" i="7"/>
  <c r="AG243" i="7" s="1"/>
  <c r="Z243" i="7"/>
  <c r="U246" i="7"/>
  <c r="V246" i="7" s="1"/>
  <c r="N245" i="7"/>
  <c r="O245" i="7" s="1"/>
  <c r="L246" i="7"/>
  <c r="N246" i="7" s="1"/>
  <c r="O246" i="7" s="1"/>
  <c r="W244" i="7"/>
  <c r="AA244" i="7" s="1"/>
  <c r="AD244" i="7"/>
  <c r="AE244" i="7" s="1"/>
  <c r="K247" i="7"/>
  <c r="Q247" i="7"/>
  <c r="R247" i="7" s="1"/>
  <c r="I247" i="7"/>
  <c r="J247" i="7"/>
  <c r="AH243" i="7"/>
  <c r="M246" i="7" l="1"/>
  <c r="P246" i="7" s="1"/>
  <c r="S246" i="7" s="1"/>
  <c r="Z244" i="7"/>
  <c r="AF244" i="7"/>
  <c r="AG244" i="7" s="1"/>
  <c r="Y244" i="7"/>
  <c r="L247" i="7"/>
  <c r="M247" i="7" s="1"/>
  <c r="P247" i="7" s="1"/>
  <c r="F249" i="7"/>
  <c r="G249" i="7" s="1"/>
  <c r="D250" i="7"/>
  <c r="X246" i="7"/>
  <c r="AB246" i="7"/>
  <c r="AC246" i="7" s="1"/>
  <c r="K248" i="7"/>
  <c r="Q248" i="7"/>
  <c r="R248" i="7" s="1"/>
  <c r="J248" i="7"/>
  <c r="I248" i="7"/>
  <c r="W245" i="7"/>
  <c r="AA245" i="7" s="1"/>
  <c r="AD245" i="7"/>
  <c r="AE245" i="7" s="1"/>
  <c r="U247" i="7"/>
  <c r="V247" i="7" s="1"/>
  <c r="AH244" i="7"/>
  <c r="T246" i="7" l="1"/>
  <c r="W246" i="7" s="1"/>
  <c r="AA246" i="7" s="1"/>
  <c r="S247" i="7"/>
  <c r="T247" i="7"/>
  <c r="W247" i="7" s="1"/>
  <c r="AA247" i="7" s="1"/>
  <c r="N247" i="7"/>
  <c r="O247" i="7" s="1"/>
  <c r="U248" i="7"/>
  <c r="V248" i="7" s="1"/>
  <c r="AB247" i="7"/>
  <c r="AC247" i="7" s="1"/>
  <c r="X247" i="7"/>
  <c r="AF245" i="7"/>
  <c r="AG245" i="7" s="1"/>
  <c r="AH245" i="7"/>
  <c r="D251" i="7"/>
  <c r="F250" i="7"/>
  <c r="G250" i="7" s="1"/>
  <c r="J249" i="7"/>
  <c r="Q249" i="7"/>
  <c r="R249" i="7" s="1"/>
  <c r="I249" i="7"/>
  <c r="K249" i="7"/>
  <c r="Y245" i="7"/>
  <c r="L248" i="7"/>
  <c r="N248" i="7" s="1"/>
  <c r="O248" i="7" s="1"/>
  <c r="Z245" i="7"/>
  <c r="AD246" i="7" l="1"/>
  <c r="AE246" i="7" s="1"/>
  <c r="AF246" i="7" s="1"/>
  <c r="AG246" i="7" s="1"/>
  <c r="M248" i="7"/>
  <c r="P248" i="7" s="1"/>
  <c r="S248" i="7" s="1"/>
  <c r="D252" i="7"/>
  <c r="F251" i="7"/>
  <c r="G251" i="7" s="1"/>
  <c r="Y246" i="7"/>
  <c r="Z246" i="7"/>
  <c r="K250" i="7"/>
  <c r="J250" i="7"/>
  <c r="Q250" i="7"/>
  <c r="R250" i="7" s="1"/>
  <c r="I250" i="7"/>
  <c r="AD247" i="7"/>
  <c r="AE247" i="7" s="1"/>
  <c r="Z247" i="7"/>
  <c r="Y247" i="7"/>
  <c r="X248" i="7"/>
  <c r="AB248" i="7"/>
  <c r="AC248" i="7" s="1"/>
  <c r="U249" i="7"/>
  <c r="V249" i="7" s="1"/>
  <c r="L249" i="7"/>
  <c r="N249" i="7" s="1"/>
  <c r="O249" i="7" s="1"/>
  <c r="T248" i="7" l="1"/>
  <c r="W248" i="7" s="1"/>
  <c r="AA248" i="7" s="1"/>
  <c r="AH246" i="7"/>
  <c r="L250" i="7"/>
  <c r="N250" i="7" s="1"/>
  <c r="O250" i="7" s="1"/>
  <c r="AF247" i="7"/>
  <c r="AG247" i="7" s="1"/>
  <c r="M249" i="7"/>
  <c r="P249" i="7" s="1"/>
  <c r="X249" i="7"/>
  <c r="AB249" i="7"/>
  <c r="AC249" i="7" s="1"/>
  <c r="AH247" i="7"/>
  <c r="F252" i="7"/>
  <c r="G252" i="7" s="1"/>
  <c r="D253" i="7"/>
  <c r="K251" i="7"/>
  <c r="J251" i="7"/>
  <c r="Q251" i="7"/>
  <c r="R251" i="7" s="1"/>
  <c r="I251" i="7"/>
  <c r="U250" i="7"/>
  <c r="V250" i="7" s="1"/>
  <c r="AD248" i="7" l="1"/>
  <c r="AE248" i="7" s="1"/>
  <c r="AF248" i="7" s="1"/>
  <c r="AG248" i="7" s="1"/>
  <c r="M250" i="7"/>
  <c r="P250" i="7" s="1"/>
  <c r="S250" i="7" s="1"/>
  <c r="Z248" i="7"/>
  <c r="Y248" i="7"/>
  <c r="S249" i="7"/>
  <c r="T249" i="7"/>
  <c r="U251" i="7"/>
  <c r="V251" i="7" s="1"/>
  <c r="K252" i="7"/>
  <c r="J252" i="7"/>
  <c r="I252" i="7"/>
  <c r="Q252" i="7"/>
  <c r="R252" i="7" s="1"/>
  <c r="X250" i="7"/>
  <c r="AB250" i="7"/>
  <c r="AC250" i="7" s="1"/>
  <c r="L251" i="7"/>
  <c r="M251" i="7" s="1"/>
  <c r="P251" i="7" s="1"/>
  <c r="F253" i="7"/>
  <c r="G253" i="7" s="1"/>
  <c r="D254" i="7"/>
  <c r="T250" i="7" l="1"/>
  <c r="AD250" i="7" s="1"/>
  <c r="AE250" i="7" s="1"/>
  <c r="AH248" i="7"/>
  <c r="S251" i="7"/>
  <c r="T251" i="7"/>
  <c r="N251" i="7"/>
  <c r="O251" i="7" s="1"/>
  <c r="X251" i="7"/>
  <c r="AB251" i="7"/>
  <c r="AC251" i="7" s="1"/>
  <c r="W249" i="7"/>
  <c r="AD249" i="7"/>
  <c r="L252" i="7"/>
  <c r="N252" i="7" s="1"/>
  <c r="O252" i="7" s="1"/>
  <c r="D255" i="7"/>
  <c r="F254" i="7"/>
  <c r="G254" i="7" s="1"/>
  <c r="J253" i="7"/>
  <c r="Q253" i="7"/>
  <c r="R253" i="7" s="1"/>
  <c r="I253" i="7"/>
  <c r="K253" i="7"/>
  <c r="W250" i="7"/>
  <c r="AA250" i="7" s="1"/>
  <c r="U252" i="7"/>
  <c r="V252" i="7" s="1"/>
  <c r="M252" i="7" l="1"/>
  <c r="P252" i="7" s="1"/>
  <c r="S252" i="7" s="1"/>
  <c r="AH250" i="7"/>
  <c r="Y250" i="7"/>
  <c r="X252" i="7"/>
  <c r="AB252" i="7"/>
  <c r="AC252" i="7" s="1"/>
  <c r="D256" i="7"/>
  <c r="F255" i="7"/>
  <c r="G255" i="7" s="1"/>
  <c r="L253" i="7"/>
  <c r="N253" i="7" s="1"/>
  <c r="O253" i="7" s="1"/>
  <c r="AE249" i="7"/>
  <c r="AH249" i="7"/>
  <c r="AF250" i="7"/>
  <c r="AG250" i="7" s="1"/>
  <c r="Z250" i="7"/>
  <c r="U253" i="7"/>
  <c r="V253" i="7" s="1"/>
  <c r="K254" i="7"/>
  <c r="J254" i="7"/>
  <c r="Q254" i="7"/>
  <c r="R254" i="7" s="1"/>
  <c r="I254" i="7"/>
  <c r="AD251" i="7"/>
  <c r="AE251" i="7" s="1"/>
  <c r="W251" i="7"/>
  <c r="AA251" i="7" s="1"/>
  <c r="AA249" i="7"/>
  <c r="Y249" i="7"/>
  <c r="Z249" i="7"/>
  <c r="T252" i="7" l="1"/>
  <c r="W252" i="7" s="1"/>
  <c r="AA252" i="7" s="1"/>
  <c r="M253" i="7"/>
  <c r="P253" i="7" s="1"/>
  <c r="S253" i="7" s="1"/>
  <c r="Y251" i="7"/>
  <c r="Z251" i="7"/>
  <c r="AF251" i="7"/>
  <c r="AG251" i="7" s="1"/>
  <c r="K255" i="7"/>
  <c r="J255" i="7"/>
  <c r="Q255" i="7"/>
  <c r="R255" i="7" s="1"/>
  <c r="I255" i="7"/>
  <c r="D257" i="7"/>
  <c r="F256" i="7"/>
  <c r="G256" i="7" s="1"/>
  <c r="X253" i="7"/>
  <c r="AB253" i="7"/>
  <c r="AC253" i="7" s="1"/>
  <c r="L254" i="7"/>
  <c r="M254" i="7" s="1"/>
  <c r="P254" i="7" s="1"/>
  <c r="AF249" i="7"/>
  <c r="AG249" i="7" s="1"/>
  <c r="U254" i="7"/>
  <c r="V254" i="7" s="1"/>
  <c r="AH251" i="7"/>
  <c r="AD252" i="7" l="1"/>
  <c r="AE252" i="7" s="1"/>
  <c r="AF252" i="7" s="1"/>
  <c r="AG252" i="7" s="1"/>
  <c r="T253" i="7"/>
  <c r="W253" i="7" s="1"/>
  <c r="AA253" i="7" s="1"/>
  <c r="S254" i="7"/>
  <c r="T254" i="7"/>
  <c r="U255" i="7"/>
  <c r="V255" i="7" s="1"/>
  <c r="X254" i="7"/>
  <c r="AB254" i="7"/>
  <c r="AC254" i="7" s="1"/>
  <c r="L255" i="7"/>
  <c r="N255" i="7" s="1"/>
  <c r="O255" i="7" s="1"/>
  <c r="F257" i="7"/>
  <c r="G257" i="7" s="1"/>
  <c r="D258" i="7"/>
  <c r="AD253" i="7"/>
  <c r="AE253" i="7" s="1"/>
  <c r="Y252" i="7"/>
  <c r="N254" i="7"/>
  <c r="O254" i="7" s="1"/>
  <c r="Z252" i="7"/>
  <c r="K256" i="7"/>
  <c r="I256" i="7"/>
  <c r="Q256" i="7"/>
  <c r="R256" i="7" s="1"/>
  <c r="J256" i="7"/>
  <c r="AH252" i="7" l="1"/>
  <c r="M255" i="7"/>
  <c r="P255" i="7" s="1"/>
  <c r="S255" i="7" s="1"/>
  <c r="Y253" i="7"/>
  <c r="X255" i="7"/>
  <c r="AB255" i="7"/>
  <c r="AC255" i="7" s="1"/>
  <c r="AF253" i="7"/>
  <c r="AG253" i="7" s="1"/>
  <c r="AH253" i="7"/>
  <c r="Z253" i="7"/>
  <c r="U256" i="7"/>
  <c r="V256" i="7" s="1"/>
  <c r="F258" i="7"/>
  <c r="G258" i="7" s="1"/>
  <c r="D259" i="7"/>
  <c r="L256" i="7"/>
  <c r="N256" i="7" s="1"/>
  <c r="O256" i="7" s="1"/>
  <c r="Q257" i="7"/>
  <c r="R257" i="7" s="1"/>
  <c r="I257" i="7"/>
  <c r="K257" i="7"/>
  <c r="J257" i="7"/>
  <c r="W254" i="7"/>
  <c r="AA254" i="7" s="1"/>
  <c r="AD254" i="7"/>
  <c r="AE254" i="7" s="1"/>
  <c r="T255" i="7" l="1"/>
  <c r="AD255" i="7" s="1"/>
  <c r="AE255" i="7" s="1"/>
  <c r="X256" i="7"/>
  <c r="AB256" i="7"/>
  <c r="AC256" i="7" s="1"/>
  <c r="AF254" i="7"/>
  <c r="AG254" i="7" s="1"/>
  <c r="D260" i="7"/>
  <c r="F259" i="7"/>
  <c r="G259" i="7" s="1"/>
  <c r="L257" i="7"/>
  <c r="M257" i="7" s="1"/>
  <c r="P257" i="7" s="1"/>
  <c r="S257" i="7" s="1"/>
  <c r="K258" i="7"/>
  <c r="J258" i="7"/>
  <c r="I258" i="7"/>
  <c r="Q258" i="7"/>
  <c r="R258" i="7" s="1"/>
  <c r="U257" i="7"/>
  <c r="V257" i="7" s="1"/>
  <c r="Z254" i="7"/>
  <c r="Y254" i="7"/>
  <c r="M256" i="7"/>
  <c r="P256" i="7" s="1"/>
  <c r="AH254" i="7"/>
  <c r="W255" i="7" l="1"/>
  <c r="AA255" i="7" s="1"/>
  <c r="N257" i="7"/>
  <c r="O257" i="7" s="1"/>
  <c r="X257" i="7"/>
  <c r="AB257" i="7"/>
  <c r="AC257" i="7" s="1"/>
  <c r="Q259" i="7"/>
  <c r="R259" i="7" s="1"/>
  <c r="I259" i="7"/>
  <c r="K259" i="7"/>
  <c r="J259" i="7"/>
  <c r="AH255" i="7"/>
  <c r="U258" i="7"/>
  <c r="V258" i="7" s="1"/>
  <c r="D261" i="7"/>
  <c r="F260" i="7"/>
  <c r="G260" i="7" s="1"/>
  <c r="S256" i="7"/>
  <c r="T256" i="7"/>
  <c r="AF255" i="7"/>
  <c r="AG255" i="7" s="1"/>
  <c r="T257" i="7"/>
  <c r="L258" i="7"/>
  <c r="M258" i="7" s="1"/>
  <c r="P258" i="7" s="1"/>
  <c r="Y255" i="7" l="1"/>
  <c r="Z255" i="7"/>
  <c r="N258" i="7"/>
  <c r="O258" i="7" s="1"/>
  <c r="S258" i="7"/>
  <c r="T258" i="7"/>
  <c r="L259" i="7"/>
  <c r="N259" i="7" s="1"/>
  <c r="O259" i="7" s="1"/>
  <c r="AD257" i="7"/>
  <c r="AE257" i="7" s="1"/>
  <c r="W257" i="7"/>
  <c r="AA257" i="7" s="1"/>
  <c r="W256" i="7"/>
  <c r="AD256" i="7"/>
  <c r="X258" i="7"/>
  <c r="AB258" i="7"/>
  <c r="AC258" i="7" s="1"/>
  <c r="U259" i="7"/>
  <c r="V259" i="7" s="1"/>
  <c r="K260" i="7"/>
  <c r="Q260" i="7"/>
  <c r="R260" i="7" s="1"/>
  <c r="J260" i="7"/>
  <c r="I260" i="7"/>
  <c r="F261" i="7"/>
  <c r="G261" i="7" s="1"/>
  <c r="D262" i="7"/>
  <c r="M259" i="7" l="1"/>
  <c r="P259" i="7" s="1"/>
  <c r="S259" i="7" s="1"/>
  <c r="Y257" i="7"/>
  <c r="Z257" i="7"/>
  <c r="AH257" i="7"/>
  <c r="AA256" i="7"/>
  <c r="Z256" i="7"/>
  <c r="Y256" i="7"/>
  <c r="AE256" i="7"/>
  <c r="AH256" i="7"/>
  <c r="AF257" i="7"/>
  <c r="AG257" i="7" s="1"/>
  <c r="Q261" i="7"/>
  <c r="R261" i="7" s="1"/>
  <c r="I261" i="7"/>
  <c r="K261" i="7"/>
  <c r="J261" i="7"/>
  <c r="F262" i="7"/>
  <c r="G262" i="7" s="1"/>
  <c r="D263" i="7"/>
  <c r="T259" i="7"/>
  <c r="L260" i="7"/>
  <c r="M260" i="7" s="1"/>
  <c r="P260" i="7" s="1"/>
  <c r="W258" i="7"/>
  <c r="AA258" i="7" s="1"/>
  <c r="AD258" i="7"/>
  <c r="AE258" i="7" s="1"/>
  <c r="X259" i="7"/>
  <c r="AB259" i="7"/>
  <c r="AC259" i="7" s="1"/>
  <c r="U260" i="7"/>
  <c r="V260" i="7" s="1"/>
  <c r="S260" i="7" l="1"/>
  <c r="T260" i="7"/>
  <c r="AF258" i="7"/>
  <c r="AG258" i="7" s="1"/>
  <c r="K262" i="7"/>
  <c r="J262" i="7"/>
  <c r="I262" i="7"/>
  <c r="Q262" i="7"/>
  <c r="R262" i="7" s="1"/>
  <c r="W259" i="7"/>
  <c r="AA259" i="7" s="1"/>
  <c r="AD259" i="7"/>
  <c r="AE259" i="7" s="1"/>
  <c r="AH258" i="7"/>
  <c r="Z258" i="7"/>
  <c r="L261" i="7"/>
  <c r="M261" i="7" s="1"/>
  <c r="P261" i="7" s="1"/>
  <c r="AF256" i="7"/>
  <c r="AG256" i="7" s="1"/>
  <c r="D264" i="7"/>
  <c r="F263" i="7"/>
  <c r="G263" i="7" s="1"/>
  <c r="X260" i="7"/>
  <c r="AB260" i="7"/>
  <c r="AC260" i="7" s="1"/>
  <c r="N260" i="7"/>
  <c r="O260" i="7" s="1"/>
  <c r="Y258" i="7"/>
  <c r="U261" i="7"/>
  <c r="V261" i="7" s="1"/>
  <c r="AH259" i="7" l="1"/>
  <c r="Z259" i="7"/>
  <c r="Z10" i="8" s="1"/>
  <c r="Y259" i="7"/>
  <c r="Z9" i="8" s="1"/>
  <c r="Z22" i="8" s="1"/>
  <c r="S261" i="7"/>
  <c r="T261" i="7"/>
  <c r="L262" i="7"/>
  <c r="M262" i="7" s="1"/>
  <c r="P262" i="7" s="1"/>
  <c r="U262" i="7"/>
  <c r="V262" i="7" s="1"/>
  <c r="Q263" i="7"/>
  <c r="R263" i="7" s="1"/>
  <c r="I263" i="7"/>
  <c r="K263" i="7"/>
  <c r="J263" i="7"/>
  <c r="N261" i="7"/>
  <c r="O261" i="7" s="1"/>
  <c r="AF259" i="7"/>
  <c r="AG259" i="7" s="1"/>
  <c r="W260" i="7"/>
  <c r="AA260" i="7" s="1"/>
  <c r="AD260" i="7"/>
  <c r="AE260" i="7" s="1"/>
  <c r="X261" i="7"/>
  <c r="AB261" i="7"/>
  <c r="AC261" i="7" s="1"/>
  <c r="D265" i="7"/>
  <c r="F264" i="7"/>
  <c r="G264" i="7" s="1"/>
  <c r="Z20" i="8" l="1"/>
  <c r="Z21" i="8"/>
  <c r="Z13" i="8"/>
  <c r="Z14" i="8"/>
  <c r="Z15" i="8"/>
  <c r="Z16" i="8"/>
  <c r="Z260" i="7"/>
  <c r="AH260" i="7"/>
  <c r="S262" i="7"/>
  <c r="T262" i="7"/>
  <c r="X262" i="7"/>
  <c r="AB262" i="7"/>
  <c r="AC262" i="7" s="1"/>
  <c r="K264" i="7"/>
  <c r="Q264" i="7"/>
  <c r="R264" i="7" s="1"/>
  <c r="I264" i="7"/>
  <c r="J264" i="7"/>
  <c r="D266" i="7"/>
  <c r="F265" i="7"/>
  <c r="G265" i="7" s="1"/>
  <c r="N262" i="7"/>
  <c r="O262" i="7" s="1"/>
  <c r="L263" i="7"/>
  <c r="N263" i="7" s="1"/>
  <c r="O263" i="7" s="1"/>
  <c r="U263" i="7"/>
  <c r="V263" i="7" s="1"/>
  <c r="AD261" i="7"/>
  <c r="AE261" i="7" s="1"/>
  <c r="W261" i="7"/>
  <c r="AA261" i="7" s="1"/>
  <c r="AF260" i="7"/>
  <c r="AG260" i="7" s="1"/>
  <c r="Y260" i="7"/>
  <c r="Z18" i="8" l="1"/>
  <c r="Z17" i="8"/>
  <c r="Z12" i="8"/>
  <c r="AH261" i="7"/>
  <c r="M263" i="7"/>
  <c r="P263" i="7" s="1"/>
  <c r="S263" i="7" s="1"/>
  <c r="L264" i="7"/>
  <c r="N264" i="7" s="1"/>
  <c r="O264" i="7" s="1"/>
  <c r="U264" i="7"/>
  <c r="V264" i="7" s="1"/>
  <c r="Z261" i="7"/>
  <c r="AF261" i="7"/>
  <c r="AG261" i="7" s="1"/>
  <c r="X263" i="7"/>
  <c r="AB263" i="7"/>
  <c r="AC263" i="7" s="1"/>
  <c r="Y261" i="7"/>
  <c r="K265" i="7"/>
  <c r="Q265" i="7"/>
  <c r="R265" i="7" s="1"/>
  <c r="I265" i="7"/>
  <c r="J265" i="7"/>
  <c r="W262" i="7"/>
  <c r="AA262" i="7" s="1"/>
  <c r="AD262" i="7"/>
  <c r="AE262" i="7" s="1"/>
  <c r="F266" i="7"/>
  <c r="G266" i="7" s="1"/>
  <c r="D267" i="7"/>
  <c r="T263" i="7" l="1"/>
  <c r="W263" i="7" s="1"/>
  <c r="AA263" i="7" s="1"/>
  <c r="M264" i="7"/>
  <c r="P264" i="7" s="1"/>
  <c r="S264" i="7" s="1"/>
  <c r="AH262" i="7"/>
  <c r="F267" i="7"/>
  <c r="G267" i="7" s="1"/>
  <c r="D268" i="7"/>
  <c r="K266" i="7"/>
  <c r="J266" i="7"/>
  <c r="Q266" i="7"/>
  <c r="R266" i="7" s="1"/>
  <c r="I266" i="7"/>
  <c r="AF262" i="7"/>
  <c r="AG262" i="7" s="1"/>
  <c r="X264" i="7"/>
  <c r="AB264" i="7"/>
  <c r="AC264" i="7" s="1"/>
  <c r="L265" i="7"/>
  <c r="N265" i="7" s="1"/>
  <c r="O265" i="7" s="1"/>
  <c r="Y262" i="7"/>
  <c r="U265" i="7"/>
  <c r="V265" i="7" s="1"/>
  <c r="Z262" i="7"/>
  <c r="AD263" i="7" l="1"/>
  <c r="AE263" i="7" s="1"/>
  <c r="AF263" i="7" s="1"/>
  <c r="AG263" i="7" s="1"/>
  <c r="T264" i="7"/>
  <c r="AD264" i="7" s="1"/>
  <c r="AE264" i="7" s="1"/>
  <c r="U266" i="7"/>
  <c r="V266" i="7" s="1"/>
  <c r="L266" i="7"/>
  <c r="M266" i="7" s="1"/>
  <c r="P266" i="7" s="1"/>
  <c r="X265" i="7"/>
  <c r="AB265" i="7"/>
  <c r="AC265" i="7" s="1"/>
  <c r="Z263" i="7"/>
  <c r="Y263" i="7"/>
  <c r="D269" i="7"/>
  <c r="F268" i="7"/>
  <c r="G268" i="7" s="1"/>
  <c r="M265" i="7"/>
  <c r="P265" i="7" s="1"/>
  <c r="Q267" i="7"/>
  <c r="R267" i="7" s="1"/>
  <c r="I267" i="7"/>
  <c r="K267" i="7"/>
  <c r="J267" i="7"/>
  <c r="AH263" i="7" l="1"/>
  <c r="W264" i="7"/>
  <c r="AA264" i="7" s="1"/>
  <c r="AH264" i="7"/>
  <c r="S266" i="7"/>
  <c r="T266" i="7"/>
  <c r="L267" i="7"/>
  <c r="M267" i="7" s="1"/>
  <c r="P267" i="7" s="1"/>
  <c r="D270" i="7"/>
  <c r="F269" i="7"/>
  <c r="G269" i="7" s="1"/>
  <c r="N266" i="7"/>
  <c r="O266" i="7" s="1"/>
  <c r="K268" i="7"/>
  <c r="Q268" i="7"/>
  <c r="R268" i="7" s="1"/>
  <c r="I268" i="7"/>
  <c r="J268" i="7"/>
  <c r="U267" i="7"/>
  <c r="V267" i="7" s="1"/>
  <c r="AF264" i="7"/>
  <c r="AG264" i="7" s="1"/>
  <c r="S265" i="7"/>
  <c r="T265" i="7"/>
  <c r="X266" i="7"/>
  <c r="AB266" i="7"/>
  <c r="AC266" i="7" s="1"/>
  <c r="Y264" i="7" l="1"/>
  <c r="Z264" i="7"/>
  <c r="S267" i="7"/>
  <c r="T267" i="7"/>
  <c r="K269" i="7"/>
  <c r="J269" i="7"/>
  <c r="Q269" i="7"/>
  <c r="R269" i="7" s="1"/>
  <c r="I269" i="7"/>
  <c r="X267" i="7"/>
  <c r="AB267" i="7"/>
  <c r="AC267" i="7" s="1"/>
  <c r="L268" i="7"/>
  <c r="N268" i="7" s="1"/>
  <c r="O268" i="7" s="1"/>
  <c r="F270" i="7"/>
  <c r="G270" i="7" s="1"/>
  <c r="D271" i="7"/>
  <c r="AD265" i="7"/>
  <c r="W265" i="7"/>
  <c r="U268" i="7"/>
  <c r="V268" i="7" s="1"/>
  <c r="N267" i="7"/>
  <c r="O267" i="7" s="1"/>
  <c r="W266" i="7"/>
  <c r="AA266" i="7" s="1"/>
  <c r="AD266" i="7"/>
  <c r="AE266" i="7" s="1"/>
  <c r="M268" i="7" l="1"/>
  <c r="P268" i="7" s="1"/>
  <c r="AH266" i="7"/>
  <c r="AE265" i="7"/>
  <c r="AH265" i="7"/>
  <c r="AA265" i="7"/>
  <c r="Y265" i="7"/>
  <c r="Z265" i="7"/>
  <c r="X268" i="7"/>
  <c r="AB268" i="7"/>
  <c r="AC268" i="7" s="1"/>
  <c r="Y266" i="7"/>
  <c r="AF266" i="7"/>
  <c r="AG266" i="7" s="1"/>
  <c r="L269" i="7"/>
  <c r="M269" i="7" s="1"/>
  <c r="P269" i="7" s="1"/>
  <c r="Z266" i="7"/>
  <c r="W267" i="7"/>
  <c r="AA267" i="7" s="1"/>
  <c r="AD267" i="7"/>
  <c r="AE267" i="7" s="1"/>
  <c r="U269" i="7"/>
  <c r="V269" i="7" s="1"/>
  <c r="F271" i="7"/>
  <c r="G271" i="7" s="1"/>
  <c r="D272" i="7"/>
  <c r="K270" i="7"/>
  <c r="J270" i="7"/>
  <c r="Q270" i="7"/>
  <c r="R270" i="7" s="1"/>
  <c r="I270" i="7"/>
  <c r="S268" i="7" l="1"/>
  <c r="T268" i="7"/>
  <c r="W268" i="7" s="1"/>
  <c r="AA268" i="7" s="1"/>
  <c r="Z267" i="7"/>
  <c r="S269" i="7"/>
  <c r="T269" i="7"/>
  <c r="X269" i="7"/>
  <c r="AB269" i="7"/>
  <c r="AC269" i="7" s="1"/>
  <c r="N269" i="7"/>
  <c r="O269" i="7" s="1"/>
  <c r="U270" i="7"/>
  <c r="V270" i="7" s="1"/>
  <c r="AH267" i="7"/>
  <c r="Y267" i="7"/>
  <c r="AF265" i="7"/>
  <c r="AG265" i="7" s="1"/>
  <c r="L270" i="7"/>
  <c r="N270" i="7" s="1"/>
  <c r="O270" i="7" s="1"/>
  <c r="D273" i="7"/>
  <c r="F272" i="7"/>
  <c r="G272" i="7" s="1"/>
  <c r="AF267" i="7"/>
  <c r="AG267" i="7" s="1"/>
  <c r="Q271" i="7"/>
  <c r="R271" i="7" s="1"/>
  <c r="I271" i="7"/>
  <c r="K271" i="7"/>
  <c r="J271" i="7"/>
  <c r="Z268" i="7" l="1"/>
  <c r="Y268" i="7"/>
  <c r="AD268" i="7"/>
  <c r="M270" i="7"/>
  <c r="P270" i="7" s="1"/>
  <c r="S270" i="7" s="1"/>
  <c r="U271" i="7"/>
  <c r="V271" i="7" s="1"/>
  <c r="K272" i="7"/>
  <c r="Q272" i="7"/>
  <c r="R272" i="7" s="1"/>
  <c r="I272" i="7"/>
  <c r="J272" i="7"/>
  <c r="W269" i="7"/>
  <c r="AA269" i="7" s="1"/>
  <c r="AD269" i="7"/>
  <c r="AE269" i="7" s="1"/>
  <c r="D274" i="7"/>
  <c r="F273" i="7"/>
  <c r="G273" i="7" s="1"/>
  <c r="L271" i="7"/>
  <c r="M271" i="7" s="1"/>
  <c r="P271" i="7" s="1"/>
  <c r="X270" i="7"/>
  <c r="AB270" i="7"/>
  <c r="AC270" i="7" s="1"/>
  <c r="T270" i="7" l="1"/>
  <c r="W270" i="7" s="1"/>
  <c r="AA270" i="7" s="1"/>
  <c r="AE268" i="7"/>
  <c r="AF268" i="7" s="1"/>
  <c r="AG268" i="7" s="1"/>
  <c r="AH268" i="7"/>
  <c r="Z269" i="7"/>
  <c r="AH269" i="7"/>
  <c r="S271" i="7"/>
  <c r="T271" i="7"/>
  <c r="N271" i="7"/>
  <c r="O271" i="7" s="1"/>
  <c r="K273" i="7"/>
  <c r="J273" i="7"/>
  <c r="Q273" i="7"/>
  <c r="R273" i="7" s="1"/>
  <c r="I273" i="7"/>
  <c r="U272" i="7"/>
  <c r="V272" i="7" s="1"/>
  <c r="F274" i="7"/>
  <c r="G274" i="7" s="1"/>
  <c r="D275" i="7"/>
  <c r="L272" i="7"/>
  <c r="N272" i="7" s="1"/>
  <c r="O272" i="7" s="1"/>
  <c r="AF269" i="7"/>
  <c r="AG269" i="7" s="1"/>
  <c r="Y269" i="7"/>
  <c r="X271" i="7"/>
  <c r="AB271" i="7"/>
  <c r="AC271" i="7" s="1"/>
  <c r="AD270" i="7" l="1"/>
  <c r="AE270" i="7" s="1"/>
  <c r="AF270" i="7" s="1"/>
  <c r="AG270" i="7" s="1"/>
  <c r="M272" i="7"/>
  <c r="P272" i="7" s="1"/>
  <c r="S272" i="7" s="1"/>
  <c r="Y270" i="7"/>
  <c r="Z270" i="7"/>
  <c r="L273" i="7"/>
  <c r="N273" i="7" s="1"/>
  <c r="O273" i="7" s="1"/>
  <c r="F275" i="7"/>
  <c r="G275" i="7" s="1"/>
  <c r="D276" i="7"/>
  <c r="K274" i="7"/>
  <c r="J274" i="7"/>
  <c r="Q274" i="7"/>
  <c r="R274" i="7" s="1"/>
  <c r="I274" i="7"/>
  <c r="AB272" i="7"/>
  <c r="AC272" i="7" s="1"/>
  <c r="X272" i="7"/>
  <c r="W271" i="7"/>
  <c r="AA271" i="7" s="1"/>
  <c r="AD271" i="7"/>
  <c r="AE271" i="7" s="1"/>
  <c r="U273" i="7"/>
  <c r="V273" i="7" s="1"/>
  <c r="AH270" i="7" l="1"/>
  <c r="T272" i="7"/>
  <c r="AD272" i="7" s="1"/>
  <c r="AE272" i="7" s="1"/>
  <c r="Y271" i="7"/>
  <c r="AH271" i="7"/>
  <c r="U274" i="7"/>
  <c r="V274" i="7" s="1"/>
  <c r="AB273" i="7"/>
  <c r="AC273" i="7" s="1"/>
  <c r="X273" i="7"/>
  <c r="L274" i="7"/>
  <c r="N274" i="7" s="1"/>
  <c r="O274" i="7" s="1"/>
  <c r="D277" i="7"/>
  <c r="F276" i="7"/>
  <c r="G276" i="7" s="1"/>
  <c r="AF271" i="7"/>
  <c r="AG271" i="7" s="1"/>
  <c r="J275" i="7"/>
  <c r="Q275" i="7"/>
  <c r="R275" i="7" s="1"/>
  <c r="I275" i="7"/>
  <c r="K275" i="7"/>
  <c r="M273" i="7"/>
  <c r="P273" i="7" s="1"/>
  <c r="Z271" i="7"/>
  <c r="W272" i="7" l="1"/>
  <c r="AA272" i="7" s="1"/>
  <c r="M274" i="7"/>
  <c r="P274" i="7" s="1"/>
  <c r="S274" i="7" s="1"/>
  <c r="X274" i="7"/>
  <c r="AB274" i="7"/>
  <c r="AC274" i="7" s="1"/>
  <c r="D278" i="7"/>
  <c r="F277" i="7"/>
  <c r="G277" i="7" s="1"/>
  <c r="U275" i="7"/>
  <c r="V275" i="7" s="1"/>
  <c r="S273" i="7"/>
  <c r="T273" i="7"/>
  <c r="K276" i="7"/>
  <c r="J276" i="7"/>
  <c r="Q276" i="7"/>
  <c r="R276" i="7" s="1"/>
  <c r="I276" i="7"/>
  <c r="L275" i="7"/>
  <c r="M275" i="7" s="1"/>
  <c r="P275" i="7" s="1"/>
  <c r="AF272" i="7"/>
  <c r="AG272" i="7" s="1"/>
  <c r="AH272" i="7"/>
  <c r="Y272" i="7" l="1"/>
  <c r="Z272" i="7"/>
  <c r="T274" i="7"/>
  <c r="W274" i="7" s="1"/>
  <c r="AA274" i="7" s="1"/>
  <c r="S275" i="7"/>
  <c r="T275" i="7"/>
  <c r="X275" i="7"/>
  <c r="AB275" i="7"/>
  <c r="AC275" i="7" s="1"/>
  <c r="K277" i="7"/>
  <c r="J277" i="7"/>
  <c r="Q277" i="7"/>
  <c r="R277" i="7" s="1"/>
  <c r="I277" i="7"/>
  <c r="N275" i="7"/>
  <c r="O275" i="7" s="1"/>
  <c r="AD273" i="7"/>
  <c r="W273" i="7"/>
  <c r="U276" i="7"/>
  <c r="V276" i="7" s="1"/>
  <c r="F278" i="7"/>
  <c r="G278" i="7" s="1"/>
  <c r="D279" i="7"/>
  <c r="L276" i="7"/>
  <c r="M276" i="7" s="1"/>
  <c r="P276" i="7" s="1"/>
  <c r="AD274" i="7" l="1"/>
  <c r="AE274" i="7" s="1"/>
  <c r="AF274" i="7" s="1"/>
  <c r="AG274" i="7" s="1"/>
  <c r="Y274" i="7"/>
  <c r="Z274" i="7"/>
  <c r="S276" i="7"/>
  <c r="T276" i="7"/>
  <c r="U277" i="7"/>
  <c r="V277" i="7" s="1"/>
  <c r="AE273" i="7"/>
  <c r="AH273" i="7"/>
  <c r="L277" i="7"/>
  <c r="N277" i="7" s="1"/>
  <c r="O277" i="7" s="1"/>
  <c r="N276" i="7"/>
  <c r="O276" i="7" s="1"/>
  <c r="F279" i="7"/>
  <c r="G279" i="7" s="1"/>
  <c r="D280" i="7"/>
  <c r="AA273" i="7"/>
  <c r="Z273" i="7"/>
  <c r="Y273" i="7"/>
  <c r="K278" i="7"/>
  <c r="J278" i="7"/>
  <c r="Q278" i="7"/>
  <c r="R278" i="7" s="1"/>
  <c r="I278" i="7"/>
  <c r="W275" i="7"/>
  <c r="AA275" i="7" s="1"/>
  <c r="AD275" i="7"/>
  <c r="AE275" i="7" s="1"/>
  <c r="AB276" i="7"/>
  <c r="AC276" i="7" s="1"/>
  <c r="X276" i="7"/>
  <c r="M277" i="7" l="1"/>
  <c r="P277" i="7" s="1"/>
  <c r="S277" i="7" s="1"/>
  <c r="AH274" i="7"/>
  <c r="Z275" i="7"/>
  <c r="J279" i="7"/>
  <c r="Q279" i="7"/>
  <c r="R279" i="7" s="1"/>
  <c r="I279" i="7"/>
  <c r="K279" i="7"/>
  <c r="AF273" i="7"/>
  <c r="AG273" i="7" s="1"/>
  <c r="AH275" i="7"/>
  <c r="L278" i="7"/>
  <c r="M278" i="7" s="1"/>
  <c r="P278" i="7" s="1"/>
  <c r="AB277" i="7"/>
  <c r="AC277" i="7" s="1"/>
  <c r="X277" i="7"/>
  <c r="D281" i="7"/>
  <c r="F280" i="7"/>
  <c r="G280" i="7" s="1"/>
  <c r="W276" i="7"/>
  <c r="AA276" i="7" s="1"/>
  <c r="AD276" i="7"/>
  <c r="AE276" i="7" s="1"/>
  <c r="AF275" i="7"/>
  <c r="AG275" i="7" s="1"/>
  <c r="U278" i="7"/>
  <c r="V278" i="7" s="1"/>
  <c r="Y275" i="7"/>
  <c r="T277" i="7" l="1"/>
  <c r="AD277" i="7" s="1"/>
  <c r="AE277" i="7" s="1"/>
  <c r="S278" i="7"/>
  <c r="T278" i="7"/>
  <c r="X278" i="7"/>
  <c r="AB278" i="7"/>
  <c r="AC278" i="7" s="1"/>
  <c r="U279" i="7"/>
  <c r="V279" i="7" s="1"/>
  <c r="L279" i="7"/>
  <c r="N279" i="7" s="1"/>
  <c r="O279" i="7" s="1"/>
  <c r="Y276" i="7"/>
  <c r="AF276" i="7"/>
  <c r="AG276" i="7" s="1"/>
  <c r="N278" i="7"/>
  <c r="O278" i="7" s="1"/>
  <c r="K280" i="7"/>
  <c r="J280" i="7"/>
  <c r="Q280" i="7"/>
  <c r="R280" i="7" s="1"/>
  <c r="I280" i="7"/>
  <c r="D282" i="7"/>
  <c r="F281" i="7"/>
  <c r="G281" i="7" s="1"/>
  <c r="AH276" i="7"/>
  <c r="Z276" i="7"/>
  <c r="W277" i="7" l="1"/>
  <c r="AA277" i="7" s="1"/>
  <c r="M279" i="7"/>
  <c r="P279" i="7" s="1"/>
  <c r="F282" i="7"/>
  <c r="G282" i="7" s="1"/>
  <c r="D283" i="7"/>
  <c r="U280" i="7"/>
  <c r="V280" i="7" s="1"/>
  <c r="L280" i="7"/>
  <c r="M280" i="7" s="1"/>
  <c r="P280" i="7" s="1"/>
  <c r="AH277" i="7"/>
  <c r="AF277" i="7"/>
  <c r="AG277" i="7" s="1"/>
  <c r="X279" i="7"/>
  <c r="AB279" i="7"/>
  <c r="AC279" i="7" s="1"/>
  <c r="W278" i="7"/>
  <c r="AA278" i="7" s="1"/>
  <c r="AD278" i="7"/>
  <c r="AE278" i="7" s="1"/>
  <c r="K281" i="7"/>
  <c r="J281" i="7"/>
  <c r="Q281" i="7"/>
  <c r="R281" i="7" s="1"/>
  <c r="I281" i="7"/>
  <c r="Y277" i="7" l="1"/>
  <c r="Z277" i="7"/>
  <c r="Y278" i="7"/>
  <c r="S280" i="7"/>
  <c r="T280" i="7"/>
  <c r="N280" i="7"/>
  <c r="O280" i="7" s="1"/>
  <c r="AB280" i="7"/>
  <c r="AC280" i="7" s="1"/>
  <c r="X280" i="7"/>
  <c r="U281" i="7"/>
  <c r="V281" i="7" s="1"/>
  <c r="F283" i="7"/>
  <c r="G283" i="7" s="1"/>
  <c r="D284" i="7"/>
  <c r="AF278" i="7"/>
  <c r="AG278" i="7" s="1"/>
  <c r="AH278" i="7"/>
  <c r="K282" i="7"/>
  <c r="J282" i="7"/>
  <c r="Q282" i="7"/>
  <c r="R282" i="7" s="1"/>
  <c r="I282" i="7"/>
  <c r="S279" i="7"/>
  <c r="T279" i="7"/>
  <c r="Z278" i="7"/>
  <c r="L281" i="7"/>
  <c r="N281" i="7" s="1"/>
  <c r="O281" i="7" s="1"/>
  <c r="M281" i="7" l="1"/>
  <c r="P281" i="7" s="1"/>
  <c r="D285" i="7"/>
  <c r="F284" i="7"/>
  <c r="G284" i="7" s="1"/>
  <c r="W279" i="7"/>
  <c r="AD279" i="7"/>
  <c r="J283" i="7"/>
  <c r="Q283" i="7"/>
  <c r="R283" i="7" s="1"/>
  <c r="I283" i="7"/>
  <c r="K283" i="7"/>
  <c r="U282" i="7"/>
  <c r="V282" i="7" s="1"/>
  <c r="L282" i="7"/>
  <c r="M282" i="7" s="1"/>
  <c r="P282" i="7" s="1"/>
  <c r="S282" i="7" s="1"/>
  <c r="W280" i="7"/>
  <c r="AA280" i="7" s="1"/>
  <c r="AD280" i="7"/>
  <c r="AE280" i="7" s="1"/>
  <c r="AB281" i="7"/>
  <c r="AC281" i="7" s="1"/>
  <c r="X281" i="7"/>
  <c r="N282" i="7" l="1"/>
  <c r="O282" i="7" s="1"/>
  <c r="AH280" i="7"/>
  <c r="AE279" i="7"/>
  <c r="AH279" i="7"/>
  <c r="AA279" i="7"/>
  <c r="Z279" i="7"/>
  <c r="Y279" i="7"/>
  <c r="T282" i="7"/>
  <c r="K284" i="7"/>
  <c r="J284" i="7"/>
  <c r="I284" i="7"/>
  <c r="Q284" i="7"/>
  <c r="R284" i="7" s="1"/>
  <c r="X282" i="7"/>
  <c r="AB282" i="7"/>
  <c r="AC282" i="7" s="1"/>
  <c r="F285" i="7"/>
  <c r="G285" i="7" s="1"/>
  <c r="D286" i="7"/>
  <c r="AF280" i="7"/>
  <c r="AG280" i="7" s="1"/>
  <c r="Y280" i="7"/>
  <c r="U283" i="7"/>
  <c r="V283" i="7" s="1"/>
  <c r="Z280" i="7"/>
  <c r="L283" i="7"/>
  <c r="N283" i="7" s="1"/>
  <c r="O283" i="7" s="1"/>
  <c r="S281" i="7"/>
  <c r="T281" i="7"/>
  <c r="W282" i="7" l="1"/>
  <c r="AA282" i="7" s="1"/>
  <c r="AD282" i="7"/>
  <c r="AE282" i="7" s="1"/>
  <c r="AD281" i="7"/>
  <c r="W281" i="7"/>
  <c r="J285" i="7"/>
  <c r="I285" i="7"/>
  <c r="Q285" i="7"/>
  <c r="R285" i="7" s="1"/>
  <c r="K285" i="7"/>
  <c r="U284" i="7"/>
  <c r="V284" i="7" s="1"/>
  <c r="M283" i="7"/>
  <c r="P283" i="7" s="1"/>
  <c r="X283" i="7"/>
  <c r="AB283" i="7"/>
  <c r="AC283" i="7" s="1"/>
  <c r="F286" i="7"/>
  <c r="G286" i="7" s="1"/>
  <c r="D287" i="7"/>
  <c r="L284" i="7"/>
  <c r="N284" i="7" s="1"/>
  <c r="O284" i="7" s="1"/>
  <c r="AF279" i="7"/>
  <c r="AG279" i="7" s="1"/>
  <c r="Y282" i="7" l="1"/>
  <c r="Z282" i="7"/>
  <c r="L285" i="7"/>
  <c r="N285" i="7" s="1"/>
  <c r="O285" i="7" s="1"/>
  <c r="M284" i="7"/>
  <c r="P284" i="7" s="1"/>
  <c r="S283" i="7"/>
  <c r="T283" i="7"/>
  <c r="AA281" i="7"/>
  <c r="Z281" i="7"/>
  <c r="Y281" i="7"/>
  <c r="AE281" i="7"/>
  <c r="AH281" i="7"/>
  <c r="AB284" i="7"/>
  <c r="AC284" i="7" s="1"/>
  <c r="X284" i="7"/>
  <c r="D288" i="7"/>
  <c r="F287" i="7"/>
  <c r="G287" i="7" s="1"/>
  <c r="AH282" i="7"/>
  <c r="Q286" i="7"/>
  <c r="R286" i="7" s="1"/>
  <c r="I286" i="7"/>
  <c r="K286" i="7"/>
  <c r="J286" i="7"/>
  <c r="U285" i="7"/>
  <c r="V285" i="7" s="1"/>
  <c r="AF282" i="7"/>
  <c r="AG282" i="7" s="1"/>
  <c r="M285" i="7"/>
  <c r="P285" i="7" s="1"/>
  <c r="S285" i="7" s="1"/>
  <c r="T285" i="7" l="1"/>
  <c r="W285" i="7" s="1"/>
  <c r="AA285" i="7" s="1"/>
  <c r="K287" i="7"/>
  <c r="Q287" i="7"/>
  <c r="R287" i="7" s="1"/>
  <c r="I287" i="7"/>
  <c r="J287" i="7"/>
  <c r="AB285" i="7"/>
  <c r="AC285" i="7" s="1"/>
  <c r="X285" i="7"/>
  <c r="D289" i="7"/>
  <c r="F288" i="7"/>
  <c r="G288" i="7" s="1"/>
  <c r="W283" i="7"/>
  <c r="AD283" i="7"/>
  <c r="L286" i="7"/>
  <c r="M286" i="7" s="1"/>
  <c r="P286" i="7" s="1"/>
  <c r="S284" i="7"/>
  <c r="T284" i="7"/>
  <c r="U286" i="7"/>
  <c r="V286" i="7" s="1"/>
  <c r="AF281" i="7"/>
  <c r="AG281" i="7" s="1"/>
  <c r="S286" i="7" l="1"/>
  <c r="T286" i="7"/>
  <c r="K288" i="7"/>
  <c r="I288" i="7"/>
  <c r="Q288" i="7"/>
  <c r="R288" i="7" s="1"/>
  <c r="J288" i="7"/>
  <c r="F289" i="7"/>
  <c r="G289" i="7" s="1"/>
  <c r="D290" i="7"/>
  <c r="Z285" i="7"/>
  <c r="Y285" i="7"/>
  <c r="X286" i="7"/>
  <c r="AB286" i="7"/>
  <c r="AC286" i="7" s="1"/>
  <c r="AD285" i="7"/>
  <c r="AE285" i="7" s="1"/>
  <c r="L287" i="7"/>
  <c r="M287" i="7" s="1"/>
  <c r="P287" i="7" s="1"/>
  <c r="N286" i="7"/>
  <c r="O286" i="7" s="1"/>
  <c r="AE283" i="7"/>
  <c r="AH283" i="7"/>
  <c r="U287" i="7"/>
  <c r="V287" i="7" s="1"/>
  <c r="AD284" i="7"/>
  <c r="W284" i="7"/>
  <c r="AA283" i="7"/>
  <c r="Z283" i="7"/>
  <c r="Y283" i="7"/>
  <c r="S287" i="7" l="1"/>
  <c r="T287" i="7"/>
  <c r="F290" i="7"/>
  <c r="G290" i="7" s="1"/>
  <c r="D291" i="7"/>
  <c r="AE284" i="7"/>
  <c r="AH284" i="7"/>
  <c r="N287" i="7"/>
  <c r="O287" i="7" s="1"/>
  <c r="K289" i="7"/>
  <c r="J289" i="7"/>
  <c r="I289" i="7"/>
  <c r="Q289" i="7"/>
  <c r="R289" i="7" s="1"/>
  <c r="AF285" i="7"/>
  <c r="AG285" i="7" s="1"/>
  <c r="L288" i="7"/>
  <c r="N288" i="7" s="1"/>
  <c r="O288" i="7" s="1"/>
  <c r="U288" i="7"/>
  <c r="V288" i="7" s="1"/>
  <c r="AA284" i="7"/>
  <c r="Z284" i="7"/>
  <c r="Y284" i="7"/>
  <c r="X287" i="7"/>
  <c r="AB287" i="7"/>
  <c r="AC287" i="7" s="1"/>
  <c r="AF283" i="7"/>
  <c r="AG283" i="7" s="1"/>
  <c r="AH285" i="7"/>
  <c r="W286" i="7"/>
  <c r="AA286" i="7" s="1"/>
  <c r="AD286" i="7"/>
  <c r="AE286" i="7" s="1"/>
  <c r="AH286" i="7" l="1"/>
  <c r="Z286" i="7"/>
  <c r="Y286" i="7"/>
  <c r="AF286" i="7"/>
  <c r="AG286" i="7" s="1"/>
  <c r="M288" i="7"/>
  <c r="P288" i="7" s="1"/>
  <c r="AF284" i="7"/>
  <c r="AG284" i="7" s="1"/>
  <c r="D292" i="7"/>
  <c r="F291" i="7"/>
  <c r="G291" i="7" s="1"/>
  <c r="U289" i="7"/>
  <c r="V289" i="7" s="1"/>
  <c r="Q290" i="7"/>
  <c r="R290" i="7" s="1"/>
  <c r="I290" i="7"/>
  <c r="K290" i="7"/>
  <c r="J290" i="7"/>
  <c r="W287" i="7"/>
  <c r="AA287" i="7" s="1"/>
  <c r="AD287" i="7"/>
  <c r="AE287" i="7" s="1"/>
  <c r="AB288" i="7"/>
  <c r="AC288" i="7" s="1"/>
  <c r="X288" i="7"/>
  <c r="L289" i="7"/>
  <c r="M289" i="7" s="1"/>
  <c r="P289" i="7" s="1"/>
  <c r="Y287" i="7" l="1"/>
  <c r="S289" i="7"/>
  <c r="T289" i="7"/>
  <c r="D293" i="7"/>
  <c r="F292" i="7"/>
  <c r="G292" i="7" s="1"/>
  <c r="L290" i="7"/>
  <c r="M290" i="7" s="1"/>
  <c r="P290" i="7" s="1"/>
  <c r="AH287" i="7"/>
  <c r="N289" i="7"/>
  <c r="O289" i="7" s="1"/>
  <c r="AF287" i="7"/>
  <c r="AG287" i="7" s="1"/>
  <c r="S288" i="7"/>
  <c r="T288" i="7"/>
  <c r="U290" i="7"/>
  <c r="V290" i="7" s="1"/>
  <c r="X289" i="7"/>
  <c r="AB289" i="7"/>
  <c r="AC289" i="7" s="1"/>
  <c r="Z287" i="7"/>
  <c r="K291" i="7"/>
  <c r="Q291" i="7"/>
  <c r="R291" i="7" s="1"/>
  <c r="I291" i="7"/>
  <c r="J291" i="7"/>
  <c r="S290" i="7" l="1"/>
  <c r="T290" i="7"/>
  <c r="U291" i="7"/>
  <c r="V291" i="7" s="1"/>
  <c r="N290" i="7"/>
  <c r="O290" i="7" s="1"/>
  <c r="AB290" i="7"/>
  <c r="AC290" i="7" s="1"/>
  <c r="X290" i="7"/>
  <c r="K292" i="7"/>
  <c r="J292" i="7"/>
  <c r="Q292" i="7"/>
  <c r="R292" i="7" s="1"/>
  <c r="I292" i="7"/>
  <c r="F293" i="7"/>
  <c r="G293" i="7" s="1"/>
  <c r="D294" i="7"/>
  <c r="AD288" i="7"/>
  <c r="W288" i="7"/>
  <c r="L291" i="7"/>
  <c r="N291" i="7" s="1"/>
  <c r="O291" i="7" s="1"/>
  <c r="W289" i="7"/>
  <c r="AA289" i="7" s="1"/>
  <c r="AD289" i="7"/>
  <c r="AE289" i="7" s="1"/>
  <c r="M291" i="7" l="1"/>
  <c r="P291" i="7" s="1"/>
  <c r="S291" i="7" s="1"/>
  <c r="K293" i="7"/>
  <c r="J293" i="7"/>
  <c r="I293" i="7"/>
  <c r="Q293" i="7"/>
  <c r="R293" i="7" s="1"/>
  <c r="Z289" i="7"/>
  <c r="AA10" i="8" s="1"/>
  <c r="AF289" i="7"/>
  <c r="AG289" i="7" s="1"/>
  <c r="AH289" i="7"/>
  <c r="X291" i="7"/>
  <c r="AB291" i="7"/>
  <c r="AC291" i="7" s="1"/>
  <c r="F294" i="7"/>
  <c r="G294" i="7" s="1"/>
  <c r="D295" i="7"/>
  <c r="Y289" i="7"/>
  <c r="AA9" i="8" s="1"/>
  <c r="AA22" i="8" s="1"/>
  <c r="AA288" i="7"/>
  <c r="Z288" i="7"/>
  <c r="Y288" i="7"/>
  <c r="U292" i="7"/>
  <c r="V292" i="7" s="1"/>
  <c r="W290" i="7"/>
  <c r="AA290" i="7" s="1"/>
  <c r="AD290" i="7"/>
  <c r="AE290" i="7" s="1"/>
  <c r="AE288" i="7"/>
  <c r="AH288" i="7"/>
  <c r="L292" i="7"/>
  <c r="M292" i="7" s="1"/>
  <c r="P292" i="7" s="1"/>
  <c r="AA20" i="8" l="1"/>
  <c r="AA21" i="8"/>
  <c r="AA15" i="8"/>
  <c r="AA16" i="8"/>
  <c r="AA13" i="8"/>
  <c r="AA14" i="8"/>
  <c r="T291" i="7"/>
  <c r="W291" i="7" s="1"/>
  <c r="AA291" i="7" s="1"/>
  <c r="AH290" i="7"/>
  <c r="S292" i="7"/>
  <c r="T292" i="7"/>
  <c r="U293" i="7"/>
  <c r="V293" i="7" s="1"/>
  <c r="Q294" i="7"/>
  <c r="R294" i="7" s="1"/>
  <c r="I294" i="7"/>
  <c r="K294" i="7"/>
  <c r="J294" i="7"/>
  <c r="X292" i="7"/>
  <c r="AB292" i="7"/>
  <c r="AC292" i="7" s="1"/>
  <c r="L293" i="7"/>
  <c r="M293" i="7" s="1"/>
  <c r="P293" i="7" s="1"/>
  <c r="Z290" i="7"/>
  <c r="N292" i="7"/>
  <c r="O292" i="7" s="1"/>
  <c r="AF288" i="7"/>
  <c r="AG288" i="7" s="1"/>
  <c r="Y290" i="7"/>
  <c r="AF290" i="7"/>
  <c r="AG290" i="7" s="1"/>
  <c r="D296" i="7"/>
  <c r="F295" i="7"/>
  <c r="G295" i="7" s="1"/>
  <c r="AA17" i="8" l="1"/>
  <c r="AA18" i="8"/>
  <c r="AA12" i="8"/>
  <c r="AD291" i="7"/>
  <c r="AE291" i="7" s="1"/>
  <c r="AF291" i="7" s="1"/>
  <c r="AG291" i="7" s="1"/>
  <c r="S293" i="7"/>
  <c r="T293" i="7"/>
  <c r="L294" i="7"/>
  <c r="M294" i="7" s="1"/>
  <c r="P294" i="7" s="1"/>
  <c r="N293" i="7"/>
  <c r="O293" i="7" s="1"/>
  <c r="D297" i="7"/>
  <c r="F296" i="7"/>
  <c r="G296" i="7" s="1"/>
  <c r="Z291" i="7"/>
  <c r="U294" i="7"/>
  <c r="V294" i="7" s="1"/>
  <c r="K295" i="7"/>
  <c r="Q295" i="7"/>
  <c r="R295" i="7" s="1"/>
  <c r="I295" i="7"/>
  <c r="J295" i="7"/>
  <c r="Y291" i="7"/>
  <c r="X293" i="7"/>
  <c r="AB293" i="7"/>
  <c r="AC293" i="7" s="1"/>
  <c r="AD292" i="7"/>
  <c r="AE292" i="7" s="1"/>
  <c r="W292" i="7"/>
  <c r="AA292" i="7" s="1"/>
  <c r="AH291" i="7" l="1"/>
  <c r="S294" i="7"/>
  <c r="T294" i="7"/>
  <c r="L295" i="7"/>
  <c r="N295" i="7" s="1"/>
  <c r="O295" i="7" s="1"/>
  <c r="K296" i="7"/>
  <c r="J296" i="7"/>
  <c r="Q296" i="7"/>
  <c r="R296" i="7" s="1"/>
  <c r="I296" i="7"/>
  <c r="AF292" i="7"/>
  <c r="AG292" i="7" s="1"/>
  <c r="F297" i="7"/>
  <c r="G297" i="7" s="1"/>
  <c r="D298" i="7"/>
  <c r="U295" i="7"/>
  <c r="V295" i="7" s="1"/>
  <c r="Z292" i="7"/>
  <c r="AB294" i="7"/>
  <c r="AC294" i="7" s="1"/>
  <c r="X294" i="7"/>
  <c r="N294" i="7"/>
  <c r="O294" i="7" s="1"/>
  <c r="AH292" i="7"/>
  <c r="W293" i="7"/>
  <c r="AA293" i="7" s="1"/>
  <c r="AD293" i="7"/>
  <c r="AE293" i="7" s="1"/>
  <c r="Y292" i="7"/>
  <c r="AH293" i="7" l="1"/>
  <c r="Y293" i="7"/>
  <c r="Z293" i="7"/>
  <c r="U296" i="7"/>
  <c r="V296" i="7" s="1"/>
  <c r="X295" i="7"/>
  <c r="AB295" i="7"/>
  <c r="AC295" i="7" s="1"/>
  <c r="L296" i="7"/>
  <c r="M296" i="7" s="1"/>
  <c r="P296" i="7" s="1"/>
  <c r="F298" i="7"/>
  <c r="G298" i="7" s="1"/>
  <c r="D299" i="7"/>
  <c r="M295" i="7"/>
  <c r="P295" i="7" s="1"/>
  <c r="K297" i="7"/>
  <c r="J297" i="7"/>
  <c r="I297" i="7"/>
  <c r="Q297" i="7"/>
  <c r="R297" i="7" s="1"/>
  <c r="W294" i="7"/>
  <c r="AA294" i="7" s="1"/>
  <c r="AD294" i="7"/>
  <c r="AE294" i="7" s="1"/>
  <c r="AF293" i="7"/>
  <c r="AG293" i="7" s="1"/>
  <c r="S296" i="7" l="1"/>
  <c r="T296" i="7"/>
  <c r="Q298" i="7"/>
  <c r="R298" i="7" s="1"/>
  <c r="I298" i="7"/>
  <c r="K298" i="7"/>
  <c r="J298" i="7"/>
  <c r="N296" i="7"/>
  <c r="O296" i="7" s="1"/>
  <c r="S295" i="7"/>
  <c r="T295" i="7"/>
  <c r="Z294" i="7"/>
  <c r="Y294" i="7"/>
  <c r="L297" i="7"/>
  <c r="M297" i="7" s="1"/>
  <c r="P297" i="7" s="1"/>
  <c r="X296" i="7"/>
  <c r="AB296" i="7"/>
  <c r="AC296" i="7" s="1"/>
  <c r="AF294" i="7"/>
  <c r="AG294" i="7" s="1"/>
  <c r="AH294" i="7"/>
  <c r="U297" i="7"/>
  <c r="V297" i="7" s="1"/>
  <c r="D300" i="7"/>
  <c r="F299" i="7"/>
  <c r="G299" i="7" s="1"/>
  <c r="S297" i="7" l="1"/>
  <c r="T297" i="7"/>
  <c r="L298" i="7"/>
  <c r="N298" i="7" s="1"/>
  <c r="O298" i="7" s="1"/>
  <c r="X297" i="7"/>
  <c r="AB297" i="7"/>
  <c r="AC297" i="7" s="1"/>
  <c r="K299" i="7"/>
  <c r="Q299" i="7"/>
  <c r="R299" i="7" s="1"/>
  <c r="I299" i="7"/>
  <c r="J299" i="7"/>
  <c r="W295" i="7"/>
  <c r="AD295" i="7"/>
  <c r="U298" i="7"/>
  <c r="V298" i="7" s="1"/>
  <c r="N297" i="7"/>
  <c r="O297" i="7" s="1"/>
  <c r="D301" i="7"/>
  <c r="F300" i="7"/>
  <c r="G300" i="7" s="1"/>
  <c r="W296" i="7"/>
  <c r="AA296" i="7" s="1"/>
  <c r="AD296" i="7"/>
  <c r="AE296" i="7" s="1"/>
  <c r="M298" i="7" l="1"/>
  <c r="P298" i="7" s="1"/>
  <c r="S298" i="7" s="1"/>
  <c r="AB298" i="7"/>
  <c r="AC298" i="7" s="1"/>
  <c r="X298" i="7"/>
  <c r="AA295" i="7"/>
  <c r="Z295" i="7"/>
  <c r="Y295" i="7"/>
  <c r="AH296" i="7"/>
  <c r="Y296" i="7"/>
  <c r="Z296" i="7"/>
  <c r="L299" i="7"/>
  <c r="M299" i="7" s="1"/>
  <c r="P299" i="7" s="1"/>
  <c r="AE295" i="7"/>
  <c r="AH295" i="7"/>
  <c r="K300" i="7"/>
  <c r="J300" i="7"/>
  <c r="Q300" i="7"/>
  <c r="R300" i="7" s="1"/>
  <c r="I300" i="7"/>
  <c r="D302" i="7"/>
  <c r="F301" i="7"/>
  <c r="G301" i="7" s="1"/>
  <c r="U299" i="7"/>
  <c r="V299" i="7" s="1"/>
  <c r="W297" i="7"/>
  <c r="AA297" i="7" s="1"/>
  <c r="AD297" i="7"/>
  <c r="AE297" i="7" s="1"/>
  <c r="AF296" i="7"/>
  <c r="AG296" i="7" s="1"/>
  <c r="T298" i="7" l="1"/>
  <c r="AD298" i="7" s="1"/>
  <c r="AE298" i="7" s="1"/>
  <c r="Y297" i="7"/>
  <c r="Z297" i="7"/>
  <c r="S299" i="7"/>
  <c r="T299" i="7"/>
  <c r="AF295" i="7"/>
  <c r="AG295" i="7" s="1"/>
  <c r="D303" i="7"/>
  <c r="F302" i="7"/>
  <c r="G302" i="7" s="1"/>
  <c r="N299" i="7"/>
  <c r="O299" i="7" s="1"/>
  <c r="AF297" i="7"/>
  <c r="AG297" i="7" s="1"/>
  <c r="AH297" i="7"/>
  <c r="U300" i="7"/>
  <c r="V300" i="7" s="1"/>
  <c r="L300" i="7"/>
  <c r="N300" i="7" s="1"/>
  <c r="O300" i="7" s="1"/>
  <c r="K301" i="7"/>
  <c r="J301" i="7"/>
  <c r="Q301" i="7"/>
  <c r="R301" i="7" s="1"/>
  <c r="I301" i="7"/>
  <c r="AB299" i="7"/>
  <c r="AC299" i="7" s="1"/>
  <c r="X299" i="7"/>
  <c r="W298" i="7" l="1"/>
  <c r="AA298" i="7" s="1"/>
  <c r="AH298" i="7"/>
  <c r="K302" i="7"/>
  <c r="J302" i="7"/>
  <c r="I302" i="7"/>
  <c r="Q302" i="7"/>
  <c r="R302" i="7" s="1"/>
  <c r="U301" i="7"/>
  <c r="V301" i="7" s="1"/>
  <c r="F303" i="7"/>
  <c r="G303" i="7" s="1"/>
  <c r="D304" i="7"/>
  <c r="M300" i="7"/>
  <c r="P300" i="7" s="1"/>
  <c r="AB300" i="7"/>
  <c r="AC300" i="7" s="1"/>
  <c r="X300" i="7"/>
  <c r="W299" i="7"/>
  <c r="AA299" i="7" s="1"/>
  <c r="AD299" i="7"/>
  <c r="AE299" i="7" s="1"/>
  <c r="L301" i="7"/>
  <c r="M301" i="7" s="1"/>
  <c r="P301" i="7" s="1"/>
  <c r="AF298" i="7"/>
  <c r="AG298" i="7" s="1"/>
  <c r="Y298" i="7" l="1"/>
  <c r="Z298" i="7"/>
  <c r="S301" i="7"/>
  <c r="T301" i="7"/>
  <c r="X301" i="7"/>
  <c r="AB301" i="7"/>
  <c r="AC301" i="7" s="1"/>
  <c r="K303" i="7"/>
  <c r="J303" i="7"/>
  <c r="I303" i="7"/>
  <c r="Q303" i="7"/>
  <c r="R303" i="7" s="1"/>
  <c r="U302" i="7"/>
  <c r="V302" i="7" s="1"/>
  <c r="Z299" i="7"/>
  <c r="L302" i="7"/>
  <c r="M302" i="7" s="1"/>
  <c r="P302" i="7" s="1"/>
  <c r="S300" i="7"/>
  <c r="T300" i="7"/>
  <c r="N301" i="7"/>
  <c r="O301" i="7" s="1"/>
  <c r="Y299" i="7"/>
  <c r="AF299" i="7"/>
  <c r="AG299" i="7" s="1"/>
  <c r="D305" i="7"/>
  <c r="F304" i="7"/>
  <c r="G304" i="7" s="1"/>
  <c r="AH299" i="7"/>
  <c r="S302" i="7" l="1"/>
  <c r="T302" i="7"/>
  <c r="N302" i="7"/>
  <c r="O302" i="7" s="1"/>
  <c r="L303" i="7"/>
  <c r="M303" i="7" s="1"/>
  <c r="P303" i="7" s="1"/>
  <c r="U303" i="7"/>
  <c r="V303" i="7" s="1"/>
  <c r="AD300" i="7"/>
  <c r="W300" i="7"/>
  <c r="Q304" i="7"/>
  <c r="R304" i="7" s="1"/>
  <c r="I304" i="7"/>
  <c r="K304" i="7"/>
  <c r="J304" i="7"/>
  <c r="W301" i="7"/>
  <c r="AA301" i="7" s="1"/>
  <c r="AD301" i="7"/>
  <c r="AE301" i="7" s="1"/>
  <c r="D306" i="7"/>
  <c r="F305" i="7"/>
  <c r="G305" i="7" s="1"/>
  <c r="X302" i="7"/>
  <c r="AB302" i="7"/>
  <c r="AC302" i="7" s="1"/>
  <c r="S303" i="7" l="1"/>
  <c r="T303" i="7"/>
  <c r="X303" i="7"/>
  <c r="AB303" i="7"/>
  <c r="AC303" i="7" s="1"/>
  <c r="U304" i="7"/>
  <c r="V304" i="7" s="1"/>
  <c r="K305" i="7"/>
  <c r="J305" i="7"/>
  <c r="I305" i="7"/>
  <c r="Q305" i="7"/>
  <c r="R305" i="7" s="1"/>
  <c r="Z301" i="7"/>
  <c r="D307" i="7"/>
  <c r="F306" i="7"/>
  <c r="G306" i="7" s="1"/>
  <c r="Y301" i="7"/>
  <c r="N303" i="7"/>
  <c r="O303" i="7" s="1"/>
  <c r="AF301" i="7"/>
  <c r="AG301" i="7" s="1"/>
  <c r="AE300" i="7"/>
  <c r="AH300" i="7"/>
  <c r="L304" i="7"/>
  <c r="M304" i="7" s="1"/>
  <c r="P304" i="7" s="1"/>
  <c r="S304" i="7" s="1"/>
  <c r="AH301" i="7"/>
  <c r="W302" i="7"/>
  <c r="AA302" i="7" s="1"/>
  <c r="AD302" i="7"/>
  <c r="AE302" i="7" s="1"/>
  <c r="AA300" i="7"/>
  <c r="Y300" i="7"/>
  <c r="Z300" i="7"/>
  <c r="N304" i="7" l="1"/>
  <c r="O304" i="7" s="1"/>
  <c r="Z302" i="7"/>
  <c r="K306" i="7"/>
  <c r="J306" i="7"/>
  <c r="I306" i="7"/>
  <c r="Q306" i="7"/>
  <c r="R306" i="7" s="1"/>
  <c r="F307" i="7"/>
  <c r="G307" i="7" s="1"/>
  <c r="D308" i="7"/>
  <c r="T304" i="7"/>
  <c r="X304" i="7"/>
  <c r="AB304" i="7"/>
  <c r="AC304" i="7" s="1"/>
  <c r="AF300" i="7"/>
  <c r="AG300" i="7" s="1"/>
  <c r="U305" i="7"/>
  <c r="V305" i="7" s="1"/>
  <c r="AH302" i="7"/>
  <c r="AF302" i="7"/>
  <c r="AG302" i="7" s="1"/>
  <c r="L305" i="7"/>
  <c r="M305" i="7" s="1"/>
  <c r="P305" i="7" s="1"/>
  <c r="W303" i="7"/>
  <c r="AA303" i="7" s="1"/>
  <c r="AD303" i="7"/>
  <c r="AE303" i="7" s="1"/>
  <c r="Y302" i="7"/>
  <c r="S305" i="7" l="1"/>
  <c r="T305" i="7"/>
  <c r="W304" i="7"/>
  <c r="AA304" i="7" s="1"/>
  <c r="AD304" i="7"/>
  <c r="AE304" i="7" s="1"/>
  <c r="D309" i="7"/>
  <c r="F308" i="7"/>
  <c r="G308" i="7" s="1"/>
  <c r="J307" i="7"/>
  <c r="I307" i="7"/>
  <c r="Q307" i="7"/>
  <c r="R307" i="7" s="1"/>
  <c r="K307" i="7"/>
  <c r="X305" i="7"/>
  <c r="AB305" i="7"/>
  <c r="AC305" i="7" s="1"/>
  <c r="U306" i="7"/>
  <c r="V306" i="7" s="1"/>
  <c r="AF303" i="7"/>
  <c r="AG303" i="7" s="1"/>
  <c r="AH303" i="7"/>
  <c r="Z303" i="7"/>
  <c r="N305" i="7"/>
  <c r="O305" i="7" s="1"/>
  <c r="L306" i="7"/>
  <c r="M306" i="7" s="1"/>
  <c r="P306" i="7" s="1"/>
  <c r="Y303" i="7"/>
  <c r="Z304" i="7" l="1"/>
  <c r="Y304" i="7"/>
  <c r="S306" i="7"/>
  <c r="T306" i="7"/>
  <c r="L307" i="7"/>
  <c r="N307" i="7" s="1"/>
  <c r="O307" i="7" s="1"/>
  <c r="N306" i="7"/>
  <c r="O306" i="7" s="1"/>
  <c r="Q308" i="7"/>
  <c r="R308" i="7" s="1"/>
  <c r="I308" i="7"/>
  <c r="K308" i="7"/>
  <c r="J308" i="7"/>
  <c r="AB306" i="7"/>
  <c r="AC306" i="7" s="1"/>
  <c r="X306" i="7"/>
  <c r="D310" i="7"/>
  <c r="F309" i="7"/>
  <c r="G309" i="7" s="1"/>
  <c r="AF304" i="7"/>
  <c r="AG304" i="7" s="1"/>
  <c r="W305" i="7"/>
  <c r="AA305" i="7" s="1"/>
  <c r="AD305" i="7"/>
  <c r="AE305" i="7" s="1"/>
  <c r="AH304" i="7"/>
  <c r="U307" i="7"/>
  <c r="V307" i="7" s="1"/>
  <c r="AB307" i="7" l="1"/>
  <c r="AC307" i="7" s="1"/>
  <c r="X307" i="7"/>
  <c r="U308" i="7"/>
  <c r="V308" i="7" s="1"/>
  <c r="AF305" i="7"/>
  <c r="AG305" i="7" s="1"/>
  <c r="AH305" i="7"/>
  <c r="M307" i="7"/>
  <c r="P307" i="7" s="1"/>
  <c r="K309" i="7"/>
  <c r="J309" i="7"/>
  <c r="I309" i="7"/>
  <c r="Q309" i="7"/>
  <c r="R309" i="7" s="1"/>
  <c r="D311" i="7"/>
  <c r="F310" i="7"/>
  <c r="G310" i="7" s="1"/>
  <c r="AD306" i="7"/>
  <c r="AE306" i="7" s="1"/>
  <c r="W306" i="7"/>
  <c r="AA306" i="7" s="1"/>
  <c r="Y305" i="7"/>
  <c r="L308" i="7"/>
  <c r="N308" i="7" s="1"/>
  <c r="O308" i="7" s="1"/>
  <c r="Z305" i="7"/>
  <c r="AH306" i="7" l="1"/>
  <c r="L309" i="7"/>
  <c r="N309" i="7" s="1"/>
  <c r="O309" i="7" s="1"/>
  <c r="X308" i="7"/>
  <c r="AB308" i="7"/>
  <c r="AC308" i="7" s="1"/>
  <c r="U309" i="7"/>
  <c r="V309" i="7" s="1"/>
  <c r="AF306" i="7"/>
  <c r="AG306" i="7" s="1"/>
  <c r="Y306" i="7"/>
  <c r="M308" i="7"/>
  <c r="P308" i="7" s="1"/>
  <c r="Q310" i="7"/>
  <c r="R310" i="7" s="1"/>
  <c r="K310" i="7"/>
  <c r="J310" i="7"/>
  <c r="I310" i="7"/>
  <c r="F311" i="7"/>
  <c r="G311" i="7" s="1"/>
  <c r="D312" i="7"/>
  <c r="Z306" i="7"/>
  <c r="S307" i="7"/>
  <c r="T307" i="7"/>
  <c r="M309" i="7" l="1"/>
  <c r="P309" i="7" s="1"/>
  <c r="S309" i="7" s="1"/>
  <c r="L310" i="7"/>
  <c r="N310" i="7" s="1"/>
  <c r="O310" i="7" s="1"/>
  <c r="U310" i="7"/>
  <c r="V310" i="7" s="1"/>
  <c r="X309" i="7"/>
  <c r="AB309" i="7"/>
  <c r="AC309" i="7" s="1"/>
  <c r="F312" i="7"/>
  <c r="G312" i="7" s="1"/>
  <c r="D313" i="7"/>
  <c r="S308" i="7"/>
  <c r="T308" i="7"/>
  <c r="W307" i="7"/>
  <c r="AD307" i="7"/>
  <c r="K311" i="7"/>
  <c r="Q311" i="7"/>
  <c r="R311" i="7" s="1"/>
  <c r="J311" i="7"/>
  <c r="I311" i="7"/>
  <c r="T309" i="7" l="1"/>
  <c r="AD309" i="7" s="1"/>
  <c r="AE309" i="7" s="1"/>
  <c r="M310" i="7"/>
  <c r="P310" i="7" s="1"/>
  <c r="S310" i="7" s="1"/>
  <c r="AE307" i="7"/>
  <c r="AH307" i="7"/>
  <c r="AA307" i="7"/>
  <c r="Z307" i="7"/>
  <c r="Y307" i="7"/>
  <c r="W308" i="7"/>
  <c r="AD308" i="7"/>
  <c r="L311" i="7"/>
  <c r="M311" i="7" s="1"/>
  <c r="P311" i="7" s="1"/>
  <c r="X310" i="7"/>
  <c r="AB310" i="7"/>
  <c r="AC310" i="7" s="1"/>
  <c r="U311" i="7"/>
  <c r="V311" i="7" s="1"/>
  <c r="D314" i="7"/>
  <c r="F313" i="7"/>
  <c r="G313" i="7" s="1"/>
  <c r="Q312" i="7"/>
  <c r="R312" i="7" s="1"/>
  <c r="I312" i="7"/>
  <c r="K312" i="7"/>
  <c r="J312" i="7"/>
  <c r="W309" i="7" l="1"/>
  <c r="AA309" i="7" s="1"/>
  <c r="T310" i="7"/>
  <c r="W310" i="7" s="1"/>
  <c r="AA310" i="7" s="1"/>
  <c r="N311" i="7"/>
  <c r="O311" i="7" s="1"/>
  <c r="AH309" i="7"/>
  <c r="S311" i="7"/>
  <c r="T311" i="7"/>
  <c r="U312" i="7"/>
  <c r="V312" i="7" s="1"/>
  <c r="K313" i="7"/>
  <c r="Q313" i="7"/>
  <c r="R313" i="7" s="1"/>
  <c r="I313" i="7"/>
  <c r="J313" i="7"/>
  <c r="D315" i="7"/>
  <c r="F314" i="7"/>
  <c r="G314" i="7" s="1"/>
  <c r="AE308" i="7"/>
  <c r="AH308" i="7"/>
  <c r="AA308" i="7"/>
  <c r="Y308" i="7"/>
  <c r="Z308" i="7"/>
  <c r="AF307" i="7"/>
  <c r="AG307" i="7" s="1"/>
  <c r="X311" i="7"/>
  <c r="AB311" i="7"/>
  <c r="AC311" i="7" s="1"/>
  <c r="L312" i="7"/>
  <c r="M312" i="7" s="1"/>
  <c r="P312" i="7" s="1"/>
  <c r="AF309" i="7"/>
  <c r="AG309" i="7" s="1"/>
  <c r="Z309" i="7" l="1"/>
  <c r="Y309" i="7"/>
  <c r="AD310" i="7"/>
  <c r="AE310" i="7" s="1"/>
  <c r="AF310" i="7" s="1"/>
  <c r="AG310" i="7" s="1"/>
  <c r="Z310" i="7"/>
  <c r="Y310" i="7"/>
  <c r="S312" i="7"/>
  <c r="T312" i="7"/>
  <c r="L313" i="7"/>
  <c r="M313" i="7" s="1"/>
  <c r="P313" i="7" s="1"/>
  <c r="AF308" i="7"/>
  <c r="AG308" i="7" s="1"/>
  <c r="U313" i="7"/>
  <c r="V313" i="7" s="1"/>
  <c r="K314" i="7"/>
  <c r="J314" i="7"/>
  <c r="Q314" i="7"/>
  <c r="R314" i="7" s="1"/>
  <c r="I314" i="7"/>
  <c r="F315" i="7"/>
  <c r="G315" i="7" s="1"/>
  <c r="D316" i="7"/>
  <c r="AB312" i="7"/>
  <c r="AC312" i="7" s="1"/>
  <c r="X312" i="7"/>
  <c r="N312" i="7"/>
  <c r="O312" i="7" s="1"/>
  <c r="W311" i="7"/>
  <c r="AA311" i="7" s="1"/>
  <c r="AD311" i="7"/>
  <c r="AE311" i="7" s="1"/>
  <c r="AH310" i="7" l="1"/>
  <c r="S313" i="7"/>
  <c r="T313" i="7"/>
  <c r="W313" i="7" s="1"/>
  <c r="AA313" i="7" s="1"/>
  <c r="N313" i="7"/>
  <c r="O313" i="7" s="1"/>
  <c r="AH311" i="7"/>
  <c r="U314" i="7"/>
  <c r="V314" i="7" s="1"/>
  <c r="X313" i="7"/>
  <c r="AB313" i="7"/>
  <c r="AC313" i="7" s="1"/>
  <c r="L314" i="7"/>
  <c r="N314" i="7" s="1"/>
  <c r="O314" i="7" s="1"/>
  <c r="K315" i="7"/>
  <c r="J315" i="7"/>
  <c r="I315" i="7"/>
  <c r="Q315" i="7"/>
  <c r="R315" i="7" s="1"/>
  <c r="Y311" i="7"/>
  <c r="AF311" i="7"/>
  <c r="AG311" i="7" s="1"/>
  <c r="F316" i="7"/>
  <c r="G316" i="7" s="1"/>
  <c r="D317" i="7"/>
  <c r="Z311" i="7"/>
  <c r="W312" i="7"/>
  <c r="AA312" i="7" s="1"/>
  <c r="AD312" i="7"/>
  <c r="AE312" i="7" s="1"/>
  <c r="AD313" i="7" l="1"/>
  <c r="AE313" i="7" s="1"/>
  <c r="AF313" i="7" s="1"/>
  <c r="AG313" i="7" s="1"/>
  <c r="AF312" i="7"/>
  <c r="AG312" i="7" s="1"/>
  <c r="Z312" i="7"/>
  <c r="U315" i="7"/>
  <c r="V315" i="7" s="1"/>
  <c r="D318" i="7"/>
  <c r="F317" i="7"/>
  <c r="G317" i="7" s="1"/>
  <c r="Y312" i="7"/>
  <c r="Q316" i="7"/>
  <c r="R316" i="7" s="1"/>
  <c r="I316" i="7"/>
  <c r="K316" i="7"/>
  <c r="J316" i="7"/>
  <c r="M314" i="7"/>
  <c r="P314" i="7" s="1"/>
  <c r="L315" i="7"/>
  <c r="N315" i="7" s="1"/>
  <c r="O315" i="7" s="1"/>
  <c r="Y313" i="7"/>
  <c r="Z313" i="7"/>
  <c r="AH312" i="7"/>
  <c r="X314" i="7"/>
  <c r="AB314" i="7"/>
  <c r="AC314" i="7" s="1"/>
  <c r="AH313" i="7" l="1"/>
  <c r="M315" i="7"/>
  <c r="P315" i="7" s="1"/>
  <c r="K317" i="7"/>
  <c r="Q317" i="7"/>
  <c r="R317" i="7" s="1"/>
  <c r="I317" i="7"/>
  <c r="J317" i="7"/>
  <c r="S314" i="7"/>
  <c r="T314" i="7"/>
  <c r="D319" i="7"/>
  <c r="F318" i="7"/>
  <c r="G318" i="7" s="1"/>
  <c r="U316" i="7"/>
  <c r="V316" i="7" s="1"/>
  <c r="L316" i="7"/>
  <c r="M316" i="7" s="1"/>
  <c r="P316" i="7" s="1"/>
  <c r="X315" i="7"/>
  <c r="AB315" i="7"/>
  <c r="AC315" i="7" s="1"/>
  <c r="S316" i="7" l="1"/>
  <c r="T316" i="7"/>
  <c r="L317" i="7"/>
  <c r="N317" i="7" s="1"/>
  <c r="O317" i="7" s="1"/>
  <c r="U317" i="7"/>
  <c r="V317" i="7" s="1"/>
  <c r="AB316" i="7"/>
  <c r="AC316" i="7" s="1"/>
  <c r="X316" i="7"/>
  <c r="N316" i="7"/>
  <c r="O316" i="7" s="1"/>
  <c r="K318" i="7"/>
  <c r="J318" i="7"/>
  <c r="Q318" i="7"/>
  <c r="R318" i="7" s="1"/>
  <c r="I318" i="7"/>
  <c r="F319" i="7"/>
  <c r="G319" i="7" s="1"/>
  <c r="D320" i="7"/>
  <c r="W314" i="7"/>
  <c r="AD314" i="7"/>
  <c r="S315" i="7"/>
  <c r="T315" i="7"/>
  <c r="M317" i="7" l="1"/>
  <c r="P317" i="7" s="1"/>
  <c r="S317" i="7" s="1"/>
  <c r="X317" i="7"/>
  <c r="AB317" i="7"/>
  <c r="AC317" i="7" s="1"/>
  <c r="K319" i="7"/>
  <c r="J319" i="7"/>
  <c r="Q319" i="7"/>
  <c r="R319" i="7" s="1"/>
  <c r="I319" i="7"/>
  <c r="U318" i="7"/>
  <c r="V318" i="7" s="1"/>
  <c r="AA314" i="7"/>
  <c r="Z314" i="7"/>
  <c r="Y314" i="7"/>
  <c r="L318" i="7"/>
  <c r="N318" i="7" s="1"/>
  <c r="O318" i="7" s="1"/>
  <c r="W315" i="7"/>
  <c r="AD315" i="7"/>
  <c r="AE314" i="7"/>
  <c r="AH314" i="7"/>
  <c r="W316" i="7"/>
  <c r="AA316" i="7" s="1"/>
  <c r="AD316" i="7"/>
  <c r="AE316" i="7" s="1"/>
  <c r="F320" i="7"/>
  <c r="G320" i="7" s="1"/>
  <c r="D321" i="7"/>
  <c r="T317" i="7" l="1"/>
  <c r="W317" i="7" s="1"/>
  <c r="AA317" i="7" s="1"/>
  <c r="Y316" i="7"/>
  <c r="U319" i="7"/>
  <c r="V319" i="7" s="1"/>
  <c r="D322" i="7"/>
  <c r="F321" i="7"/>
  <c r="G321" i="7" s="1"/>
  <c r="J320" i="7"/>
  <c r="Q320" i="7"/>
  <c r="R320" i="7" s="1"/>
  <c r="I320" i="7"/>
  <c r="K320" i="7"/>
  <c r="M318" i="7"/>
  <c r="P318" i="7" s="1"/>
  <c r="AF314" i="7"/>
  <c r="AG314" i="7" s="1"/>
  <c r="L319" i="7"/>
  <c r="M319" i="7" s="1"/>
  <c r="P319" i="7" s="1"/>
  <c r="AE315" i="7"/>
  <c r="AH315" i="7"/>
  <c r="Z316" i="7"/>
  <c r="AF316" i="7"/>
  <c r="AG316" i="7" s="1"/>
  <c r="AA315" i="7"/>
  <c r="Z315" i="7"/>
  <c r="Y315" i="7"/>
  <c r="X318" i="7"/>
  <c r="AB318" i="7"/>
  <c r="AC318" i="7" s="1"/>
  <c r="AH316" i="7"/>
  <c r="AD317" i="7" l="1"/>
  <c r="AE317" i="7" s="1"/>
  <c r="AF317" i="7" s="1"/>
  <c r="AG317" i="7" s="1"/>
  <c r="N319" i="7"/>
  <c r="O319" i="7" s="1"/>
  <c r="S319" i="7"/>
  <c r="T319" i="7"/>
  <c r="S318" i="7"/>
  <c r="T318" i="7"/>
  <c r="D323" i="7"/>
  <c r="F322" i="7"/>
  <c r="G322" i="7" s="1"/>
  <c r="K321" i="7"/>
  <c r="J321" i="7"/>
  <c r="Q321" i="7"/>
  <c r="R321" i="7" s="1"/>
  <c r="I321" i="7"/>
  <c r="Z317" i="7"/>
  <c r="Y317" i="7"/>
  <c r="X319" i="7"/>
  <c r="AB319" i="7"/>
  <c r="AC319" i="7" s="1"/>
  <c r="AF315" i="7"/>
  <c r="AG315" i="7" s="1"/>
  <c r="U320" i="7"/>
  <c r="V320" i="7" s="1"/>
  <c r="L320" i="7"/>
  <c r="N320" i="7" s="1"/>
  <c r="O320" i="7" s="1"/>
  <c r="AH317" i="7" l="1"/>
  <c r="M320" i="7"/>
  <c r="P320" i="7" s="1"/>
  <c r="X320" i="7"/>
  <c r="AB320" i="7"/>
  <c r="AC320" i="7" s="1"/>
  <c r="K322" i="7"/>
  <c r="J322" i="7"/>
  <c r="Q322" i="7"/>
  <c r="R322" i="7" s="1"/>
  <c r="I322" i="7"/>
  <c r="L321" i="7"/>
  <c r="M321" i="7" s="1"/>
  <c r="P321" i="7" s="1"/>
  <c r="F323" i="7"/>
  <c r="G323" i="7" s="1"/>
  <c r="D324" i="7"/>
  <c r="U321" i="7"/>
  <c r="V321" i="7" s="1"/>
  <c r="W319" i="7"/>
  <c r="AA319" i="7" s="1"/>
  <c r="AD319" i="7"/>
  <c r="AE319" i="7" s="1"/>
  <c r="AD318" i="7"/>
  <c r="W318" i="7"/>
  <c r="S321" i="7" l="1"/>
  <c r="T321" i="7"/>
  <c r="K323" i="7"/>
  <c r="J323" i="7"/>
  <c r="Q323" i="7"/>
  <c r="R323" i="7" s="1"/>
  <c r="I323" i="7"/>
  <c r="F324" i="7"/>
  <c r="G324" i="7" s="1"/>
  <c r="D325" i="7"/>
  <c r="AA318" i="7"/>
  <c r="Z318" i="7"/>
  <c r="Y318" i="7"/>
  <c r="N321" i="7"/>
  <c r="O321" i="7" s="1"/>
  <c r="Y319" i="7"/>
  <c r="AE318" i="7"/>
  <c r="AH318" i="7"/>
  <c r="Z319" i="7"/>
  <c r="AF319" i="7"/>
  <c r="AG319" i="7" s="1"/>
  <c r="AH319" i="7"/>
  <c r="AB321" i="7"/>
  <c r="AC321" i="7" s="1"/>
  <c r="X321" i="7"/>
  <c r="U322" i="7"/>
  <c r="V322" i="7" s="1"/>
  <c r="S320" i="7"/>
  <c r="T320" i="7"/>
  <c r="L322" i="7"/>
  <c r="N322" i="7" s="1"/>
  <c r="O322" i="7" s="1"/>
  <c r="AB322" i="7" l="1"/>
  <c r="AC322" i="7" s="1"/>
  <c r="X322" i="7"/>
  <c r="D326" i="7"/>
  <c r="F325" i="7"/>
  <c r="G325" i="7" s="1"/>
  <c r="J324" i="7"/>
  <c r="Q324" i="7"/>
  <c r="R324" i="7" s="1"/>
  <c r="I324" i="7"/>
  <c r="K324" i="7"/>
  <c r="AF318" i="7"/>
  <c r="AG318" i="7" s="1"/>
  <c r="W320" i="7"/>
  <c r="AD320" i="7"/>
  <c r="M322" i="7"/>
  <c r="P322" i="7" s="1"/>
  <c r="U323" i="7"/>
  <c r="V323" i="7" s="1"/>
  <c r="W321" i="7"/>
  <c r="AA321" i="7" s="1"/>
  <c r="AD321" i="7"/>
  <c r="AE321" i="7" s="1"/>
  <c r="L323" i="7"/>
  <c r="N323" i="7" s="1"/>
  <c r="O323" i="7" s="1"/>
  <c r="Y321" i="7" l="1"/>
  <c r="Z321" i="7"/>
  <c r="L324" i="7"/>
  <c r="M324" i="7" s="1"/>
  <c r="P324" i="7" s="1"/>
  <c r="S324" i="7" s="1"/>
  <c r="AA320" i="7"/>
  <c r="Z320" i="7"/>
  <c r="AB10" i="8" s="1"/>
  <c r="Y320" i="7"/>
  <c r="AB9" i="8" s="1"/>
  <c r="AB22" i="8" s="1"/>
  <c r="K325" i="7"/>
  <c r="J325" i="7"/>
  <c r="Q325" i="7"/>
  <c r="R325" i="7" s="1"/>
  <c r="I325" i="7"/>
  <c r="AF321" i="7"/>
  <c r="AG321" i="7" s="1"/>
  <c r="M323" i="7"/>
  <c r="P323" i="7" s="1"/>
  <c r="D327" i="7"/>
  <c r="F326" i="7"/>
  <c r="G326" i="7" s="1"/>
  <c r="X323" i="7"/>
  <c r="AB323" i="7"/>
  <c r="AC323" i="7" s="1"/>
  <c r="U324" i="7"/>
  <c r="V324" i="7" s="1"/>
  <c r="AE320" i="7"/>
  <c r="AH320" i="7"/>
  <c r="AH321" i="7"/>
  <c r="S322" i="7"/>
  <c r="T322" i="7"/>
  <c r="AB20" i="8" l="1"/>
  <c r="AB21" i="8"/>
  <c r="AB14" i="8"/>
  <c r="AB13" i="8"/>
  <c r="AB15" i="8"/>
  <c r="AB16" i="8"/>
  <c r="N324" i="7"/>
  <c r="O324" i="7" s="1"/>
  <c r="U325" i="7"/>
  <c r="V325" i="7" s="1"/>
  <c r="K326" i="7"/>
  <c r="J326" i="7"/>
  <c r="Q326" i="7"/>
  <c r="R326" i="7" s="1"/>
  <c r="I326" i="7"/>
  <c r="AF320" i="7"/>
  <c r="AG320" i="7" s="1"/>
  <c r="F327" i="7"/>
  <c r="G327" i="7" s="1"/>
  <c r="D328" i="7"/>
  <c r="L325" i="7"/>
  <c r="M325" i="7" s="1"/>
  <c r="P325" i="7" s="1"/>
  <c r="T324" i="7"/>
  <c r="S323" i="7"/>
  <c r="T323" i="7"/>
  <c r="X324" i="7"/>
  <c r="AB324" i="7"/>
  <c r="AC324" i="7" s="1"/>
  <c r="AD322" i="7"/>
  <c r="W322" i="7"/>
  <c r="AB17" i="8" l="1"/>
  <c r="AB18" i="8"/>
  <c r="AB12" i="8"/>
  <c r="N325" i="7"/>
  <c r="O325" i="7" s="1"/>
  <c r="S325" i="7"/>
  <c r="T325" i="7"/>
  <c r="L326" i="7"/>
  <c r="N326" i="7" s="1"/>
  <c r="O326" i="7" s="1"/>
  <c r="AA322" i="7"/>
  <c r="Y322" i="7"/>
  <c r="Z322" i="7"/>
  <c r="D329" i="7"/>
  <c r="F328" i="7"/>
  <c r="G328" i="7" s="1"/>
  <c r="AE322" i="7"/>
  <c r="AH322" i="7"/>
  <c r="K327" i="7"/>
  <c r="J327" i="7"/>
  <c r="I327" i="7"/>
  <c r="Q327" i="7"/>
  <c r="R327" i="7" s="1"/>
  <c r="U326" i="7"/>
  <c r="V326" i="7" s="1"/>
  <c r="W323" i="7"/>
  <c r="AD323" i="7"/>
  <c r="AB325" i="7"/>
  <c r="AC325" i="7" s="1"/>
  <c r="X325" i="7"/>
  <c r="W324" i="7"/>
  <c r="AA324" i="7" s="1"/>
  <c r="AD324" i="7"/>
  <c r="AE324" i="7" s="1"/>
  <c r="M326" i="7" l="1"/>
  <c r="P326" i="7" s="1"/>
  <c r="S326" i="7" s="1"/>
  <c r="E8" i="3"/>
  <c r="E7" i="3"/>
  <c r="AH324" i="7"/>
  <c r="AE323" i="7"/>
  <c r="AH323" i="7"/>
  <c r="Y324" i="7"/>
  <c r="AA323" i="7"/>
  <c r="Z323" i="7"/>
  <c r="Y323" i="7"/>
  <c r="Z324" i="7"/>
  <c r="L327" i="7"/>
  <c r="N327" i="7" s="1"/>
  <c r="O327" i="7" s="1"/>
  <c r="D330" i="7"/>
  <c r="F329" i="7"/>
  <c r="G329" i="7" s="1"/>
  <c r="AF324" i="7"/>
  <c r="AG324" i="7" s="1"/>
  <c r="U327" i="7"/>
  <c r="V327" i="7" s="1"/>
  <c r="X326" i="7"/>
  <c r="AB326" i="7"/>
  <c r="AC326" i="7" s="1"/>
  <c r="AF322" i="7"/>
  <c r="AG322" i="7" s="1"/>
  <c r="J328" i="7"/>
  <c r="K328" i="7"/>
  <c r="I328" i="7"/>
  <c r="Q328" i="7"/>
  <c r="R328" i="7" s="1"/>
  <c r="W325" i="7"/>
  <c r="AA325" i="7" s="1"/>
  <c r="AD325" i="7"/>
  <c r="AE325" i="7" s="1"/>
  <c r="T326" i="7" l="1"/>
  <c r="AD326" i="7" s="1"/>
  <c r="AE326" i="7" s="1"/>
  <c r="M327" i="7"/>
  <c r="P327" i="7" s="1"/>
  <c r="S327" i="7" s="1"/>
  <c r="AH325" i="7"/>
  <c r="K329" i="7"/>
  <c r="J329" i="7"/>
  <c r="I329" i="7"/>
  <c r="Q329" i="7"/>
  <c r="R329" i="7" s="1"/>
  <c r="AF325" i="7"/>
  <c r="AG325" i="7" s="1"/>
  <c r="D331" i="7"/>
  <c r="F330" i="7"/>
  <c r="G330" i="7" s="1"/>
  <c r="Y325" i="7"/>
  <c r="U328" i="7"/>
  <c r="V328" i="7" s="1"/>
  <c r="Z325" i="7"/>
  <c r="X327" i="7"/>
  <c r="AB327" i="7"/>
  <c r="AC327" i="7" s="1"/>
  <c r="L328" i="7"/>
  <c r="M328" i="7" s="1"/>
  <c r="P328" i="7" s="1"/>
  <c r="AF323" i="7"/>
  <c r="AG323" i="7" s="1"/>
  <c r="W326" i="7" l="1"/>
  <c r="AA326" i="7" s="1"/>
  <c r="T327" i="7"/>
  <c r="W327" i="7" s="1"/>
  <c r="AA327" i="7" s="1"/>
  <c r="S328" i="7"/>
  <c r="T328" i="7"/>
  <c r="F331" i="7"/>
  <c r="G331" i="7" s="1"/>
  <c r="D332" i="7"/>
  <c r="N328" i="7"/>
  <c r="O328" i="7" s="1"/>
  <c r="AH326" i="7"/>
  <c r="J330" i="7"/>
  <c r="K330" i="7"/>
  <c r="I330" i="7"/>
  <c r="Q330" i="7"/>
  <c r="R330" i="7" s="1"/>
  <c r="X328" i="7"/>
  <c r="AB328" i="7"/>
  <c r="AC328" i="7" s="1"/>
  <c r="AF326" i="7"/>
  <c r="AG326" i="7" s="1"/>
  <c r="U329" i="7"/>
  <c r="V329" i="7" s="1"/>
  <c r="L329" i="7"/>
  <c r="N329" i="7" s="1"/>
  <c r="O329" i="7" s="1"/>
  <c r="Z326" i="7" l="1"/>
  <c r="Y326" i="7"/>
  <c r="AD327" i="7"/>
  <c r="AE327" i="7" s="1"/>
  <c r="AF327" i="7" s="1"/>
  <c r="AG327" i="7" s="1"/>
  <c r="X329" i="7"/>
  <c r="AB329" i="7"/>
  <c r="AC329" i="7" s="1"/>
  <c r="F332" i="7"/>
  <c r="G332" i="7" s="1"/>
  <c r="D333" i="7"/>
  <c r="U330" i="7"/>
  <c r="V330" i="7" s="1"/>
  <c r="Q331" i="7"/>
  <c r="R331" i="7" s="1"/>
  <c r="K331" i="7"/>
  <c r="J331" i="7"/>
  <c r="I331" i="7"/>
  <c r="Y327" i="7"/>
  <c r="M329" i="7"/>
  <c r="P329" i="7" s="1"/>
  <c r="Z327" i="7"/>
  <c r="AD328" i="7"/>
  <c r="AE328" i="7" s="1"/>
  <c r="W328" i="7"/>
  <c r="AA328" i="7" s="1"/>
  <c r="L330" i="7"/>
  <c r="M330" i="7" s="1"/>
  <c r="P330" i="7" s="1"/>
  <c r="AH327" i="7" l="1"/>
  <c r="AH328" i="7"/>
  <c r="S330" i="7"/>
  <c r="T330" i="7"/>
  <c r="N330" i="7"/>
  <c r="O330" i="7" s="1"/>
  <c r="F333" i="7"/>
  <c r="G333" i="7" s="1"/>
  <c r="D334" i="7"/>
  <c r="S329" i="7"/>
  <c r="T329" i="7"/>
  <c r="J332" i="7"/>
  <c r="Q332" i="7"/>
  <c r="R332" i="7" s="1"/>
  <c r="K332" i="7"/>
  <c r="I332" i="7"/>
  <c r="X330" i="7"/>
  <c r="AB330" i="7"/>
  <c r="AC330" i="7" s="1"/>
  <c r="Y328" i="7"/>
  <c r="L331" i="7"/>
  <c r="N331" i="7" s="1"/>
  <c r="O331" i="7" s="1"/>
  <c r="AF328" i="7"/>
  <c r="AG328" i="7" s="1"/>
  <c r="Z328" i="7"/>
  <c r="U331" i="7"/>
  <c r="V331" i="7" s="1"/>
  <c r="X331" i="7" l="1"/>
  <c r="AB331" i="7"/>
  <c r="AC331" i="7" s="1"/>
  <c r="D335" i="7"/>
  <c r="F334" i="7"/>
  <c r="G334" i="7" s="1"/>
  <c r="Q333" i="7"/>
  <c r="R333" i="7" s="1"/>
  <c r="K333" i="7"/>
  <c r="J333" i="7"/>
  <c r="I333" i="7"/>
  <c r="L332" i="7"/>
  <c r="N332" i="7" s="1"/>
  <c r="O332" i="7" s="1"/>
  <c r="AD330" i="7"/>
  <c r="AE330" i="7" s="1"/>
  <c r="W330" i="7"/>
  <c r="AA330" i="7" s="1"/>
  <c r="W329" i="7"/>
  <c r="AD329" i="7"/>
  <c r="M331" i="7"/>
  <c r="P331" i="7" s="1"/>
  <c r="U332" i="7"/>
  <c r="V332" i="7" s="1"/>
  <c r="Y330" i="7" l="1"/>
  <c r="AB332" i="7"/>
  <c r="AC332" i="7" s="1"/>
  <c r="X332" i="7"/>
  <c r="M332" i="7"/>
  <c r="P332" i="7" s="1"/>
  <c r="Z330" i="7"/>
  <c r="K334" i="7"/>
  <c r="J334" i="7"/>
  <c r="I334" i="7"/>
  <c r="Q334" i="7"/>
  <c r="R334" i="7" s="1"/>
  <c r="S331" i="7"/>
  <c r="T331" i="7"/>
  <c r="D336" i="7"/>
  <c r="F335" i="7"/>
  <c r="G335" i="7" s="1"/>
  <c r="AF330" i="7"/>
  <c r="AG330" i="7" s="1"/>
  <c r="AE329" i="7"/>
  <c r="AH329" i="7"/>
  <c r="AH330" i="7"/>
  <c r="AA329" i="7"/>
  <c r="Z329" i="7"/>
  <c r="Y329" i="7"/>
  <c r="L333" i="7"/>
  <c r="M333" i="7" s="1"/>
  <c r="P333" i="7" s="1"/>
  <c r="U333" i="7"/>
  <c r="V333" i="7" s="1"/>
  <c r="S333" i="7" l="1"/>
  <c r="T333" i="7"/>
  <c r="N333" i="7"/>
  <c r="O333" i="7" s="1"/>
  <c r="L334" i="7"/>
  <c r="M334" i="7" s="1"/>
  <c r="P334" i="7" s="1"/>
  <c r="U334" i="7"/>
  <c r="V334" i="7" s="1"/>
  <c r="AF329" i="7"/>
  <c r="AG329" i="7" s="1"/>
  <c r="K335" i="7"/>
  <c r="J335" i="7"/>
  <c r="Q335" i="7"/>
  <c r="R335" i="7" s="1"/>
  <c r="I335" i="7"/>
  <c r="F336" i="7"/>
  <c r="G336" i="7" s="1"/>
  <c r="D337" i="7"/>
  <c r="S332" i="7"/>
  <c r="T332" i="7"/>
  <c r="W331" i="7"/>
  <c r="AD331" i="7"/>
  <c r="X333" i="7"/>
  <c r="AB333" i="7"/>
  <c r="AC333" i="7" s="1"/>
  <c r="S334" i="7" l="1"/>
  <c r="T334" i="7"/>
  <c r="X334" i="7"/>
  <c r="AB334" i="7"/>
  <c r="AC334" i="7" s="1"/>
  <c r="L335" i="7"/>
  <c r="N335" i="7" s="1"/>
  <c r="O335" i="7" s="1"/>
  <c r="N334" i="7"/>
  <c r="O334" i="7" s="1"/>
  <c r="U335" i="7"/>
  <c r="V335" i="7" s="1"/>
  <c r="K336" i="7"/>
  <c r="J336" i="7"/>
  <c r="Q336" i="7"/>
  <c r="R336" i="7" s="1"/>
  <c r="I336" i="7"/>
  <c r="AA331" i="7"/>
  <c r="Z331" i="7"/>
  <c r="Y331" i="7"/>
  <c r="AD332" i="7"/>
  <c r="W332" i="7"/>
  <c r="AD333" i="7"/>
  <c r="AE333" i="7" s="1"/>
  <c r="W333" i="7"/>
  <c r="AA333" i="7" s="1"/>
  <c r="AE331" i="7"/>
  <c r="AH331" i="7"/>
  <c r="F337" i="7"/>
  <c r="G337" i="7" s="1"/>
  <c r="D338" i="7"/>
  <c r="AF333" i="7" l="1"/>
  <c r="AG333" i="7" s="1"/>
  <c r="U336" i="7"/>
  <c r="V336" i="7" s="1"/>
  <c r="M335" i="7"/>
  <c r="P335" i="7" s="1"/>
  <c r="AA332" i="7"/>
  <c r="Z332" i="7"/>
  <c r="Y332" i="7"/>
  <c r="L336" i="7"/>
  <c r="N336" i="7" s="1"/>
  <c r="O336" i="7" s="1"/>
  <c r="Z333" i="7"/>
  <c r="AE332" i="7"/>
  <c r="AH332" i="7"/>
  <c r="Y333" i="7"/>
  <c r="X335" i="7"/>
  <c r="AB335" i="7"/>
  <c r="AC335" i="7" s="1"/>
  <c r="D339" i="7"/>
  <c r="F338" i="7"/>
  <c r="G338" i="7" s="1"/>
  <c r="AH333" i="7"/>
  <c r="AD334" i="7"/>
  <c r="AE334" i="7" s="1"/>
  <c r="W334" i="7"/>
  <c r="AA334" i="7" s="1"/>
  <c r="Q337" i="7"/>
  <c r="R337" i="7" s="1"/>
  <c r="I337" i="7"/>
  <c r="K337" i="7"/>
  <c r="J337" i="7"/>
  <c r="AF331" i="7"/>
  <c r="AG331" i="7" s="1"/>
  <c r="AH334" i="7" l="1"/>
  <c r="K338" i="7"/>
  <c r="J338" i="7"/>
  <c r="Q338" i="7"/>
  <c r="R338" i="7" s="1"/>
  <c r="I338" i="7"/>
  <c r="L337" i="7"/>
  <c r="N337" i="7" s="1"/>
  <c r="O337" i="7" s="1"/>
  <c r="D340" i="7"/>
  <c r="F339" i="7"/>
  <c r="G339" i="7" s="1"/>
  <c r="U337" i="7"/>
  <c r="V337" i="7" s="1"/>
  <c r="S335" i="7"/>
  <c r="T335" i="7"/>
  <c r="M336" i="7"/>
  <c r="P336" i="7" s="1"/>
  <c r="Y334" i="7"/>
  <c r="AF332" i="7"/>
  <c r="AG332" i="7" s="1"/>
  <c r="Z334" i="7"/>
  <c r="AB336" i="7"/>
  <c r="AC336" i="7" s="1"/>
  <c r="X336" i="7"/>
  <c r="AF334" i="7"/>
  <c r="AG334" i="7" s="1"/>
  <c r="M337" i="7" l="1"/>
  <c r="P337" i="7" s="1"/>
  <c r="F340" i="7"/>
  <c r="G340" i="7" s="1"/>
  <c r="D341" i="7"/>
  <c r="K339" i="7"/>
  <c r="J339" i="7"/>
  <c r="Q339" i="7"/>
  <c r="R339" i="7" s="1"/>
  <c r="I339" i="7"/>
  <c r="W335" i="7"/>
  <c r="AD335" i="7"/>
  <c r="S336" i="7"/>
  <c r="T336" i="7"/>
  <c r="U338" i="7"/>
  <c r="V338" i="7" s="1"/>
  <c r="L338" i="7"/>
  <c r="N338" i="7" s="1"/>
  <c r="O338" i="7" s="1"/>
  <c r="X337" i="7"/>
  <c r="AB337" i="7"/>
  <c r="AC337" i="7" s="1"/>
  <c r="L339" i="7" l="1"/>
  <c r="N339" i="7" s="1"/>
  <c r="O339" i="7" s="1"/>
  <c r="X338" i="7"/>
  <c r="AB338" i="7"/>
  <c r="AC338" i="7" s="1"/>
  <c r="W336" i="7"/>
  <c r="AD336" i="7"/>
  <c r="U339" i="7"/>
  <c r="V339" i="7" s="1"/>
  <c r="M338" i="7"/>
  <c r="P338" i="7" s="1"/>
  <c r="AE335" i="7"/>
  <c r="AH335" i="7"/>
  <c r="F341" i="7"/>
  <c r="G341" i="7" s="1"/>
  <c r="D342" i="7"/>
  <c r="AA335" i="7"/>
  <c r="Y335" i="7"/>
  <c r="Z335" i="7"/>
  <c r="K340" i="7"/>
  <c r="J340" i="7"/>
  <c r="Q340" i="7"/>
  <c r="R340" i="7" s="1"/>
  <c r="I340" i="7"/>
  <c r="S337" i="7"/>
  <c r="T337" i="7"/>
  <c r="M339" i="7" l="1"/>
  <c r="P339" i="7" s="1"/>
  <c r="S339" i="7" s="1"/>
  <c r="Q341" i="7"/>
  <c r="R341" i="7" s="1"/>
  <c r="I341" i="7"/>
  <c r="K341" i="7"/>
  <c r="J341" i="7"/>
  <c r="L340" i="7"/>
  <c r="M340" i="7" s="1"/>
  <c r="P340" i="7" s="1"/>
  <c r="AF335" i="7"/>
  <c r="AG335" i="7" s="1"/>
  <c r="AE336" i="7"/>
  <c r="AH336" i="7"/>
  <c r="AA336" i="7"/>
  <c r="Z336" i="7"/>
  <c r="Y336" i="7"/>
  <c r="D343" i="7"/>
  <c r="F342" i="7"/>
  <c r="G342" i="7" s="1"/>
  <c r="W337" i="7"/>
  <c r="AD337" i="7"/>
  <c r="U340" i="7"/>
  <c r="V340" i="7" s="1"/>
  <c r="S338" i="7"/>
  <c r="T338" i="7"/>
  <c r="X339" i="7"/>
  <c r="AB339" i="7"/>
  <c r="AC339" i="7" s="1"/>
  <c r="T339" i="7" l="1"/>
  <c r="W339" i="7" s="1"/>
  <c r="AA339" i="7" s="1"/>
  <c r="S340" i="7"/>
  <c r="T340" i="7"/>
  <c r="K342" i="7"/>
  <c r="J342" i="7"/>
  <c r="Q342" i="7"/>
  <c r="R342" i="7" s="1"/>
  <c r="I342" i="7"/>
  <c r="D344" i="7"/>
  <c r="F343" i="7"/>
  <c r="G343" i="7" s="1"/>
  <c r="AB340" i="7"/>
  <c r="AC340" i="7" s="1"/>
  <c r="X340" i="7"/>
  <c r="N340" i="7"/>
  <c r="O340" i="7" s="1"/>
  <c r="L341" i="7"/>
  <c r="M341" i="7" s="1"/>
  <c r="P341" i="7" s="1"/>
  <c r="AE337" i="7"/>
  <c r="AH337" i="7"/>
  <c r="W338" i="7"/>
  <c r="AD338" i="7"/>
  <c r="AF336" i="7"/>
  <c r="AG336" i="7" s="1"/>
  <c r="U341" i="7"/>
  <c r="V341" i="7" s="1"/>
  <c r="AA337" i="7"/>
  <c r="Z337" i="7"/>
  <c r="Y337" i="7"/>
  <c r="AD339" i="7" l="1"/>
  <c r="AE339" i="7" s="1"/>
  <c r="AF339" i="7" s="1"/>
  <c r="AG339" i="7" s="1"/>
  <c r="S341" i="7"/>
  <c r="T341" i="7"/>
  <c r="AE338" i="7"/>
  <c r="AH338" i="7"/>
  <c r="Y339" i="7"/>
  <c r="K343" i="7"/>
  <c r="J343" i="7"/>
  <c r="Q343" i="7"/>
  <c r="R343" i="7" s="1"/>
  <c r="I343" i="7"/>
  <c r="AA338" i="7"/>
  <c r="Z338" i="7"/>
  <c r="Y338" i="7"/>
  <c r="Z339" i="7"/>
  <c r="F344" i="7"/>
  <c r="G344" i="7" s="1"/>
  <c r="D345" i="7"/>
  <c r="U342" i="7"/>
  <c r="V342" i="7" s="1"/>
  <c r="N341" i="7"/>
  <c r="O341" i="7" s="1"/>
  <c r="L342" i="7"/>
  <c r="M342" i="7" s="1"/>
  <c r="P342" i="7" s="1"/>
  <c r="X341" i="7"/>
  <c r="AB341" i="7"/>
  <c r="AC341" i="7" s="1"/>
  <c r="W340" i="7"/>
  <c r="AA340" i="7" s="1"/>
  <c r="AD340" i="7"/>
  <c r="AE340" i="7" s="1"/>
  <c r="AF337" i="7"/>
  <c r="AG337" i="7" s="1"/>
  <c r="AH339" i="7" l="1"/>
  <c r="S342" i="7"/>
  <c r="T342" i="7"/>
  <c r="U343" i="7"/>
  <c r="V343" i="7" s="1"/>
  <c r="AF340" i="7"/>
  <c r="AG340" i="7" s="1"/>
  <c r="N342" i="7"/>
  <c r="O342" i="7" s="1"/>
  <c r="D346" i="7"/>
  <c r="F345" i="7"/>
  <c r="G345" i="7" s="1"/>
  <c r="L343" i="7"/>
  <c r="N343" i="7" s="1"/>
  <c r="O343" i="7" s="1"/>
  <c r="K344" i="7"/>
  <c r="J344" i="7"/>
  <c r="Q344" i="7"/>
  <c r="R344" i="7" s="1"/>
  <c r="I344" i="7"/>
  <c r="Y340" i="7"/>
  <c r="Z340" i="7"/>
  <c r="X342" i="7"/>
  <c r="AB342" i="7"/>
  <c r="AC342" i="7" s="1"/>
  <c r="AF338" i="7"/>
  <c r="AG338" i="7" s="1"/>
  <c r="AH340" i="7"/>
  <c r="W341" i="7"/>
  <c r="AA341" i="7" s="1"/>
  <c r="AD341" i="7"/>
  <c r="AE341" i="7" s="1"/>
  <c r="AH341" i="7" l="1"/>
  <c r="F346" i="7"/>
  <c r="G346" i="7" s="1"/>
  <c r="D347" i="7"/>
  <c r="AF341" i="7"/>
  <c r="AG341" i="7" s="1"/>
  <c r="W342" i="7"/>
  <c r="AA342" i="7" s="1"/>
  <c r="AD342" i="7"/>
  <c r="AE342" i="7" s="1"/>
  <c r="U344" i="7"/>
  <c r="V344" i="7" s="1"/>
  <c r="M343" i="7"/>
  <c r="P343" i="7" s="1"/>
  <c r="L344" i="7"/>
  <c r="M344" i="7" s="1"/>
  <c r="P344" i="7" s="1"/>
  <c r="Z341" i="7"/>
  <c r="Q345" i="7"/>
  <c r="R345" i="7" s="1"/>
  <c r="I345" i="7"/>
  <c r="K345" i="7"/>
  <c r="J345" i="7"/>
  <c r="Y341" i="7"/>
  <c r="X343" i="7"/>
  <c r="AB343" i="7"/>
  <c r="AC343" i="7" s="1"/>
  <c r="S344" i="7" l="1"/>
  <c r="T344" i="7"/>
  <c r="Y342" i="7"/>
  <c r="L345" i="7"/>
  <c r="M345" i="7" s="1"/>
  <c r="P345" i="7" s="1"/>
  <c r="N344" i="7"/>
  <c r="O344" i="7" s="1"/>
  <c r="AH342" i="7"/>
  <c r="Z342" i="7"/>
  <c r="S343" i="7"/>
  <c r="T343" i="7"/>
  <c r="F347" i="7"/>
  <c r="G347" i="7" s="1"/>
  <c r="D348" i="7"/>
  <c r="AF342" i="7"/>
  <c r="AG342" i="7" s="1"/>
  <c r="Q346" i="7"/>
  <c r="R346" i="7" s="1"/>
  <c r="K346" i="7"/>
  <c r="J346" i="7"/>
  <c r="I346" i="7"/>
  <c r="U345" i="7"/>
  <c r="V345" i="7" s="1"/>
  <c r="AB344" i="7"/>
  <c r="AC344" i="7" s="1"/>
  <c r="X344" i="7"/>
  <c r="S345" i="7" l="1"/>
  <c r="T345" i="7"/>
  <c r="X345" i="7"/>
  <c r="AB345" i="7"/>
  <c r="AC345" i="7" s="1"/>
  <c r="D349" i="7"/>
  <c r="F348" i="7"/>
  <c r="G348" i="7" s="1"/>
  <c r="W343" i="7"/>
  <c r="AD343" i="7"/>
  <c r="N345" i="7"/>
  <c r="O345" i="7" s="1"/>
  <c r="L346" i="7"/>
  <c r="M346" i="7" s="1"/>
  <c r="P346" i="7" s="1"/>
  <c r="U346" i="7"/>
  <c r="V346" i="7" s="1"/>
  <c r="J347" i="7"/>
  <c r="Q347" i="7"/>
  <c r="R347" i="7" s="1"/>
  <c r="I347" i="7"/>
  <c r="K347" i="7"/>
  <c r="W344" i="7"/>
  <c r="AA344" i="7" s="1"/>
  <c r="AD344" i="7"/>
  <c r="AE344" i="7" s="1"/>
  <c r="S346" i="7" l="1"/>
  <c r="T346" i="7"/>
  <c r="AA343" i="7"/>
  <c r="Z343" i="7"/>
  <c r="Y343" i="7"/>
  <c r="AE343" i="7"/>
  <c r="AH343" i="7"/>
  <c r="K348" i="7"/>
  <c r="Q348" i="7"/>
  <c r="R348" i="7" s="1"/>
  <c r="I348" i="7"/>
  <c r="J348" i="7"/>
  <c r="AF344" i="7"/>
  <c r="AG344" i="7" s="1"/>
  <c r="X346" i="7"/>
  <c r="AB346" i="7"/>
  <c r="AC346" i="7" s="1"/>
  <c r="U347" i="7"/>
  <c r="V347" i="7" s="1"/>
  <c r="N346" i="7"/>
  <c r="O346" i="7" s="1"/>
  <c r="AH344" i="7"/>
  <c r="Z344" i="7"/>
  <c r="D350" i="7"/>
  <c r="F349" i="7"/>
  <c r="G349" i="7" s="1"/>
  <c r="L347" i="7"/>
  <c r="N347" i="7" s="1"/>
  <c r="O347" i="7" s="1"/>
  <c r="W345" i="7"/>
  <c r="AA345" i="7" s="1"/>
  <c r="AD345" i="7"/>
  <c r="AE345" i="7" s="1"/>
  <c r="Y344" i="7"/>
  <c r="M347" i="7" l="1"/>
  <c r="P347" i="7" s="1"/>
  <c r="S347" i="7" s="1"/>
  <c r="W346" i="7"/>
  <c r="AA346" i="7" s="1"/>
  <c r="AD346" i="7"/>
  <c r="AE346" i="7" s="1"/>
  <c r="AF345" i="7"/>
  <c r="AG345" i="7" s="1"/>
  <c r="AB347" i="7"/>
  <c r="AC347" i="7" s="1"/>
  <c r="X347" i="7"/>
  <c r="AH345" i="7"/>
  <c r="AF343" i="7"/>
  <c r="AG343" i="7" s="1"/>
  <c r="U348" i="7"/>
  <c r="V348" i="7" s="1"/>
  <c r="Z345" i="7"/>
  <c r="Y345" i="7"/>
  <c r="F350" i="7"/>
  <c r="G350" i="7" s="1"/>
  <c r="D351" i="7"/>
  <c r="K349" i="7"/>
  <c r="J349" i="7"/>
  <c r="Q349" i="7"/>
  <c r="R349" i="7" s="1"/>
  <c r="I349" i="7"/>
  <c r="L348" i="7"/>
  <c r="N348" i="7" s="1"/>
  <c r="O348" i="7" s="1"/>
  <c r="Y346" i="7" l="1"/>
  <c r="T347" i="7"/>
  <c r="AD347" i="7" s="1"/>
  <c r="AE347" i="7" s="1"/>
  <c r="Z346" i="7"/>
  <c r="X348" i="7"/>
  <c r="AB348" i="7"/>
  <c r="AC348" i="7" s="1"/>
  <c r="M348" i="7"/>
  <c r="P348" i="7" s="1"/>
  <c r="L349" i="7"/>
  <c r="M349" i="7" s="1"/>
  <c r="P349" i="7" s="1"/>
  <c r="U349" i="7"/>
  <c r="V349" i="7" s="1"/>
  <c r="AH346" i="7"/>
  <c r="AF346" i="7"/>
  <c r="AG346" i="7" s="1"/>
  <c r="F351" i="7"/>
  <c r="G351" i="7" s="1"/>
  <c r="D352" i="7"/>
  <c r="K350" i="7"/>
  <c r="J350" i="7"/>
  <c r="Q350" i="7"/>
  <c r="R350" i="7" s="1"/>
  <c r="I350" i="7"/>
  <c r="W347" i="7" l="1"/>
  <c r="AA347" i="7" s="1"/>
  <c r="AH347" i="7"/>
  <c r="S349" i="7"/>
  <c r="T349" i="7"/>
  <c r="D353" i="7"/>
  <c r="F352" i="7"/>
  <c r="G352" i="7" s="1"/>
  <c r="N349" i="7"/>
  <c r="O349" i="7" s="1"/>
  <c r="S348" i="7"/>
  <c r="T348" i="7"/>
  <c r="J351" i="7"/>
  <c r="Q351" i="7"/>
  <c r="R351" i="7" s="1"/>
  <c r="I351" i="7"/>
  <c r="K351" i="7"/>
  <c r="U350" i="7"/>
  <c r="V350" i="7" s="1"/>
  <c r="L350" i="7"/>
  <c r="N350" i="7" s="1"/>
  <c r="O350" i="7" s="1"/>
  <c r="AF347" i="7"/>
  <c r="AG347" i="7" s="1"/>
  <c r="X349" i="7"/>
  <c r="AB349" i="7"/>
  <c r="AC349" i="7" s="1"/>
  <c r="Z347" i="7" l="1"/>
  <c r="Y347" i="7"/>
  <c r="W348" i="7"/>
  <c r="AD348" i="7"/>
  <c r="U351" i="7"/>
  <c r="V351" i="7" s="1"/>
  <c r="L351" i="7"/>
  <c r="N351" i="7" s="1"/>
  <c r="O351" i="7" s="1"/>
  <c r="X350" i="7"/>
  <c r="AB350" i="7"/>
  <c r="AC350" i="7" s="1"/>
  <c r="M350" i="7"/>
  <c r="P350" i="7" s="1"/>
  <c r="K352" i="7"/>
  <c r="J352" i="7"/>
  <c r="Q352" i="7"/>
  <c r="R352" i="7" s="1"/>
  <c r="I352" i="7"/>
  <c r="AD349" i="7"/>
  <c r="AE349" i="7" s="1"/>
  <c r="W349" i="7"/>
  <c r="AA349" i="7" s="1"/>
  <c r="D354" i="7"/>
  <c r="F353" i="7"/>
  <c r="G353" i="7" s="1"/>
  <c r="M351" i="7" l="1"/>
  <c r="P351" i="7" s="1"/>
  <c r="S351" i="7" s="1"/>
  <c r="U352" i="7"/>
  <c r="V352" i="7" s="1"/>
  <c r="L352" i="7"/>
  <c r="N352" i="7" s="1"/>
  <c r="O352" i="7" s="1"/>
  <c r="K353" i="7"/>
  <c r="J353" i="7"/>
  <c r="Q353" i="7"/>
  <c r="R353" i="7" s="1"/>
  <c r="I353" i="7"/>
  <c r="F354" i="7"/>
  <c r="G354" i="7" s="1"/>
  <c r="D355" i="7"/>
  <c r="S350" i="7"/>
  <c r="T350" i="7"/>
  <c r="Y349" i="7"/>
  <c r="X351" i="7"/>
  <c r="AB351" i="7"/>
  <c r="AC351" i="7" s="1"/>
  <c r="Z349" i="7"/>
  <c r="AE348" i="7"/>
  <c r="AH348" i="7"/>
  <c r="AF349" i="7"/>
  <c r="AG349" i="7" s="1"/>
  <c r="AH349" i="7"/>
  <c r="AA348" i="7"/>
  <c r="Z348" i="7"/>
  <c r="Y348" i="7"/>
  <c r="T351" i="7" l="1"/>
  <c r="W351" i="7" s="1"/>
  <c r="AA351" i="7" s="1"/>
  <c r="M352" i="7"/>
  <c r="P352" i="7" s="1"/>
  <c r="S352" i="7" s="1"/>
  <c r="W350" i="7"/>
  <c r="AD350" i="7"/>
  <c r="AF348" i="7"/>
  <c r="AG348" i="7" s="1"/>
  <c r="F355" i="7"/>
  <c r="G355" i="7" s="1"/>
  <c r="D356" i="7"/>
  <c r="K354" i="7"/>
  <c r="J354" i="7"/>
  <c r="I354" i="7"/>
  <c r="Q354" i="7"/>
  <c r="R354" i="7" s="1"/>
  <c r="L353" i="7"/>
  <c r="M353" i="7" s="1"/>
  <c r="P353" i="7" s="1"/>
  <c r="X352" i="7"/>
  <c r="AB352" i="7"/>
  <c r="AC352" i="7" s="1"/>
  <c r="U353" i="7"/>
  <c r="V353" i="7" s="1"/>
  <c r="T352" i="7" l="1"/>
  <c r="W352" i="7" s="1"/>
  <c r="AA352" i="7" s="1"/>
  <c r="AD351" i="7"/>
  <c r="AE351" i="7" s="1"/>
  <c r="AF351" i="7" s="1"/>
  <c r="AG351" i="7" s="1"/>
  <c r="S353" i="7"/>
  <c r="T353" i="7"/>
  <c r="D357" i="7"/>
  <c r="F356" i="7"/>
  <c r="G356" i="7" s="1"/>
  <c r="AB353" i="7"/>
  <c r="AC353" i="7" s="1"/>
  <c r="X353" i="7"/>
  <c r="Y351" i="7"/>
  <c r="J355" i="7"/>
  <c r="Q355" i="7"/>
  <c r="R355" i="7" s="1"/>
  <c r="I355" i="7"/>
  <c r="K355" i="7"/>
  <c r="N353" i="7"/>
  <c r="O353" i="7" s="1"/>
  <c r="U354" i="7"/>
  <c r="V354" i="7" s="1"/>
  <c r="Z351" i="7"/>
  <c r="AE350" i="7"/>
  <c r="AH350" i="7"/>
  <c r="L354" i="7"/>
  <c r="N354" i="7" s="1"/>
  <c r="O354" i="7" s="1"/>
  <c r="AA350" i="7"/>
  <c r="Z350" i="7"/>
  <c r="AC10" i="8" s="1"/>
  <c r="Y350" i="7"/>
  <c r="AC9" i="8" s="1"/>
  <c r="AC22" i="8" s="1"/>
  <c r="AD352" i="7" l="1"/>
  <c r="AE352" i="7" s="1"/>
  <c r="AF352" i="7" s="1"/>
  <c r="AG352" i="7" s="1"/>
  <c r="AH351" i="7"/>
  <c r="AC20" i="8"/>
  <c r="AD20" i="8" s="1"/>
  <c r="AC21" i="8"/>
  <c r="AC14" i="8"/>
  <c r="AC13" i="8"/>
  <c r="AC15" i="8"/>
  <c r="AC16" i="8"/>
  <c r="Y352" i="7"/>
  <c r="Z352" i="7"/>
  <c r="AF350" i="7"/>
  <c r="AG350" i="7" s="1"/>
  <c r="M354" i="7"/>
  <c r="P354" i="7" s="1"/>
  <c r="K356" i="7"/>
  <c r="J356" i="7"/>
  <c r="Q356" i="7"/>
  <c r="R356" i="7" s="1"/>
  <c r="I356" i="7"/>
  <c r="D358" i="7"/>
  <c r="F357" i="7"/>
  <c r="G357" i="7" s="1"/>
  <c r="U355" i="7"/>
  <c r="V355" i="7" s="1"/>
  <c r="X354" i="7"/>
  <c r="AB354" i="7"/>
  <c r="AC354" i="7" s="1"/>
  <c r="L355" i="7"/>
  <c r="N355" i="7" s="1"/>
  <c r="O355" i="7" s="1"/>
  <c r="AD353" i="7"/>
  <c r="AE353" i="7" s="1"/>
  <c r="W353" i="7"/>
  <c r="AA353" i="7" s="1"/>
  <c r="AH352" i="7" l="1"/>
  <c r="AC17" i="8"/>
  <c r="AC18" i="8"/>
  <c r="AC12" i="8"/>
  <c r="AF353" i="7"/>
  <c r="AG353" i="7" s="1"/>
  <c r="L356" i="7"/>
  <c r="N356" i="7" s="1"/>
  <c r="O356" i="7" s="1"/>
  <c r="Y353" i="7"/>
  <c r="U356" i="7"/>
  <c r="V356" i="7" s="1"/>
  <c r="M355" i="7"/>
  <c r="P355" i="7" s="1"/>
  <c r="Z353" i="7"/>
  <c r="S354" i="7"/>
  <c r="T354" i="7"/>
  <c r="K357" i="7"/>
  <c r="J357" i="7"/>
  <c r="Q357" i="7"/>
  <c r="R357" i="7" s="1"/>
  <c r="I357" i="7"/>
  <c r="F358" i="7"/>
  <c r="G358" i="7" s="1"/>
  <c r="D359" i="7"/>
  <c r="X355" i="7"/>
  <c r="AB355" i="7"/>
  <c r="AC355" i="7" s="1"/>
  <c r="AH353" i="7"/>
  <c r="S355" i="7" l="1"/>
  <c r="T355" i="7"/>
  <c r="X356" i="7"/>
  <c r="AB356" i="7"/>
  <c r="AC356" i="7" s="1"/>
  <c r="M356" i="7"/>
  <c r="P356" i="7" s="1"/>
  <c r="F359" i="7"/>
  <c r="G359" i="7" s="1"/>
  <c r="D360" i="7"/>
  <c r="K358" i="7"/>
  <c r="J358" i="7"/>
  <c r="Q358" i="7"/>
  <c r="R358" i="7" s="1"/>
  <c r="I358" i="7"/>
  <c r="W354" i="7"/>
  <c r="AD354" i="7"/>
  <c r="U357" i="7"/>
  <c r="V357" i="7" s="1"/>
  <c r="L357" i="7"/>
  <c r="M357" i="7" s="1"/>
  <c r="P357" i="7" s="1"/>
  <c r="S357" i="7" l="1"/>
  <c r="T357" i="7"/>
  <c r="AA354" i="7"/>
  <c r="Y354" i="7"/>
  <c r="Z354" i="7"/>
  <c r="S356" i="7"/>
  <c r="T356" i="7"/>
  <c r="N357" i="7"/>
  <c r="O357" i="7" s="1"/>
  <c r="L358" i="7"/>
  <c r="N358" i="7" s="1"/>
  <c r="O358" i="7" s="1"/>
  <c r="U358" i="7"/>
  <c r="V358" i="7" s="1"/>
  <c r="AB357" i="7"/>
  <c r="AC357" i="7" s="1"/>
  <c r="X357" i="7"/>
  <c r="D361" i="7"/>
  <c r="F360" i="7"/>
  <c r="G360" i="7" s="1"/>
  <c r="J359" i="7"/>
  <c r="Q359" i="7"/>
  <c r="R359" i="7" s="1"/>
  <c r="I359" i="7"/>
  <c r="K359" i="7"/>
  <c r="W355" i="7"/>
  <c r="AD355" i="7"/>
  <c r="AE354" i="7"/>
  <c r="AH354" i="7"/>
  <c r="M358" i="7" l="1"/>
  <c r="P358" i="7" s="1"/>
  <c r="S358" i="7" s="1"/>
  <c r="W356" i="7"/>
  <c r="AD356" i="7"/>
  <c r="K360" i="7"/>
  <c r="J360" i="7"/>
  <c r="Q360" i="7"/>
  <c r="R360" i="7" s="1"/>
  <c r="I360" i="7"/>
  <c r="AF354" i="7"/>
  <c r="AG354" i="7" s="1"/>
  <c r="D362" i="7"/>
  <c r="F361" i="7"/>
  <c r="G361" i="7" s="1"/>
  <c r="X358" i="7"/>
  <c r="AB358" i="7"/>
  <c r="AC358" i="7" s="1"/>
  <c r="AE355" i="7"/>
  <c r="AH355" i="7"/>
  <c r="L359" i="7"/>
  <c r="M359" i="7" s="1"/>
  <c r="P359" i="7" s="1"/>
  <c r="AD357" i="7"/>
  <c r="AE357" i="7" s="1"/>
  <c r="W357" i="7"/>
  <c r="AA357" i="7" s="1"/>
  <c r="U359" i="7"/>
  <c r="V359" i="7" s="1"/>
  <c r="AA355" i="7"/>
  <c r="Z355" i="7"/>
  <c r="Y355" i="7"/>
  <c r="T358" i="7" l="1"/>
  <c r="AD358" i="7" s="1"/>
  <c r="AE358" i="7" s="1"/>
  <c r="S359" i="7"/>
  <c r="T359" i="7"/>
  <c r="AF355" i="7"/>
  <c r="AG355" i="7" s="1"/>
  <c r="U360" i="7"/>
  <c r="V360" i="7" s="1"/>
  <c r="AF357" i="7"/>
  <c r="AG357" i="7" s="1"/>
  <c r="L360" i="7"/>
  <c r="N360" i="7" s="1"/>
  <c r="O360" i="7" s="1"/>
  <c r="N359" i="7"/>
  <c r="O359" i="7" s="1"/>
  <c r="F362" i="7"/>
  <c r="G362" i="7" s="1"/>
  <c r="D363" i="7"/>
  <c r="AE356" i="7"/>
  <c r="AH356" i="7"/>
  <c r="K361" i="7"/>
  <c r="J361" i="7"/>
  <c r="Q361" i="7"/>
  <c r="R361" i="7" s="1"/>
  <c r="I361" i="7"/>
  <c r="Y357" i="7"/>
  <c r="AA356" i="7"/>
  <c r="Y356" i="7"/>
  <c r="Z356" i="7"/>
  <c r="X359" i="7"/>
  <c r="AB359" i="7"/>
  <c r="AC359" i="7" s="1"/>
  <c r="AH357" i="7"/>
  <c r="Z357" i="7"/>
  <c r="W358" i="7" l="1"/>
  <c r="AA358" i="7" s="1"/>
  <c r="X360" i="7"/>
  <c r="AB360" i="7"/>
  <c r="AC360" i="7" s="1"/>
  <c r="AF356" i="7"/>
  <c r="AG356" i="7" s="1"/>
  <c r="L361" i="7"/>
  <c r="N361" i="7" s="1"/>
  <c r="O361" i="7" s="1"/>
  <c r="F363" i="7"/>
  <c r="G363" i="7" s="1"/>
  <c r="D364" i="7"/>
  <c r="M360" i="7"/>
  <c r="P360" i="7" s="1"/>
  <c r="K362" i="7"/>
  <c r="J362" i="7"/>
  <c r="Q362" i="7"/>
  <c r="R362" i="7" s="1"/>
  <c r="I362" i="7"/>
  <c r="W359" i="7"/>
  <c r="AA359" i="7" s="1"/>
  <c r="AD359" i="7"/>
  <c r="AE359" i="7" s="1"/>
  <c r="U361" i="7"/>
  <c r="V361" i="7" s="1"/>
  <c r="AF358" i="7"/>
  <c r="AG358" i="7" s="1"/>
  <c r="AH358" i="7"/>
  <c r="Y358" i="7" l="1"/>
  <c r="Z358" i="7"/>
  <c r="M361" i="7"/>
  <c r="P361" i="7" s="1"/>
  <c r="S361" i="7" s="1"/>
  <c r="AB361" i="7"/>
  <c r="AC361" i="7" s="1"/>
  <c r="X361" i="7"/>
  <c r="S360" i="7"/>
  <c r="T360" i="7"/>
  <c r="J363" i="7"/>
  <c r="Q363" i="7"/>
  <c r="R363" i="7" s="1"/>
  <c r="I363" i="7"/>
  <c r="K363" i="7"/>
  <c r="Y359" i="7"/>
  <c r="D365" i="7"/>
  <c r="F364" i="7"/>
  <c r="G364" i="7" s="1"/>
  <c r="U362" i="7"/>
  <c r="V362" i="7" s="1"/>
  <c r="Z359" i="7"/>
  <c r="AF359" i="7"/>
  <c r="AG359" i="7" s="1"/>
  <c r="L362" i="7"/>
  <c r="M362" i="7" s="1"/>
  <c r="P362" i="7" s="1"/>
  <c r="AH359" i="7"/>
  <c r="T361" i="7" l="1"/>
  <c r="N362" i="7"/>
  <c r="O362" i="7" s="1"/>
  <c r="S362" i="7"/>
  <c r="T362" i="7"/>
  <c r="U363" i="7"/>
  <c r="V363" i="7" s="1"/>
  <c r="L363" i="7"/>
  <c r="M363" i="7" s="1"/>
  <c r="P363" i="7" s="1"/>
  <c r="W360" i="7"/>
  <c r="AD360" i="7"/>
  <c r="X362" i="7"/>
  <c r="AB362" i="7"/>
  <c r="AC362" i="7" s="1"/>
  <c r="K364" i="7"/>
  <c r="J364" i="7"/>
  <c r="Q364" i="7"/>
  <c r="R364" i="7" s="1"/>
  <c r="I364" i="7"/>
  <c r="D366" i="7"/>
  <c r="F365" i="7"/>
  <c r="G365" i="7" s="1"/>
  <c r="W361" i="7" l="1"/>
  <c r="AD361" i="7"/>
  <c r="S363" i="7"/>
  <c r="T363" i="7"/>
  <c r="N363" i="7"/>
  <c r="O363" i="7" s="1"/>
  <c r="L364" i="7"/>
  <c r="M364" i="7" s="1"/>
  <c r="P364" i="7" s="1"/>
  <c r="F366" i="7"/>
  <c r="G366" i="7" s="1"/>
  <c r="D367" i="7"/>
  <c r="F367" i="7" s="1"/>
  <c r="G367" i="7" s="1"/>
  <c r="X363" i="7"/>
  <c r="AB363" i="7"/>
  <c r="AC363" i="7" s="1"/>
  <c r="AE360" i="7"/>
  <c r="AH360" i="7"/>
  <c r="W362" i="7"/>
  <c r="AA362" i="7" s="1"/>
  <c r="AD362" i="7"/>
  <c r="AE362" i="7" s="1"/>
  <c r="K365" i="7"/>
  <c r="J365" i="7"/>
  <c r="Q365" i="7"/>
  <c r="R365" i="7" s="1"/>
  <c r="I365" i="7"/>
  <c r="U364" i="7"/>
  <c r="V364" i="7" s="1"/>
  <c r="AA360" i="7"/>
  <c r="Z360" i="7"/>
  <c r="Y360" i="7"/>
  <c r="AE361" i="7" l="1"/>
  <c r="AF361" i="7" s="1"/>
  <c r="AG361" i="7" s="1"/>
  <c r="AH361" i="7"/>
  <c r="AA361" i="7"/>
  <c r="Y361" i="7"/>
  <c r="Z361" i="7"/>
  <c r="S364" i="7"/>
  <c r="T364" i="7"/>
  <c r="K366" i="7"/>
  <c r="J366" i="7"/>
  <c r="Q366" i="7"/>
  <c r="R366" i="7" s="1"/>
  <c r="I366" i="7"/>
  <c r="Y362" i="7"/>
  <c r="N364" i="7"/>
  <c r="O364" i="7" s="1"/>
  <c r="Z362" i="7"/>
  <c r="J367" i="7"/>
  <c r="Q367" i="7"/>
  <c r="R367" i="7" s="1"/>
  <c r="I367" i="7"/>
  <c r="K367" i="7"/>
  <c r="AF362" i="7"/>
  <c r="AG362" i="7" s="1"/>
  <c r="AF360" i="7"/>
  <c r="AG360" i="7" s="1"/>
  <c r="L365" i="7"/>
  <c r="N365" i="7" s="1"/>
  <c r="O365" i="7" s="1"/>
  <c r="W363" i="7"/>
  <c r="AA363" i="7" s="1"/>
  <c r="AD363" i="7"/>
  <c r="AE363" i="7" s="1"/>
  <c r="X364" i="7"/>
  <c r="AB364" i="7"/>
  <c r="AC364" i="7" s="1"/>
  <c r="U365" i="7"/>
  <c r="V365" i="7" s="1"/>
  <c r="AH362" i="7"/>
  <c r="Y363" i="7" l="1"/>
  <c r="AH363" i="7"/>
  <c r="Z363" i="7"/>
  <c r="M365" i="7"/>
  <c r="P365" i="7" s="1"/>
  <c r="U366" i="7"/>
  <c r="V366" i="7" s="1"/>
  <c r="AB365" i="7"/>
  <c r="AC365" i="7" s="1"/>
  <c r="X365" i="7"/>
  <c r="L366" i="7"/>
  <c r="M366" i="7" s="1"/>
  <c r="P366" i="7" s="1"/>
  <c r="U367" i="7"/>
  <c r="V367" i="7" s="1"/>
  <c r="L367" i="7"/>
  <c r="M367" i="7" s="1"/>
  <c r="P367" i="7" s="1"/>
  <c r="W364" i="7"/>
  <c r="AA364" i="7" s="1"/>
  <c r="AD364" i="7"/>
  <c r="AE364" i="7" s="1"/>
  <c r="AF363" i="7"/>
  <c r="AG363" i="7" s="1"/>
  <c r="S366" i="7" l="1"/>
  <c r="T366" i="7"/>
  <c r="S367" i="7"/>
  <c r="T367" i="7"/>
  <c r="X366" i="7"/>
  <c r="AB366" i="7"/>
  <c r="AC366" i="7" s="1"/>
  <c r="AH364" i="7"/>
  <c r="N366" i="7"/>
  <c r="O366" i="7" s="1"/>
  <c r="AF364" i="7"/>
  <c r="AG364" i="7" s="1"/>
  <c r="N367" i="7"/>
  <c r="O367" i="7" s="1"/>
  <c r="S365" i="7"/>
  <c r="T365" i="7"/>
  <c r="Y364" i="7"/>
  <c r="X367" i="7"/>
  <c r="AB367" i="7"/>
  <c r="AC367" i="7" s="1"/>
  <c r="Z364" i="7"/>
  <c r="AD365" i="7" l="1"/>
  <c r="W365" i="7"/>
  <c r="W367" i="7"/>
  <c r="AA367" i="7" s="1"/>
  <c r="AD367" i="7"/>
  <c r="AE367" i="7" s="1"/>
  <c r="W366" i="7"/>
  <c r="AA366" i="7" s="1"/>
  <c r="AD366" i="7"/>
  <c r="AE366" i="7" s="1"/>
  <c r="AH367" i="7" l="1"/>
  <c r="Y366" i="7"/>
  <c r="Z366" i="7"/>
  <c r="AA365" i="7"/>
  <c r="Z365" i="7"/>
  <c r="Y365" i="7"/>
  <c r="AE365" i="7"/>
  <c r="AH365" i="7"/>
  <c r="AF366" i="7"/>
  <c r="AG366" i="7" s="1"/>
  <c r="Y367" i="7"/>
  <c r="Z367" i="7"/>
  <c r="AF367" i="7"/>
  <c r="AG367" i="7" s="1"/>
  <c r="AH366" i="7"/>
  <c r="AF365" i="7" l="1"/>
  <c r="AG365" i="7" s="1"/>
  <c r="AE5" i="16"/>
  <c r="AB5" i="16"/>
  <c r="AC5" i="16" s="1"/>
  <c r="AE6" i="16"/>
  <c r="AE9" i="16"/>
  <c r="AB7" i="16"/>
  <c r="AC7" i="16" s="1"/>
  <c r="AB10" i="16"/>
  <c r="AC10" i="16" s="1"/>
  <c r="AB6" i="16"/>
  <c r="AC6" i="16" s="1"/>
  <c r="AB8" i="16"/>
  <c r="AB9" i="16"/>
  <c r="AC9" i="16" s="1"/>
  <c r="AE7" i="16"/>
  <c r="AC8" i="16" l="1"/>
  <c r="AC12" i="16" s="1"/>
  <c r="AE8" i="16"/>
  <c r="AE12" i="16" s="1"/>
  <c r="AA8" i="16"/>
  <c r="AA1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tc={74B06D5F-2AE2-4291-980D-660A52573F61}</author>
    <author>tc={93775DE3-631F-426E-9B0D-D942ECB6EEBF}</author>
    <author>tc={977A7E50-FEA4-4322-8855-E0F5B42D05C8}</author>
    <author>GL SMM</author>
    <author>tc={FCE3B3BC-3587-40DE-B08A-2BE4A6FF8101}</author>
    <author>tc={7F84C74E-72AB-4F6F-B2DC-84B19429109C}</author>
  </authors>
  <commentList>
    <comment ref="H1" authorId="0" shapeId="0" xr:uid="{74B06D5F-2AE2-4291-980D-660A52573F61}">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Modificare la formula. Se il valore inserito nel survey è 0 il tier giustamente deve essere 5 ma se la cella è vuota lo considera come 0 e quindi in tier 5
Rispondi:
Per ora ho messo che se è vuoto in survey resta vuoto anche qui, poi ragioniamo se ha senso </t>
      </text>
    </comment>
    <comment ref="N2" authorId="1" shapeId="0" xr:uid="{93775DE3-631F-426E-9B0D-D942ECB6EEB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È meglio kwh al giorno o mese?</t>
      </text>
    </comment>
    <comment ref="R2" authorId="2" shapeId="0" xr:uid="{977A7E50-FEA4-4322-8855-E0F5B42D05C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PROBLEMA: se un utente è no access di conseguenza non ha nemmeno una tariffa e dunque noo è possibile calcolare la sua WTC 
Rispondi:
Proposte?
- tariffa MAX
- tariffa MEDIA</t>
      </text>
    </comment>
    <comment ref="BS2" authorId="3" shapeId="0" xr:uid="{13F7F8C8-099E-4B6D-81D1-2049256CA6BB}">
      <text>
        <r>
          <rPr>
            <b/>
            <sz val="9"/>
            <color indexed="81"/>
            <rFont val="Tahoma"/>
            <family val="2"/>
          </rPr>
          <t>GL SMM:</t>
        </r>
        <r>
          <rPr>
            <sz val="9"/>
            <color indexed="81"/>
            <rFont val="Tahoma"/>
            <family val="2"/>
          </rPr>
          <t xml:space="preserve">
al momento non utilizzate
</t>
        </r>
      </text>
    </comment>
    <comment ref="CK2" authorId="4" shapeId="0" xr:uid="{FCE3B3BC-3587-40DE-B08A-2BE4A6FF810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Direi da qualche parte che tipo di Tier è vista la vastità di tipologie proposte dal mtf. 
(tier riferito alle App e servizi)</t>
      </text>
    </comment>
    <comment ref="CU4" authorId="5" shapeId="0" xr:uid="{7F84C74E-72AB-4F6F-B2DC-84B19429109C}">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Possiamo modificare tali valori in modo tale da dare un peso differente al TIER specifico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GL SMM</author>
    <author>tc={5875CBB9-29E1-4C08-8294-837C94E4E2FD}</author>
  </authors>
  <commentList>
    <comment ref="AO2" authorId="0" shapeId="0" xr:uid="{384F7F75-B282-48FC-A011-C784FAF78B1D}">
      <text>
        <r>
          <rPr>
            <b/>
            <sz val="9"/>
            <color indexed="81"/>
            <rFont val="Tahoma"/>
            <family val="2"/>
          </rPr>
          <t>GL SMM:</t>
        </r>
        <r>
          <rPr>
            <sz val="9"/>
            <color indexed="81"/>
            <rFont val="Tahoma"/>
            <family val="2"/>
          </rPr>
          <t xml:space="preserve">
al momento non utilizzate
</t>
        </r>
      </text>
    </comment>
    <comment ref="Y4" authorId="1" shapeId="0" xr:uid="{5875CBB9-29E1-4C08-8294-837C94E4E2FD}">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Possiamo modificare tali valori in modo tale da dare un peso differente al TIER specifico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<sst xmlns="http://schemas.openxmlformats.org/spreadsheetml/2006/main" count="7760" uniqueCount="503">
  <si>
    <t>STEP 1</t>
  </si>
  <si>
    <t>SUPPLY SYSTEM</t>
  </si>
  <si>
    <t>QUESTIONARIO</t>
  </si>
  <si>
    <t>National Grid</t>
  </si>
  <si>
    <t>YES</t>
  </si>
  <si>
    <t>LOCATION</t>
  </si>
  <si>
    <t>Mini Grid</t>
  </si>
  <si>
    <t>NO</t>
  </si>
  <si>
    <t>Latitude</t>
  </si>
  <si>
    <t>Solar Based Devices</t>
  </si>
  <si>
    <t>Longitude</t>
  </si>
  <si>
    <t>Rechargeable Batteries</t>
  </si>
  <si>
    <t>Time Zone</t>
  </si>
  <si>
    <t>Fossil Fuel-based Generator</t>
  </si>
  <si>
    <t>No Access</t>
  </si>
  <si>
    <t>MACRO-USER</t>
  </si>
  <si>
    <t>NUMBER OF TYPE</t>
  </si>
  <si>
    <t>HOUSEHOLD</t>
  </si>
  <si>
    <t>SCHOOL</t>
  </si>
  <si>
    <t>HOSPITAL</t>
  </si>
  <si>
    <t>PUBLIC OFFICE</t>
  </si>
  <si>
    <t>OTHERS ACTIVITIES</t>
  </si>
  <si>
    <t>BEHAVIOR</t>
  </si>
  <si>
    <t>leaving home hour</t>
  </si>
  <si>
    <t>home-coming hour</t>
  </si>
  <si>
    <t xml:space="preserve">Maximum Tolerable Outdoor Air Temperature </t>
  </si>
  <si>
    <t>°C</t>
  </si>
  <si>
    <t>LIGHTING BEHAVIOR</t>
  </si>
  <si>
    <t>Time Before Sunrise</t>
  </si>
  <si>
    <t>min</t>
  </si>
  <si>
    <t>Time After Sunrise</t>
  </si>
  <si>
    <t>Time Before Sunset</t>
  </si>
  <si>
    <t>Time After Sunset</t>
  </si>
  <si>
    <t>Simultaneity factor for mini-grid</t>
  </si>
  <si>
    <t>%  da cambiare nelle formule</t>
  </si>
  <si>
    <t>CAPACITY</t>
  </si>
  <si>
    <t>AVAILABILITY</t>
  </si>
  <si>
    <t>RELIABILITY</t>
  </si>
  <si>
    <t>AFFORDABILITY</t>
  </si>
  <si>
    <t>QUALITY</t>
  </si>
  <si>
    <t>HEALTH &amp; SAFETY</t>
  </si>
  <si>
    <t>LEGALITY</t>
  </si>
  <si>
    <r>
      <t xml:space="preserve">Which is the </t>
    </r>
    <r>
      <rPr>
        <b/>
        <i/>
        <sz val="11"/>
        <color theme="1"/>
        <rFont val="Calibri"/>
        <family val="2"/>
        <scheme val="minor"/>
      </rPr>
      <t>supply system</t>
    </r>
    <r>
      <rPr>
        <i/>
        <sz val="11"/>
        <color theme="1"/>
        <rFont val="Calibri"/>
        <family val="2"/>
        <scheme val="minor"/>
      </rPr>
      <t xml:space="preserve"> that this Class use the most in their house?</t>
    </r>
  </si>
  <si>
    <r>
      <t xml:space="preserve">Is the </t>
    </r>
    <r>
      <rPr>
        <b/>
        <i/>
        <sz val="11"/>
        <color theme="1"/>
        <rFont val="Calibri"/>
        <family val="2"/>
        <scheme val="minor"/>
      </rPr>
      <t>Capacity of the system</t>
    </r>
    <r>
      <rPr>
        <i/>
        <sz val="11"/>
        <color theme="1"/>
        <rFont val="Calibri"/>
        <family val="2"/>
        <scheme val="minor"/>
      </rPr>
      <t xml:space="preserve"> available from the name plate?  - If </t>
    </r>
    <r>
      <rPr>
        <b/>
        <i/>
        <sz val="11"/>
        <color theme="1"/>
        <rFont val="Calibri"/>
        <family val="2"/>
        <scheme val="minor"/>
      </rPr>
      <t>'YES'</t>
    </r>
    <r>
      <rPr>
        <i/>
        <sz val="11"/>
        <color theme="1"/>
        <rFont val="Calibri"/>
        <family val="2"/>
        <scheme val="minor"/>
      </rPr>
      <t xml:space="preserve"> insert the value in [W]  - If </t>
    </r>
    <r>
      <rPr>
        <b/>
        <i/>
        <sz val="11"/>
        <color theme="1"/>
        <rFont val="Calibri"/>
        <family val="2"/>
        <scheme val="minor"/>
      </rPr>
      <t>'NO'</t>
    </r>
    <r>
      <rPr>
        <i/>
        <sz val="11"/>
        <color theme="1"/>
        <rFont val="Calibri"/>
        <family val="2"/>
        <scheme val="minor"/>
      </rPr>
      <t xml:space="preserve"> leave it empty</t>
    </r>
  </si>
  <si>
    <t>Storage or Battery Capacity [Wh]</t>
  </si>
  <si>
    <r>
      <t xml:space="preserve">On average, how many </t>
    </r>
    <r>
      <rPr>
        <b/>
        <i/>
        <sz val="11"/>
        <color theme="1"/>
        <rFont val="Calibri"/>
        <family val="2"/>
        <scheme val="minor"/>
      </rPr>
      <t>hours</t>
    </r>
    <r>
      <rPr>
        <i/>
        <sz val="11"/>
        <color theme="1"/>
        <rFont val="Calibri"/>
        <family val="2"/>
        <scheme val="minor"/>
      </rPr>
      <t xml:space="preserve"> of electricity are </t>
    </r>
    <r>
      <rPr>
        <b/>
        <i/>
        <sz val="11"/>
        <color theme="1"/>
        <rFont val="Calibri"/>
        <family val="2"/>
        <scheme val="minor"/>
      </rPr>
      <t>available each day and night</t>
    </r>
    <r>
      <rPr>
        <i/>
        <sz val="11"/>
        <color theme="1"/>
        <rFont val="Calibri"/>
        <family val="2"/>
        <scheme val="minor"/>
      </rPr>
      <t xml:space="preserve"> from the supply system? (</t>
    </r>
    <r>
      <rPr>
        <b/>
        <i/>
        <sz val="11"/>
        <color theme="1"/>
        <rFont val="Calibri"/>
        <family val="2"/>
        <scheme val="minor"/>
      </rPr>
      <t>max 24 hours</t>
    </r>
    <r>
      <rPr>
        <i/>
        <sz val="11"/>
        <color theme="1"/>
        <rFont val="Calibri"/>
        <family val="2"/>
        <scheme val="minor"/>
      </rPr>
      <t>)</t>
    </r>
  </si>
  <si>
    <r>
      <t>On average, how many hours of electricity are available</t>
    </r>
    <r>
      <rPr>
        <b/>
        <i/>
        <sz val="11"/>
        <color theme="1"/>
        <rFont val="Calibri"/>
        <family val="2"/>
        <scheme val="minor"/>
      </rPr>
      <t xml:space="preserve"> each evening, from 6:00 pm to 10:00 pm</t>
    </r>
    <r>
      <rPr>
        <i/>
        <sz val="11"/>
        <color theme="1"/>
        <rFont val="Calibri"/>
        <family val="2"/>
        <scheme val="minor"/>
      </rPr>
      <t xml:space="preserve"> from the supply system? (</t>
    </r>
    <r>
      <rPr>
        <b/>
        <i/>
        <sz val="11"/>
        <color theme="1"/>
        <rFont val="Calibri"/>
        <family val="2"/>
        <scheme val="minor"/>
      </rPr>
      <t>max 4 hours</t>
    </r>
    <r>
      <rPr>
        <i/>
        <sz val="11"/>
        <color theme="1"/>
        <rFont val="Calibri"/>
        <family val="2"/>
        <scheme val="minor"/>
      </rPr>
      <t>)</t>
    </r>
  </si>
  <si>
    <r>
      <t xml:space="preserve">In a typical week, how many </t>
    </r>
    <r>
      <rPr>
        <b/>
        <i/>
        <sz val="11"/>
        <color theme="1"/>
        <rFont val="Calibri"/>
        <family val="2"/>
        <scheme val="minor"/>
      </rPr>
      <t>outages/black</t>
    </r>
    <r>
      <rPr>
        <i/>
        <sz val="11"/>
        <color theme="1"/>
        <rFont val="Calibri"/>
        <family val="2"/>
        <scheme val="minor"/>
      </rPr>
      <t xml:space="preserve"> out of the grid happen? (</t>
    </r>
    <r>
      <rPr>
        <b/>
        <i/>
        <sz val="11"/>
        <color theme="1"/>
        <rFont val="Calibri"/>
        <family val="2"/>
        <scheme val="minor"/>
      </rPr>
      <t>only for National Grid and Mini-Grid</t>
    </r>
    <r>
      <rPr>
        <i/>
        <sz val="11"/>
        <color theme="1"/>
        <rFont val="Calibri"/>
        <family val="2"/>
        <scheme val="minor"/>
      </rPr>
      <t>)</t>
    </r>
  </si>
  <si>
    <t>Average Income [$/month]</t>
  </si>
  <si>
    <r>
      <t xml:space="preserve">In the last month how much did they </t>
    </r>
    <r>
      <rPr>
        <b/>
        <i/>
        <sz val="11"/>
        <color theme="1"/>
        <rFont val="Calibri"/>
        <family val="2"/>
        <scheme val="minor"/>
      </rPr>
      <t>spend</t>
    </r>
    <r>
      <rPr>
        <i/>
        <sz val="11"/>
        <color theme="1"/>
        <rFont val="Calibri"/>
        <family val="2"/>
        <scheme val="minor"/>
      </rPr>
      <t xml:space="preserve"> on the </t>
    </r>
    <r>
      <rPr>
        <b/>
        <i/>
        <sz val="11"/>
        <color theme="1"/>
        <rFont val="Calibri"/>
        <family val="2"/>
        <scheme val="minor"/>
      </rPr>
      <t>electric bill</t>
    </r>
    <r>
      <rPr>
        <i/>
        <sz val="11"/>
        <color theme="1"/>
        <rFont val="Calibri"/>
        <family val="2"/>
        <scheme val="minor"/>
      </rPr>
      <t xml:space="preserve">?  If Gen-Set is present how much did they spend on </t>
    </r>
    <r>
      <rPr>
        <b/>
        <i/>
        <sz val="11"/>
        <color theme="1"/>
        <rFont val="Calibri"/>
        <family val="2"/>
        <scheme val="minor"/>
      </rPr>
      <t>fuel</t>
    </r>
    <r>
      <rPr>
        <i/>
        <sz val="11"/>
        <color theme="1"/>
        <rFont val="Calibri"/>
        <family val="2"/>
        <scheme val="minor"/>
      </rPr>
      <t xml:space="preserve">? If it's </t>
    </r>
    <r>
      <rPr>
        <b/>
        <i/>
        <sz val="11"/>
        <color theme="1"/>
        <rFont val="Calibri"/>
        <family val="2"/>
        <scheme val="minor"/>
      </rPr>
      <t>unknown</t>
    </r>
    <r>
      <rPr>
        <i/>
        <sz val="11"/>
        <color theme="1"/>
        <rFont val="Calibri"/>
        <family val="2"/>
        <scheme val="minor"/>
      </rPr>
      <t xml:space="preserve"> insert the average electric expenditure in the region  [$/months]</t>
    </r>
  </si>
  <si>
    <t>indicate the willingness to pay (WTP) as a percentage of the monthly income [% of income]</t>
  </si>
  <si>
    <r>
      <t xml:space="preserve">In the last 12 months did any of your appliances get </t>
    </r>
    <r>
      <rPr>
        <b/>
        <i/>
        <sz val="11"/>
        <color theme="1"/>
        <rFont val="Calibri"/>
        <family val="2"/>
        <scheme val="minor"/>
      </rPr>
      <t>damaged because the voltage</t>
    </r>
    <r>
      <rPr>
        <i/>
        <sz val="11"/>
        <color theme="1"/>
        <rFont val="Calibri"/>
        <family val="2"/>
        <scheme val="minor"/>
      </rPr>
      <t xml:space="preserve"> was going up and down from the connection? (Yes/No)</t>
    </r>
  </si>
  <si>
    <r>
      <t xml:space="preserve">In the last 12 months did any household members died or have </t>
    </r>
    <r>
      <rPr>
        <b/>
        <i/>
        <sz val="11"/>
        <color theme="1"/>
        <rFont val="Calibri"/>
        <family val="2"/>
        <scheme val="minor"/>
      </rPr>
      <t>permanent limb</t>
    </r>
    <r>
      <rPr>
        <i/>
        <sz val="11"/>
        <color theme="1"/>
        <rFont val="Calibri"/>
        <family val="2"/>
        <scheme val="minor"/>
      </rPr>
      <t xml:space="preserve"> (badly injury) </t>
    </r>
    <r>
      <rPr>
        <b/>
        <i/>
        <sz val="11"/>
        <color theme="1"/>
        <rFont val="Calibri"/>
        <family val="2"/>
        <scheme val="minor"/>
      </rPr>
      <t>demage</t>
    </r>
    <r>
      <rPr>
        <i/>
        <sz val="11"/>
        <color theme="1"/>
        <rFont val="Calibri"/>
        <family val="2"/>
        <scheme val="minor"/>
      </rPr>
      <t xml:space="preserve"> due to the electricity connection? (Yes/No)</t>
    </r>
  </si>
  <si>
    <r>
      <t xml:space="preserve">Is their connection to electricity </t>
    </r>
    <r>
      <rPr>
        <b/>
        <i/>
        <sz val="11"/>
        <color theme="1"/>
        <rFont val="Calibri"/>
        <family val="2"/>
        <scheme val="minor"/>
      </rPr>
      <t>legal</t>
    </r>
    <r>
      <rPr>
        <i/>
        <sz val="11"/>
        <color theme="1"/>
        <rFont val="Calibri"/>
        <family val="2"/>
        <scheme val="minor"/>
      </rPr>
      <t>?</t>
    </r>
  </si>
  <si>
    <t xml:space="preserve">User Name: </t>
  </si>
  <si>
    <t>Number of Households belonging to this Class</t>
  </si>
  <si>
    <t xml:space="preserve">Appliance Name </t>
  </si>
  <si>
    <t>Quantity [-]</t>
  </si>
  <si>
    <t>Nominal Power [W]</t>
  </si>
  <si>
    <t>Time [min]</t>
  </si>
  <si>
    <t>Lighting</t>
  </si>
  <si>
    <t>Task Lighting</t>
  </si>
  <si>
    <t>General Lighting</t>
  </si>
  <si>
    <t>Outdoor Lighting</t>
  </si>
  <si>
    <t>ICT</t>
  </si>
  <si>
    <t>Phone Charger</t>
  </si>
  <si>
    <t>Radio</t>
  </si>
  <si>
    <t>TV</t>
  </si>
  <si>
    <t>Speaker</t>
  </si>
  <si>
    <t>Heating &amp; Cooling</t>
  </si>
  <si>
    <t>Fan</t>
  </si>
  <si>
    <t>Air Conditioner</t>
  </si>
  <si>
    <t>Water Heater</t>
  </si>
  <si>
    <t>Cooking</t>
  </si>
  <si>
    <t>blender</t>
  </si>
  <si>
    <t>mixer</t>
  </si>
  <si>
    <t xml:space="preserve">Electric Cooking Stove </t>
  </si>
  <si>
    <t>Microwave</t>
  </si>
  <si>
    <t>Fridge</t>
  </si>
  <si>
    <t>Freezer /IceMaker</t>
  </si>
  <si>
    <t>Others</t>
  </si>
  <si>
    <t>iron</t>
  </si>
  <si>
    <t>Washing Machine</t>
  </si>
  <si>
    <t>PEAK CAPACITY</t>
  </si>
  <si>
    <t>CALCULATIONS</t>
  </si>
  <si>
    <t xml:space="preserve">GRAPHS &amp; INDEX </t>
  </si>
  <si>
    <t>OTHER CALCULATIONS</t>
  </si>
  <si>
    <t>LEGENDA MTF</t>
  </si>
  <si>
    <t>INTERVENTION'S TABLE</t>
  </si>
  <si>
    <t>MTF</t>
  </si>
  <si>
    <t>INITIAL</t>
  </si>
  <si>
    <t>POST PROJECT</t>
  </si>
  <si>
    <t>number</t>
  </si>
  <si>
    <t xml:space="preserve">FINAL TIER </t>
  </si>
  <si>
    <t>TIER LEVEL (POWER)</t>
  </si>
  <si>
    <t>TIER LEVEL (ENERGY)</t>
  </si>
  <si>
    <t>TIER LEVEL (DAY)</t>
  </si>
  <si>
    <t>TIER LEVEL (EVENING)</t>
  </si>
  <si>
    <t>TIER LEVEL</t>
  </si>
  <si>
    <t>Daily Energy Consumption (Pro Capite) [kWh/day]</t>
  </si>
  <si>
    <t>Willingness to Consume (WTC) [kWh/day]</t>
  </si>
  <si>
    <t>DELTA                  (WTC - EEC_ante)</t>
  </si>
  <si>
    <t>Energy burden [%]</t>
  </si>
  <si>
    <t>C_spec_en [$/kWh]</t>
  </si>
  <si>
    <t>Corrispondent Tier of Capacity</t>
  </si>
  <si>
    <t>Maximum Tier of Capacity (according to WTC)</t>
  </si>
  <si>
    <t xml:space="preserve">DECISION SUPPORT SYSTEM INDEX PER CLASS (ANTE) </t>
  </si>
  <si>
    <t>GINI INDEX - INCOME</t>
  </si>
  <si>
    <t>GINI INDEX - ELECTRICITY CONSUMPTION</t>
  </si>
  <si>
    <t>tot_pop</t>
  </si>
  <si>
    <t>HH not partecipating A</t>
  </si>
  <si>
    <t>HH not partecipating B</t>
  </si>
  <si>
    <t>MAX Power between APP [W]</t>
  </si>
  <si>
    <t>MAX Energy cons between APP [Wh]</t>
  </si>
  <si>
    <t>Evening_hours_Av [h]</t>
  </si>
  <si>
    <t>Mini grid total APP installed [W]</t>
  </si>
  <si>
    <t>Daily Energy Consumption [Wh]</t>
  </si>
  <si>
    <t>Daily_hours_AV [h]</t>
  </si>
  <si>
    <t>Wh</t>
  </si>
  <si>
    <t>kWh</t>
  </si>
  <si>
    <t>h</t>
  </si>
  <si>
    <t>USER NAME</t>
  </si>
  <si>
    <t>NUMBER USER</t>
  </si>
  <si>
    <t>TIER OLD</t>
  </si>
  <si>
    <t xml:space="preserve">NUM OF HH MOVING </t>
  </si>
  <si>
    <t>TIER PROJECT A</t>
  </si>
  <si>
    <t>TIER PROJECT B</t>
  </si>
  <si>
    <t>PROJECT A</t>
  </si>
  <si>
    <t>PROJECT B</t>
  </si>
  <si>
    <t>Total EEC ante</t>
  </si>
  <si>
    <t>TIER 1</t>
  </si>
  <si>
    <t>AI</t>
  </si>
  <si>
    <t>TIER</t>
  </si>
  <si>
    <t>ACCESS %</t>
  </si>
  <si>
    <t>PROPORTION</t>
  </si>
  <si>
    <t>CONTRIBUTION TO AI</t>
  </si>
  <si>
    <t>Total WTC</t>
  </si>
  <si>
    <t>-</t>
  </si>
  <si>
    <t>TIER 2</t>
  </si>
  <si>
    <t>GMI</t>
  </si>
  <si>
    <t>K</t>
  </si>
  <si>
    <t>V_k</t>
  </si>
  <si>
    <t>P</t>
  </si>
  <si>
    <t>P*V_k</t>
  </si>
  <si>
    <t>TIER 3</t>
  </si>
  <si>
    <t>FREE CHOICE</t>
  </si>
  <si>
    <t>DSS index (tot)</t>
  </si>
  <si>
    <t>TIER 4</t>
  </si>
  <si>
    <t>TIER 5</t>
  </si>
  <si>
    <t>TOTAL</t>
  </si>
  <si>
    <t xml:space="preserve">TIER VALUE FOR THE THREE METHODE </t>
  </si>
  <si>
    <t>CHOOSE YOUR PARAMETER</t>
  </si>
  <si>
    <t>NAME OF CLASS:</t>
  </si>
  <si>
    <t>Gennaio</t>
  </si>
  <si>
    <t>NUMBER:</t>
  </si>
  <si>
    <t>Febbraio</t>
  </si>
  <si>
    <t>MONTH:</t>
  </si>
  <si>
    <t>Agosto</t>
  </si>
  <si>
    <t>Marzo</t>
  </si>
  <si>
    <t>Specific cycle 1</t>
  </si>
  <si>
    <t>Specific cycle 2</t>
  </si>
  <si>
    <t>Specific cycle 3</t>
  </si>
  <si>
    <t>Cycle Behaviour</t>
  </si>
  <si>
    <t>Aprile</t>
  </si>
  <si>
    <t>N° Windows (1-3)</t>
  </si>
  <si>
    <t>Time variability (%)</t>
  </si>
  <si>
    <t>Min functioning Time (min)</t>
  </si>
  <si>
    <t>Fixed</t>
  </si>
  <si>
    <t>Fixed Cycle</t>
  </si>
  <si>
    <t>Occasional use (0-1)</t>
  </si>
  <si>
    <t>Flat - No variability</t>
  </si>
  <si>
    <t>Pref_index</t>
  </si>
  <si>
    <t>WD/WE</t>
  </si>
  <si>
    <t>W1</t>
  </si>
  <si>
    <t>W2</t>
  </si>
  <si>
    <t>W3</t>
  </si>
  <si>
    <t>Window (%)</t>
  </si>
  <si>
    <t>1st stage power</t>
  </si>
  <si>
    <t>1st stage duration</t>
  </si>
  <si>
    <t>2nd stage power</t>
  </si>
  <si>
    <t>2nd stage duration</t>
  </si>
  <si>
    <t>Variability</t>
  </si>
  <si>
    <t>Maggio</t>
  </si>
  <si>
    <t>Giugno</t>
  </si>
  <si>
    <t>no</t>
  </si>
  <si>
    <t>Luglio</t>
  </si>
  <si>
    <t>yes</t>
  </si>
  <si>
    <t>Settembre</t>
  </si>
  <si>
    <t>Ottobre</t>
  </si>
  <si>
    <t>Novembre</t>
  </si>
  <si>
    <t>Dicembre</t>
  </si>
  <si>
    <t xml:space="preserve">no </t>
  </si>
  <si>
    <t>0,1440</t>
  </si>
  <si>
    <t xml:space="preserve"> 0,0</t>
  </si>
  <si>
    <t xml:space="preserve">EXPECTED OUTCOME </t>
  </si>
  <si>
    <t>CHARTS</t>
  </si>
  <si>
    <t>ANTE</t>
  </si>
  <si>
    <t>POST - PROJECT A</t>
  </si>
  <si>
    <t>POST - PROJECT B</t>
  </si>
  <si>
    <t>CONSUMPTION - PROJECT A</t>
  </si>
  <si>
    <t>CONSUMPTION - PROJECT B</t>
  </si>
  <si>
    <t>TIER - PROJECT A</t>
  </si>
  <si>
    <t>TIER - PROJECT B</t>
  </si>
  <si>
    <t>DSS - PROJECT A</t>
  </si>
  <si>
    <t>DSS - PROJECT B</t>
  </si>
  <si>
    <t xml:space="preserve">PROJECT A </t>
  </si>
  <si>
    <t>CLASS</t>
  </si>
  <si>
    <t>total number</t>
  </si>
  <si>
    <t>NUMB OF THOSE WHO DON'T PARTECIPATE</t>
  </si>
  <si>
    <t>NUMB OF THOSE WHO  PARTECIPATE</t>
  </si>
  <si>
    <t>% of people included in the project A</t>
  </si>
  <si>
    <t>% of people included in the project B</t>
  </si>
  <si>
    <t>WTC - GOAL</t>
  </si>
  <si>
    <t>POST - Benef</t>
  </si>
  <si>
    <t>POST - "BAU"</t>
  </si>
  <si>
    <t>Variation in % respect to ANTE</t>
  </si>
  <si>
    <t>GOAL</t>
  </si>
  <si>
    <t>variation? In absolute values</t>
  </si>
  <si>
    <t>variation in %</t>
  </si>
  <si>
    <t>CONSUMPTION</t>
  </si>
  <si>
    <t>DSS Index</t>
  </si>
  <si>
    <t>\</t>
  </si>
  <si>
    <t>POST</t>
  </si>
  <si>
    <t>%</t>
  </si>
  <si>
    <t>ALL</t>
  </si>
  <si>
    <t>ONLY BENEFICIARIES</t>
  </si>
  <si>
    <t>GINI INDEX</t>
  </si>
  <si>
    <t xml:space="preserve">INCOME </t>
  </si>
  <si>
    <t>En. Cons. ANTE</t>
  </si>
  <si>
    <t>En. Cons. Project A</t>
  </si>
  <si>
    <t xml:space="preserve">En. Cons. Project B </t>
  </si>
  <si>
    <t>En. Cons. Project B</t>
  </si>
  <si>
    <t>NEW SUPPLY SYSTEM</t>
  </si>
  <si>
    <t>Mini grid total APP installed</t>
  </si>
  <si>
    <t xml:space="preserve">Daily Energy Consumption </t>
  </si>
  <si>
    <t>class</t>
  </si>
  <si>
    <t>final tier</t>
  </si>
  <si>
    <t xml:space="preserve">raggruppamento delle classi in base al tier </t>
  </si>
  <si>
    <t>tier</t>
  </si>
  <si>
    <t>comulative pop</t>
  </si>
  <si>
    <t>interview_1</t>
  </si>
  <si>
    <t>interview_2</t>
  </si>
  <si>
    <t>interview_3</t>
  </si>
  <si>
    <t>interview_4</t>
  </si>
  <si>
    <t>interview_5</t>
  </si>
  <si>
    <t>interview_6</t>
  </si>
  <si>
    <t>interview_7</t>
  </si>
  <si>
    <t>interview_8</t>
  </si>
  <si>
    <r>
      <t xml:space="preserve">alternatives values to </t>
    </r>
    <r>
      <rPr>
        <b/>
        <sz val="11"/>
        <color theme="1"/>
        <rFont val="Calibri"/>
        <family val="2"/>
        <scheme val="minor"/>
      </rPr>
      <t>V_k</t>
    </r>
  </si>
  <si>
    <t>[h]</t>
  </si>
  <si>
    <t>GENNAIO</t>
  </si>
  <si>
    <t>FEBBRAIO</t>
  </si>
  <si>
    <t xml:space="preserve">MARZO </t>
  </si>
  <si>
    <t xml:space="preserve">APRILE </t>
  </si>
  <si>
    <t>MAGGIO</t>
  </si>
  <si>
    <t>GIUGNO</t>
  </si>
  <si>
    <t>LUGLIO</t>
  </si>
  <si>
    <t>AGOSTO</t>
  </si>
  <si>
    <t>SETTEMBRE</t>
  </si>
  <si>
    <t>OTTOBRE</t>
  </si>
  <si>
    <t>NOVEMBRE</t>
  </si>
  <si>
    <t>DICEMBRE</t>
  </si>
  <si>
    <t>MARZO</t>
  </si>
  <si>
    <t>APRILE</t>
  </si>
  <si>
    <t>RADAR'S TABLE</t>
  </si>
  <si>
    <t>GRAPH: LORENZ CURVE - ANTE</t>
  </si>
  <si>
    <t>OUTPUT - ALL - PROJECT A</t>
  </si>
  <si>
    <t>OUTPUT - ALL - PROJECT B</t>
  </si>
  <si>
    <t>OUTPUT - ONLY BENEFICIARIES - PROJECT A</t>
  </si>
  <si>
    <t>OUTPUT - ONLY BENEFICIARIES - PROJECT B</t>
  </si>
  <si>
    <t>OUTPUT - ONLY BENEFICIARIES - En. Cons. ANTE (A)</t>
  </si>
  <si>
    <t>OUTPUT - ONLY BENEFICIARIES - En. Cons. ANTE (B)</t>
  </si>
  <si>
    <t>COLUMN CHART - OUTPUT - ALL</t>
  </si>
  <si>
    <t>ONLY BENEF. (A)</t>
  </si>
  <si>
    <t>ONLY BENEF. (B)</t>
  </si>
  <si>
    <t>DSS CHART</t>
  </si>
  <si>
    <t>Time Air Conditioner</t>
  </si>
  <si>
    <t>NOT MOVING</t>
  </si>
  <si>
    <t xml:space="preserve">1 = all moving 2= only someone 0=no one </t>
  </si>
  <si>
    <t>NEW LIST</t>
  </si>
  <si>
    <t>LIST WITHOUT ZERO</t>
  </si>
  <si>
    <t xml:space="preserve">AGGREGATED LIST </t>
  </si>
  <si>
    <t>NUMBER</t>
  </si>
  <si>
    <t>AGGREGATED NUMBER</t>
  </si>
  <si>
    <t>AGGREGATED TIER</t>
  </si>
  <si>
    <t>OTHERS</t>
  </si>
  <si>
    <t>NUMBER OF INDIVIDUAL FOR EACH CLASS</t>
  </si>
  <si>
    <t>ELECTRICITY CONSUMPTION</t>
  </si>
  <si>
    <t>dati ordinati - income</t>
  </si>
  <si>
    <t>dati ordinati - electricity cons</t>
  </si>
  <si>
    <t>dati comulativi - income</t>
  </si>
  <si>
    <t>dati comulativi - electricity cons</t>
  </si>
  <si>
    <t>dati comulativi in % - income</t>
  </si>
  <si>
    <t>dati comulativi in % - electricity cons</t>
  </si>
  <si>
    <t>AREA - income</t>
  </si>
  <si>
    <t>AREA - electricity cons</t>
  </si>
  <si>
    <t>EN CONS</t>
  </si>
  <si>
    <t xml:space="preserve">dati ordinati </t>
  </si>
  <si>
    <t xml:space="preserve">dati comulativi </t>
  </si>
  <si>
    <t xml:space="preserve">dati comulativi in % </t>
  </si>
  <si>
    <t>AREA</t>
  </si>
  <si>
    <t>POST PROJECT A</t>
  </si>
  <si>
    <t>POST PROJECT B</t>
  </si>
  <si>
    <t>WTC</t>
  </si>
  <si>
    <t xml:space="preserve">start window </t>
  </si>
  <si>
    <t>finish window</t>
  </si>
  <si>
    <t>ALBA</t>
  </si>
  <si>
    <t>TRAMONTO</t>
  </si>
  <si>
    <t>time lights</t>
  </si>
  <si>
    <t>start W1</t>
  </si>
  <si>
    <t>end W2</t>
  </si>
  <si>
    <t>start W2</t>
  </si>
  <si>
    <t>Time security lights</t>
  </si>
  <si>
    <t>W1 - security lights</t>
  </si>
  <si>
    <t>W2 - security lights</t>
  </si>
  <si>
    <t xml:space="preserve">  </t>
  </si>
  <si>
    <t>quanto tempo prima dell alba</t>
  </si>
  <si>
    <t>quanto tempo dopo l'alba</t>
  </si>
  <si>
    <t>quanto tempo prima del tramonto</t>
  </si>
  <si>
    <t>quanto tempo dopo il tramonto</t>
  </si>
  <si>
    <t>Orario uscita di casa</t>
  </si>
  <si>
    <t>Orario rientro casa</t>
  </si>
  <si>
    <t xml:space="preserve">Temperatura massima </t>
  </si>
  <si>
    <t>OUTPUT - ONLY BENEFICIARIES - Income ANTE (A)</t>
  </si>
  <si>
    <t>OUTPUT - ONLY BENEFICIARIES - Income ANTE (B)</t>
  </si>
  <si>
    <t>INCOME</t>
  </si>
  <si>
    <t>Iron</t>
  </si>
  <si>
    <t>Basic information</t>
  </si>
  <si>
    <t>Windows</t>
  </si>
  <si>
    <t>Appliance name</t>
  </si>
  <si>
    <t>User name</t>
  </si>
  <si>
    <t>Nominal power</t>
  </si>
  <si>
    <t>Power variability</t>
  </si>
  <si>
    <t>Number</t>
  </si>
  <si>
    <t>N. of windows</t>
  </si>
  <si>
    <t>Tot functioning time</t>
  </si>
  <si>
    <t>Variable time</t>
  </si>
  <si>
    <t>Min functioning time</t>
  </si>
  <si>
    <t>Clustered</t>
  </si>
  <si>
    <t>N. of duty cycles</t>
  </si>
  <si>
    <t>Occasional use</t>
  </si>
  <si>
    <t>No variability</t>
  </si>
  <si>
    <t>Preference index</t>
  </si>
  <si>
    <t>Weekend/weekday</t>
  </si>
  <si>
    <t>Window 1</t>
  </si>
  <si>
    <t>Window 2</t>
  </si>
  <si>
    <t>Window 3</t>
  </si>
  <si>
    <t>_default</t>
  </si>
  <si>
    <t>0,0</t>
  </si>
  <si>
    <t>NOAA Solar Calculations - Change any of the highlighted cells to get solar position data for that location and time-of-day for a year.</t>
  </si>
  <si>
    <t>Date</t>
  </si>
  <si>
    <t>Time (hrs past local midnight)</t>
  </si>
  <si>
    <t>Julian Day</t>
  </si>
  <si>
    <t>Julian Century</t>
  </si>
  <si>
    <t>Geom Mean Long Sun (deg)</t>
  </si>
  <si>
    <t>Geom Mean Anom Sun (deg)</t>
  </si>
  <si>
    <t>Eccent Earth Orbit</t>
  </si>
  <si>
    <t>Sun Eq of Ctr</t>
  </si>
  <si>
    <t>Sun True Long (deg)</t>
  </si>
  <si>
    <t>Sun True Anom (deg)</t>
  </si>
  <si>
    <t>Sun Rad Vector (AUs)</t>
  </si>
  <si>
    <t>Sun App Long (deg)</t>
  </si>
  <si>
    <t>Mean Obliq Ecliptic (deg)</t>
  </si>
  <si>
    <t>Obliq Corr (deg)</t>
  </si>
  <si>
    <t>Sun Rt Ascen (deg)</t>
  </si>
  <si>
    <t>Sun Declin (deg)</t>
  </si>
  <si>
    <t>var y</t>
  </si>
  <si>
    <t>Eq of Time (minutes)</t>
  </si>
  <si>
    <t>HA Sunrise (deg)</t>
  </si>
  <si>
    <t>Solar Noon (LST)</t>
  </si>
  <si>
    <t>Sunrise Time (LST)</t>
  </si>
  <si>
    <t>Sunset Time (LST)</t>
  </si>
  <si>
    <t>Sunlight Duration (minutes)</t>
  </si>
  <si>
    <t>True Solar Time (min)</t>
  </si>
  <si>
    <t>Hour Angle (deg)</t>
  </si>
  <si>
    <t>Solar Zenith Angle (deg)</t>
  </si>
  <si>
    <t>Solar Elevation Angle (deg)</t>
  </si>
  <si>
    <t>Approx Atmospheric Refraction (deg)</t>
  </si>
  <si>
    <t>Solar Elevation corrected for atm refraction (deg)</t>
  </si>
  <si>
    <t>Solar Azimuth Angle (deg cw from N)</t>
  </si>
  <si>
    <t>Latitude (+ to N)</t>
  </si>
  <si>
    <t>Longitude (+ to E)</t>
  </si>
  <si>
    <t>Time Zone (+ to E)</t>
  </si>
  <si>
    <t>Local Time (hrs)</t>
  </si>
  <si>
    <t>Year</t>
  </si>
  <si>
    <t>YEAR</t>
  </si>
  <si>
    <t>MO</t>
  </si>
  <si>
    <t>DY</t>
  </si>
  <si>
    <t>HR</t>
  </si>
  <si>
    <t>T2M</t>
  </si>
  <si>
    <t>Parameters</t>
  </si>
  <si>
    <t>Link parameters</t>
  </si>
  <si>
    <t>BASE_url</t>
  </si>
  <si>
    <t>POWERv1</t>
  </si>
  <si>
    <t>Loc. Identifier</t>
  </si>
  <si>
    <t>point?</t>
  </si>
  <si>
    <t>Par</t>
  </si>
  <si>
    <t>&amp;parameters=</t>
  </si>
  <si>
    <t>Date in</t>
  </si>
  <si>
    <t>start=</t>
  </si>
  <si>
    <t>Date end</t>
  </si>
  <si>
    <t>&amp;end=</t>
  </si>
  <si>
    <t>Community</t>
  </si>
  <si>
    <t>&amp;community=</t>
  </si>
  <si>
    <t>re</t>
  </si>
  <si>
    <t>hourly</t>
  </si>
  <si>
    <t>format</t>
  </si>
  <si>
    <t>&amp;format=</t>
  </si>
  <si>
    <t>csv</t>
  </si>
  <si>
    <t>Lat</t>
  </si>
  <si>
    <t>&amp;latitude=</t>
  </si>
  <si>
    <t>Lon</t>
  </si>
  <si>
    <t>&amp;longitude=</t>
  </si>
  <si>
    <t>User</t>
  </si>
  <si>
    <t>&amp;user=</t>
  </si>
  <si>
    <t>anonymous</t>
  </si>
  <si>
    <t>Base URL</t>
  </si>
  <si>
    <t>https://power.larc.nasa.gov/api/temporal/</t>
  </si>
  <si>
    <t>POWERbeta</t>
  </si>
  <si>
    <t>https://asdc-arcgis.larc.nasa.gov/cgi-bin/power/v1beta/DataAccess.py?request=execute</t>
  </si>
  <si>
    <t>Renewable Energy</t>
  </si>
  <si>
    <t>Sustainable Buildings</t>
  </si>
  <si>
    <t>sb</t>
  </si>
  <si>
    <t>Temporal average</t>
  </si>
  <si>
    <t>yearly per day</t>
  </si>
  <si>
    <t>yearly per month</t>
  </si>
  <si>
    <t>daily</t>
  </si>
  <si>
    <t>monthly</t>
  </si>
  <si>
    <t>interrnannual</t>
  </si>
  <si>
    <t>NA_1</t>
  </si>
  <si>
    <t>NA_2</t>
  </si>
  <si>
    <t>NA_3</t>
  </si>
  <si>
    <t>NA_4</t>
  </si>
  <si>
    <t>NA_5</t>
  </si>
  <si>
    <t>NA_6</t>
  </si>
  <si>
    <t>NA_7</t>
  </si>
  <si>
    <t>NA_8</t>
  </si>
  <si>
    <t>NA_9</t>
  </si>
  <si>
    <t>SHD_1</t>
  </si>
  <si>
    <t>SHD_2</t>
  </si>
  <si>
    <t>SHD_3</t>
  </si>
  <si>
    <t>SHD_4</t>
  </si>
  <si>
    <t>SHD_5</t>
  </si>
  <si>
    <t>SHD_6</t>
  </si>
  <si>
    <t>SHD_BATT_1</t>
  </si>
  <si>
    <t>SHD_BATT_2</t>
  </si>
  <si>
    <t>SHD_BATT_3</t>
  </si>
  <si>
    <t>SHD_BATT_4</t>
  </si>
  <si>
    <t>SHD_BATT_5</t>
  </si>
  <si>
    <t>GEN_1</t>
  </si>
  <si>
    <r>
      <t xml:space="preserve">If the Household is classified as </t>
    </r>
    <r>
      <rPr>
        <b/>
        <sz val="11"/>
        <color theme="1"/>
        <rFont val="Calibri"/>
        <family val="2"/>
        <scheme val="minor"/>
      </rPr>
      <t>"No Access"</t>
    </r>
    <r>
      <rPr>
        <sz val="11"/>
        <color theme="1"/>
        <rFont val="Calibri"/>
        <family val="2"/>
        <scheme val="minor"/>
      </rPr>
      <t xml:space="preserve"> insert a realistic electricity tariff in accordance with the rest of the population [$/kWh] </t>
    </r>
  </si>
  <si>
    <t>Sewing Machine</t>
  </si>
  <si>
    <t>new_NA_1_TIER_1</t>
  </si>
  <si>
    <t>new_NA_2_TIER_1</t>
  </si>
  <si>
    <t>new_NA_3_TIER_1</t>
  </si>
  <si>
    <t>new_NA_4_TIER_1</t>
  </si>
  <si>
    <t>new_NA_5_TIER_1</t>
  </si>
  <si>
    <t>new_NA_6_TIER_1</t>
  </si>
  <si>
    <t>new_NA_7_TIER_1</t>
  </si>
  <si>
    <t>new_NA_8_TIER_1</t>
  </si>
  <si>
    <t>new_NA_9_TIER_1</t>
  </si>
  <si>
    <t>new_SHD_2_TIER_2</t>
  </si>
  <si>
    <t>new_SHD_3_TIER_2</t>
  </si>
  <si>
    <t>new_SHD_4_TIER_2</t>
  </si>
  <si>
    <t>new_SHD_5_TIER_2</t>
  </si>
  <si>
    <t>new_SHD_6_TIER_2</t>
  </si>
  <si>
    <t>new_SHD_BATT_3_TIER_1</t>
  </si>
  <si>
    <t>new_SHD_BATT_4_TIER_2</t>
  </si>
  <si>
    <t>new_SHD_BATT_5_TIER_2</t>
  </si>
  <si>
    <t>new_SHD_3_TIER_1</t>
  </si>
  <si>
    <t>new_SHD_4_TIER_1</t>
  </si>
  <si>
    <t>new_SHD_BATT_4_TIER_1</t>
  </si>
  <si>
    <t>new_SHD_BATT_5_TIER_1</t>
  </si>
  <si>
    <t>FORMULA</t>
  </si>
  <si>
    <t xml:space="preserve">DA </t>
  </si>
  <si>
    <t>INSERIRE</t>
  </si>
  <si>
    <t>new_SHD_1_TIER_2</t>
  </si>
  <si>
    <t>new_SHD_BATT_1_TIER_2</t>
  </si>
  <si>
    <t>new_SHD_BATT_2_TIER_2</t>
  </si>
  <si>
    <t>new_SHD_BATT_3_TIER_2</t>
  </si>
  <si>
    <t>new_NA_3_TIER_2</t>
  </si>
  <si>
    <t>new_NA_1_TIER_2</t>
  </si>
  <si>
    <t>new_NA_2_TIER_2</t>
  </si>
  <si>
    <t>new_NA_5_TIER_2</t>
  </si>
  <si>
    <t>A.M.</t>
  </si>
  <si>
    <t>P.M.</t>
  </si>
  <si>
    <t>En. Cons. A</t>
  </si>
  <si>
    <t>En. Cons. B</t>
  </si>
  <si>
    <t>264,324</t>
  </si>
  <si>
    <t>1037,1307</t>
  </si>
  <si>
    <t>1080,1320</t>
  </si>
  <si>
    <t>1080,1200</t>
  </si>
  <si>
    <t>480,960</t>
  </si>
  <si>
    <t>Number of HH in new list (project A)</t>
  </si>
  <si>
    <t>Number of HH in new list (project B)</t>
  </si>
  <si>
    <t>WHICH PROJECT DO YOU WANT TO IMPLEMENT IN RAMP?</t>
  </si>
  <si>
    <t>480,1200</t>
  </si>
  <si>
    <t>300,479</t>
  </si>
  <si>
    <t>0,299</t>
  </si>
  <si>
    <t>1201,1400</t>
  </si>
  <si>
    <t>260,450</t>
  </si>
  <si>
    <t>900,900</t>
  </si>
  <si>
    <t>360,420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</si>
</sst>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h:mm:ss;@"/>
    <numFmt numFmtId="165" formatCode="0.00000000"/>
    <numFmt numFmtId="166" formatCode="0.0"/>
    <numFmt numFmtId="167" formatCode="[$-F400]h:mm:ss\ AM/PM"/>
    <numFmt numFmtId="168" formatCode="0.000"/>
  </numFmts>
  <fonts count="38" x14ac:knownFonts="1">
    <font>
      <sz val="11"/>
      <color theme="1"/>
      <name val="Calibri"/>
      <family val="2"/>
      <scheme val="minor"/>
    </font>
    <font>
      <b/>
      <i/>
      <sz val="11"/>
      <color theme="1"/>
      <name val="Calibri"/>
      <family val="2"/>
      <scheme val="minor"/>
    </font>
    <font>
      <b/>
      <sz val="11"/>
      <color theme="1"/>
      <name val="Calibri"/>
      <family val="2"/>
      <scheme val="minor"/>
    </font>
    <font>
      <b/>
      <sz val="11"/>
      <color rgb="FF000000"/>
      <name val="Calibri"/>
      <family val="2"/>
      <scheme val="minor"/>
    </font>
    <font>
      <u/>
      <sz val="11"/>
      <color theme="10"/>
      <name val="Calibri"/>
      <family val="2"/>
      <scheme val="minor"/>
    </font>
    <font>
      <sz val="10"/>
      <name val="Calibri"/>
      <family val="2"/>
      <scheme val="minor"/>
    </font>
    <font>
      <u/>
      <sz val="10"/>
      <name val="Calibri"/>
      <family val="2"/>
      <scheme val="minor"/>
    </font>
    <font>
      <sz val="8"/>
      <color rgb="FF333333"/>
      <name val="Arial"/>
      <family val="2"/>
    </font>
    <font>
      <sz val="10"/>
      <color rgb="FF333333"/>
      <name val="Calibri"/>
      <family val="2"/>
      <scheme val="minor"/>
    </font>
    <font>
      <b/>
      <sz val="14"/>
      <color theme="1"/>
      <name val="Calibri"/>
      <family val="2"/>
      <scheme val="minor"/>
    </font>
    <font>
      <sz val="11"/>
      <color theme="1"/>
      <name val="Calibri"/>
      <family val="2"/>
      <scheme val="minor"/>
    </font>
    <font>
      <sz val="7"/>
      <color rgb="FFFFFFFF"/>
      <name val="Courier New"/>
      <family val="3"/>
    </font>
    <font>
      <sz val="11"/>
      <color rgb="FF444444"/>
      <name val="Calibri"/>
      <family val="2"/>
    </font>
    <font>
      <b/>
      <sz val="18"/>
      <color theme="1"/>
      <name val="Calibri"/>
      <family val="2"/>
      <scheme val="minor"/>
    </font>
    <font>
      <sz val="11"/>
      <color rgb="FF444444"/>
      <name val="Calibri"/>
      <family val="2"/>
      <charset val="1"/>
    </font>
    <font>
      <b/>
      <i/>
      <sz val="14"/>
      <color theme="1"/>
      <name val="Calibri"/>
      <family val="2"/>
      <scheme val="minor"/>
    </font>
    <font>
      <sz val="8"/>
      <name val="Calibri"/>
      <family val="2"/>
      <scheme val="minor"/>
    </font>
    <font>
      <i/>
      <sz val="11"/>
      <color theme="1"/>
      <name val="Calibri"/>
      <family val="2"/>
      <scheme val="minor"/>
    </font>
    <font>
      <sz val="11"/>
      <name val="Calibri"/>
      <family val="2"/>
      <scheme val="minor"/>
    </font>
    <font>
      <sz val="11"/>
      <color theme="7" tint="-0.249977111117893"/>
      <name val="Calibri"/>
      <family val="2"/>
      <scheme val="minor"/>
    </font>
    <font>
      <b/>
      <i/>
      <sz val="14"/>
      <color theme="7" tint="-0.249977111117893"/>
      <name val="Calibri"/>
      <family val="2"/>
      <scheme val="minor"/>
    </font>
    <font>
      <i/>
      <u/>
      <sz val="11"/>
      <color theme="7" tint="-0.249977111117893"/>
      <name val="Calibri"/>
      <family val="2"/>
      <scheme val="minor"/>
    </font>
    <font>
      <b/>
      <i/>
      <sz val="16"/>
      <color theme="7" tint="-0.249977111117893"/>
      <name val="Calibri"/>
      <family val="2"/>
      <scheme val="minor"/>
    </font>
    <font>
      <sz val="22"/>
      <color theme="1"/>
      <name val="Calibri"/>
      <family val="2"/>
      <scheme val="minor"/>
    </font>
    <font>
      <sz val="24"/>
      <color theme="1"/>
      <name val="Calibri"/>
      <family val="2"/>
      <scheme val="minor"/>
    </font>
    <font>
      <sz val="9"/>
      <color indexed="81"/>
      <name val="Tahoma"/>
      <family val="2"/>
    </font>
    <font>
      <b/>
      <sz val="9"/>
      <color indexed="81"/>
      <name val="Tahoma"/>
      <family val="2"/>
    </font>
    <font>
      <b/>
      <u/>
      <sz val="14"/>
      <color theme="1"/>
      <name val="Calibri"/>
      <family val="2"/>
      <scheme val="minor"/>
    </font>
    <font>
      <sz val="12"/>
      <color theme="1"/>
      <name val="Calibri"/>
      <family val="2"/>
      <scheme val="minor"/>
    </font>
    <font>
      <sz val="14"/>
      <color theme="1"/>
      <name val="Calibri"/>
      <family val="2"/>
      <scheme val="minor"/>
    </font>
    <font>
      <b/>
      <sz val="16"/>
      <color theme="1"/>
      <name val="Calibri"/>
      <family val="2"/>
      <scheme val="minor"/>
    </font>
    <font>
      <b/>
      <i/>
      <sz val="16"/>
      <color theme="1"/>
      <name val="Calibri"/>
      <family val="2"/>
      <scheme val="minor"/>
    </font>
    <font>
      <b/>
      <i/>
      <sz val="18"/>
      <color theme="1"/>
      <name val="Calibri"/>
      <family val="2"/>
      <scheme val="minor"/>
    </font>
    <font>
      <b/>
      <sz val="12"/>
      <color theme="1"/>
      <name val="Calibri"/>
      <family val="2"/>
      <scheme val="minor"/>
    </font>
    <font>
      <sz val="11"/>
      <color rgb="FF000000"/>
      <name val="Calibri"/>
      <family val="2"/>
      <scheme val="minor"/>
    </font>
    <font>
      <sz val="8"/>
      <color rgb="FFFFFFFF"/>
      <name val="Ubuntu Mono"/>
      <family val="3"/>
    </font>
    <font>
      <sz val="16"/>
      <color theme="1"/>
      <name val="Calibri"/>
      <family val="2"/>
      <scheme val="minor"/>
    </font>
    <font>
      <sz val="6"/>
      <color rgb="FF1F2328"/>
      <name val="Consolas"/>
      <family val="3"/>
    </font>
  </fonts>
  <fills count="38">
    <fill>
      <patternFill patternType="none"/>
    </fill>
    <fill>
      <patternFill patternType="gray125"/>
    </fill>
    <fill>
      <patternFill patternType="solid">
        <fgColor theme="9" tint="0.39997558519241921"/>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theme="7"/>
        <bgColor indexed="64"/>
      </patternFill>
    </fill>
    <fill>
      <patternFill patternType="solid">
        <fgColor theme="6"/>
        <bgColor indexed="64"/>
      </patternFill>
    </fill>
    <fill>
      <patternFill patternType="solid">
        <fgColor rgb="FFC00000"/>
        <bgColor indexed="64"/>
      </patternFill>
    </fill>
    <fill>
      <patternFill patternType="solid">
        <fgColor rgb="FFFFFF00"/>
        <bgColor indexed="64"/>
      </patternFill>
    </fill>
    <fill>
      <patternFill patternType="solid">
        <fgColor rgb="FFF4B084"/>
        <bgColor indexed="64"/>
      </patternFill>
    </fill>
    <fill>
      <patternFill patternType="solid">
        <fgColor rgb="FFFFD966"/>
        <bgColor indexed="64"/>
      </patternFill>
    </fill>
    <fill>
      <patternFill patternType="solid">
        <fgColor rgb="FFA9D08E"/>
        <bgColor indexed="64"/>
      </patternFill>
    </fill>
    <fill>
      <patternFill patternType="solid">
        <fgColor rgb="FFFFFFFF"/>
        <bgColor indexed="64"/>
      </patternFill>
    </fill>
    <fill>
      <patternFill patternType="solid">
        <fgColor rgb="FFF2F2F2"/>
        <bgColor indexed="64"/>
      </patternFill>
    </fill>
    <fill>
      <patternFill patternType="solid">
        <fgColor theme="1"/>
        <bgColor indexed="64"/>
      </patternFill>
    </fill>
    <fill>
      <patternFill patternType="solid">
        <fgColor rgb="FFCC3300"/>
        <bgColor indexed="64"/>
      </patternFill>
    </fill>
    <fill>
      <patternFill patternType="solid">
        <fgColor rgb="FFFFC000"/>
        <bgColor indexed="64"/>
      </patternFill>
    </fill>
    <fill>
      <patternFill patternType="solid">
        <fgColor rgb="FFA50021"/>
        <bgColor indexed="64"/>
      </patternFill>
    </fill>
    <fill>
      <patternFill patternType="solid">
        <fgColor theme="4" tint="0.59999389629810485"/>
        <bgColor indexed="64"/>
      </patternFill>
    </fill>
    <fill>
      <patternFill patternType="solid">
        <fgColor rgb="FF00CC66"/>
        <bgColor indexed="64"/>
      </patternFill>
    </fill>
    <fill>
      <patternFill patternType="solid">
        <fgColor theme="8" tint="0.39997558519241921"/>
        <bgColor indexed="64"/>
      </patternFill>
    </fill>
    <fill>
      <patternFill patternType="solid">
        <fgColor theme="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bgColor rgb="FF000000"/>
      </patternFill>
    </fill>
    <fill>
      <patternFill patternType="solid">
        <fgColor rgb="FFFFFFFF"/>
        <bgColor rgb="FF000000"/>
      </patternFill>
    </fill>
  </fills>
  <borders count="81">
    <border>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right/>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style="thin">
        <color rgb="FF000000"/>
      </left>
      <right/>
      <top/>
      <bottom style="thin">
        <color rgb="FF000000"/>
      </bottom>
      <diagonal/>
    </border>
    <border>
      <left/>
      <right/>
      <top style="thin">
        <color rgb="FF000000"/>
      </top>
      <bottom/>
      <diagonal/>
    </border>
    <border>
      <left/>
      <right style="thin">
        <color rgb="FF000000"/>
      </right>
      <top style="thin">
        <color rgb="FF000000"/>
      </top>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style="thin">
        <color indexed="64"/>
      </left>
      <right/>
      <top/>
      <bottom/>
      <diagonal/>
    </border>
    <border>
      <left style="thin">
        <color indexed="64"/>
      </left>
      <right style="thin">
        <color rgb="FF000000"/>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rgb="FF000000"/>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right style="thin">
        <color rgb="FF000000"/>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medium">
        <color indexed="64"/>
      </top>
      <bottom/>
      <diagonal/>
    </border>
    <border>
      <left/>
      <right style="thin">
        <color indexed="64"/>
      </right>
      <top style="medium">
        <color indexed="64"/>
      </top>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ck">
        <color theme="7"/>
      </left>
      <right/>
      <top style="thick">
        <color theme="7"/>
      </top>
      <bottom style="thick">
        <color theme="7"/>
      </bottom>
      <diagonal/>
    </border>
    <border>
      <left/>
      <right/>
      <top style="thick">
        <color theme="7"/>
      </top>
      <bottom style="thick">
        <color theme="7"/>
      </bottom>
      <diagonal/>
    </border>
    <border>
      <left/>
      <right style="thick">
        <color theme="7"/>
      </right>
      <top style="thick">
        <color theme="7"/>
      </top>
      <bottom style="thick">
        <color theme="7"/>
      </bottom>
      <diagonal/>
    </border>
  </borders>
  <cellStyleXfs count="4">
    <xf numFmtId="0" fontId="0" fillId="0" borderId="0"/>
    <xf numFmtId="0" fontId="4" fillId="0" borderId="0" applyNumberFormat="0" applyFill="0" applyBorder="0" applyAlignment="0" applyProtection="0"/>
    <xf numFmtId="43" fontId="10" fillId="0" borderId="0" applyFont="0" applyFill="0" applyBorder="0" applyAlignment="0" applyProtection="0"/>
    <xf numFmtId="9" fontId="10" fillId="0" borderId="0" applyFont="0" applyFill="0" applyBorder="0" applyAlignment="0" applyProtection="0"/>
  </cellStyleXfs>
  <cellXfs count="748">
    <xf numFmtId="0" fontId="0" fillId="0" borderId="0" xfId="0"/>
    <xf numFmtId="0" fontId="0" fillId="0" borderId="0" xfId="0" applyAlignment="1">
      <alignment horizontal="center" vertical="center"/>
    </xf>
    <xf numFmtId="0" fontId="0" fillId="0" borderId="4" xfId="0" applyBorder="1"/>
    <xf numFmtId="0" fontId="0" fillId="0" borderId="0" xfId="0" applyAlignment="1">
      <alignment vertical="top"/>
    </xf>
    <xf numFmtId="0" fontId="2" fillId="0" borderId="0" xfId="0" applyFont="1" applyAlignment="1">
      <alignment horizontal="center" vertical="center" wrapText="1"/>
    </xf>
    <xf numFmtId="0" fontId="0" fillId="0" borderId="0" xfId="0" applyAlignment="1">
      <alignment horizontal="center"/>
    </xf>
    <xf numFmtId="0" fontId="5" fillId="0" borderId="0" xfId="0" applyFont="1" applyAlignment="1">
      <alignment horizontal="left" vertical="center" wrapText="1"/>
    </xf>
    <xf numFmtId="0" fontId="5" fillId="7" borderId="0" xfId="0" applyFont="1" applyFill="1" applyAlignment="1">
      <alignment horizontal="left" vertical="center" wrapText="1"/>
    </xf>
    <xf numFmtId="0" fontId="5" fillId="0" borderId="6" xfId="0" applyFont="1" applyBorder="1" applyAlignment="1">
      <alignment horizontal="left" vertical="center" wrapText="1"/>
    </xf>
    <xf numFmtId="0" fontId="5" fillId="0" borderId="7" xfId="0" applyFont="1" applyBorder="1" applyAlignment="1">
      <alignment horizontal="left" vertical="center" wrapText="1"/>
    </xf>
    <xf numFmtId="0" fontId="5" fillId="0" borderId="8" xfId="0" applyFont="1" applyBorder="1" applyAlignment="1">
      <alignment horizontal="left" vertical="center" wrapText="1"/>
    </xf>
    <xf numFmtId="0" fontId="5" fillId="8" borderId="8" xfId="0" applyFont="1" applyFill="1" applyBorder="1" applyAlignment="1">
      <alignment horizontal="left" vertical="center" wrapText="1"/>
    </xf>
    <xf numFmtId="0" fontId="6" fillId="9" borderId="9" xfId="1" applyFont="1" applyFill="1" applyBorder="1" applyAlignment="1">
      <alignment horizontal="left" vertical="center" wrapText="1"/>
    </xf>
    <xf numFmtId="0" fontId="5" fillId="9" borderId="10" xfId="0" applyFont="1" applyFill="1" applyBorder="1" applyAlignment="1">
      <alignment horizontal="left" vertical="center" wrapText="1"/>
    </xf>
    <xf numFmtId="0" fontId="5" fillId="0" borderId="11" xfId="0" applyFont="1" applyBorder="1" applyAlignment="1">
      <alignment horizontal="left" vertical="center" wrapText="1"/>
    </xf>
    <xf numFmtId="0" fontId="5" fillId="9" borderId="12" xfId="0" applyFont="1" applyFill="1" applyBorder="1" applyAlignment="1">
      <alignment horizontal="left" vertical="center" wrapText="1"/>
    </xf>
    <xf numFmtId="0" fontId="5" fillId="10" borderId="11" xfId="0" applyFont="1" applyFill="1" applyBorder="1" applyAlignment="1">
      <alignment horizontal="left" vertical="center" wrapText="1"/>
    </xf>
    <xf numFmtId="0" fontId="7" fillId="0" borderId="0" xfId="0" applyFont="1"/>
    <xf numFmtId="0" fontId="5" fillId="8" borderId="11" xfId="0" applyFont="1" applyFill="1" applyBorder="1" applyAlignment="1">
      <alignment horizontal="left" vertical="center" wrapText="1"/>
    </xf>
    <xf numFmtId="0" fontId="5" fillId="0" borderId="13" xfId="0" applyFont="1" applyBorder="1" applyAlignment="1">
      <alignment horizontal="left" vertical="center" wrapText="1"/>
    </xf>
    <xf numFmtId="0" fontId="5" fillId="0" borderId="14" xfId="0" applyFont="1" applyBorder="1" applyAlignment="1">
      <alignment horizontal="left" vertical="center" wrapText="1"/>
    </xf>
    <xf numFmtId="0" fontId="5" fillId="0" borderId="9" xfId="0" applyFont="1" applyBorder="1" applyAlignment="1">
      <alignment horizontal="left" vertical="center" wrapText="1"/>
    </xf>
    <xf numFmtId="0" fontId="5" fillId="9" borderId="15" xfId="0" applyFont="1" applyFill="1" applyBorder="1" applyAlignment="1">
      <alignment horizontal="left" vertical="center" wrapText="1"/>
    </xf>
    <xf numFmtId="0" fontId="5" fillId="9" borderId="8" xfId="0" applyFont="1" applyFill="1" applyBorder="1" applyAlignment="1">
      <alignment horizontal="left" vertical="center" wrapText="1"/>
    </xf>
    <xf numFmtId="0" fontId="4" fillId="0" borderId="7" xfId="1" applyBorder="1" applyAlignment="1">
      <alignment horizontal="left" vertical="center" wrapText="1"/>
    </xf>
    <xf numFmtId="0" fontId="5" fillId="9" borderId="14" xfId="0" applyFont="1" applyFill="1" applyBorder="1" applyAlignment="1">
      <alignment horizontal="left" vertical="center" wrapText="1"/>
    </xf>
    <xf numFmtId="0" fontId="5" fillId="9" borderId="0" xfId="0" applyFont="1" applyFill="1" applyAlignment="1">
      <alignment horizontal="left" vertical="center" wrapText="1"/>
    </xf>
    <xf numFmtId="0" fontId="5" fillId="9" borderId="11" xfId="0" applyFont="1" applyFill="1" applyBorder="1" applyAlignment="1">
      <alignment horizontal="left" vertical="center" wrapText="1"/>
    </xf>
    <xf numFmtId="0" fontId="5" fillId="9" borderId="7" xfId="0" applyFont="1" applyFill="1" applyBorder="1" applyAlignment="1">
      <alignment horizontal="left" vertical="center" wrapText="1"/>
    </xf>
    <xf numFmtId="0" fontId="4" fillId="0" borderId="0" xfId="1" applyAlignment="1">
      <alignment horizontal="left" vertical="center" wrapText="1"/>
    </xf>
    <xf numFmtId="0" fontId="5" fillId="9" borderId="9" xfId="0" applyFont="1" applyFill="1" applyBorder="1" applyAlignment="1">
      <alignment horizontal="left" vertical="center" wrapText="1"/>
    </xf>
    <xf numFmtId="0" fontId="4" fillId="0" borderId="0" xfId="1" applyAlignment="1">
      <alignment vertical="center"/>
    </xf>
    <xf numFmtId="0" fontId="8" fillId="0" borderId="11" xfId="0" applyFont="1" applyBorder="1"/>
    <xf numFmtId="2" fontId="0" fillId="0" borderId="0" xfId="0" applyNumberFormat="1"/>
    <xf numFmtId="0" fontId="0" fillId="0" borderId="0" xfId="0" applyAlignment="1">
      <alignment wrapText="1"/>
    </xf>
    <xf numFmtId="0" fontId="0" fillId="11" borderId="0" xfId="0" applyFill="1"/>
    <xf numFmtId="14" fontId="0" fillId="0" borderId="0" xfId="0" applyNumberFormat="1"/>
    <xf numFmtId="164" fontId="0" fillId="0" borderId="0" xfId="0" applyNumberFormat="1"/>
    <xf numFmtId="165" fontId="0" fillId="0" borderId="0" xfId="0" applyNumberFormat="1"/>
    <xf numFmtId="21" fontId="0" fillId="0" borderId="0" xfId="0" applyNumberFormat="1"/>
    <xf numFmtId="164" fontId="0" fillId="11" borderId="0" xfId="0" applyNumberFormat="1" applyFill="1"/>
    <xf numFmtId="0" fontId="0" fillId="0" borderId="0" xfId="0" quotePrefix="1"/>
    <xf numFmtId="166" fontId="0" fillId="0" borderId="0" xfId="0" applyNumberFormat="1"/>
    <xf numFmtId="167" fontId="0" fillId="0" borderId="0" xfId="2" applyNumberFormat="1" applyFont="1"/>
    <xf numFmtId="0" fontId="2" fillId="0" borderId="22" xfId="0" applyFont="1" applyBorder="1"/>
    <xf numFmtId="0" fontId="2" fillId="0" borderId="24" xfId="0" applyFont="1" applyBorder="1"/>
    <xf numFmtId="0" fontId="2" fillId="0" borderId="25" xfId="0" applyFont="1" applyBorder="1"/>
    <xf numFmtId="0" fontId="0" fillId="0" borderId="20" xfId="0" applyBorder="1"/>
    <xf numFmtId="0" fontId="0" fillId="0" borderId="30" xfId="0" applyBorder="1"/>
    <xf numFmtId="0" fontId="0" fillId="0" borderId="21" xfId="0" applyBorder="1"/>
    <xf numFmtId="1" fontId="0" fillId="0" borderId="22" xfId="0" applyNumberFormat="1" applyBorder="1" applyAlignment="1">
      <alignment horizontal="center"/>
    </xf>
    <xf numFmtId="1" fontId="0" fillId="0" borderId="24"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 fontId="0" fillId="0" borderId="26" xfId="0" applyNumberFormat="1" applyBorder="1" applyAlignment="1">
      <alignment horizontal="center"/>
    </xf>
    <xf numFmtId="1" fontId="0" fillId="0" borderId="27" xfId="0" applyNumberFormat="1" applyBorder="1" applyAlignment="1">
      <alignment horizontal="center"/>
    </xf>
    <xf numFmtId="0" fontId="1" fillId="0" borderId="22" xfId="0" applyFont="1" applyBorder="1" applyAlignment="1">
      <alignment horizontal="center" vertical="center"/>
    </xf>
    <xf numFmtId="0" fontId="1" fillId="0" borderId="23" xfId="0" applyFont="1" applyBorder="1" applyAlignment="1">
      <alignment horizontal="center" vertical="center"/>
    </xf>
    <xf numFmtId="0" fontId="11" fillId="0" borderId="0" xfId="0" applyFont="1"/>
    <xf numFmtId="1" fontId="0" fillId="0" borderId="0" xfId="0" applyNumberFormat="1"/>
    <xf numFmtId="0" fontId="0" fillId="0" borderId="22" xfId="0" applyBorder="1"/>
    <xf numFmtId="0" fontId="0" fillId="0" borderId="25" xfId="0" applyBorder="1"/>
    <xf numFmtId="0" fontId="0" fillId="0" borderId="28" xfId="0" applyBorder="1"/>
    <xf numFmtId="0" fontId="0" fillId="0" borderId="29" xfId="0" applyBorder="1"/>
    <xf numFmtId="0" fontId="0" fillId="0" borderId="23" xfId="0" applyBorder="1"/>
    <xf numFmtId="0" fontId="0" fillId="0" borderId="27" xfId="0" applyBorder="1"/>
    <xf numFmtId="1" fontId="0" fillId="0" borderId="29" xfId="0" applyNumberFormat="1" applyBorder="1"/>
    <xf numFmtId="1" fontId="0" fillId="0" borderId="18" xfId="0" applyNumberFormat="1" applyBorder="1"/>
    <xf numFmtId="1" fontId="0" fillId="0" borderId="16" xfId="0" applyNumberFormat="1" applyBorder="1"/>
    <xf numFmtId="0" fontId="2" fillId="0" borderId="18" xfId="0" applyFont="1" applyBorder="1" applyAlignment="1">
      <alignment horizontal="center" vertical="center" wrapText="1"/>
    </xf>
    <xf numFmtId="0" fontId="2" fillId="0" borderId="19" xfId="0" applyFont="1" applyBorder="1" applyAlignment="1">
      <alignment horizontal="center" vertical="center" wrapText="1"/>
    </xf>
    <xf numFmtId="0" fontId="2" fillId="0" borderId="17" xfId="0" applyFont="1" applyBorder="1" applyAlignment="1">
      <alignment horizontal="center" vertical="center" wrapText="1"/>
    </xf>
    <xf numFmtId="0" fontId="3" fillId="0" borderId="17" xfId="0" applyFont="1" applyBorder="1" applyAlignment="1">
      <alignment horizontal="center" vertical="center" wrapText="1"/>
    </xf>
    <xf numFmtId="0" fontId="0" fillId="0" borderId="3" xfId="0" applyBorder="1"/>
    <xf numFmtId="0" fontId="0" fillId="0" borderId="4" xfId="0" quotePrefix="1" applyBorder="1"/>
    <xf numFmtId="0" fontId="0" fillId="0" borderId="2" xfId="0" applyBorder="1" applyAlignment="1">
      <alignment horizontal="center" vertical="center"/>
    </xf>
    <xf numFmtId="0" fontId="3" fillId="0" borderId="23" xfId="0" applyFont="1" applyBorder="1" applyAlignment="1">
      <alignment vertical="top" wrapText="1"/>
    </xf>
    <xf numFmtId="0" fontId="3" fillId="0" borderId="26" xfId="0" applyFont="1" applyBorder="1" applyAlignment="1">
      <alignment vertical="top" wrapText="1"/>
    </xf>
    <xf numFmtId="0" fontId="3" fillId="0" borderId="26" xfId="0" applyFont="1" applyBorder="1" applyAlignment="1">
      <alignment vertical="center" wrapText="1"/>
    </xf>
    <xf numFmtId="0" fontId="3" fillId="0" borderId="27" xfId="0" applyFont="1" applyBorder="1" applyAlignment="1">
      <alignment vertical="center" wrapText="1"/>
    </xf>
    <xf numFmtId="0" fontId="2" fillId="0" borderId="23" xfId="0" applyFont="1" applyBorder="1" applyAlignment="1">
      <alignment horizontal="center" vertical="center" wrapText="1"/>
    </xf>
    <xf numFmtId="0" fontId="2" fillId="0" borderId="26" xfId="0" applyFont="1" applyBorder="1" applyAlignment="1">
      <alignment horizontal="center" vertical="center" wrapText="1"/>
    </xf>
    <xf numFmtId="0" fontId="2" fillId="0" borderId="27" xfId="0" applyFont="1" applyBorder="1" applyAlignment="1">
      <alignment horizontal="center" vertical="center" wrapText="1"/>
    </xf>
    <xf numFmtId="0" fontId="0" fillId="0" borderId="22"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4" xfId="0" quotePrefix="1" applyBorder="1" applyAlignment="1">
      <alignment horizontal="center" vertical="center"/>
    </xf>
    <xf numFmtId="0" fontId="0" fillId="0" borderId="23"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1" fillId="14" borderId="16" xfId="0" applyFont="1" applyFill="1" applyBorder="1"/>
    <xf numFmtId="1" fontId="0" fillId="0" borderId="4" xfId="0" applyNumberFormat="1" applyBorder="1"/>
    <xf numFmtId="0" fontId="0" fillId="15" borderId="16" xfId="0" applyFill="1" applyBorder="1" applyAlignment="1">
      <alignment horizontal="left" vertical="center"/>
    </xf>
    <xf numFmtId="0" fontId="0" fillId="15" borderId="16" xfId="0" applyFill="1" applyBorder="1" applyAlignment="1">
      <alignment horizontal="center" vertical="center"/>
    </xf>
    <xf numFmtId="0" fontId="0" fillId="15" borderId="16" xfId="0" applyFill="1" applyBorder="1" applyAlignment="1">
      <alignment horizontal="left"/>
    </xf>
    <xf numFmtId="0" fontId="0" fillId="15" borderId="16" xfId="0" applyFill="1" applyBorder="1" applyAlignment="1">
      <alignment horizontal="center"/>
    </xf>
    <xf numFmtId="1" fontId="0" fillId="15" borderId="16" xfId="0" applyNumberFormat="1" applyFill="1" applyBorder="1" applyAlignment="1">
      <alignment horizontal="center"/>
    </xf>
    <xf numFmtId="0" fontId="0" fillId="15" borderId="21" xfId="0" applyFill="1" applyBorder="1"/>
    <xf numFmtId="0" fontId="0" fillId="15" borderId="16" xfId="0" applyFill="1" applyBorder="1"/>
    <xf numFmtId="0" fontId="0" fillId="15" borderId="20" xfId="0" applyFill="1" applyBorder="1" applyAlignment="1">
      <alignment wrapText="1"/>
    </xf>
    <xf numFmtId="0" fontId="0" fillId="15" borderId="20" xfId="0" applyFill="1" applyBorder="1" applyAlignment="1">
      <alignment horizontal="center" vertical="center"/>
    </xf>
    <xf numFmtId="0" fontId="0" fillId="15" borderId="20" xfId="0" applyFill="1" applyBorder="1" applyAlignment="1">
      <alignment horizontal="left" vertical="center"/>
    </xf>
    <xf numFmtId="0" fontId="0" fillId="15" borderId="29" xfId="0" applyFill="1" applyBorder="1"/>
    <xf numFmtId="0" fontId="0" fillId="15" borderId="27" xfId="0" applyFill="1" applyBorder="1"/>
    <xf numFmtId="0" fontId="0" fillId="16" borderId="0" xfId="0" applyFill="1"/>
    <xf numFmtId="0" fontId="0" fillId="0" borderId="32" xfId="0" applyBorder="1"/>
    <xf numFmtId="0" fontId="0" fillId="0" borderId="33" xfId="0" applyBorder="1"/>
    <xf numFmtId="0" fontId="0" fillId="0" borderId="34" xfId="0" applyBorder="1"/>
    <xf numFmtId="0" fontId="0" fillId="0" borderId="35" xfId="0" applyBorder="1"/>
    <xf numFmtId="0" fontId="0" fillId="0" borderId="36" xfId="0" applyBorder="1"/>
    <xf numFmtId="0" fontId="0" fillId="0" borderId="37" xfId="0" applyBorder="1"/>
    <xf numFmtId="0" fontId="2" fillId="0" borderId="2" xfId="0" applyFont="1" applyBorder="1"/>
    <xf numFmtId="0" fontId="0" fillId="0" borderId="1" xfId="0" applyBorder="1"/>
    <xf numFmtId="0" fontId="0" fillId="0" borderId="38" xfId="0" applyBorder="1"/>
    <xf numFmtId="0" fontId="3" fillId="0" borderId="5" xfId="0" applyFont="1" applyBorder="1" applyAlignment="1">
      <alignment horizontal="center" vertical="center" wrapText="1"/>
    </xf>
    <xf numFmtId="0" fontId="3" fillId="0" borderId="39" xfId="0" applyFont="1" applyBorder="1" applyAlignment="1">
      <alignment horizontal="center" vertical="center" wrapText="1"/>
    </xf>
    <xf numFmtId="0" fontId="3" fillId="0" borderId="40" xfId="0" applyFont="1" applyBorder="1" applyAlignment="1">
      <alignment horizontal="center" vertical="center" wrapText="1"/>
    </xf>
    <xf numFmtId="0" fontId="0" fillId="0" borderId="41" xfId="0" applyBorder="1"/>
    <xf numFmtId="1" fontId="0" fillId="0" borderId="39" xfId="0" applyNumberFormat="1" applyBorder="1"/>
    <xf numFmtId="1" fontId="0" fillId="0" borderId="40" xfId="0" applyNumberFormat="1" applyBorder="1"/>
    <xf numFmtId="0" fontId="0" fillId="17" borderId="0" xfId="0" applyFill="1"/>
    <xf numFmtId="0" fontId="2" fillId="17" borderId="0" xfId="0" applyFont="1" applyFill="1" applyAlignment="1">
      <alignment horizontal="center" vertical="center" wrapText="1"/>
    </xf>
    <xf numFmtId="0" fontId="0" fillId="0" borderId="42" xfId="0" applyBorder="1" applyAlignment="1">
      <alignment horizontal="right"/>
    </xf>
    <xf numFmtId="0" fontId="0" fillId="0" borderId="44" xfId="0" applyBorder="1" applyAlignment="1">
      <alignment horizontal="right"/>
    </xf>
    <xf numFmtId="0" fontId="0" fillId="0" borderId="45" xfId="0" applyBorder="1" applyAlignment="1">
      <alignment horizontal="center"/>
    </xf>
    <xf numFmtId="0" fontId="0" fillId="0" borderId="46" xfId="0" applyBorder="1" applyAlignment="1">
      <alignment horizontal="right"/>
    </xf>
    <xf numFmtId="0" fontId="0" fillId="0" borderId="47" xfId="0" applyBorder="1" applyAlignment="1">
      <alignment horizontal="center"/>
    </xf>
    <xf numFmtId="0" fontId="0" fillId="16" borderId="0" xfId="0" quotePrefix="1" applyFill="1"/>
    <xf numFmtId="0" fontId="0" fillId="0" borderId="1" xfId="0" applyBorder="1" applyAlignment="1">
      <alignment horizontal="center"/>
    </xf>
    <xf numFmtId="0" fontId="1" fillId="0" borderId="4" xfId="0" applyFont="1" applyBorder="1" applyAlignment="1">
      <alignment horizontal="center" vertical="center"/>
    </xf>
    <xf numFmtId="0" fontId="1" fillId="0" borderId="0" xfId="0" applyFont="1" applyAlignment="1">
      <alignment horizontal="center" vertical="center" wrapText="1"/>
    </xf>
    <xf numFmtId="0" fontId="1" fillId="0" borderId="2" xfId="0" applyFont="1" applyBorder="1" applyAlignment="1">
      <alignment horizontal="center" vertical="center"/>
    </xf>
    <xf numFmtId="0" fontId="0" fillId="0" borderId="38" xfId="0" applyBorder="1" applyAlignment="1">
      <alignment horizontal="center" vertical="center"/>
    </xf>
    <xf numFmtId="0" fontId="0" fillId="0" borderId="1" xfId="0" applyBorder="1" applyAlignment="1">
      <alignment horizontal="center" vertical="center"/>
    </xf>
    <xf numFmtId="0" fontId="1" fillId="0" borderId="49" xfId="0" applyFont="1" applyBorder="1" applyAlignment="1">
      <alignment horizontal="center" vertical="center" wrapText="1"/>
    </xf>
    <xf numFmtId="0" fontId="1" fillId="0" borderId="37" xfId="0" applyFont="1" applyBorder="1" applyAlignment="1">
      <alignment horizontal="center" vertical="center" wrapText="1"/>
    </xf>
    <xf numFmtId="0" fontId="1" fillId="0" borderId="3" xfId="0" applyFont="1" applyBorder="1" applyAlignment="1">
      <alignment horizontal="center" vertical="center" wrapText="1"/>
    </xf>
    <xf numFmtId="0" fontId="1" fillId="0" borderId="2" xfId="0" applyFont="1" applyBorder="1" applyAlignment="1">
      <alignment horizontal="center" vertical="center" wrapText="1"/>
    </xf>
    <xf numFmtId="0" fontId="19" fillId="0" borderId="13" xfId="0" applyFont="1" applyBorder="1" applyAlignment="1">
      <alignment horizontal="center" vertical="center"/>
    </xf>
    <xf numFmtId="0" fontId="19" fillId="0" borderId="12" xfId="0" applyFont="1" applyBorder="1" applyAlignment="1">
      <alignment horizontal="center" vertical="center"/>
    </xf>
    <xf numFmtId="0" fontId="19" fillId="0" borderId="50" xfId="0" applyFont="1" applyBorder="1" applyAlignment="1">
      <alignment horizontal="center" vertical="center"/>
    </xf>
    <xf numFmtId="0" fontId="19" fillId="0" borderId="10" xfId="0" applyFont="1" applyBorder="1" applyAlignment="1">
      <alignment horizontal="center" vertical="center"/>
    </xf>
    <xf numFmtId="0" fontId="19" fillId="0" borderId="51" xfId="0" applyFont="1" applyBorder="1" applyAlignment="1">
      <alignment horizontal="center" vertical="center"/>
    </xf>
    <xf numFmtId="0" fontId="19" fillId="0" borderId="15" xfId="0" applyFont="1" applyBorder="1" applyAlignment="1">
      <alignment horizontal="center" vertical="center"/>
    </xf>
    <xf numFmtId="2" fontId="18" fillId="20" borderId="52" xfId="0" applyNumberFormat="1" applyFont="1" applyFill="1" applyBorder="1" applyAlignment="1">
      <alignment horizontal="center" vertical="center"/>
    </xf>
    <xf numFmtId="2" fontId="18" fillId="20" borderId="10" xfId="0" applyNumberFormat="1" applyFont="1" applyFill="1" applyBorder="1" applyAlignment="1">
      <alignment horizontal="center" vertical="center"/>
    </xf>
    <xf numFmtId="2" fontId="0" fillId="18" borderId="53" xfId="0" applyNumberFormat="1" applyFill="1" applyBorder="1" applyAlignment="1">
      <alignment horizontal="center" vertical="center"/>
    </xf>
    <xf numFmtId="2" fontId="0" fillId="18" borderId="12" xfId="0" applyNumberFormat="1" applyFill="1" applyBorder="1" applyAlignment="1">
      <alignment horizontal="center" vertical="center"/>
    </xf>
    <xf numFmtId="2" fontId="0" fillId="19" borderId="53" xfId="0" applyNumberFormat="1" applyFill="1" applyBorder="1" applyAlignment="1">
      <alignment horizontal="center" vertical="center"/>
    </xf>
    <xf numFmtId="2" fontId="0" fillId="3" borderId="53" xfId="0" applyNumberFormat="1" applyFill="1" applyBorder="1" applyAlignment="1">
      <alignment horizontal="center" vertical="center"/>
    </xf>
    <xf numFmtId="2" fontId="0" fillId="21" borderId="53" xfId="0" applyNumberFormat="1" applyFill="1" applyBorder="1" applyAlignment="1">
      <alignment horizontal="center" vertical="center"/>
    </xf>
    <xf numFmtId="2" fontId="0" fillId="22" borderId="54" xfId="0" applyNumberFormat="1" applyFill="1" applyBorder="1" applyAlignment="1">
      <alignment horizontal="center" vertical="center"/>
    </xf>
    <xf numFmtId="0" fontId="0" fillId="0" borderId="38" xfId="0" applyBorder="1" applyAlignment="1">
      <alignment horizontal="center"/>
    </xf>
    <xf numFmtId="0" fontId="1" fillId="4" borderId="1" xfId="0" applyFont="1" applyFill="1" applyBorder="1" applyAlignment="1">
      <alignment horizontal="center" vertical="center"/>
    </xf>
    <xf numFmtId="0" fontId="1" fillId="4" borderId="38" xfId="0" applyFont="1" applyFill="1" applyBorder="1" applyAlignment="1">
      <alignment horizontal="center" vertical="center"/>
    </xf>
    <xf numFmtId="0" fontId="1" fillId="5" borderId="38" xfId="0" applyFont="1" applyFill="1" applyBorder="1" applyAlignment="1">
      <alignment vertical="center" wrapText="1"/>
    </xf>
    <xf numFmtId="0" fontId="1" fillId="5" borderId="1" xfId="0" applyFont="1" applyFill="1" applyBorder="1" applyAlignment="1">
      <alignment vertical="center" wrapText="1"/>
    </xf>
    <xf numFmtId="0" fontId="1" fillId="23" borderId="38" xfId="0" applyFont="1" applyFill="1" applyBorder="1" applyAlignment="1">
      <alignment vertical="center" wrapText="1"/>
    </xf>
    <xf numFmtId="0" fontId="1" fillId="23" borderId="1" xfId="0" applyFont="1" applyFill="1" applyBorder="1" applyAlignment="1">
      <alignment vertical="center" wrapText="1"/>
    </xf>
    <xf numFmtId="2" fontId="0" fillId="19" borderId="12" xfId="0" applyNumberFormat="1" applyFill="1" applyBorder="1" applyAlignment="1">
      <alignment horizontal="center" vertical="center"/>
    </xf>
    <xf numFmtId="2" fontId="0" fillId="3" borderId="12" xfId="0" applyNumberFormat="1" applyFill="1" applyBorder="1" applyAlignment="1">
      <alignment horizontal="center" vertical="center"/>
    </xf>
    <xf numFmtId="2" fontId="0" fillId="21" borderId="12" xfId="0" applyNumberFormat="1" applyFill="1" applyBorder="1" applyAlignment="1">
      <alignment horizontal="center" vertical="center"/>
    </xf>
    <xf numFmtId="2" fontId="0" fillId="22" borderId="15" xfId="0" applyNumberFormat="1" applyFill="1" applyBorder="1" applyAlignment="1">
      <alignment horizontal="center" vertical="center"/>
    </xf>
    <xf numFmtId="0" fontId="19" fillId="0" borderId="1" xfId="0" applyFont="1" applyBorder="1" applyAlignment="1">
      <alignment horizontal="center" vertical="center"/>
    </xf>
    <xf numFmtId="0" fontId="19" fillId="0" borderId="55" xfId="0" applyFont="1" applyBorder="1" applyAlignment="1">
      <alignment horizontal="center" vertical="center"/>
    </xf>
    <xf numFmtId="0" fontId="19" fillId="0" borderId="31" xfId="0" applyFont="1" applyBorder="1" applyAlignment="1">
      <alignment horizontal="center" vertical="center"/>
    </xf>
    <xf numFmtId="0" fontId="19" fillId="0" borderId="58" xfId="0" applyFont="1" applyBorder="1" applyAlignment="1">
      <alignment horizontal="center" vertical="center"/>
    </xf>
    <xf numFmtId="0" fontId="0" fillId="0" borderId="4" xfId="0" applyBorder="1" applyAlignment="1">
      <alignment vertical="center" wrapText="1"/>
    </xf>
    <xf numFmtId="0" fontId="13" fillId="16" borderId="24" xfId="0" applyFont="1" applyFill="1" applyBorder="1" applyAlignment="1">
      <alignment vertical="center"/>
    </xf>
    <xf numFmtId="1" fontId="18" fillId="20" borderId="52" xfId="0" applyNumberFormat="1" applyFont="1" applyFill="1" applyBorder="1" applyAlignment="1">
      <alignment horizontal="center" vertical="center"/>
    </xf>
    <xf numFmtId="1" fontId="0" fillId="18" borderId="53" xfId="0" applyNumberFormat="1" applyFill="1" applyBorder="1" applyAlignment="1">
      <alignment horizontal="center" vertical="center"/>
    </xf>
    <xf numFmtId="1" fontId="0" fillId="19" borderId="53" xfId="0" applyNumberFormat="1" applyFill="1" applyBorder="1" applyAlignment="1">
      <alignment horizontal="center" vertical="center"/>
    </xf>
    <xf numFmtId="1" fontId="0" fillId="3" borderId="53" xfId="0" applyNumberFormat="1" applyFill="1" applyBorder="1" applyAlignment="1">
      <alignment horizontal="center" vertical="center"/>
    </xf>
    <xf numFmtId="1" fontId="0" fillId="21" borderId="53" xfId="0" applyNumberFormat="1" applyFill="1" applyBorder="1" applyAlignment="1">
      <alignment horizontal="center" vertical="center"/>
    </xf>
    <xf numFmtId="1" fontId="0" fillId="22" borderId="54" xfId="0" applyNumberFormat="1" applyFill="1" applyBorder="1" applyAlignment="1">
      <alignment horizontal="center" vertical="center"/>
    </xf>
    <xf numFmtId="0" fontId="0" fillId="15" borderId="5" xfId="0" applyFill="1" applyBorder="1" applyAlignment="1">
      <alignment horizontal="center" vertical="center"/>
    </xf>
    <xf numFmtId="0" fontId="0" fillId="15" borderId="4" xfId="0" applyFill="1" applyBorder="1" applyAlignment="1">
      <alignment vertical="center"/>
    </xf>
    <xf numFmtId="0" fontId="0" fillId="0" borderId="43" xfId="0" applyBorder="1" applyAlignment="1">
      <alignment horizontal="center" vertical="center"/>
    </xf>
    <xf numFmtId="0" fontId="0" fillId="0" borderId="45" xfId="0" applyBorder="1" applyAlignment="1">
      <alignment horizontal="center" vertical="center"/>
    </xf>
    <xf numFmtId="0" fontId="17" fillId="0" borderId="4" xfId="0" applyFont="1" applyBorder="1" applyAlignment="1">
      <alignment horizontal="center" vertical="center"/>
    </xf>
    <xf numFmtId="0" fontId="0" fillId="0" borderId="0" xfId="0" applyAlignment="1">
      <alignment horizontal="left"/>
    </xf>
    <xf numFmtId="0" fontId="0" fillId="0" borderId="12" xfId="0" applyBorder="1" applyAlignment="1">
      <alignment horizontal="center" vertical="center"/>
    </xf>
    <xf numFmtId="0" fontId="2" fillId="0" borderId="0" xfId="0" applyFont="1"/>
    <xf numFmtId="0" fontId="2" fillId="0" borderId="1" xfId="0" applyFont="1" applyBorder="1" applyAlignment="1">
      <alignment horizontal="left"/>
    </xf>
    <xf numFmtId="0" fontId="2" fillId="0" borderId="0" xfId="0" applyFont="1" applyAlignment="1">
      <alignment vertical="top"/>
    </xf>
    <xf numFmtId="0" fontId="2" fillId="0" borderId="0" xfId="0" applyFont="1" applyAlignment="1">
      <alignment vertical="top" wrapText="1"/>
    </xf>
    <xf numFmtId="0" fontId="2" fillId="0" borderId="1" xfId="0" applyFont="1" applyBorder="1" applyAlignment="1">
      <alignment vertical="top" wrapText="1"/>
    </xf>
    <xf numFmtId="0" fontId="17" fillId="0" borderId="0" xfId="0" applyFont="1" applyAlignment="1">
      <alignment horizontal="right"/>
    </xf>
    <xf numFmtId="0" fontId="17" fillId="0" borderId="0" xfId="0" quotePrefix="1" applyFont="1" applyAlignment="1">
      <alignment horizontal="right"/>
    </xf>
    <xf numFmtId="0" fontId="17" fillId="0" borderId="1" xfId="0" applyFont="1" applyBorder="1" applyAlignment="1">
      <alignment horizontal="right"/>
    </xf>
    <xf numFmtId="0" fontId="0" fillId="17" borderId="8" xfId="0" applyFill="1" applyBorder="1" applyAlignment="1">
      <alignment horizontal="center" vertical="center"/>
    </xf>
    <xf numFmtId="0" fontId="0" fillId="17" borderId="0" xfId="0" applyFill="1" applyAlignment="1">
      <alignment horizontal="center" vertical="center"/>
    </xf>
    <xf numFmtId="0" fontId="0" fillId="0" borderId="0" xfId="0" applyAlignment="1">
      <alignment horizontal="center" vertical="center" wrapText="1"/>
    </xf>
    <xf numFmtId="0" fontId="0" fillId="17" borderId="0" xfId="0" applyFill="1" applyAlignment="1">
      <alignment horizontal="center" vertical="center" wrapText="1"/>
    </xf>
    <xf numFmtId="0" fontId="0" fillId="17" borderId="14" xfId="0" applyFill="1" applyBorder="1" applyAlignment="1">
      <alignment horizontal="center" vertical="center"/>
    </xf>
    <xf numFmtId="0" fontId="0" fillId="17" borderId="0" xfId="0" applyFill="1" applyAlignment="1">
      <alignment horizontal="center"/>
    </xf>
    <xf numFmtId="0" fontId="0" fillId="0" borderId="34" xfId="0" applyBorder="1" applyAlignment="1">
      <alignment horizontal="center" vertical="center"/>
    </xf>
    <xf numFmtId="0" fontId="0" fillId="0" borderId="33" xfId="0" applyBorder="1" applyAlignment="1">
      <alignment horizontal="center" vertical="center"/>
    </xf>
    <xf numFmtId="0" fontId="0" fillId="24" borderId="0" xfId="0" applyFill="1"/>
    <xf numFmtId="168" fontId="18" fillId="20" borderId="10" xfId="0" applyNumberFormat="1" applyFont="1" applyFill="1" applyBorder="1" applyAlignment="1">
      <alignment horizontal="center" vertical="center"/>
    </xf>
    <xf numFmtId="168" fontId="0" fillId="18" borderId="12" xfId="0" applyNumberFormat="1" applyFill="1" applyBorder="1" applyAlignment="1">
      <alignment horizontal="center" vertical="center"/>
    </xf>
    <xf numFmtId="168" fontId="0" fillId="19" borderId="12" xfId="0" applyNumberFormat="1" applyFill="1" applyBorder="1" applyAlignment="1">
      <alignment horizontal="center" vertical="center"/>
    </xf>
    <xf numFmtId="168" fontId="0" fillId="3" borderId="12" xfId="0" applyNumberFormat="1" applyFill="1" applyBorder="1" applyAlignment="1">
      <alignment horizontal="center" vertical="center"/>
    </xf>
    <xf numFmtId="168" fontId="0" fillId="21" borderId="12" xfId="0" applyNumberFormat="1" applyFill="1" applyBorder="1" applyAlignment="1">
      <alignment horizontal="center" vertical="center"/>
    </xf>
    <xf numFmtId="168" fontId="0" fillId="22" borderId="15" xfId="0" applyNumberFormat="1" applyFill="1" applyBorder="1" applyAlignment="1">
      <alignment horizontal="center" vertical="center"/>
    </xf>
    <xf numFmtId="2" fontId="0" fillId="5" borderId="6" xfId="0" applyNumberFormat="1" applyFill="1" applyBorder="1" applyAlignment="1">
      <alignment horizontal="center" vertical="center" wrapText="1"/>
    </xf>
    <xf numFmtId="2" fontId="0" fillId="4" borderId="6" xfId="0" applyNumberFormat="1" applyFill="1" applyBorder="1" applyAlignment="1">
      <alignment horizontal="center" vertical="center"/>
    </xf>
    <xf numFmtId="2" fontId="0" fillId="23" borderId="6" xfId="0" applyNumberFormat="1" applyFill="1" applyBorder="1" applyAlignment="1">
      <alignment horizontal="center" vertical="center" wrapText="1"/>
    </xf>
    <xf numFmtId="0" fontId="1" fillId="0" borderId="34" xfId="0" applyFont="1" applyBorder="1" applyAlignment="1">
      <alignment horizontal="center" vertical="center"/>
    </xf>
    <xf numFmtId="0" fontId="1" fillId="0" borderId="36" xfId="0" applyFont="1" applyBorder="1" applyAlignment="1">
      <alignment horizontal="center" vertical="center" wrapText="1"/>
    </xf>
    <xf numFmtId="10" fontId="0" fillId="0" borderId="0" xfId="0" applyNumberFormat="1"/>
    <xf numFmtId="2" fontId="29" fillId="0" borderId="0" xfId="0" applyNumberFormat="1" applyFont="1" applyAlignment="1">
      <alignment horizontal="center" vertical="center"/>
    </xf>
    <xf numFmtId="0" fontId="0" fillId="4" borderId="59" xfId="0" applyFill="1" applyBorder="1" applyAlignment="1">
      <alignment horizontal="center" vertical="center"/>
    </xf>
    <xf numFmtId="0" fontId="14" fillId="4" borderId="59" xfId="0" applyFont="1" applyFill="1" applyBorder="1" applyAlignment="1">
      <alignment horizontal="center" vertical="center"/>
    </xf>
    <xf numFmtId="0" fontId="0" fillId="25" borderId="4" xfId="0" applyFill="1" applyBorder="1" applyAlignment="1">
      <alignment horizontal="center" vertical="center"/>
    </xf>
    <xf numFmtId="0" fontId="14" fillId="25" borderId="4" xfId="0" applyFont="1" applyFill="1" applyBorder="1" applyAlignment="1">
      <alignment horizontal="center" vertical="center"/>
    </xf>
    <xf numFmtId="0" fontId="0" fillId="25" borderId="61" xfId="0" applyFill="1" applyBorder="1" applyAlignment="1">
      <alignment horizontal="center" vertical="center"/>
    </xf>
    <xf numFmtId="0" fontId="0" fillId="4" borderId="4" xfId="0" applyFill="1" applyBorder="1" applyAlignment="1">
      <alignment horizontal="center" vertical="center"/>
    </xf>
    <xf numFmtId="0" fontId="0" fillId="4" borderId="4" xfId="0" applyFill="1" applyBorder="1" applyAlignment="1">
      <alignment horizontal="center" vertical="center" wrapText="1"/>
    </xf>
    <xf numFmtId="0" fontId="14" fillId="4" borderId="4" xfId="0" applyFont="1" applyFill="1" applyBorder="1" applyAlignment="1">
      <alignment horizontal="center" vertical="center"/>
    </xf>
    <xf numFmtId="0" fontId="0" fillId="2" borderId="59" xfId="0" applyFill="1" applyBorder="1" applyAlignment="1">
      <alignment horizontal="center" vertical="center"/>
    </xf>
    <xf numFmtId="0" fontId="0" fillId="2" borderId="4" xfId="0" applyFill="1" applyBorder="1" applyAlignment="1">
      <alignment horizontal="center" vertical="center"/>
    </xf>
    <xf numFmtId="0" fontId="0" fillId="2" borderId="61" xfId="0" applyFill="1" applyBorder="1" applyAlignment="1">
      <alignment horizontal="center" vertical="center"/>
    </xf>
    <xf numFmtId="0" fontId="0" fillId="26" borderId="4" xfId="0" applyFill="1" applyBorder="1" applyAlignment="1">
      <alignment horizontal="center" vertical="center"/>
    </xf>
    <xf numFmtId="0" fontId="0" fillId="3" borderId="59" xfId="0" applyFill="1" applyBorder="1" applyAlignment="1">
      <alignment horizontal="center" vertical="center"/>
    </xf>
    <xf numFmtId="0" fontId="12" fillId="3" borderId="59" xfId="0" applyFont="1" applyFill="1" applyBorder="1" applyAlignment="1">
      <alignment horizontal="center" vertical="center"/>
    </xf>
    <xf numFmtId="0" fontId="0" fillId="3" borderId="4" xfId="0" applyFill="1" applyBorder="1" applyAlignment="1">
      <alignment horizontal="center" vertical="center"/>
    </xf>
    <xf numFmtId="0" fontId="0" fillId="27" borderId="4" xfId="0" applyFill="1" applyBorder="1" applyAlignment="1">
      <alignment horizontal="center" vertical="center"/>
    </xf>
    <xf numFmtId="0" fontId="14" fillId="27" borderId="4" xfId="0" applyFont="1" applyFill="1" applyBorder="1" applyAlignment="1">
      <alignment horizontal="center" vertical="center"/>
    </xf>
    <xf numFmtId="0" fontId="0" fillId="27" borderId="61" xfId="0" applyFill="1" applyBorder="1" applyAlignment="1">
      <alignment horizontal="center" vertical="center"/>
    </xf>
    <xf numFmtId="0" fontId="0" fillId="5" borderId="59" xfId="0" applyFill="1" applyBorder="1" applyAlignment="1">
      <alignment horizontal="center" vertical="center"/>
    </xf>
    <xf numFmtId="0" fontId="0" fillId="5" borderId="4" xfId="0" applyFill="1" applyBorder="1" applyAlignment="1">
      <alignment horizontal="center" vertical="center"/>
    </xf>
    <xf numFmtId="0" fontId="0" fillId="5" borderId="2" xfId="0" applyFill="1" applyBorder="1" applyAlignment="1">
      <alignment horizontal="center" vertical="center"/>
    </xf>
    <xf numFmtId="0" fontId="0" fillId="28" borderId="4" xfId="0" applyFill="1" applyBorder="1" applyAlignment="1">
      <alignment horizontal="center" vertical="center"/>
    </xf>
    <xf numFmtId="0" fontId="0" fillId="6" borderId="59" xfId="0" applyFill="1" applyBorder="1" applyAlignment="1">
      <alignment horizontal="center" vertical="center"/>
    </xf>
    <xf numFmtId="0" fontId="0" fillId="6" borderId="43" xfId="0" applyFill="1" applyBorder="1" applyAlignment="1">
      <alignment horizontal="center" vertical="center"/>
    </xf>
    <xf numFmtId="0" fontId="0" fillId="6" borderId="4" xfId="0" applyFill="1" applyBorder="1" applyAlignment="1">
      <alignment horizontal="center" vertical="center"/>
    </xf>
    <xf numFmtId="0" fontId="0" fillId="6" borderId="45" xfId="0" applyFill="1" applyBorder="1" applyAlignment="1">
      <alignment horizontal="center" vertical="center"/>
    </xf>
    <xf numFmtId="0" fontId="0" fillId="29" borderId="4" xfId="0" applyFill="1" applyBorder="1" applyAlignment="1">
      <alignment horizontal="center" vertical="center"/>
    </xf>
    <xf numFmtId="0" fontId="0" fillId="29" borderId="45" xfId="0" applyFill="1" applyBorder="1" applyAlignment="1">
      <alignment horizontal="center" vertical="center"/>
    </xf>
    <xf numFmtId="0" fontId="0" fillId="29" borderId="61" xfId="0" applyFill="1" applyBorder="1" applyAlignment="1">
      <alignment horizontal="center" vertical="center"/>
    </xf>
    <xf numFmtId="0" fontId="0" fillId="29" borderId="62" xfId="0" applyFill="1" applyBorder="1" applyAlignment="1">
      <alignment horizontal="center" vertical="center"/>
    </xf>
    <xf numFmtId="0" fontId="0" fillId="2" borderId="43" xfId="0" applyFill="1" applyBorder="1" applyAlignment="1">
      <alignment horizontal="center" vertical="center"/>
    </xf>
    <xf numFmtId="0" fontId="0" fillId="2" borderId="45" xfId="0" applyFill="1" applyBorder="1" applyAlignment="1">
      <alignment horizontal="center" vertical="center"/>
    </xf>
    <xf numFmtId="0" fontId="0" fillId="2" borderId="62" xfId="0" applyFill="1" applyBorder="1" applyAlignment="1">
      <alignment horizontal="center" vertical="center"/>
    </xf>
    <xf numFmtId="0" fontId="0" fillId="26" borderId="45" xfId="0" applyFill="1" applyBorder="1" applyAlignment="1">
      <alignment horizontal="center" vertical="center"/>
    </xf>
    <xf numFmtId="0" fontId="0" fillId="3" borderId="43" xfId="0" applyFill="1" applyBorder="1" applyAlignment="1">
      <alignment horizontal="center" vertical="center"/>
    </xf>
    <xf numFmtId="0" fontId="0" fillId="3" borderId="45" xfId="0" applyFill="1" applyBorder="1" applyAlignment="1">
      <alignment horizontal="center" vertical="center"/>
    </xf>
    <xf numFmtId="0" fontId="0" fillId="27" borderId="45" xfId="0" applyFill="1" applyBorder="1" applyAlignment="1">
      <alignment horizontal="center" vertical="center"/>
    </xf>
    <xf numFmtId="0" fontId="0" fillId="27" borderId="62" xfId="0" applyFill="1" applyBorder="1" applyAlignment="1">
      <alignment horizontal="center" vertical="center"/>
    </xf>
    <xf numFmtId="0" fontId="0" fillId="5" borderId="43" xfId="0" applyFill="1" applyBorder="1" applyAlignment="1">
      <alignment horizontal="center" vertical="center"/>
    </xf>
    <xf numFmtId="0" fontId="0" fillId="5" borderId="45" xfId="0" applyFill="1" applyBorder="1" applyAlignment="1">
      <alignment horizontal="center" vertical="center"/>
    </xf>
    <xf numFmtId="0" fontId="0" fillId="5" borderId="4" xfId="0" quotePrefix="1" applyFill="1" applyBorder="1" applyAlignment="1">
      <alignment horizontal="center" vertical="center"/>
    </xf>
    <xf numFmtId="0" fontId="0" fillId="5" borderId="63" xfId="0" applyFill="1" applyBorder="1" applyAlignment="1">
      <alignment horizontal="center" vertical="center"/>
    </xf>
    <xf numFmtId="0" fontId="0" fillId="28" borderId="45" xfId="0" applyFill="1" applyBorder="1" applyAlignment="1">
      <alignment horizontal="center" vertical="center"/>
    </xf>
    <xf numFmtId="0" fontId="0" fillId="4" borderId="42" xfId="0" applyFill="1" applyBorder="1" applyAlignment="1">
      <alignment horizontal="center" vertical="center"/>
    </xf>
    <xf numFmtId="0" fontId="0" fillId="4" borderId="43" xfId="0" applyFill="1" applyBorder="1" applyAlignment="1">
      <alignment horizontal="center" vertical="center"/>
    </xf>
    <xf numFmtId="0" fontId="14" fillId="25" borderId="44" xfId="0" applyFont="1" applyFill="1" applyBorder="1" applyAlignment="1">
      <alignment horizontal="center" vertical="center"/>
    </xf>
    <xf numFmtId="0" fontId="14" fillId="25" borderId="45" xfId="0" applyFont="1" applyFill="1" applyBorder="1" applyAlignment="1">
      <alignment horizontal="center" vertical="center"/>
    </xf>
    <xf numFmtId="0" fontId="0" fillId="4" borderId="44" xfId="0" applyFill="1" applyBorder="1" applyAlignment="1">
      <alignment horizontal="center" vertical="center"/>
    </xf>
    <xf numFmtId="0" fontId="0" fillId="4" borderId="45" xfId="0" applyFill="1" applyBorder="1" applyAlignment="1">
      <alignment horizontal="center" vertical="center"/>
    </xf>
    <xf numFmtId="0" fontId="0" fillId="2" borderId="44" xfId="0" applyFill="1" applyBorder="1" applyAlignment="1">
      <alignment horizontal="center" vertical="center"/>
    </xf>
    <xf numFmtId="0" fontId="0" fillId="26" borderId="44" xfId="0" applyFill="1" applyBorder="1" applyAlignment="1">
      <alignment horizontal="center" vertical="center"/>
    </xf>
    <xf numFmtId="0" fontId="0" fillId="3" borderId="44" xfId="0" applyFill="1" applyBorder="1" applyAlignment="1">
      <alignment horizontal="center" vertical="center"/>
    </xf>
    <xf numFmtId="0" fontId="0" fillId="27" borderId="44" xfId="0" applyFill="1" applyBorder="1" applyAlignment="1">
      <alignment horizontal="center" vertical="center"/>
    </xf>
    <xf numFmtId="0" fontId="0" fillId="5" borderId="44" xfId="0" applyFill="1" applyBorder="1" applyAlignment="1">
      <alignment horizontal="center" vertical="center"/>
    </xf>
    <xf numFmtId="0" fontId="0" fillId="28" borderId="44" xfId="0" applyFill="1" applyBorder="1" applyAlignment="1">
      <alignment horizontal="center" vertical="center"/>
    </xf>
    <xf numFmtId="0" fontId="0" fillId="6" borderId="44" xfId="0" applyFill="1" applyBorder="1" applyAlignment="1">
      <alignment horizontal="center" vertical="center"/>
    </xf>
    <xf numFmtId="0" fontId="0" fillId="29" borderId="44" xfId="0" applyFill="1" applyBorder="1" applyAlignment="1">
      <alignment horizontal="center" vertical="center"/>
    </xf>
    <xf numFmtId="0" fontId="0" fillId="29" borderId="60" xfId="0" applyFill="1" applyBorder="1" applyAlignment="1">
      <alignment horizontal="center" vertical="center"/>
    </xf>
    <xf numFmtId="0" fontId="0" fillId="2" borderId="3" xfId="0" applyFill="1" applyBorder="1" applyAlignment="1">
      <alignment horizontal="center" vertical="center"/>
    </xf>
    <xf numFmtId="0" fontId="0" fillId="2" borderId="67" xfId="0" applyFill="1" applyBorder="1" applyAlignment="1">
      <alignment horizontal="center" vertical="center"/>
    </xf>
    <xf numFmtId="0" fontId="14" fillId="25" borderId="60" xfId="0" applyFont="1" applyFill="1" applyBorder="1" applyAlignment="1">
      <alignment horizontal="center" vertical="center"/>
    </xf>
    <xf numFmtId="0" fontId="14" fillId="25" borderId="61" xfId="0" applyFont="1" applyFill="1" applyBorder="1" applyAlignment="1">
      <alignment horizontal="center" vertical="center"/>
    </xf>
    <xf numFmtId="0" fontId="14" fillId="25" borderId="62" xfId="0" applyFont="1" applyFill="1" applyBorder="1" applyAlignment="1">
      <alignment horizontal="center" vertical="center"/>
    </xf>
    <xf numFmtId="0" fontId="0" fillId="2" borderId="42" xfId="0" applyFill="1" applyBorder="1" applyAlignment="1">
      <alignment horizontal="center" vertical="center"/>
    </xf>
    <xf numFmtId="0" fontId="0" fillId="2" borderId="60" xfId="0" applyFill="1" applyBorder="1" applyAlignment="1">
      <alignment horizontal="center" vertical="center"/>
    </xf>
    <xf numFmtId="0" fontId="0" fillId="3" borderId="42" xfId="0" applyFill="1" applyBorder="1" applyAlignment="1">
      <alignment horizontal="center" vertical="center"/>
    </xf>
    <xf numFmtId="0" fontId="0" fillId="27" borderId="60" xfId="0" applyFill="1" applyBorder="1" applyAlignment="1">
      <alignment horizontal="center" vertical="center"/>
    </xf>
    <xf numFmtId="0" fontId="0" fillId="5" borderId="42" xfId="0" applyFill="1" applyBorder="1" applyAlignment="1">
      <alignment horizontal="center" vertical="center"/>
    </xf>
    <xf numFmtId="0" fontId="0" fillId="5" borderId="60" xfId="0" applyFill="1" applyBorder="1" applyAlignment="1">
      <alignment horizontal="center" vertical="center"/>
    </xf>
    <xf numFmtId="0" fontId="0" fillId="5" borderId="61" xfId="0" applyFill="1" applyBorder="1" applyAlignment="1">
      <alignment horizontal="center" vertical="center"/>
    </xf>
    <xf numFmtId="0" fontId="0" fillId="5" borderId="62" xfId="0" applyFill="1" applyBorder="1" applyAlignment="1">
      <alignment horizontal="center" vertical="center"/>
    </xf>
    <xf numFmtId="0" fontId="0" fillId="6" borderId="42" xfId="0" applyFill="1" applyBorder="1" applyAlignment="1">
      <alignment horizontal="center" vertical="center"/>
    </xf>
    <xf numFmtId="0" fontId="2" fillId="0" borderId="5" xfId="0" applyFont="1" applyBorder="1" applyAlignment="1">
      <alignment horizontal="center" vertical="center" wrapText="1"/>
    </xf>
    <xf numFmtId="0" fontId="2" fillId="0" borderId="39" xfId="0" applyFont="1" applyBorder="1" applyAlignment="1">
      <alignment horizontal="center" vertical="center" wrapText="1"/>
    </xf>
    <xf numFmtId="0" fontId="2" fillId="0" borderId="68" xfId="0" applyFont="1" applyBorder="1" applyAlignment="1">
      <alignment horizontal="center" vertical="center" wrapText="1"/>
    </xf>
    <xf numFmtId="0" fontId="2" fillId="0" borderId="40" xfId="0" applyFont="1" applyBorder="1" applyAlignment="1">
      <alignment horizontal="center" vertical="center" wrapText="1"/>
    </xf>
    <xf numFmtId="0" fontId="0" fillId="25" borderId="44" xfId="0" applyFill="1" applyBorder="1" applyAlignment="1">
      <alignment horizontal="center" vertical="center"/>
    </xf>
    <xf numFmtId="0" fontId="0" fillId="25" borderId="45" xfId="0" applyFill="1" applyBorder="1" applyAlignment="1">
      <alignment horizontal="center" vertical="center"/>
    </xf>
    <xf numFmtId="0" fontId="0" fillId="4" borderId="45" xfId="0" applyFill="1" applyBorder="1" applyAlignment="1">
      <alignment horizontal="center" vertical="center" wrapText="1"/>
    </xf>
    <xf numFmtId="0" fontId="0" fillId="25" borderId="60" xfId="0" applyFill="1" applyBorder="1" applyAlignment="1">
      <alignment horizontal="center" vertical="center"/>
    </xf>
    <xf numFmtId="0" fontId="0" fillId="25" borderId="62" xfId="0" applyFill="1" applyBorder="1" applyAlignment="1">
      <alignment horizontal="center" vertical="center"/>
    </xf>
    <xf numFmtId="0" fontId="0" fillId="5" borderId="69" xfId="0" applyFill="1" applyBorder="1" applyAlignment="1">
      <alignment horizontal="center" vertical="center"/>
    </xf>
    <xf numFmtId="0" fontId="0" fillId="0" borderId="31" xfId="0" applyBorder="1"/>
    <xf numFmtId="0" fontId="1" fillId="0" borderId="4" xfId="0" applyFont="1" applyBorder="1" applyAlignment="1">
      <alignment horizontal="center" vertical="center" wrapText="1"/>
    </xf>
    <xf numFmtId="0" fontId="0" fillId="15" borderId="4" xfId="0" applyFill="1" applyBorder="1"/>
    <xf numFmtId="0" fontId="1" fillId="0" borderId="5" xfId="0" applyFont="1" applyBorder="1" applyAlignment="1">
      <alignment horizontal="center" vertical="center" wrapText="1"/>
    </xf>
    <xf numFmtId="0" fontId="0" fillId="24" borderId="0" xfId="0" applyFill="1" applyAlignment="1">
      <alignment horizontal="center" vertical="center"/>
    </xf>
    <xf numFmtId="9" fontId="0" fillId="24" borderId="0" xfId="0" applyNumberFormat="1" applyFill="1" applyAlignment="1">
      <alignment horizontal="center" vertical="center"/>
    </xf>
    <xf numFmtId="0" fontId="13" fillId="24" borderId="4" xfId="0" applyFont="1" applyFill="1" applyBorder="1" applyAlignment="1">
      <alignment horizontal="center" vertical="center"/>
    </xf>
    <xf numFmtId="0" fontId="0" fillId="8" borderId="4" xfId="0" applyFill="1" applyBorder="1"/>
    <xf numFmtId="0" fontId="0" fillId="8" borderId="4" xfId="0" applyFill="1" applyBorder="1" applyAlignment="1">
      <alignment wrapText="1"/>
    </xf>
    <xf numFmtId="0" fontId="0" fillId="0" borderId="4" xfId="0" applyBorder="1" applyAlignment="1">
      <alignment horizontal="center" vertical="center"/>
    </xf>
    <xf numFmtId="0" fontId="0" fillId="0" borderId="4" xfId="0" applyBorder="1" applyAlignment="1">
      <alignment horizontal="center" vertical="center" wrapText="1"/>
    </xf>
    <xf numFmtId="0" fontId="0" fillId="11" borderId="0" xfId="0" applyFill="1" applyAlignment="1">
      <alignment horizontal="left"/>
    </xf>
    <xf numFmtId="0" fontId="0" fillId="11" borderId="0" xfId="0" applyFill="1" applyAlignment="1">
      <alignment horizontal="center" vertical="center"/>
    </xf>
    <xf numFmtId="0" fontId="0" fillId="0" borderId="0" xfId="0" applyAlignment="1">
      <alignment horizontal="right" vertical="center"/>
    </xf>
    <xf numFmtId="0" fontId="30" fillId="0" borderId="0" xfId="0" applyFont="1" applyAlignment="1">
      <alignment vertical="center"/>
    </xf>
    <xf numFmtId="9" fontId="0" fillId="0" borderId="0" xfId="3" applyFont="1"/>
    <xf numFmtId="0" fontId="0" fillId="0" borderId="13" xfId="0" applyBorder="1"/>
    <xf numFmtId="0" fontId="0" fillId="0" borderId="12" xfId="0" applyBorder="1"/>
    <xf numFmtId="0" fontId="0" fillId="0" borderId="51" xfId="0" applyBorder="1"/>
    <xf numFmtId="0" fontId="0" fillId="0" borderId="14" xfId="0" applyBorder="1"/>
    <xf numFmtId="0" fontId="0" fillId="0" borderId="15" xfId="0" applyBorder="1"/>
    <xf numFmtId="0" fontId="0" fillId="11" borderId="1" xfId="0" applyFill="1" applyBorder="1"/>
    <xf numFmtId="0" fontId="1" fillId="5" borderId="1" xfId="0" applyFont="1" applyFill="1" applyBorder="1" applyAlignment="1">
      <alignment horizontal="center" vertical="center" wrapText="1"/>
    </xf>
    <xf numFmtId="0" fontId="1" fillId="5" borderId="38" xfId="0" applyFont="1" applyFill="1" applyBorder="1" applyAlignment="1">
      <alignment horizontal="center" vertical="center" wrapText="1"/>
    </xf>
    <xf numFmtId="0" fontId="1" fillId="23" borderId="1" xfId="0" applyFont="1" applyFill="1" applyBorder="1" applyAlignment="1">
      <alignment horizontal="center" vertical="center" wrapText="1"/>
    </xf>
    <xf numFmtId="0" fontId="1" fillId="23" borderId="38" xfId="0" applyFont="1" applyFill="1" applyBorder="1" applyAlignment="1">
      <alignment horizontal="center" vertical="center" wrapText="1"/>
    </xf>
    <xf numFmtId="0" fontId="0" fillId="0" borderId="22" xfId="0" applyBorder="1" applyAlignment="1">
      <alignment horizontal="center" vertical="center" wrapText="1"/>
    </xf>
    <xf numFmtId="166" fontId="0" fillId="0" borderId="48" xfId="0" applyNumberFormat="1" applyBorder="1" applyAlignment="1">
      <alignment horizontal="center" vertical="center" wrapText="1"/>
    </xf>
    <xf numFmtId="166" fontId="0" fillId="0" borderId="33" xfId="0" applyNumberFormat="1" applyBorder="1" applyAlignment="1">
      <alignment horizontal="center" vertical="center" wrapText="1"/>
    </xf>
    <xf numFmtId="166" fontId="0" fillId="0" borderId="34" xfId="0" applyNumberFormat="1" applyBorder="1" applyAlignment="1">
      <alignment horizontal="center" vertical="center" wrapText="1"/>
    </xf>
    <xf numFmtId="0" fontId="0" fillId="0" borderId="2" xfId="0" applyBorder="1" applyAlignment="1">
      <alignment horizontal="center" vertical="center" wrapText="1"/>
    </xf>
    <xf numFmtId="1" fontId="0" fillId="0" borderId="33" xfId="0" applyNumberFormat="1" applyBorder="1" applyAlignment="1">
      <alignment horizontal="center" vertical="center" wrapText="1"/>
    </xf>
    <xf numFmtId="0" fontId="0" fillId="0" borderId="33" xfId="0" applyBorder="1" applyAlignment="1">
      <alignment horizontal="center" vertical="center" wrapText="1"/>
    </xf>
    <xf numFmtId="0" fontId="0" fillId="0" borderId="34" xfId="0" applyBorder="1" applyAlignment="1">
      <alignment horizontal="center" vertical="center" wrapText="1"/>
    </xf>
    <xf numFmtId="0" fontId="1" fillId="4" borderId="38" xfId="0" applyFont="1" applyFill="1" applyBorder="1" applyAlignment="1">
      <alignment horizontal="center" vertical="center" wrapText="1"/>
    </xf>
    <xf numFmtId="10" fontId="0" fillId="11" borderId="0" xfId="0" applyNumberFormat="1" applyFill="1"/>
    <xf numFmtId="166" fontId="0" fillId="0" borderId="31" xfId="0" applyNumberFormat="1" applyBorder="1" applyAlignment="1">
      <alignment horizontal="center"/>
    </xf>
    <xf numFmtId="166" fontId="0" fillId="0" borderId="0" xfId="0" applyNumberFormat="1" applyAlignment="1">
      <alignment horizontal="center"/>
    </xf>
    <xf numFmtId="166" fontId="0" fillId="0" borderId="1" xfId="0" applyNumberFormat="1" applyBorder="1" applyAlignment="1">
      <alignment horizontal="center"/>
    </xf>
    <xf numFmtId="166" fontId="0" fillId="0" borderId="49" xfId="0" applyNumberFormat="1" applyBorder="1" applyAlignment="1">
      <alignment horizontal="center"/>
    </xf>
    <xf numFmtId="166" fontId="0" fillId="0" borderId="36" xfId="0" applyNumberFormat="1" applyBorder="1" applyAlignment="1">
      <alignment horizontal="center"/>
    </xf>
    <xf numFmtId="166" fontId="0" fillId="0" borderId="37" xfId="0" applyNumberFormat="1" applyBorder="1" applyAlignment="1">
      <alignment horizontal="center"/>
    </xf>
    <xf numFmtId="0" fontId="0" fillId="24" borderId="0" xfId="0" applyFill="1" applyAlignment="1">
      <alignment horizontal="center" vertical="center" wrapText="1"/>
    </xf>
    <xf numFmtId="0" fontId="0" fillId="24" borderId="1" xfId="0" applyFill="1" applyBorder="1"/>
    <xf numFmtId="0" fontId="0" fillId="24" borderId="38" xfId="0" applyFill="1" applyBorder="1"/>
    <xf numFmtId="10" fontId="0" fillId="24" borderId="1" xfId="0" applyNumberFormat="1" applyFill="1" applyBorder="1"/>
    <xf numFmtId="10" fontId="0" fillId="24" borderId="38" xfId="0" applyNumberFormat="1" applyFill="1" applyBorder="1"/>
    <xf numFmtId="10" fontId="0" fillId="24" borderId="0" xfId="0" applyNumberFormat="1" applyFill="1"/>
    <xf numFmtId="0" fontId="0" fillId="23" borderId="1" xfId="0" applyFill="1" applyBorder="1" applyAlignment="1">
      <alignment vertical="center" wrapText="1"/>
    </xf>
    <xf numFmtId="0" fontId="0" fillId="0" borderId="67" xfId="0" applyBorder="1" applyAlignment="1">
      <alignment horizontal="center" vertical="center"/>
    </xf>
    <xf numFmtId="0" fontId="0" fillId="5" borderId="0" xfId="0" applyFill="1" applyAlignment="1">
      <alignment horizontal="center" vertical="center" wrapText="1"/>
    </xf>
    <xf numFmtId="0" fontId="0" fillId="5" borderId="3" xfId="0" applyFill="1" applyBorder="1" applyAlignment="1">
      <alignment horizontal="center" vertical="center" wrapText="1"/>
    </xf>
    <xf numFmtId="0" fontId="0" fillId="5" borderId="49" xfId="0" applyFill="1" applyBorder="1" applyAlignment="1">
      <alignment horizontal="center" vertical="center" wrapText="1"/>
    </xf>
    <xf numFmtId="0" fontId="0" fillId="5" borderId="37" xfId="0" applyFill="1" applyBorder="1" applyAlignment="1">
      <alignment horizontal="center" vertical="center" wrapText="1"/>
    </xf>
    <xf numFmtId="0" fontId="0" fillId="23" borderId="4" xfId="0" applyFill="1" applyBorder="1" applyAlignment="1">
      <alignment horizontal="center" vertical="center" wrapText="1"/>
    </xf>
    <xf numFmtId="0" fontId="0" fillId="0" borderId="0" xfId="0" applyAlignment="1">
      <alignment horizontal="left" vertical="center"/>
    </xf>
    <xf numFmtId="0" fontId="0" fillId="24" borderId="0" xfId="0" applyFill="1" applyAlignment="1">
      <alignment horizontal="center"/>
    </xf>
    <xf numFmtId="10" fontId="0" fillId="24" borderId="0" xfId="0" applyNumberFormat="1" applyFill="1" applyAlignment="1">
      <alignment horizontal="center" vertical="center" wrapText="1"/>
    </xf>
    <xf numFmtId="0" fontId="0" fillId="4" borderId="40" xfId="0" applyFill="1" applyBorder="1" applyAlignment="1">
      <alignment horizontal="center" vertical="center"/>
    </xf>
    <xf numFmtId="0" fontId="0" fillId="30" borderId="4" xfId="0" applyFill="1" applyBorder="1" applyAlignment="1">
      <alignment horizontal="center" vertical="center" wrapText="1"/>
    </xf>
    <xf numFmtId="0" fontId="0" fillId="30" borderId="40" xfId="0" applyFill="1" applyBorder="1" applyAlignment="1">
      <alignment horizontal="center" vertical="center" wrapText="1"/>
    </xf>
    <xf numFmtId="10" fontId="0" fillId="30" borderId="4" xfId="0" applyNumberFormat="1" applyFill="1" applyBorder="1" applyAlignment="1">
      <alignment horizontal="center" vertical="center" wrapText="1"/>
    </xf>
    <xf numFmtId="0" fontId="0" fillId="0" borderId="50" xfId="0" applyBorder="1"/>
    <xf numFmtId="0" fontId="0" fillId="30" borderId="5" xfId="0" applyFill="1" applyBorder="1" applyAlignment="1">
      <alignment horizontal="center" vertical="center"/>
    </xf>
    <xf numFmtId="0" fontId="0" fillId="31" borderId="40" xfId="0" applyFill="1" applyBorder="1" applyAlignment="1">
      <alignment horizontal="center" vertical="center" wrapText="1"/>
    </xf>
    <xf numFmtId="0" fontId="0" fillId="31" borderId="5" xfId="0" applyFill="1" applyBorder="1" applyAlignment="1">
      <alignment horizontal="center" vertical="center"/>
    </xf>
    <xf numFmtId="10" fontId="0" fillId="31" borderId="40" xfId="0" applyNumberFormat="1" applyFill="1" applyBorder="1" applyAlignment="1">
      <alignment horizontal="center" vertical="center" wrapText="1"/>
    </xf>
    <xf numFmtId="10" fontId="0" fillId="24" borderId="1" xfId="0" applyNumberFormat="1" applyFill="1" applyBorder="1" applyAlignment="1">
      <alignment horizontal="center" vertical="center" wrapText="1"/>
    </xf>
    <xf numFmtId="0" fontId="0" fillId="24" borderId="31" xfId="0" applyFill="1" applyBorder="1" applyAlignment="1">
      <alignment horizontal="center" vertical="center" wrapText="1"/>
    </xf>
    <xf numFmtId="1" fontId="0" fillId="24" borderId="31" xfId="0" applyNumberFormat="1" applyFill="1" applyBorder="1"/>
    <xf numFmtId="0" fontId="0" fillId="25" borderId="1" xfId="0" applyFill="1" applyBorder="1"/>
    <xf numFmtId="0" fontId="0" fillId="28" borderId="38" xfId="0" applyFill="1" applyBorder="1"/>
    <xf numFmtId="0" fontId="0" fillId="28" borderId="1" xfId="0" applyFill="1" applyBorder="1"/>
    <xf numFmtId="10" fontId="0" fillId="28" borderId="2" xfId="0" applyNumberFormat="1" applyFill="1" applyBorder="1"/>
    <xf numFmtId="10" fontId="0" fillId="28" borderId="38" xfId="0" applyNumberFormat="1" applyFill="1" applyBorder="1"/>
    <xf numFmtId="10" fontId="0" fillId="32" borderId="1" xfId="0" applyNumberFormat="1" applyFill="1" applyBorder="1"/>
    <xf numFmtId="10" fontId="0" fillId="28" borderId="1" xfId="0" applyNumberFormat="1" applyFill="1" applyBorder="1"/>
    <xf numFmtId="0" fontId="0" fillId="28" borderId="37" xfId="0" applyFill="1" applyBorder="1"/>
    <xf numFmtId="0" fontId="0" fillId="32" borderId="38" xfId="0" applyFill="1" applyBorder="1"/>
    <xf numFmtId="0" fontId="0" fillId="32" borderId="1" xfId="0" applyFill="1" applyBorder="1"/>
    <xf numFmtId="0" fontId="0" fillId="32" borderId="37" xfId="0" applyFill="1" applyBorder="1"/>
    <xf numFmtId="0" fontId="0" fillId="32" borderId="2" xfId="0" applyFill="1" applyBorder="1" applyAlignment="1">
      <alignment horizontal="center" vertical="center" wrapText="1"/>
    </xf>
    <xf numFmtId="0" fontId="0" fillId="32" borderId="34" xfId="0" applyFill="1" applyBorder="1" applyAlignment="1">
      <alignment horizontal="center" vertical="center" wrapText="1"/>
    </xf>
    <xf numFmtId="0" fontId="0" fillId="28" borderId="2" xfId="0" applyFill="1" applyBorder="1" applyAlignment="1">
      <alignment horizontal="center" vertical="center" wrapText="1"/>
    </xf>
    <xf numFmtId="0" fontId="0" fillId="28" borderId="34" xfId="0" applyFill="1" applyBorder="1" applyAlignment="1">
      <alignment horizontal="center" vertical="center" wrapText="1"/>
    </xf>
    <xf numFmtId="0" fontId="0" fillId="31" borderId="4" xfId="0" applyFill="1" applyBorder="1" applyAlignment="1">
      <alignment horizontal="center" vertical="center" wrapText="1"/>
    </xf>
    <xf numFmtId="0" fontId="0" fillId="25" borderId="38" xfId="0" applyFill="1" applyBorder="1"/>
    <xf numFmtId="0" fontId="0" fillId="4" borderId="3" xfId="0" applyFill="1" applyBorder="1" applyAlignment="1">
      <alignment horizontal="center" vertical="center"/>
    </xf>
    <xf numFmtId="0" fontId="0" fillId="4" borderId="3" xfId="0" applyFill="1" applyBorder="1" applyAlignment="1">
      <alignment horizontal="center" vertical="center" wrapText="1"/>
    </xf>
    <xf numFmtId="0" fontId="0" fillId="32" borderId="2" xfId="0" applyFill="1" applyBorder="1"/>
    <xf numFmtId="0" fontId="0" fillId="25" borderId="37" xfId="0" applyFill="1" applyBorder="1"/>
    <xf numFmtId="0" fontId="0" fillId="28" borderId="3" xfId="0" applyFill="1" applyBorder="1"/>
    <xf numFmtId="10" fontId="0" fillId="28" borderId="3" xfId="0" applyNumberFormat="1" applyFill="1" applyBorder="1"/>
    <xf numFmtId="0" fontId="0" fillId="32" borderId="3" xfId="0" applyFill="1" applyBorder="1"/>
    <xf numFmtId="10" fontId="0" fillId="32" borderId="37" xfId="0" applyNumberFormat="1" applyFill="1" applyBorder="1"/>
    <xf numFmtId="0" fontId="0" fillId="25" borderId="3" xfId="0" applyFill="1" applyBorder="1"/>
    <xf numFmtId="10" fontId="0" fillId="28" borderId="37" xfId="0" applyNumberFormat="1" applyFill="1" applyBorder="1"/>
    <xf numFmtId="0" fontId="0" fillId="0" borderId="50" xfId="0" applyBorder="1" applyAlignment="1">
      <alignment horizontal="center" vertical="center"/>
    </xf>
    <xf numFmtId="0" fontId="0" fillId="0" borderId="13" xfId="0" applyBorder="1" applyAlignment="1">
      <alignment horizontal="center" vertical="center"/>
    </xf>
    <xf numFmtId="0" fontId="1" fillId="4" borderId="3" xfId="0" applyFont="1" applyFill="1" applyBorder="1" applyAlignment="1">
      <alignment horizontal="center" vertical="center"/>
    </xf>
    <xf numFmtId="0" fontId="1" fillId="5" borderId="3" xfId="0" applyFont="1" applyFill="1" applyBorder="1" applyAlignment="1">
      <alignment horizontal="center" vertical="center" wrapText="1"/>
    </xf>
    <xf numFmtId="0" fontId="1" fillId="23" borderId="3" xfId="0" applyFont="1" applyFill="1" applyBorder="1" applyAlignment="1">
      <alignment horizontal="center" vertical="center" wrapText="1"/>
    </xf>
    <xf numFmtId="0" fontId="0" fillId="0" borderId="8" xfId="0" applyBorder="1"/>
    <xf numFmtId="0" fontId="0" fillId="0" borderId="10" xfId="0" applyBorder="1"/>
    <xf numFmtId="168" fontId="0" fillId="0" borderId="38" xfId="0" applyNumberFormat="1" applyBorder="1" applyAlignment="1">
      <alignment horizontal="center"/>
    </xf>
    <xf numFmtId="2" fontId="0" fillId="0" borderId="31" xfId="0" applyNumberFormat="1" applyBorder="1" applyAlignment="1">
      <alignment horizontal="center"/>
    </xf>
    <xf numFmtId="2" fontId="0" fillId="0" borderId="0" xfId="0" applyNumberFormat="1" applyAlignment="1">
      <alignment horizontal="center"/>
    </xf>
    <xf numFmtId="1" fontId="0" fillId="0" borderId="0" xfId="0" applyNumberFormat="1" applyAlignment="1">
      <alignment horizontal="center"/>
    </xf>
    <xf numFmtId="1" fontId="0" fillId="0" borderId="1" xfId="0" applyNumberFormat="1" applyBorder="1" applyAlignment="1">
      <alignment horizontal="center"/>
    </xf>
    <xf numFmtId="0" fontId="1" fillId="4" borderId="4" xfId="0" applyFont="1" applyFill="1" applyBorder="1" applyAlignment="1">
      <alignment horizontal="center" vertical="center"/>
    </xf>
    <xf numFmtId="0" fontId="1" fillId="34" borderId="34" xfId="0" applyFont="1" applyFill="1" applyBorder="1" applyAlignment="1">
      <alignment horizontal="center" vertical="center"/>
    </xf>
    <xf numFmtId="0" fontId="1" fillId="34" borderId="2" xfId="0" applyFont="1" applyFill="1" applyBorder="1" applyAlignment="1">
      <alignment horizontal="center" vertical="center"/>
    </xf>
    <xf numFmtId="0" fontId="1" fillId="34" borderId="2" xfId="0" applyFont="1" applyFill="1" applyBorder="1" applyAlignment="1">
      <alignment horizontal="center" vertical="center" wrapText="1"/>
    </xf>
    <xf numFmtId="0" fontId="1" fillId="34" borderId="49" xfId="0" applyFont="1" applyFill="1" applyBorder="1" applyAlignment="1">
      <alignment horizontal="center" vertical="center" wrapText="1"/>
    </xf>
    <xf numFmtId="0" fontId="1" fillId="34" borderId="36" xfId="0" applyFont="1" applyFill="1" applyBorder="1" applyAlignment="1">
      <alignment horizontal="center" vertical="center" wrapText="1"/>
    </xf>
    <xf numFmtId="0" fontId="1" fillId="34" borderId="37" xfId="0" applyFont="1" applyFill="1" applyBorder="1" applyAlignment="1">
      <alignment horizontal="center" vertical="center" wrapText="1"/>
    </xf>
    <xf numFmtId="0" fontId="1" fillId="34" borderId="3" xfId="0" applyFont="1" applyFill="1" applyBorder="1" applyAlignment="1">
      <alignment horizontal="center" vertical="center" wrapText="1"/>
    </xf>
    <xf numFmtId="0" fontId="0" fillId="33" borderId="3" xfId="0" applyFill="1" applyBorder="1" applyAlignment="1">
      <alignment horizontal="center" vertical="center" wrapText="1"/>
    </xf>
    <xf numFmtId="0" fontId="0" fillId="25" borderId="34" xfId="0" applyFill="1" applyBorder="1"/>
    <xf numFmtId="0" fontId="0" fillId="25" borderId="1" xfId="0" applyFill="1" applyBorder="1" applyAlignment="1">
      <alignment horizontal="center"/>
    </xf>
    <xf numFmtId="0" fontId="0" fillId="25" borderId="34" xfId="0" applyFill="1" applyBorder="1" applyAlignment="1">
      <alignment horizontal="center" vertical="center"/>
    </xf>
    <xf numFmtId="0" fontId="0" fillId="25" borderId="0" xfId="0" applyFill="1" applyAlignment="1">
      <alignment horizontal="center"/>
    </xf>
    <xf numFmtId="0" fontId="0" fillId="25" borderId="33" xfId="0" applyFill="1" applyBorder="1" applyAlignment="1">
      <alignment horizontal="center" vertical="center"/>
    </xf>
    <xf numFmtId="0" fontId="0" fillId="25" borderId="0" xfId="0" applyFill="1" applyAlignment="1">
      <alignment horizontal="center" vertical="center"/>
    </xf>
    <xf numFmtId="0" fontId="0" fillId="25" borderId="1" xfId="0" applyFill="1" applyBorder="1" applyAlignment="1">
      <alignment horizontal="center" vertical="center"/>
    </xf>
    <xf numFmtId="2" fontId="0" fillId="26" borderId="48" xfId="0" applyNumberFormat="1" applyFill="1" applyBorder="1" applyAlignment="1">
      <alignment horizontal="center"/>
    </xf>
    <xf numFmtId="2" fontId="0" fillId="26" borderId="33" xfId="0" applyNumberFormat="1" applyFill="1" applyBorder="1" applyAlignment="1">
      <alignment horizontal="center"/>
    </xf>
    <xf numFmtId="1" fontId="0" fillId="26" borderId="33" xfId="0" applyNumberFormat="1" applyFill="1" applyBorder="1" applyAlignment="1">
      <alignment horizontal="center"/>
    </xf>
    <xf numFmtId="1" fontId="0" fillId="26" borderId="34" xfId="0" applyNumberFormat="1" applyFill="1" applyBorder="1" applyAlignment="1">
      <alignment horizontal="center"/>
    </xf>
    <xf numFmtId="2" fontId="0" fillId="26" borderId="31" xfId="0" applyNumberFormat="1" applyFill="1" applyBorder="1" applyAlignment="1">
      <alignment horizontal="center"/>
    </xf>
    <xf numFmtId="2" fontId="0" fillId="26" borderId="0" xfId="0" applyNumberFormat="1" applyFill="1" applyAlignment="1">
      <alignment horizontal="center"/>
    </xf>
    <xf numFmtId="1" fontId="0" fillId="26" borderId="0" xfId="0" applyNumberFormat="1" applyFill="1" applyAlignment="1">
      <alignment horizontal="center"/>
    </xf>
    <xf numFmtId="1" fontId="0" fillId="26" borderId="1" xfId="0" applyNumberFormat="1" applyFill="1" applyBorder="1" applyAlignment="1">
      <alignment horizontal="center"/>
    </xf>
    <xf numFmtId="168" fontId="0" fillId="26" borderId="38" xfId="0" applyNumberFormat="1" applyFill="1" applyBorder="1" applyAlignment="1">
      <alignment horizontal="center"/>
    </xf>
    <xf numFmtId="168" fontId="0" fillId="26" borderId="2" xfId="0" applyNumberFormat="1" applyFill="1" applyBorder="1" applyAlignment="1">
      <alignment horizontal="center"/>
    </xf>
    <xf numFmtId="0" fontId="0" fillId="25" borderId="48" xfId="0" applyFill="1" applyBorder="1"/>
    <xf numFmtId="0" fontId="0" fillId="25" borderId="31" xfId="0" applyFill="1" applyBorder="1"/>
    <xf numFmtId="0" fontId="0" fillId="28" borderId="0" xfId="0" applyFill="1" applyAlignment="1">
      <alignment horizontal="center" vertical="center"/>
    </xf>
    <xf numFmtId="0" fontId="0" fillId="32" borderId="0" xfId="0" applyFill="1" applyAlignment="1">
      <alignment horizontal="center" vertical="center"/>
    </xf>
    <xf numFmtId="0" fontId="0" fillId="32" borderId="1" xfId="0" applyFill="1" applyBorder="1" applyAlignment="1">
      <alignment horizontal="center" vertical="center"/>
    </xf>
    <xf numFmtId="0" fontId="0" fillId="0" borderId="7" xfId="0" applyBorder="1" applyAlignment="1">
      <alignment horizontal="center" vertical="center"/>
    </xf>
    <xf numFmtId="0" fontId="0" fillId="0" borderId="11" xfId="0" applyBorder="1" applyAlignment="1">
      <alignment horizontal="center" vertical="center"/>
    </xf>
    <xf numFmtId="0" fontId="0" fillId="0" borderId="51" xfId="0" applyBorder="1" applyAlignment="1">
      <alignment horizontal="center" vertical="center"/>
    </xf>
    <xf numFmtId="0" fontId="0" fillId="0" borderId="9" xfId="0" applyBorder="1" applyAlignment="1">
      <alignment horizontal="center" vertical="center"/>
    </xf>
    <xf numFmtId="168" fontId="0" fillId="0" borderId="13" xfId="0" applyNumberFormat="1" applyBorder="1" applyAlignment="1">
      <alignment horizontal="center" vertical="center"/>
    </xf>
    <xf numFmtId="168" fontId="0" fillId="0" borderId="51" xfId="0" applyNumberFormat="1" applyBorder="1" applyAlignment="1">
      <alignment horizontal="center" vertical="center"/>
    </xf>
    <xf numFmtId="0" fontId="0" fillId="0" borderId="50" xfId="0" applyBorder="1" applyAlignment="1">
      <alignment horizontal="center" vertical="center" wrapText="1"/>
    </xf>
    <xf numFmtId="0" fontId="0" fillId="0" borderId="8" xfId="0" applyBorder="1" applyAlignment="1">
      <alignment horizontal="center" vertical="center" wrapText="1"/>
    </xf>
    <xf numFmtId="0" fontId="0" fillId="0" borderId="10" xfId="0" applyBorder="1" applyAlignment="1">
      <alignment horizontal="center" vertical="center" wrapText="1"/>
    </xf>
    <xf numFmtId="168" fontId="0" fillId="24" borderId="38" xfId="0" applyNumberFormat="1" applyFill="1" applyBorder="1"/>
    <xf numFmtId="168" fontId="0" fillId="24" borderId="1" xfId="0" applyNumberFormat="1" applyFill="1" applyBorder="1"/>
    <xf numFmtId="168" fontId="0" fillId="24" borderId="0" xfId="0" applyNumberFormat="1" applyFill="1"/>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64" xfId="0" applyBorder="1" applyAlignment="1">
      <alignment horizontal="center" vertical="center" wrapText="1"/>
    </xf>
    <xf numFmtId="0" fontId="0" fillId="0" borderId="66" xfId="0" applyBorder="1" applyAlignment="1">
      <alignment horizontal="center" vertical="center" wrapText="1"/>
    </xf>
    <xf numFmtId="0" fontId="0" fillId="0" borderId="65" xfId="0" applyBorder="1" applyAlignment="1">
      <alignment horizontal="center" vertical="center" wrapText="1"/>
    </xf>
    <xf numFmtId="0" fontId="0" fillId="15" borderId="4" xfId="0" applyFill="1" applyBorder="1" applyAlignment="1">
      <alignment horizontal="center"/>
    </xf>
    <xf numFmtId="10" fontId="0" fillId="32" borderId="1" xfId="0" applyNumberFormat="1" applyFill="1" applyBorder="1" applyAlignment="1">
      <alignment horizontal="center"/>
    </xf>
    <xf numFmtId="10" fontId="0" fillId="24" borderId="1" xfId="0" applyNumberFormat="1" applyFill="1" applyBorder="1" applyAlignment="1">
      <alignment horizontal="center"/>
    </xf>
    <xf numFmtId="0" fontId="0" fillId="28" borderId="38" xfId="0" applyFill="1" applyBorder="1" applyAlignment="1">
      <alignment horizontal="center"/>
    </xf>
    <xf numFmtId="0" fontId="0" fillId="24" borderId="38" xfId="0" applyFill="1" applyBorder="1" applyAlignment="1">
      <alignment horizontal="center"/>
    </xf>
    <xf numFmtId="0" fontId="0" fillId="24" borderId="1" xfId="0" applyFill="1" applyBorder="1" applyAlignment="1">
      <alignment horizontal="center"/>
    </xf>
    <xf numFmtId="0" fontId="0" fillId="0" borderId="42" xfId="0" applyBorder="1"/>
    <xf numFmtId="0" fontId="0" fillId="0" borderId="59" xfId="0" applyBorder="1"/>
    <xf numFmtId="0" fontId="0" fillId="0" borderId="43" xfId="0" applyBorder="1"/>
    <xf numFmtId="0" fontId="0" fillId="0" borderId="60" xfId="0" applyBorder="1"/>
    <xf numFmtId="0" fontId="0" fillId="0" borderId="61" xfId="0" applyBorder="1"/>
    <xf numFmtId="0" fontId="0" fillId="0" borderId="62" xfId="0" applyBorder="1"/>
    <xf numFmtId="0" fontId="0" fillId="35" borderId="0" xfId="0" applyFill="1" applyAlignment="1">
      <alignment horizontal="center" vertical="center"/>
    </xf>
    <xf numFmtId="9" fontId="0" fillId="35" borderId="0" xfId="0" applyNumberFormat="1" applyFill="1" applyAlignment="1">
      <alignment horizontal="center" vertical="center"/>
    </xf>
    <xf numFmtId="0" fontId="0" fillId="35" borderId="0" xfId="0" applyFill="1"/>
    <xf numFmtId="10" fontId="0" fillId="26" borderId="33" xfId="3" applyNumberFormat="1" applyFont="1" applyFill="1" applyBorder="1" applyAlignment="1">
      <alignment horizontal="center"/>
    </xf>
    <xf numFmtId="10" fontId="0" fillId="0" borderId="0" xfId="3" applyNumberFormat="1" applyFont="1" applyBorder="1" applyAlignment="1">
      <alignment horizontal="center"/>
    </xf>
    <xf numFmtId="10" fontId="0" fillId="26" borderId="0" xfId="3" applyNumberFormat="1" applyFont="1" applyFill="1" applyBorder="1" applyAlignment="1">
      <alignment horizontal="center"/>
    </xf>
    <xf numFmtId="0" fontId="0" fillId="25" borderId="37" xfId="0" applyFill="1" applyBorder="1" applyAlignment="1">
      <alignment horizontal="center" vertical="center"/>
    </xf>
    <xf numFmtId="0" fontId="0" fillId="25" borderId="36" xfId="0" applyFill="1" applyBorder="1" applyAlignment="1">
      <alignment horizontal="center"/>
    </xf>
    <xf numFmtId="0" fontId="0" fillId="25" borderId="36" xfId="0" applyFill="1" applyBorder="1" applyAlignment="1">
      <alignment horizontal="center" vertical="center"/>
    </xf>
    <xf numFmtId="0" fontId="0" fillId="25" borderId="37" xfId="0" applyFill="1" applyBorder="1" applyAlignment="1">
      <alignment horizontal="center"/>
    </xf>
    <xf numFmtId="2" fontId="0" fillId="26" borderId="49" xfId="0" applyNumberFormat="1" applyFill="1" applyBorder="1" applyAlignment="1">
      <alignment horizontal="center"/>
    </xf>
    <xf numFmtId="2" fontId="0" fillId="26" borderId="36" xfId="0" applyNumberFormat="1" applyFill="1" applyBorder="1" applyAlignment="1">
      <alignment horizontal="center"/>
    </xf>
    <xf numFmtId="10" fontId="0" fillId="26" borderId="36" xfId="3" applyNumberFormat="1" applyFont="1" applyFill="1" applyBorder="1" applyAlignment="1">
      <alignment horizontal="center"/>
    </xf>
    <xf numFmtId="1" fontId="0" fillId="26" borderId="36" xfId="0" applyNumberFormat="1" applyFill="1" applyBorder="1" applyAlignment="1">
      <alignment horizontal="center"/>
    </xf>
    <xf numFmtId="1" fontId="0" fillId="26" borderId="37" xfId="0" applyNumberFormat="1" applyFill="1" applyBorder="1" applyAlignment="1">
      <alignment horizontal="center"/>
    </xf>
    <xf numFmtId="168" fontId="0" fillId="26" borderId="3" xfId="0" applyNumberFormat="1" applyFill="1" applyBorder="1" applyAlignment="1">
      <alignment horizontal="center"/>
    </xf>
    <xf numFmtId="0" fontId="0" fillId="25" borderId="49" xfId="0" applyFill="1" applyBorder="1"/>
    <xf numFmtId="0" fontId="0" fillId="28" borderId="36" xfId="0" applyFill="1" applyBorder="1" applyAlignment="1">
      <alignment horizontal="center" vertical="center"/>
    </xf>
    <xf numFmtId="0" fontId="0" fillId="32" borderId="36" xfId="0" applyFill="1" applyBorder="1" applyAlignment="1">
      <alignment horizontal="center" vertical="center"/>
    </xf>
    <xf numFmtId="0" fontId="0" fillId="32" borderId="37" xfId="0" applyFill="1" applyBorder="1" applyAlignment="1">
      <alignment horizontal="center" vertical="center"/>
    </xf>
    <xf numFmtId="0" fontId="0" fillId="0" borderId="51" xfId="0" applyBorder="1" applyAlignment="1">
      <alignment horizontal="center" vertical="center" wrapText="1"/>
    </xf>
    <xf numFmtId="0" fontId="0" fillId="0" borderId="73" xfId="0" applyBorder="1" applyAlignment="1">
      <alignment horizontal="center" vertical="center" wrapText="1"/>
    </xf>
    <xf numFmtId="0" fontId="0" fillId="0" borderId="74" xfId="0" applyBorder="1" applyAlignment="1">
      <alignment horizontal="center" vertical="center" wrapText="1"/>
    </xf>
    <xf numFmtId="0" fontId="0" fillId="24" borderId="9" xfId="0" applyFill="1" applyBorder="1"/>
    <xf numFmtId="0" fontId="0" fillId="4" borderId="37" xfId="0" applyFill="1" applyBorder="1" applyAlignment="1">
      <alignment horizontal="center" vertical="center"/>
    </xf>
    <xf numFmtId="0" fontId="0" fillId="4" borderId="38" xfId="0" applyFill="1" applyBorder="1" applyAlignment="1">
      <alignment horizontal="center" vertical="center" wrapText="1"/>
    </xf>
    <xf numFmtId="1" fontId="0" fillId="0" borderId="0" xfId="0" applyNumberFormat="1" applyAlignment="1">
      <alignment horizontal="center" vertical="center" wrapText="1"/>
    </xf>
    <xf numFmtId="0" fontId="0" fillId="0" borderId="3" xfId="0" applyBorder="1" applyAlignment="1">
      <alignment horizontal="center" vertical="center"/>
    </xf>
    <xf numFmtId="168" fontId="0" fillId="0" borderId="38" xfId="0" applyNumberFormat="1" applyBorder="1" applyAlignment="1">
      <alignment horizontal="center" vertical="center"/>
    </xf>
    <xf numFmtId="0" fontId="0" fillId="0" borderId="3" xfId="0" applyBorder="1" applyAlignment="1">
      <alignment horizontal="center" vertical="center" wrapText="1"/>
    </xf>
    <xf numFmtId="0" fontId="0" fillId="24" borderId="4" xfId="0" applyFill="1" applyBorder="1"/>
    <xf numFmtId="0" fontId="33" fillId="24" borderId="0" xfId="0" applyFont="1" applyFill="1"/>
    <xf numFmtId="2" fontId="0" fillId="24" borderId="0" xfId="0" applyNumberFormat="1" applyFill="1"/>
    <xf numFmtId="2" fontId="0" fillId="24" borderId="0" xfId="0" applyNumberFormat="1" applyFill="1" applyAlignment="1">
      <alignment horizontal="center" vertical="center" wrapText="1"/>
    </xf>
    <xf numFmtId="0" fontId="0" fillId="24" borderId="4" xfId="0" applyFill="1" applyBorder="1" applyAlignment="1">
      <alignment horizontal="center" vertical="center"/>
    </xf>
    <xf numFmtId="2" fontId="0" fillId="24" borderId="4" xfId="0" applyNumberFormat="1" applyFill="1" applyBorder="1" applyAlignment="1">
      <alignment horizontal="center" vertical="center"/>
    </xf>
    <xf numFmtId="2" fontId="0" fillId="24" borderId="0" xfId="0" applyNumberFormat="1" applyFill="1" applyAlignment="1">
      <alignment horizontal="center" vertical="center"/>
    </xf>
    <xf numFmtId="2" fontId="0" fillId="4" borderId="38" xfId="0" applyNumberFormat="1" applyFill="1" applyBorder="1"/>
    <xf numFmtId="2" fontId="0" fillId="4" borderId="3" xfId="0" applyNumberFormat="1" applyFill="1" applyBorder="1" applyAlignment="1">
      <alignment horizontal="center" vertical="center"/>
    </xf>
    <xf numFmtId="2" fontId="0" fillId="25" borderId="38" xfId="0" applyNumberFormat="1" applyFill="1" applyBorder="1"/>
    <xf numFmtId="2" fontId="0" fillId="24" borderId="38" xfId="0" applyNumberFormat="1" applyFill="1" applyBorder="1"/>
    <xf numFmtId="2" fontId="0" fillId="25" borderId="3" xfId="0" applyNumberFormat="1" applyFill="1" applyBorder="1"/>
    <xf numFmtId="2" fontId="0" fillId="33" borderId="1" xfId="0" applyNumberFormat="1" applyFill="1" applyBorder="1"/>
    <xf numFmtId="2" fontId="0" fillId="33" borderId="37" xfId="0" applyNumberFormat="1" applyFill="1" applyBorder="1" applyAlignment="1">
      <alignment horizontal="center" vertical="center" wrapText="1"/>
    </xf>
    <xf numFmtId="2" fontId="0" fillId="26" borderId="1" xfId="0" applyNumberFormat="1" applyFill="1" applyBorder="1"/>
    <xf numFmtId="2" fontId="0" fillId="24" borderId="1" xfId="0" applyNumberFormat="1" applyFill="1" applyBorder="1"/>
    <xf numFmtId="2" fontId="0" fillId="26" borderId="37" xfId="0" applyNumberFormat="1" applyFill="1" applyBorder="1"/>
    <xf numFmtId="168" fontId="0" fillId="28" borderId="38" xfId="0" applyNumberFormat="1" applyFill="1" applyBorder="1"/>
    <xf numFmtId="168" fontId="0" fillId="28" borderId="3" xfId="0" applyNumberFormat="1" applyFill="1" applyBorder="1"/>
    <xf numFmtId="168" fontId="0" fillId="28" borderId="2" xfId="0" applyNumberFormat="1" applyFill="1" applyBorder="1"/>
    <xf numFmtId="168" fontId="0" fillId="32" borderId="1" xfId="0" applyNumberFormat="1" applyFill="1" applyBorder="1"/>
    <xf numFmtId="168" fontId="0" fillId="32" borderId="37" xfId="0" applyNumberFormat="1" applyFill="1" applyBorder="1"/>
    <xf numFmtId="168" fontId="0" fillId="28" borderId="38" xfId="0" applyNumberFormat="1" applyFill="1" applyBorder="1" applyAlignment="1">
      <alignment horizontal="center" vertical="center"/>
    </xf>
    <xf numFmtId="168" fontId="0" fillId="28" borderId="1" xfId="0" applyNumberFormat="1" applyFill="1" applyBorder="1" applyAlignment="1">
      <alignment horizontal="center" vertical="center"/>
    </xf>
    <xf numFmtId="168" fontId="0" fillId="24" borderId="38" xfId="0" applyNumberFormat="1" applyFill="1" applyBorder="1" applyAlignment="1">
      <alignment horizontal="center" vertical="center"/>
    </xf>
    <xf numFmtId="168" fontId="0" fillId="24" borderId="1" xfId="0" applyNumberFormat="1" applyFill="1" applyBorder="1" applyAlignment="1">
      <alignment horizontal="center" vertical="center"/>
    </xf>
    <xf numFmtId="0" fontId="0" fillId="24" borderId="1" xfId="0" applyFill="1" applyBorder="1" applyAlignment="1">
      <alignment horizontal="center" vertical="center"/>
    </xf>
    <xf numFmtId="0" fontId="0" fillId="24" borderId="38" xfId="0" applyFill="1" applyBorder="1" applyAlignment="1">
      <alignment horizontal="center" vertical="center"/>
    </xf>
    <xf numFmtId="168" fontId="0" fillId="28" borderId="37" xfId="0" applyNumberFormat="1" applyFill="1" applyBorder="1" applyAlignment="1">
      <alignment horizontal="center" vertical="center"/>
    </xf>
    <xf numFmtId="0" fontId="0" fillId="28" borderId="37" xfId="0" applyFill="1" applyBorder="1" applyAlignment="1">
      <alignment horizontal="center" vertical="center"/>
    </xf>
    <xf numFmtId="2" fontId="0" fillId="28" borderId="38" xfId="0" applyNumberFormat="1" applyFill="1" applyBorder="1" applyAlignment="1">
      <alignment horizontal="center" vertical="center"/>
    </xf>
    <xf numFmtId="2" fontId="0" fillId="28" borderId="1" xfId="0" applyNumberFormat="1" applyFill="1" applyBorder="1" applyAlignment="1">
      <alignment horizontal="center" vertical="center"/>
    </xf>
    <xf numFmtId="2" fontId="0" fillId="28" borderId="3" xfId="0" applyNumberFormat="1" applyFill="1" applyBorder="1" applyAlignment="1">
      <alignment horizontal="center" vertical="center"/>
    </xf>
    <xf numFmtId="2" fontId="0" fillId="28" borderId="37" xfId="0" applyNumberFormat="1" applyFill="1" applyBorder="1" applyAlignment="1">
      <alignment horizontal="center" vertical="center"/>
    </xf>
    <xf numFmtId="1" fontId="0" fillId="28" borderId="1" xfId="0" applyNumberFormat="1" applyFill="1" applyBorder="1" applyAlignment="1">
      <alignment horizontal="center" vertical="center"/>
    </xf>
    <xf numFmtId="168" fontId="0" fillId="32" borderId="38" xfId="0" applyNumberFormat="1" applyFill="1" applyBorder="1" applyAlignment="1">
      <alignment horizontal="center" vertical="center"/>
    </xf>
    <xf numFmtId="168" fontId="0" fillId="32" borderId="1" xfId="0" applyNumberFormat="1" applyFill="1" applyBorder="1" applyAlignment="1">
      <alignment horizontal="center" vertical="center"/>
    </xf>
    <xf numFmtId="168" fontId="0" fillId="32" borderId="37" xfId="0" applyNumberFormat="1" applyFill="1" applyBorder="1" applyAlignment="1">
      <alignment horizontal="center" vertical="center"/>
    </xf>
    <xf numFmtId="2" fontId="0" fillId="32" borderId="38" xfId="0" applyNumberFormat="1" applyFill="1" applyBorder="1" applyAlignment="1">
      <alignment horizontal="center" vertical="center"/>
    </xf>
    <xf numFmtId="2" fontId="0" fillId="32" borderId="1" xfId="0" applyNumberFormat="1" applyFill="1" applyBorder="1" applyAlignment="1">
      <alignment horizontal="center" vertical="center"/>
    </xf>
    <xf numFmtId="2" fontId="0" fillId="24" borderId="38" xfId="0" applyNumberFormat="1" applyFill="1" applyBorder="1" applyAlignment="1">
      <alignment horizontal="center" vertical="center"/>
    </xf>
    <xf numFmtId="2" fontId="0" fillId="24" borderId="1" xfId="0" applyNumberFormat="1" applyFill="1" applyBorder="1" applyAlignment="1">
      <alignment horizontal="center" vertical="center"/>
    </xf>
    <xf numFmtId="2" fontId="0" fillId="32" borderId="3" xfId="0" applyNumberFormat="1" applyFill="1" applyBorder="1" applyAlignment="1">
      <alignment horizontal="center" vertical="center"/>
    </xf>
    <xf numFmtId="2" fontId="0" fillId="32" borderId="37" xfId="0" applyNumberFormat="1" applyFill="1" applyBorder="1" applyAlignment="1">
      <alignment horizontal="center" vertical="center"/>
    </xf>
    <xf numFmtId="1" fontId="0" fillId="32" borderId="1" xfId="0" applyNumberFormat="1" applyFill="1" applyBorder="1" applyAlignment="1">
      <alignment horizontal="center" vertical="center"/>
    </xf>
    <xf numFmtId="1" fontId="0" fillId="24" borderId="1" xfId="0" applyNumberFormat="1" applyFill="1" applyBorder="1" applyAlignment="1">
      <alignment horizontal="center" vertical="center"/>
    </xf>
    <xf numFmtId="1" fontId="0" fillId="32" borderId="37" xfId="0" applyNumberFormat="1" applyFill="1" applyBorder="1" applyAlignment="1">
      <alignment horizontal="center" vertical="center"/>
    </xf>
    <xf numFmtId="0" fontId="34" fillId="36" borderId="0" xfId="0" applyFont="1" applyFill="1" applyAlignment="1">
      <alignment horizontal="center" vertical="center"/>
    </xf>
    <xf numFmtId="0" fontId="34" fillId="37" borderId="0" xfId="0" applyFont="1" applyFill="1" applyAlignment="1">
      <alignment horizontal="center" vertical="center"/>
    </xf>
    <xf numFmtId="2" fontId="0" fillId="0" borderId="4" xfId="0" applyNumberFormat="1" applyBorder="1" applyAlignment="1">
      <alignment horizontal="center" vertical="center"/>
    </xf>
    <xf numFmtId="0" fontId="35" fillId="0" borderId="0" xfId="0" applyFont="1"/>
    <xf numFmtId="1" fontId="0" fillId="28" borderId="0" xfId="0" applyNumberFormat="1" applyFill="1" applyAlignment="1">
      <alignment horizontal="center" vertical="center"/>
    </xf>
    <xf numFmtId="0" fontId="0" fillId="7" borderId="0" xfId="0" applyFill="1" applyAlignment="1">
      <alignment horizontal="center" vertical="center"/>
    </xf>
    <xf numFmtId="0" fontId="0" fillId="7" borderId="2" xfId="0" applyFill="1" applyBorder="1"/>
    <xf numFmtId="0" fontId="0" fillId="7" borderId="38" xfId="0" applyFill="1" applyBorder="1"/>
    <xf numFmtId="10" fontId="0" fillId="28" borderId="1" xfId="0" applyNumberFormat="1" applyFill="1" applyBorder="1" applyAlignment="1">
      <alignment horizontal="center" vertical="center"/>
    </xf>
    <xf numFmtId="168" fontId="0" fillId="25" borderId="38" xfId="0" applyNumberFormat="1" applyFill="1" applyBorder="1"/>
    <xf numFmtId="168" fontId="0" fillId="28" borderId="3" xfId="0" applyNumberFormat="1" applyFill="1" applyBorder="1" applyAlignment="1">
      <alignment horizontal="center" vertical="center"/>
    </xf>
    <xf numFmtId="168" fontId="0" fillId="32" borderId="3" xfId="0" applyNumberFormat="1" applyFill="1" applyBorder="1" applyAlignment="1">
      <alignment horizontal="center" vertical="center"/>
    </xf>
    <xf numFmtId="10" fontId="0" fillId="28" borderId="37" xfId="0" applyNumberFormat="1" applyFill="1" applyBorder="1" applyAlignment="1">
      <alignment horizontal="center" vertical="center"/>
    </xf>
    <xf numFmtId="10" fontId="0" fillId="32" borderId="1" xfId="0" applyNumberFormat="1" applyFill="1" applyBorder="1" applyAlignment="1">
      <alignment horizontal="center" vertical="center"/>
    </xf>
    <xf numFmtId="10" fontId="0" fillId="24" borderId="1" xfId="0" applyNumberFormat="1" applyFill="1" applyBorder="1" applyAlignment="1">
      <alignment horizontal="center" vertical="center"/>
    </xf>
    <xf numFmtId="10" fontId="0" fillId="32" borderId="37" xfId="0" applyNumberFormat="1" applyFill="1" applyBorder="1" applyAlignment="1">
      <alignment horizontal="center" vertical="center"/>
    </xf>
    <xf numFmtId="168" fontId="0" fillId="28" borderId="1" xfId="0" applyNumberFormat="1" applyFill="1" applyBorder="1"/>
    <xf numFmtId="168" fontId="0" fillId="28" borderId="37" xfId="0" applyNumberFormat="1" applyFill="1" applyBorder="1"/>
    <xf numFmtId="0" fontId="0" fillId="15" borderId="16" xfId="0" quotePrefix="1" applyFill="1" applyBorder="1" applyAlignment="1">
      <alignment horizontal="center"/>
    </xf>
    <xf numFmtId="0" fontId="0" fillId="11" borderId="1" xfId="0" applyFill="1" applyBorder="1" applyAlignment="1">
      <alignment horizontal="center" vertical="center"/>
    </xf>
    <xf numFmtId="0" fontId="0" fillId="34" borderId="1" xfId="0" applyFill="1" applyBorder="1" applyAlignment="1">
      <alignment horizontal="center" vertical="center"/>
    </xf>
    <xf numFmtId="168" fontId="0" fillId="32" borderId="1" xfId="0" quotePrefix="1" applyNumberFormat="1" applyFill="1" applyBorder="1"/>
    <xf numFmtId="1" fontId="0" fillId="11" borderId="1" xfId="0" applyNumberFormat="1" applyFill="1" applyBorder="1" applyAlignment="1">
      <alignment horizontal="center" vertical="center"/>
    </xf>
    <xf numFmtId="0" fontId="0" fillId="7" borderId="1" xfId="0" applyFill="1" applyBorder="1" applyAlignment="1">
      <alignment horizontal="center" vertical="center"/>
    </xf>
    <xf numFmtId="2" fontId="0" fillId="0" borderId="3" xfId="0" applyNumberFormat="1" applyBorder="1"/>
    <xf numFmtId="2" fontId="0" fillId="0" borderId="4" xfId="0" applyNumberFormat="1" applyBorder="1"/>
    <xf numFmtId="0" fontId="0" fillId="2" borderId="42" xfId="0" quotePrefix="1" applyFill="1" applyBorder="1" applyAlignment="1">
      <alignment horizontal="center" vertical="center"/>
    </xf>
    <xf numFmtId="0" fontId="0" fillId="2" borderId="44" xfId="0" quotePrefix="1" applyFill="1" applyBorder="1" applyAlignment="1">
      <alignment horizontal="center" vertical="center"/>
    </xf>
    <xf numFmtId="0" fontId="0" fillId="26" borderId="44" xfId="0" quotePrefix="1" applyFill="1" applyBorder="1" applyAlignment="1">
      <alignment horizontal="center" vertical="center"/>
    </xf>
    <xf numFmtId="0" fontId="0" fillId="26" borderId="4" xfId="0" quotePrefix="1" applyFill="1" applyBorder="1" applyAlignment="1">
      <alignment horizontal="center" vertical="center"/>
    </xf>
    <xf numFmtId="0" fontId="0" fillId="6" borderId="44" xfId="0" quotePrefix="1" applyFill="1" applyBorder="1" applyAlignment="1">
      <alignment horizontal="center" vertical="center"/>
    </xf>
    <xf numFmtId="0" fontId="37" fillId="0" borderId="0" xfId="0" applyFont="1"/>
    <xf numFmtId="3" fontId="0" fillId="0" borderId="22" xfId="0" quotePrefix="1" applyNumberFormat="1" applyBorder="1" applyAlignment="1">
      <alignment horizontal="center" vertical="center"/>
    </xf>
    <xf numFmtId="0" fontId="0" fillId="0" borderId="25" xfId="0" quotePrefix="1" applyBorder="1" applyAlignment="1">
      <alignment horizontal="center" vertical="center"/>
    </xf>
    <xf numFmtId="0" fontId="17" fillId="0" borderId="2" xfId="0" applyFont="1" applyBorder="1" applyAlignment="1">
      <alignment horizontal="center" vertical="center" wrapText="1"/>
    </xf>
    <xf numFmtId="0" fontId="17" fillId="0" borderId="3" xfId="0" applyFont="1" applyBorder="1" applyAlignment="1">
      <alignment horizontal="center" vertical="center" wrapText="1"/>
    </xf>
    <xf numFmtId="0" fontId="1" fillId="0" borderId="38" xfId="0" applyFont="1" applyBorder="1" applyAlignment="1">
      <alignment horizontal="center" vertical="center" wrapText="1"/>
    </xf>
    <xf numFmtId="0" fontId="1" fillId="0" borderId="3" xfId="0" applyFont="1" applyBorder="1" applyAlignment="1">
      <alignment horizontal="center" vertical="center" wrapText="1"/>
    </xf>
    <xf numFmtId="0" fontId="17" fillId="0" borderId="1" xfId="0" applyFont="1" applyBorder="1" applyAlignment="1">
      <alignment horizontal="center" vertical="center" wrapText="1"/>
    </xf>
    <xf numFmtId="0" fontId="17" fillId="0" borderId="37" xfId="0" applyFont="1" applyBorder="1" applyAlignment="1">
      <alignment horizontal="center" vertical="center" wrapText="1"/>
    </xf>
    <xf numFmtId="0" fontId="13" fillId="16" borderId="0" xfId="0" applyFont="1" applyFill="1" applyAlignment="1">
      <alignment horizontal="center" vertical="center"/>
    </xf>
    <xf numFmtId="0" fontId="13" fillId="16" borderId="26" xfId="0" applyFont="1" applyFill="1" applyBorder="1" applyAlignment="1">
      <alignment horizontal="center" vertical="center"/>
    </xf>
    <xf numFmtId="0" fontId="1" fillId="13" borderId="18" xfId="0" applyFont="1" applyFill="1" applyBorder="1" applyAlignment="1">
      <alignment horizontal="center" vertical="center"/>
    </xf>
    <xf numFmtId="0" fontId="1" fillId="13" borderId="17" xfId="0" applyFont="1" applyFill="1" applyBorder="1" applyAlignment="1">
      <alignment horizontal="center" vertical="center"/>
    </xf>
    <xf numFmtId="0" fontId="1" fillId="12" borderId="18" xfId="0" applyFont="1" applyFill="1" applyBorder="1" applyAlignment="1">
      <alignment horizontal="center"/>
    </xf>
    <xf numFmtId="0" fontId="1" fillId="12" borderId="19" xfId="0" applyFont="1" applyFill="1" applyBorder="1" applyAlignment="1">
      <alignment horizontal="center"/>
    </xf>
    <xf numFmtId="0" fontId="1" fillId="12" borderId="17" xfId="0" applyFont="1" applyFill="1" applyBorder="1" applyAlignment="1">
      <alignment horizontal="center"/>
    </xf>
    <xf numFmtId="0" fontId="1" fillId="12" borderId="22" xfId="0" applyFont="1" applyFill="1" applyBorder="1" applyAlignment="1">
      <alignment horizontal="center"/>
    </xf>
    <xf numFmtId="0" fontId="1" fillId="12" borderId="24" xfId="0" applyFont="1" applyFill="1" applyBorder="1" applyAlignment="1">
      <alignment horizontal="center"/>
    </xf>
    <xf numFmtId="0" fontId="13" fillId="24" borderId="5" xfId="0" applyFont="1" applyFill="1" applyBorder="1" applyAlignment="1">
      <alignment horizontal="center" vertical="center"/>
    </xf>
    <xf numFmtId="0" fontId="13" fillId="24" borderId="39" xfId="0" applyFont="1" applyFill="1" applyBorder="1" applyAlignment="1">
      <alignment horizontal="center" vertical="center"/>
    </xf>
    <xf numFmtId="0" fontId="13" fillId="24" borderId="4" xfId="0" applyFont="1" applyFill="1" applyBorder="1" applyAlignment="1">
      <alignment horizontal="center" vertical="center"/>
    </xf>
    <xf numFmtId="0" fontId="1" fillId="0" borderId="4" xfId="0" applyFont="1" applyBorder="1" applyAlignment="1">
      <alignment horizontal="center" vertical="center" wrapText="1"/>
    </xf>
    <xf numFmtId="0" fontId="17" fillId="0" borderId="4" xfId="0" applyFont="1" applyBorder="1" applyAlignment="1">
      <alignment horizontal="center" vertical="center" wrapText="1"/>
    </xf>
    <xf numFmtId="0" fontId="13" fillId="24" borderId="40" xfId="0" applyFont="1" applyFill="1" applyBorder="1" applyAlignment="1">
      <alignment horizontal="center" vertical="center"/>
    </xf>
    <xf numFmtId="0" fontId="0" fillId="24" borderId="2" xfId="0" applyFill="1" applyBorder="1" applyAlignment="1">
      <alignment horizontal="center" vertical="center" wrapText="1"/>
    </xf>
    <xf numFmtId="0" fontId="0" fillId="24" borderId="3" xfId="0" applyFill="1" applyBorder="1" applyAlignment="1">
      <alignment horizontal="center" vertical="center" wrapText="1"/>
    </xf>
    <xf numFmtId="0" fontId="15" fillId="4" borderId="7" xfId="0" applyFont="1" applyFill="1" applyBorder="1" applyAlignment="1">
      <alignment horizontal="center" vertical="center"/>
    </xf>
    <xf numFmtId="0" fontId="15" fillId="4" borderId="11" xfId="0" applyFont="1" applyFill="1" applyBorder="1" applyAlignment="1">
      <alignment horizontal="center" vertical="center"/>
    </xf>
    <xf numFmtId="0" fontId="15" fillId="4" borderId="9" xfId="0" applyFont="1" applyFill="1" applyBorder="1" applyAlignment="1">
      <alignment horizontal="center" vertical="center"/>
    </xf>
    <xf numFmtId="0" fontId="15" fillId="2" borderId="7" xfId="0" applyFont="1" applyFill="1" applyBorder="1" applyAlignment="1">
      <alignment horizontal="center" vertical="center"/>
    </xf>
    <xf numFmtId="0" fontId="15" fillId="2" borderId="11" xfId="0" applyFont="1" applyFill="1" applyBorder="1" applyAlignment="1">
      <alignment horizontal="center" vertical="center"/>
    </xf>
    <xf numFmtId="0" fontId="15" fillId="2" borderId="9" xfId="0" applyFont="1" applyFill="1" applyBorder="1" applyAlignment="1">
      <alignment horizontal="center" vertical="center"/>
    </xf>
    <xf numFmtId="0" fontId="15" fillId="3" borderId="7" xfId="0" applyFont="1" applyFill="1" applyBorder="1" applyAlignment="1">
      <alignment horizontal="center" vertical="center"/>
    </xf>
    <xf numFmtId="0" fontId="15" fillId="3" borderId="11" xfId="0" applyFont="1" applyFill="1" applyBorder="1" applyAlignment="1">
      <alignment horizontal="center" vertical="center"/>
    </xf>
    <xf numFmtId="0" fontId="15" fillId="3" borderId="9" xfId="0" applyFont="1" applyFill="1" applyBorder="1" applyAlignment="1">
      <alignment horizontal="center" vertical="center"/>
    </xf>
    <xf numFmtId="0" fontId="15" fillId="5" borderId="7" xfId="0" applyFont="1" applyFill="1" applyBorder="1" applyAlignment="1">
      <alignment horizontal="center" vertical="center"/>
    </xf>
    <xf numFmtId="0" fontId="15" fillId="5" borderId="11" xfId="0" applyFont="1" applyFill="1" applyBorder="1" applyAlignment="1">
      <alignment horizontal="center" vertical="center"/>
    </xf>
    <xf numFmtId="0" fontId="15" fillId="5" borderId="9" xfId="0" applyFont="1" applyFill="1" applyBorder="1" applyAlignment="1">
      <alignment horizontal="center" vertical="center"/>
    </xf>
    <xf numFmtId="0" fontId="15" fillId="6" borderId="7" xfId="0" applyFont="1" applyFill="1" applyBorder="1" applyAlignment="1">
      <alignment horizontal="center" vertical="center"/>
    </xf>
    <xf numFmtId="0" fontId="15" fillId="6" borderId="11" xfId="0" applyFont="1" applyFill="1" applyBorder="1" applyAlignment="1">
      <alignment horizontal="center" vertical="center"/>
    </xf>
    <xf numFmtId="0" fontId="15" fillId="6" borderId="9" xfId="0" applyFont="1" applyFill="1" applyBorder="1" applyAlignment="1">
      <alignment horizontal="center" vertical="center"/>
    </xf>
    <xf numFmtId="0" fontId="30" fillId="0" borderId="64" xfId="0" applyFont="1" applyBorder="1" applyAlignment="1">
      <alignment horizontal="center" vertical="center"/>
    </xf>
    <xf numFmtId="0" fontId="30" fillId="0" borderId="66" xfId="0" applyFont="1" applyBorder="1" applyAlignment="1">
      <alignment horizontal="center" vertical="center"/>
    </xf>
    <xf numFmtId="0" fontId="30" fillId="0" borderId="65" xfId="0" applyFont="1" applyBorder="1" applyAlignment="1">
      <alignment horizontal="center" vertical="center"/>
    </xf>
    <xf numFmtId="0" fontId="9" fillId="0" borderId="50" xfId="0" applyFont="1" applyBorder="1" applyAlignment="1">
      <alignment horizontal="center" vertical="center" wrapText="1"/>
    </xf>
    <xf numFmtId="0" fontId="9" fillId="0" borderId="8" xfId="0" applyFont="1" applyBorder="1" applyAlignment="1">
      <alignment horizontal="center" vertical="center" wrapText="1"/>
    </xf>
    <xf numFmtId="0" fontId="9" fillId="0" borderId="10" xfId="0" applyFont="1" applyBorder="1" applyAlignment="1">
      <alignment horizontal="center" vertical="center" wrapText="1"/>
    </xf>
    <xf numFmtId="0" fontId="0" fillId="0" borderId="4" xfId="0" applyBorder="1" applyAlignment="1">
      <alignment horizontal="center" vertical="center"/>
    </xf>
    <xf numFmtId="0" fontId="1" fillId="34" borderId="48" xfId="0" applyFont="1" applyFill="1" applyBorder="1" applyAlignment="1">
      <alignment horizontal="center" vertical="center"/>
    </xf>
    <xf numFmtId="0" fontId="1" fillId="34" borderId="33" xfId="0" applyFont="1" applyFill="1" applyBorder="1" applyAlignment="1">
      <alignment horizontal="center" vertical="center"/>
    </xf>
    <xf numFmtId="0" fontId="1" fillId="34" borderId="34" xfId="0" applyFont="1" applyFill="1" applyBorder="1" applyAlignment="1">
      <alignment horizontal="center" vertical="center"/>
    </xf>
    <xf numFmtId="0" fontId="31" fillId="2" borderId="64" xfId="0" applyFont="1" applyFill="1" applyBorder="1" applyAlignment="1">
      <alignment horizontal="center" vertical="center"/>
    </xf>
    <xf numFmtId="0" fontId="31" fillId="2" borderId="66" xfId="0" applyFont="1" applyFill="1" applyBorder="1" applyAlignment="1">
      <alignment horizontal="center" vertical="center"/>
    </xf>
    <xf numFmtId="0" fontId="31" fillId="2" borderId="65" xfId="0" applyFont="1" applyFill="1" applyBorder="1" applyAlignment="1">
      <alignment horizontal="center" vertical="center"/>
    </xf>
    <xf numFmtId="0" fontId="1" fillId="0" borderId="64" xfId="0" applyFont="1" applyBorder="1" applyAlignment="1">
      <alignment horizontal="center" vertical="center"/>
    </xf>
    <xf numFmtId="0" fontId="1" fillId="0" borderId="65" xfId="0" applyFont="1" applyBorder="1" applyAlignment="1">
      <alignment horizontal="center" vertical="center"/>
    </xf>
    <xf numFmtId="0" fontId="20" fillId="0" borderId="70" xfId="0" applyFont="1" applyBorder="1" applyAlignment="1">
      <alignment horizontal="center" vertical="center"/>
    </xf>
    <xf numFmtId="0" fontId="20" fillId="0" borderId="71" xfId="0" applyFont="1" applyBorder="1" applyAlignment="1">
      <alignment horizontal="center" vertical="center"/>
    </xf>
    <xf numFmtId="0" fontId="20" fillId="0" borderId="49" xfId="0" applyFont="1" applyBorder="1" applyAlignment="1">
      <alignment horizontal="center" vertical="center"/>
    </xf>
    <xf numFmtId="0" fontId="20" fillId="0" borderId="36" xfId="0" applyFont="1" applyBorder="1" applyAlignment="1">
      <alignment horizontal="center" vertical="center"/>
    </xf>
    <xf numFmtId="0" fontId="0" fillId="0" borderId="50"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horizontal="center" vertical="center"/>
    </xf>
    <xf numFmtId="0" fontId="0" fillId="0" borderId="12" xfId="0" applyBorder="1" applyAlignment="1">
      <alignment horizontal="center" vertical="center"/>
    </xf>
    <xf numFmtId="0" fontId="22" fillId="0" borderId="50" xfId="0" applyFont="1" applyBorder="1" applyAlignment="1">
      <alignment horizontal="center" vertical="center"/>
    </xf>
    <xf numFmtId="0" fontId="22" fillId="0" borderId="8" xfId="0" applyFont="1" applyBorder="1" applyAlignment="1">
      <alignment horizontal="center" vertical="center"/>
    </xf>
    <xf numFmtId="0" fontId="22" fillId="0" borderId="51" xfId="0" applyFont="1" applyBorder="1" applyAlignment="1">
      <alignment horizontal="center" vertical="center"/>
    </xf>
    <xf numFmtId="0" fontId="22" fillId="0" borderId="14" xfId="0" applyFont="1" applyBorder="1" applyAlignment="1">
      <alignment horizontal="center" vertical="center"/>
    </xf>
    <xf numFmtId="0" fontId="20" fillId="0" borderId="8" xfId="0" applyFont="1" applyBorder="1" applyAlignment="1">
      <alignment horizontal="center" vertical="center"/>
    </xf>
    <xf numFmtId="0" fontId="20" fillId="0" borderId="10" xfId="0" applyFont="1" applyBorder="1" applyAlignment="1">
      <alignment horizontal="center" vertical="center"/>
    </xf>
    <xf numFmtId="0" fontId="21" fillId="0" borderId="5" xfId="0" applyFont="1" applyBorder="1" applyAlignment="1">
      <alignment horizontal="center" vertical="center"/>
    </xf>
    <xf numFmtId="0" fontId="21" fillId="0" borderId="39" xfId="0" applyFont="1" applyBorder="1" applyAlignment="1">
      <alignment horizontal="center" vertical="center"/>
    </xf>
    <xf numFmtId="0" fontId="21" fillId="0" borderId="72" xfId="0" applyFont="1" applyBorder="1" applyAlignment="1">
      <alignment horizontal="center" vertical="center"/>
    </xf>
    <xf numFmtId="0" fontId="0" fillId="11" borderId="48" xfId="0" applyFill="1" applyBorder="1" applyAlignment="1">
      <alignment horizontal="center" vertical="center" wrapText="1"/>
    </xf>
    <xf numFmtId="0" fontId="0" fillId="11" borderId="34" xfId="0" applyFill="1" applyBorder="1" applyAlignment="1">
      <alignment horizontal="center" vertical="center" wrapText="1"/>
    </xf>
    <xf numFmtId="0" fontId="0" fillId="11" borderId="31" xfId="0" applyFill="1" applyBorder="1" applyAlignment="1">
      <alignment horizontal="center" vertical="center" wrapText="1"/>
    </xf>
    <xf numFmtId="0" fontId="0" fillId="11" borderId="1" xfId="0" applyFill="1" applyBorder="1" applyAlignment="1">
      <alignment horizontal="center" vertical="center" wrapText="1"/>
    </xf>
    <xf numFmtId="0" fontId="0" fillId="11" borderId="49" xfId="0" applyFill="1" applyBorder="1" applyAlignment="1">
      <alignment horizontal="center" vertical="center" wrapText="1"/>
    </xf>
    <xf numFmtId="0" fontId="0" fillId="11" borderId="37" xfId="0" applyFill="1" applyBorder="1" applyAlignment="1">
      <alignment horizontal="center" vertical="center" wrapText="1"/>
    </xf>
    <xf numFmtId="0" fontId="28" fillId="0" borderId="2" xfId="0" applyFont="1" applyBorder="1" applyAlignment="1">
      <alignment horizontal="center" vertical="center" wrapText="1"/>
    </xf>
    <xf numFmtId="0" fontId="28" fillId="0" borderId="38" xfId="0" applyFont="1" applyBorder="1" applyAlignment="1">
      <alignment horizontal="center" vertical="center" wrapText="1"/>
    </xf>
    <xf numFmtId="0" fontId="28" fillId="0" borderId="3" xfId="0" applyFont="1" applyBorder="1" applyAlignment="1">
      <alignment horizontal="center" vertical="center" wrapText="1"/>
    </xf>
    <xf numFmtId="0" fontId="2" fillId="0" borderId="22"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3" fillId="0" borderId="22" xfId="0" applyFont="1" applyBorder="1" applyAlignment="1">
      <alignment horizontal="center"/>
    </xf>
    <xf numFmtId="0" fontId="3" fillId="0" borderId="24" xfId="0" applyFont="1" applyBorder="1" applyAlignment="1">
      <alignment horizontal="center"/>
    </xf>
    <xf numFmtId="0" fontId="3" fillId="0" borderId="25" xfId="0" applyFont="1" applyBorder="1" applyAlignment="1">
      <alignment horizontal="center"/>
    </xf>
    <xf numFmtId="0" fontId="15" fillId="4" borderId="50" xfId="0" applyFont="1" applyFill="1" applyBorder="1" applyAlignment="1">
      <alignment horizontal="center" vertical="center"/>
    </xf>
    <xf numFmtId="0" fontId="15" fillId="4" borderId="13" xfId="0" applyFont="1" applyFill="1" applyBorder="1" applyAlignment="1">
      <alignment horizontal="center" vertical="center"/>
    </xf>
    <xf numFmtId="0" fontId="15" fillId="4" borderId="51" xfId="0" applyFont="1" applyFill="1" applyBorder="1" applyAlignment="1">
      <alignment horizontal="center" vertical="center"/>
    </xf>
    <xf numFmtId="0" fontId="15" fillId="6" borderId="50" xfId="0" applyFont="1" applyFill="1" applyBorder="1" applyAlignment="1">
      <alignment horizontal="center" vertical="center"/>
    </xf>
    <xf numFmtId="0" fontId="15" fillId="6" borderId="13" xfId="0" applyFont="1" applyFill="1" applyBorder="1" applyAlignment="1">
      <alignment horizontal="center" vertical="center"/>
    </xf>
    <xf numFmtId="0" fontId="15" fillId="6" borderId="51" xfId="0" applyFont="1" applyFill="1" applyBorder="1" applyAlignment="1">
      <alignment horizontal="center" vertical="center"/>
    </xf>
    <xf numFmtId="0" fontId="15" fillId="2" borderId="50" xfId="0" applyFont="1" applyFill="1" applyBorder="1" applyAlignment="1">
      <alignment horizontal="center" vertical="center"/>
    </xf>
    <xf numFmtId="0" fontId="15" fillId="2" borderId="13" xfId="0" applyFont="1" applyFill="1" applyBorder="1" applyAlignment="1">
      <alignment horizontal="center" vertical="center"/>
    </xf>
    <xf numFmtId="0" fontId="15" fillId="2" borderId="51" xfId="0" applyFont="1" applyFill="1" applyBorder="1" applyAlignment="1">
      <alignment horizontal="center" vertical="center"/>
    </xf>
    <xf numFmtId="0" fontId="15" fillId="3" borderId="50" xfId="0" applyFont="1" applyFill="1" applyBorder="1" applyAlignment="1">
      <alignment horizontal="center" vertical="center"/>
    </xf>
    <xf numFmtId="0" fontId="15" fillId="3" borderId="13" xfId="0" applyFont="1" applyFill="1" applyBorder="1" applyAlignment="1">
      <alignment horizontal="center" vertical="center"/>
    </xf>
    <xf numFmtId="0" fontId="15" fillId="3" borderId="51" xfId="0" applyFont="1" applyFill="1" applyBorder="1" applyAlignment="1">
      <alignment horizontal="center" vertical="center"/>
    </xf>
    <xf numFmtId="0" fontId="15" fillId="5" borderId="50" xfId="0" applyFont="1" applyFill="1" applyBorder="1" applyAlignment="1">
      <alignment horizontal="center" vertical="center"/>
    </xf>
    <xf numFmtId="0" fontId="15" fillId="5" borderId="13" xfId="0" applyFont="1" applyFill="1" applyBorder="1" applyAlignment="1">
      <alignment horizontal="center" vertical="center"/>
    </xf>
    <xf numFmtId="0" fontId="33" fillId="24" borderId="4" xfId="0" applyFont="1" applyFill="1" applyBorder="1" applyAlignment="1">
      <alignment horizontal="center"/>
    </xf>
    <xf numFmtId="0" fontId="36" fillId="8" borderId="78" xfId="0" applyFont="1" applyFill="1" applyBorder="1" applyAlignment="1">
      <alignment horizontal="center" vertical="center" wrapText="1"/>
    </xf>
    <xf numFmtId="0" fontId="36" fillId="8" borderId="79" xfId="0" applyFont="1" applyFill="1" applyBorder="1" applyAlignment="1">
      <alignment horizontal="center" vertical="center" wrapText="1"/>
    </xf>
    <xf numFmtId="0" fontId="36" fillId="8" borderId="80" xfId="0" applyFont="1" applyFill="1" applyBorder="1" applyAlignment="1">
      <alignment horizontal="center" vertical="center" wrapText="1"/>
    </xf>
    <xf numFmtId="0" fontId="13" fillId="24" borderId="64" xfId="0" applyFont="1" applyFill="1" applyBorder="1" applyAlignment="1">
      <alignment horizontal="center"/>
    </xf>
    <xf numFmtId="0" fontId="13" fillId="24" borderId="66" xfId="0" applyFont="1" applyFill="1" applyBorder="1" applyAlignment="1">
      <alignment horizontal="center"/>
    </xf>
    <xf numFmtId="0" fontId="13" fillId="24" borderId="65" xfId="0" applyFont="1" applyFill="1" applyBorder="1" applyAlignment="1">
      <alignment horizontal="center"/>
    </xf>
    <xf numFmtId="0" fontId="0" fillId="31" borderId="31" xfId="0" applyFill="1" applyBorder="1" applyAlignment="1">
      <alignment horizontal="center" vertical="center"/>
    </xf>
    <xf numFmtId="0" fontId="0" fillId="31" borderId="0" xfId="0" applyFill="1" applyAlignment="1">
      <alignment horizontal="center" vertical="center"/>
    </xf>
    <xf numFmtId="0" fontId="0" fillId="31" borderId="1" xfId="0" applyFill="1" applyBorder="1" applyAlignment="1">
      <alignment horizontal="center" vertical="center"/>
    </xf>
    <xf numFmtId="0" fontId="0" fillId="5" borderId="49" xfId="0" applyFill="1" applyBorder="1" applyAlignment="1">
      <alignment horizontal="center" vertical="center" wrapText="1"/>
    </xf>
    <xf numFmtId="0" fontId="0" fillId="5" borderId="36" xfId="0" applyFill="1" applyBorder="1" applyAlignment="1">
      <alignment horizontal="center" vertical="center" wrapText="1"/>
    </xf>
    <xf numFmtId="0" fontId="0" fillId="5" borderId="37" xfId="0" applyFill="1" applyBorder="1" applyAlignment="1">
      <alignment horizontal="center" vertical="center" wrapText="1"/>
    </xf>
    <xf numFmtId="0" fontId="0" fillId="23" borderId="5" xfId="0" applyFill="1" applyBorder="1" applyAlignment="1">
      <alignment horizontal="center" vertical="center" wrapText="1"/>
    </xf>
    <xf numFmtId="0" fontId="0" fillId="23" borderId="39" xfId="0" applyFill="1" applyBorder="1" applyAlignment="1">
      <alignment horizontal="center" vertical="center" wrapText="1"/>
    </xf>
    <xf numFmtId="0" fontId="0" fillId="23" borderId="40" xfId="0" applyFill="1" applyBorder="1" applyAlignment="1">
      <alignment horizontal="center" vertical="center" wrapText="1"/>
    </xf>
    <xf numFmtId="0" fontId="0" fillId="30" borderId="31" xfId="0" applyFill="1" applyBorder="1" applyAlignment="1">
      <alignment horizontal="center" vertical="center"/>
    </xf>
    <xf numFmtId="0" fontId="0" fillId="30" borderId="0" xfId="0" applyFill="1" applyAlignment="1">
      <alignment horizontal="center" vertical="center"/>
    </xf>
    <xf numFmtId="0" fontId="0" fillId="30" borderId="1" xfId="0" applyFill="1" applyBorder="1" applyAlignment="1">
      <alignment horizontal="center" vertical="center"/>
    </xf>
    <xf numFmtId="0" fontId="13" fillId="27" borderId="64" xfId="0" applyFont="1" applyFill="1" applyBorder="1" applyAlignment="1">
      <alignment horizontal="center" vertical="center"/>
    </xf>
    <xf numFmtId="0" fontId="13" fillId="27" borderId="66" xfId="0" applyFont="1" applyFill="1" applyBorder="1" applyAlignment="1">
      <alignment horizontal="center" vertical="center"/>
    </xf>
    <xf numFmtId="0" fontId="13" fillId="27" borderId="65" xfId="0" applyFont="1" applyFill="1" applyBorder="1" applyAlignment="1">
      <alignment horizontal="center" vertical="center"/>
    </xf>
    <xf numFmtId="0" fontId="0" fillId="23" borderId="49" xfId="0" applyFill="1" applyBorder="1" applyAlignment="1">
      <alignment horizontal="center" vertical="center" wrapText="1"/>
    </xf>
    <xf numFmtId="0" fontId="0" fillId="23" borderId="36" xfId="0" applyFill="1" applyBorder="1" applyAlignment="1">
      <alignment horizontal="center" vertical="center" wrapText="1"/>
    </xf>
    <xf numFmtId="0" fontId="0" fillId="23" borderId="37" xfId="0" applyFill="1" applyBorder="1" applyAlignment="1">
      <alignment horizontal="center" vertical="center" wrapText="1"/>
    </xf>
    <xf numFmtId="0" fontId="0" fillId="23" borderId="75" xfId="0" applyFill="1" applyBorder="1" applyAlignment="1">
      <alignment horizontal="center" vertical="center" wrapText="1"/>
    </xf>
    <xf numFmtId="0" fontId="0" fillId="23" borderId="76" xfId="0" applyFill="1" applyBorder="1" applyAlignment="1">
      <alignment horizontal="center" vertical="center" wrapText="1"/>
    </xf>
    <xf numFmtId="0" fontId="0" fillId="23" borderId="77" xfId="0" applyFill="1" applyBorder="1" applyAlignment="1">
      <alignment horizontal="center" vertical="center" wrapText="1"/>
    </xf>
    <xf numFmtId="0" fontId="15" fillId="0" borderId="0" xfId="0" applyFont="1" applyAlignment="1">
      <alignment horizontal="center" vertical="center"/>
    </xf>
    <xf numFmtId="0" fontId="27" fillId="0" borderId="64" xfId="0" applyFont="1" applyBorder="1" applyAlignment="1">
      <alignment horizontal="center" vertical="center"/>
    </xf>
    <xf numFmtId="0" fontId="27" fillId="0" borderId="66" xfId="0" applyFont="1" applyBorder="1" applyAlignment="1">
      <alignment horizontal="center" vertical="center"/>
    </xf>
    <xf numFmtId="0" fontId="27" fillId="0" borderId="65" xfId="0" applyFont="1" applyBorder="1" applyAlignment="1">
      <alignment horizontal="center" vertical="center"/>
    </xf>
    <xf numFmtId="0" fontId="20" fillId="0" borderId="50" xfId="0" applyFont="1" applyBorder="1" applyAlignment="1">
      <alignment horizontal="center" vertical="center"/>
    </xf>
    <xf numFmtId="0" fontId="21" fillId="0" borderId="56" xfId="0" applyFont="1" applyBorder="1" applyAlignment="1">
      <alignment horizontal="center" vertical="center"/>
    </xf>
    <xf numFmtId="0" fontId="21" fillId="0" borderId="34" xfId="0" applyFont="1" applyBorder="1" applyAlignment="1">
      <alignment horizontal="center" vertical="center"/>
    </xf>
    <xf numFmtId="0" fontId="21" fillId="0" borderId="48" xfId="0" applyFont="1" applyBorder="1" applyAlignment="1">
      <alignment horizontal="center" vertical="center"/>
    </xf>
    <xf numFmtId="0" fontId="21" fillId="0" borderId="57" xfId="0" applyFont="1" applyBorder="1" applyAlignment="1">
      <alignment horizontal="center" vertical="center"/>
    </xf>
    <xf numFmtId="0" fontId="1" fillId="0" borderId="48" xfId="0" applyFont="1" applyBorder="1" applyAlignment="1">
      <alignment horizontal="center" vertical="center"/>
    </xf>
    <xf numFmtId="0" fontId="1" fillId="0" borderId="33" xfId="0" applyFont="1" applyBorder="1" applyAlignment="1">
      <alignment horizontal="center" vertical="center"/>
    </xf>
    <xf numFmtId="0" fontId="1" fillId="0" borderId="34" xfId="0" applyFont="1" applyBorder="1" applyAlignment="1">
      <alignment horizontal="center" vertical="center"/>
    </xf>
    <xf numFmtId="0" fontId="22" fillId="0" borderId="10" xfId="0" applyFont="1" applyBorder="1" applyAlignment="1">
      <alignment horizontal="center" vertical="center"/>
    </xf>
    <xf numFmtId="0" fontId="22" fillId="0" borderId="15" xfId="0" applyFont="1" applyBorder="1" applyAlignment="1">
      <alignment horizontal="center" vertical="center"/>
    </xf>
    <xf numFmtId="0" fontId="0" fillId="0" borderId="64" xfId="0" applyBorder="1" applyAlignment="1">
      <alignment horizontal="center"/>
    </xf>
    <xf numFmtId="0" fontId="0" fillId="0" borderId="66" xfId="0" applyBorder="1" applyAlignment="1">
      <alignment horizontal="center"/>
    </xf>
    <xf numFmtId="0" fontId="0" fillId="0" borderId="65" xfId="0" applyBorder="1" applyAlignment="1">
      <alignment horizontal="center"/>
    </xf>
    <xf numFmtId="0" fontId="0" fillId="0" borderId="66" xfId="0" applyBorder="1" applyAlignment="1">
      <alignment horizontal="center" vertical="center" wrapText="1"/>
    </xf>
    <xf numFmtId="10" fontId="0" fillId="0" borderId="66" xfId="0" applyNumberFormat="1" applyBorder="1" applyAlignment="1">
      <alignment horizontal="center" vertical="center" wrapText="1"/>
    </xf>
    <xf numFmtId="0" fontId="0" fillId="0" borderId="0" xfId="0" applyAlignment="1">
      <alignment horizontal="center" vertical="center" wrapText="1"/>
    </xf>
    <xf numFmtId="0" fontId="32" fillId="23" borderId="48" xfId="0" applyFont="1" applyFill="1" applyBorder="1" applyAlignment="1">
      <alignment horizontal="center" vertical="center" wrapText="1"/>
    </xf>
    <xf numFmtId="0" fontId="32" fillId="23" borderId="33" xfId="0" applyFont="1" applyFill="1" applyBorder="1" applyAlignment="1">
      <alignment horizontal="center" vertical="center" wrapText="1"/>
    </xf>
    <xf numFmtId="0" fontId="32" fillId="23" borderId="34" xfId="0" applyFont="1" applyFill="1" applyBorder="1" applyAlignment="1">
      <alignment horizontal="center" vertical="center" wrapText="1"/>
    </xf>
    <xf numFmtId="0" fontId="32" fillId="5" borderId="39" xfId="0" applyFont="1" applyFill="1" applyBorder="1" applyAlignment="1">
      <alignment horizontal="center" vertical="center" wrapText="1"/>
    </xf>
    <xf numFmtId="0" fontId="32" fillId="5" borderId="40" xfId="0" applyFont="1" applyFill="1" applyBorder="1" applyAlignment="1">
      <alignment horizontal="center" vertical="center" wrapText="1"/>
    </xf>
    <xf numFmtId="0" fontId="9" fillId="0" borderId="64" xfId="0" applyFont="1" applyBorder="1" applyAlignment="1">
      <alignment horizontal="center"/>
    </xf>
    <xf numFmtId="0" fontId="9" fillId="0" borderId="66" xfId="0" applyFont="1" applyBorder="1" applyAlignment="1">
      <alignment horizontal="center"/>
    </xf>
    <xf numFmtId="0" fontId="9" fillId="0" borderId="65" xfId="0" applyFont="1" applyBorder="1" applyAlignment="1">
      <alignment horizontal="center"/>
    </xf>
    <xf numFmtId="0" fontId="0" fillId="0" borderId="14" xfId="0" applyBorder="1" applyAlignment="1">
      <alignment horizontal="center" vertical="center" wrapText="1"/>
    </xf>
    <xf numFmtId="0" fontId="33" fillId="0" borderId="64" xfId="0" applyFont="1" applyBorder="1" applyAlignment="1">
      <alignment horizontal="center" vertical="center"/>
    </xf>
    <xf numFmtId="0" fontId="33" fillId="0" borderId="66" xfId="0" applyFont="1" applyBorder="1" applyAlignment="1">
      <alignment horizontal="center" vertical="center"/>
    </xf>
    <xf numFmtId="0" fontId="33" fillId="0" borderId="65" xfId="0" applyFont="1" applyBorder="1" applyAlignment="1">
      <alignment horizontal="center" vertical="center"/>
    </xf>
    <xf numFmtId="0" fontId="0" fillId="0" borderId="8" xfId="0" applyBorder="1" applyAlignment="1">
      <alignment horizontal="center" vertical="center" wrapText="1"/>
    </xf>
    <xf numFmtId="10" fontId="0" fillId="0" borderId="8" xfId="0" applyNumberFormat="1" applyBorder="1" applyAlignment="1">
      <alignment horizontal="center" vertical="center" wrapText="1"/>
    </xf>
    <xf numFmtId="0" fontId="23" fillId="0" borderId="0" xfId="0" applyFont="1" applyAlignment="1">
      <alignment horizontal="center"/>
    </xf>
    <xf numFmtId="0" fontId="24" fillId="0" borderId="0" xfId="0" applyFont="1" applyAlignment="1">
      <alignment horizontal="center"/>
    </xf>
    <xf numFmtId="0" fontId="2" fillId="0" borderId="0" xfId="0" applyFont="1" applyAlignment="1">
      <alignment horizontal="left"/>
    </xf>
    <xf numFmtId="0" fontId="2" fillId="0" borderId="1" xfId="0" applyFont="1" applyBorder="1" applyAlignment="1">
      <alignment horizontal="left"/>
    </xf>
    <xf numFmtId="0" fontId="2" fillId="0" borderId="31" xfId="0" applyFont="1" applyBorder="1" applyAlignment="1">
      <alignment horizontal="left"/>
    </xf>
    <xf numFmtId="0" fontId="9" fillId="0" borderId="0" xfId="0" applyFont="1" applyAlignment="1">
      <alignment vertical="top" wrapText="1"/>
    </xf>
    <xf numFmtId="0" fontId="0" fillId="0" borderId="0" xfId="0"/>
    <xf numFmtId="0" fontId="5" fillId="9" borderId="8" xfId="0" applyFont="1" applyFill="1" applyBorder="1" applyAlignment="1">
      <alignment horizontal="center" vertical="center" wrapText="1"/>
    </xf>
    <xf numFmtId="0" fontId="5" fillId="9" borderId="14" xfId="0" applyFont="1" applyFill="1" applyBorder="1" applyAlignment="1">
      <alignment horizontal="center" vertical="center" wrapText="1"/>
    </xf>
    <xf numFmtId="0" fontId="5" fillId="9" borderId="0" xfId="0" applyFont="1" applyFill="1" applyAlignment="1">
      <alignment horizontal="center" vertical="center" wrapText="1"/>
    </xf>
    <xf numFmtId="3" fontId="0" fillId="26" borderId="44" xfId="0" quotePrefix="1" applyNumberFormat="1" applyFill="1" applyBorder="1" applyAlignment="1">
      <alignment horizontal="center" vertical="center"/>
    </xf>
  </cellXfs>
  <cellStyles count="4">
    <cellStyle name="Collegamento ipertestuale" xfId="1" builtinId="8"/>
    <cellStyle name="Migliaia" xfId="2" builtinId="3"/>
    <cellStyle name="Normale" xfId="0" builtinId="0"/>
    <cellStyle name="Percentuale" xfId="3" builtinId="5"/>
  </cellStyles>
  <dxfs count="17">
    <dxf>
      <fill>
        <patternFill>
          <bgColor rgb="FFFFC7CE"/>
        </patternFill>
      </fill>
    </dxf>
    <dxf>
      <fill>
        <patternFill>
          <bgColor rgb="FFCC3300"/>
        </patternFill>
      </fill>
    </dxf>
    <dxf>
      <fill>
        <patternFill>
          <bgColor rgb="FFFFC000"/>
        </patternFill>
      </fill>
    </dxf>
    <dxf>
      <fill>
        <patternFill>
          <bgColor rgb="FF9999FF"/>
        </patternFill>
      </fill>
    </dxf>
    <dxf>
      <fill>
        <patternFill>
          <bgColor theme="4" tint="0.59996337778862885"/>
        </patternFill>
      </fill>
    </dxf>
    <dxf>
      <fill>
        <patternFill>
          <fgColor rgb="FF92D050"/>
          <bgColor rgb="FF00CC66"/>
        </patternFill>
      </fill>
    </dxf>
    <dxf>
      <fill>
        <patternFill>
          <bgColor rgb="FF9999FF"/>
        </patternFill>
      </fill>
    </dxf>
    <dxf>
      <fill>
        <patternFill>
          <bgColor rgb="FFCC3300"/>
        </patternFill>
      </fill>
    </dxf>
    <dxf>
      <fill>
        <patternFill>
          <bgColor rgb="FF00B050"/>
        </patternFill>
      </fill>
    </dxf>
    <dxf>
      <fill>
        <patternFill>
          <bgColor rgb="FF9999FF"/>
        </patternFill>
      </fill>
    </dxf>
    <dxf>
      <fill>
        <patternFill>
          <bgColor rgb="FFCC3300"/>
        </patternFill>
      </fill>
    </dxf>
    <dxf>
      <fill>
        <patternFill>
          <bgColor rgb="FFA50021"/>
        </patternFill>
      </fill>
    </dxf>
    <dxf>
      <fill>
        <patternFill>
          <bgColor rgb="FFA50021"/>
        </patternFill>
      </fill>
    </dxf>
    <dxf>
      <fill>
        <patternFill>
          <bgColor rgb="FFFF0000"/>
        </patternFill>
      </fill>
    </dxf>
    <dxf>
      <fill>
        <patternFill>
          <bgColor rgb="FF00B0F0"/>
        </patternFill>
      </fill>
    </dxf>
    <dxf>
      <fill>
        <patternFill>
          <bgColor rgb="FF00B050"/>
        </patternFill>
      </fill>
    </dxf>
    <dxf>
      <fill>
        <patternFill>
          <bgColor rgb="FFA50021"/>
        </patternFill>
      </fill>
    </dxf>
  </dxfs>
  <tableStyles count="0" defaultTableStyle="TableStyleMedium2" defaultPivotStyle="PivotStyleLight16"/>
  <colors>
    <mruColors>
      <color rgb="FFFFFFFF"/>
      <color rgb="FF9999FF"/>
      <color rgb="FFCC3300"/>
      <color rgb="FF00CC66"/>
      <color rgb="FFA50021"/>
      <color rgb="FF993300"/>
      <color rgb="FF990033"/>
      <color rgb="FF0066CC"/>
      <color rgb="FF33CCFF"/>
      <color rgb="FF55CD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2.xml"/><Relationship Id="rId21" Type="http://schemas.microsoft.com/office/2017/10/relationships/person" Target="persons/person.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1.xml"/><Relationship Id="rId16" Type="http://schemas.openxmlformats.org/officeDocument/2006/relationships/worksheet" Target="worksheets/sheet15.xml"/><Relationship Id="rId20" Type="http://schemas.openxmlformats.org/officeDocument/2006/relationships/sheetMetadata" Target="metadata.xml"/><Relationship Id="rId1" Type="http://schemas.openxmlformats.org/officeDocument/2006/relationships/chartsheet" Target="chart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2.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ustomXml" Target="../customXml/item1.xml"/><Relationship Id="rId10" Type="http://schemas.openxmlformats.org/officeDocument/2006/relationships/worksheet" Target="worksheets/sheet9.xml"/><Relationship Id="rId19" Type="http://schemas.openxmlformats.org/officeDocument/2006/relationships/sharedStrings" Target="sharedStrings.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939547072"/>
        <c:axId val="939543112"/>
      </c:barChart>
      <c:catAx>
        <c:axId val="9395470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939543112"/>
        <c:crosses val="autoZero"/>
        <c:auto val="1"/>
        <c:lblAlgn val="ctr"/>
        <c:lblOffset val="100"/>
        <c:noMultiLvlLbl val="0"/>
      </c:catAx>
      <c:valAx>
        <c:axId val="9395431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9395470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 LORENZE CURVE - INCOME vs ELECTRICITY CONSUMPTION </a:t>
            </a:r>
          </a:p>
        </c:rich>
      </c:tx>
      <c:overlay val="0"/>
    </c:title>
    <c:autoTitleDeleted val="0"/>
    <c:plotArea>
      <c:layout/>
      <c:scatterChart>
        <c:scatterStyle val="lineMarker"/>
        <c:varyColors val="0"/>
        <c:ser>
          <c:idx val="0"/>
          <c:order val="0"/>
          <c:tx>
            <c:v> BISETTRICE </c:v>
          </c:tx>
          <c:xVal>
            <c:numRef>
              <c:f>CALCOLI!$DJ$3:$DJ$24</c:f>
              <c:numCache>
                <c:formatCode>0.00%</c:formatCode>
                <c:ptCount val="22"/>
                <c:pt idx="0">
                  <c:v>0</c:v>
                </c:pt>
                <c:pt idx="1">
                  <c:v>0.29411764705882354</c:v>
                </c:pt>
                <c:pt idx="2">
                  <c:v>0.45378151260504201</c:v>
                </c:pt>
                <c:pt idx="3">
                  <c:v>0.73949579831932777</c:v>
                </c:pt>
                <c:pt idx="4">
                  <c:v>0.74789915966386555</c:v>
                </c:pt>
                <c:pt idx="5">
                  <c:v>0.78991596638655459</c:v>
                </c:pt>
                <c:pt idx="6">
                  <c:v>0.79831932773109249</c:v>
                </c:pt>
                <c:pt idx="7">
                  <c:v>0.80672268907563027</c:v>
                </c:pt>
                <c:pt idx="8">
                  <c:v>0.81512605042016806</c:v>
                </c:pt>
                <c:pt idx="9">
                  <c:v>0.82352941176470584</c:v>
                </c:pt>
                <c:pt idx="10">
                  <c:v>0.83193277310924374</c:v>
                </c:pt>
                <c:pt idx="11">
                  <c:v>0.84033613445378152</c:v>
                </c:pt>
                <c:pt idx="12">
                  <c:v>0.8571428571428571</c:v>
                </c:pt>
                <c:pt idx="13">
                  <c:v>0.87394957983193278</c:v>
                </c:pt>
                <c:pt idx="14">
                  <c:v>0.90756302521008403</c:v>
                </c:pt>
                <c:pt idx="15">
                  <c:v>0.9327731092436975</c:v>
                </c:pt>
                <c:pt idx="16">
                  <c:v>0.94117647058823528</c:v>
                </c:pt>
                <c:pt idx="17">
                  <c:v>0.94957983193277307</c:v>
                </c:pt>
                <c:pt idx="18">
                  <c:v>0.96638655462184875</c:v>
                </c:pt>
                <c:pt idx="19">
                  <c:v>0.98319327731092432</c:v>
                </c:pt>
                <c:pt idx="20">
                  <c:v>0.99159663865546221</c:v>
                </c:pt>
                <c:pt idx="21">
                  <c:v>1</c:v>
                </c:pt>
              </c:numCache>
            </c:numRef>
          </c:xVal>
          <c:yVal>
            <c:numRef>
              <c:f>CALCOLI!$DJ$3:$DJ$24</c:f>
              <c:numCache>
                <c:formatCode>0.00%</c:formatCode>
                <c:ptCount val="22"/>
                <c:pt idx="0">
                  <c:v>0</c:v>
                </c:pt>
                <c:pt idx="1">
                  <c:v>0.29411764705882354</c:v>
                </c:pt>
                <c:pt idx="2">
                  <c:v>0.45378151260504201</c:v>
                </c:pt>
                <c:pt idx="3">
                  <c:v>0.73949579831932777</c:v>
                </c:pt>
                <c:pt idx="4">
                  <c:v>0.74789915966386555</c:v>
                </c:pt>
                <c:pt idx="5">
                  <c:v>0.78991596638655459</c:v>
                </c:pt>
                <c:pt idx="6">
                  <c:v>0.79831932773109249</c:v>
                </c:pt>
                <c:pt idx="7">
                  <c:v>0.80672268907563027</c:v>
                </c:pt>
                <c:pt idx="8">
                  <c:v>0.81512605042016806</c:v>
                </c:pt>
                <c:pt idx="9">
                  <c:v>0.82352941176470584</c:v>
                </c:pt>
                <c:pt idx="10">
                  <c:v>0.83193277310924374</c:v>
                </c:pt>
                <c:pt idx="11">
                  <c:v>0.84033613445378152</c:v>
                </c:pt>
                <c:pt idx="12">
                  <c:v>0.8571428571428571</c:v>
                </c:pt>
                <c:pt idx="13">
                  <c:v>0.87394957983193278</c:v>
                </c:pt>
                <c:pt idx="14">
                  <c:v>0.90756302521008403</c:v>
                </c:pt>
                <c:pt idx="15">
                  <c:v>0.9327731092436975</c:v>
                </c:pt>
                <c:pt idx="16">
                  <c:v>0.94117647058823528</c:v>
                </c:pt>
                <c:pt idx="17">
                  <c:v>0.94957983193277307</c:v>
                </c:pt>
                <c:pt idx="18">
                  <c:v>0.96638655462184875</c:v>
                </c:pt>
                <c:pt idx="19">
                  <c:v>0.98319327731092432</c:v>
                </c:pt>
                <c:pt idx="20">
                  <c:v>0.99159663865546221</c:v>
                </c:pt>
                <c:pt idx="21">
                  <c:v>1</c:v>
                </c:pt>
              </c:numCache>
            </c:numRef>
          </c:yVal>
          <c:smooth val="0"/>
          <c:extLst>
            <c:ext xmlns:c16="http://schemas.microsoft.com/office/drawing/2014/chart" uri="{C3380CC4-5D6E-409C-BE32-E72D297353CC}">
              <c16:uniqueId val="{00000001-5E59-49B2-8592-BC6822E57D71}"/>
            </c:ext>
          </c:extLst>
        </c:ser>
        <c:ser>
          <c:idx val="1"/>
          <c:order val="1"/>
          <c:tx>
            <c:v> Lorenz Curve on Income  </c:v>
          </c:tx>
          <c:xVal>
            <c:numRef>
              <c:f>CALCOLI!$DJ$3:$DJ$24</c:f>
              <c:numCache>
                <c:formatCode>0.00%</c:formatCode>
                <c:ptCount val="22"/>
                <c:pt idx="0">
                  <c:v>0</c:v>
                </c:pt>
                <c:pt idx="1">
                  <c:v>0.29411764705882354</c:v>
                </c:pt>
                <c:pt idx="2">
                  <c:v>0.45378151260504201</c:v>
                </c:pt>
                <c:pt idx="3">
                  <c:v>0.73949579831932777</c:v>
                </c:pt>
                <c:pt idx="4">
                  <c:v>0.74789915966386555</c:v>
                </c:pt>
                <c:pt idx="5">
                  <c:v>0.78991596638655459</c:v>
                </c:pt>
                <c:pt idx="6">
                  <c:v>0.79831932773109249</c:v>
                </c:pt>
                <c:pt idx="7">
                  <c:v>0.80672268907563027</c:v>
                </c:pt>
                <c:pt idx="8">
                  <c:v>0.81512605042016806</c:v>
                </c:pt>
                <c:pt idx="9">
                  <c:v>0.82352941176470584</c:v>
                </c:pt>
                <c:pt idx="10">
                  <c:v>0.83193277310924374</c:v>
                </c:pt>
                <c:pt idx="11">
                  <c:v>0.84033613445378152</c:v>
                </c:pt>
                <c:pt idx="12">
                  <c:v>0.8571428571428571</c:v>
                </c:pt>
                <c:pt idx="13">
                  <c:v>0.87394957983193278</c:v>
                </c:pt>
                <c:pt idx="14">
                  <c:v>0.90756302521008403</c:v>
                </c:pt>
                <c:pt idx="15">
                  <c:v>0.9327731092436975</c:v>
                </c:pt>
                <c:pt idx="16">
                  <c:v>0.94117647058823528</c:v>
                </c:pt>
                <c:pt idx="17">
                  <c:v>0.94957983193277307</c:v>
                </c:pt>
                <c:pt idx="18">
                  <c:v>0.96638655462184875</c:v>
                </c:pt>
                <c:pt idx="19">
                  <c:v>0.98319327731092432</c:v>
                </c:pt>
                <c:pt idx="20">
                  <c:v>0.99159663865546221</c:v>
                </c:pt>
                <c:pt idx="21">
                  <c:v>1</c:v>
                </c:pt>
              </c:numCache>
            </c:numRef>
          </c:xVal>
          <c:yVal>
            <c:numRef>
              <c:f>CALCOLI!$DK$3:$DK$24</c:f>
              <c:numCache>
                <c:formatCode>0.00%</c:formatCode>
                <c:ptCount val="22"/>
                <c:pt idx="0">
                  <c:v>0</c:v>
                </c:pt>
                <c:pt idx="1">
                  <c:v>0.28750975479525198</c:v>
                </c:pt>
                <c:pt idx="2">
                  <c:v>0.44358647882696017</c:v>
                </c:pt>
                <c:pt idx="3">
                  <c:v>0.72288166919949071</c:v>
                </c:pt>
                <c:pt idx="4">
                  <c:v>0.73109623362221221</c:v>
                </c:pt>
                <c:pt idx="5">
                  <c:v>0.77216905573581962</c:v>
                </c:pt>
                <c:pt idx="6">
                  <c:v>0.78038362015854112</c:v>
                </c:pt>
                <c:pt idx="7">
                  <c:v>0.78859818458126263</c:v>
                </c:pt>
                <c:pt idx="8">
                  <c:v>0.79681274900398402</c:v>
                </c:pt>
                <c:pt idx="9">
                  <c:v>0.80502731342670553</c:v>
                </c:pt>
                <c:pt idx="10">
                  <c:v>0.81418655275803997</c:v>
                </c:pt>
                <c:pt idx="11">
                  <c:v>0.82334579208937442</c:v>
                </c:pt>
                <c:pt idx="12">
                  <c:v>0.84166427075204342</c:v>
                </c:pt>
                <c:pt idx="13">
                  <c:v>0.85998274941471231</c:v>
                </c:pt>
                <c:pt idx="14">
                  <c:v>0.89661970674005009</c:v>
                </c:pt>
                <c:pt idx="15">
                  <c:v>0.92409742473405343</c:v>
                </c:pt>
                <c:pt idx="16">
                  <c:v>0.93354417382018318</c:v>
                </c:pt>
                <c:pt idx="17">
                  <c:v>0.94299092290631292</c:v>
                </c:pt>
                <c:pt idx="18">
                  <c:v>0.9618844210785723</c:v>
                </c:pt>
                <c:pt idx="19">
                  <c:v>0.98077791925083169</c:v>
                </c:pt>
                <c:pt idx="20">
                  <c:v>0.99022466833696143</c:v>
                </c:pt>
                <c:pt idx="21">
                  <c:v>1</c:v>
                </c:pt>
              </c:numCache>
            </c:numRef>
          </c:yVal>
          <c:smooth val="0"/>
          <c:extLst>
            <c:ext xmlns:c16="http://schemas.microsoft.com/office/drawing/2014/chart" uri="{C3380CC4-5D6E-409C-BE32-E72D297353CC}">
              <c16:uniqueId val="{00000002-5E59-49B2-8592-BC6822E57D71}"/>
            </c:ext>
          </c:extLst>
        </c:ser>
        <c:ser>
          <c:idx val="2"/>
          <c:order val="2"/>
          <c:tx>
            <c:v> Lorenz Curve on Energy Consumption </c:v>
          </c:tx>
          <c:xVal>
            <c:numRef>
              <c:f>CALCOLI!$DJ$3:$DJ$24</c:f>
              <c:numCache>
                <c:formatCode>0.00%</c:formatCode>
                <c:ptCount val="22"/>
                <c:pt idx="0">
                  <c:v>0</c:v>
                </c:pt>
                <c:pt idx="1">
                  <c:v>0.29411764705882354</c:v>
                </c:pt>
                <c:pt idx="2">
                  <c:v>0.45378151260504201</c:v>
                </c:pt>
                <c:pt idx="3">
                  <c:v>0.73949579831932777</c:v>
                </c:pt>
                <c:pt idx="4">
                  <c:v>0.74789915966386555</c:v>
                </c:pt>
                <c:pt idx="5">
                  <c:v>0.78991596638655459</c:v>
                </c:pt>
                <c:pt idx="6">
                  <c:v>0.79831932773109249</c:v>
                </c:pt>
                <c:pt idx="7">
                  <c:v>0.80672268907563027</c:v>
                </c:pt>
                <c:pt idx="8">
                  <c:v>0.81512605042016806</c:v>
                </c:pt>
                <c:pt idx="9">
                  <c:v>0.82352941176470584</c:v>
                </c:pt>
                <c:pt idx="10">
                  <c:v>0.83193277310924374</c:v>
                </c:pt>
                <c:pt idx="11">
                  <c:v>0.84033613445378152</c:v>
                </c:pt>
                <c:pt idx="12">
                  <c:v>0.8571428571428571</c:v>
                </c:pt>
                <c:pt idx="13">
                  <c:v>0.87394957983193278</c:v>
                </c:pt>
                <c:pt idx="14">
                  <c:v>0.90756302521008403</c:v>
                </c:pt>
                <c:pt idx="15">
                  <c:v>0.9327731092436975</c:v>
                </c:pt>
                <c:pt idx="16">
                  <c:v>0.94117647058823528</c:v>
                </c:pt>
                <c:pt idx="17">
                  <c:v>0.94957983193277307</c:v>
                </c:pt>
                <c:pt idx="18">
                  <c:v>0.96638655462184875</c:v>
                </c:pt>
                <c:pt idx="19">
                  <c:v>0.98319327731092432</c:v>
                </c:pt>
                <c:pt idx="20">
                  <c:v>0.99159663865546221</c:v>
                </c:pt>
                <c:pt idx="21">
                  <c:v>1</c:v>
                </c:pt>
              </c:numCache>
            </c:numRef>
          </c:xVal>
          <c:yVal>
            <c:numRef>
              <c:f>CALCOLI!$DM$3:$DM$24</c:f>
              <c:numCache>
                <c:formatCode>0.00%</c:formatCode>
                <c:ptCount val="22"/>
                <c:pt idx="0">
                  <c:v>0</c:v>
                </c:pt>
                <c:pt idx="1">
                  <c:v>0</c:v>
                </c:pt>
                <c:pt idx="2">
                  <c:v>0</c:v>
                </c:pt>
                <c:pt idx="3">
                  <c:v>0</c:v>
                </c:pt>
                <c:pt idx="4">
                  <c:v>0</c:v>
                </c:pt>
                <c:pt idx="5">
                  <c:v>0</c:v>
                </c:pt>
                <c:pt idx="6">
                  <c:v>0</c:v>
                </c:pt>
                <c:pt idx="7">
                  <c:v>0</c:v>
                </c:pt>
                <c:pt idx="8">
                  <c:v>0</c:v>
                </c:pt>
                <c:pt idx="9">
                  <c:v>0</c:v>
                </c:pt>
                <c:pt idx="10">
                  <c:v>0</c:v>
                </c:pt>
                <c:pt idx="11">
                  <c:v>0</c:v>
                </c:pt>
                <c:pt idx="12">
                  <c:v>2.4509803921568627E-2</c:v>
                </c:pt>
                <c:pt idx="13">
                  <c:v>4.9019607843137254E-2</c:v>
                </c:pt>
                <c:pt idx="14">
                  <c:v>0.11029411764705882</c:v>
                </c:pt>
                <c:pt idx="15">
                  <c:v>0.25735294117647056</c:v>
                </c:pt>
                <c:pt idx="16">
                  <c:v>0.31862745098039214</c:v>
                </c:pt>
                <c:pt idx="17">
                  <c:v>0.52083333333333337</c:v>
                </c:pt>
                <c:pt idx="18">
                  <c:v>0.59436274509803921</c:v>
                </c:pt>
                <c:pt idx="19">
                  <c:v>0.69730392156862742</c:v>
                </c:pt>
                <c:pt idx="20">
                  <c:v>0.80759803921568629</c:v>
                </c:pt>
                <c:pt idx="21">
                  <c:v>1</c:v>
                </c:pt>
              </c:numCache>
            </c:numRef>
          </c:yVal>
          <c:smooth val="0"/>
          <c:extLst>
            <c:ext xmlns:c16="http://schemas.microsoft.com/office/drawing/2014/chart" uri="{C3380CC4-5D6E-409C-BE32-E72D297353CC}">
              <c16:uniqueId val="{00000003-5E59-49B2-8592-BC6822E57D71}"/>
            </c:ext>
          </c:extLst>
        </c:ser>
        <c:dLbls>
          <c:showLegendKey val="0"/>
          <c:showVal val="0"/>
          <c:showCatName val="0"/>
          <c:showSerName val="0"/>
          <c:showPercent val="0"/>
          <c:showBubbleSize val="0"/>
        </c:dLbls>
        <c:axId val="487353743"/>
        <c:axId val="487367183"/>
      </c:scatterChart>
      <c:valAx>
        <c:axId val="487353743"/>
        <c:scaling>
          <c:orientation val="minMax"/>
          <c:max val="1"/>
        </c:scaling>
        <c:delete val="0"/>
        <c:axPos val="b"/>
        <c:title>
          <c:tx>
            <c:rich>
              <a:bodyPr/>
              <a:lstStyle/>
              <a:p>
                <a:pPr>
                  <a:defRPr/>
                </a:pPr>
                <a:r>
                  <a:rPr lang="en-GB"/>
                  <a:t> % population </a:t>
                </a:r>
              </a:p>
            </c:rich>
          </c:tx>
          <c:overlay val="0"/>
        </c:title>
        <c:numFmt formatCode="0%" sourceLinked="0"/>
        <c:majorTickMark val="out"/>
        <c:minorTickMark val="none"/>
        <c:tickLblPos val="nextTo"/>
        <c:crossAx val="487367183"/>
        <c:crosses val="autoZero"/>
        <c:crossBetween val="midCat"/>
      </c:valAx>
      <c:valAx>
        <c:axId val="487367183"/>
        <c:scaling>
          <c:orientation val="minMax"/>
          <c:max val="1"/>
        </c:scaling>
        <c:delete val="0"/>
        <c:axPos val="l"/>
        <c:majorGridlines/>
        <c:title>
          <c:tx>
            <c:rich>
              <a:bodyPr/>
              <a:lstStyle/>
              <a:p>
                <a:pPr>
                  <a:defRPr/>
                </a:pPr>
                <a:r>
                  <a:rPr lang="en-GB"/>
                  <a:t> % income vs En. Cons.</a:t>
                </a:r>
              </a:p>
            </c:rich>
          </c:tx>
          <c:overlay val="0"/>
        </c:title>
        <c:numFmt formatCode="0%" sourceLinked="0"/>
        <c:majorTickMark val="out"/>
        <c:minorTickMark val="none"/>
        <c:tickLblPos val="nextTo"/>
        <c:crossAx val="487353743"/>
        <c:crosses val="autoZero"/>
        <c:crossBetween val="midCat"/>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Comparison between Daily Consmption and WTC</a:t>
            </a:r>
          </a:p>
        </c:rich>
      </c:tx>
      <c:overlay val="0"/>
    </c:title>
    <c:autoTitleDeleted val="0"/>
    <c:plotArea>
      <c:layout/>
      <c:barChart>
        <c:barDir val="col"/>
        <c:grouping val="clustered"/>
        <c:varyColors val="0"/>
        <c:ser>
          <c:idx val="0"/>
          <c:order val="0"/>
          <c:tx>
            <c:v>Daily Energy Consumption (Pro Capite) [kWh/day]</c:v>
          </c:tx>
          <c:invertIfNegative val="0"/>
          <c:cat>
            <c:strLit>
              <c:ptCount val="21"/>
              <c:pt idx="0">
                <c:v>NA_1</c:v>
              </c:pt>
              <c:pt idx="1">
                <c:v>NA_2</c:v>
              </c:pt>
              <c:pt idx="2">
                <c:v>NA_3</c:v>
              </c:pt>
              <c:pt idx="3">
                <c:v>NA_4</c:v>
              </c:pt>
              <c:pt idx="4">
                <c:v>NA_5</c:v>
              </c:pt>
              <c:pt idx="5">
                <c:v>NA_6</c:v>
              </c:pt>
              <c:pt idx="6">
                <c:v>NA_7</c:v>
              </c:pt>
              <c:pt idx="7">
                <c:v>NA_8</c:v>
              </c:pt>
              <c:pt idx="8">
                <c:v>NA_9</c:v>
              </c:pt>
              <c:pt idx="9">
                <c:v>SHD_1</c:v>
              </c:pt>
              <c:pt idx="10">
                <c:v>SHD_2</c:v>
              </c:pt>
              <c:pt idx="11">
                <c:v>SHD_3</c:v>
              </c:pt>
              <c:pt idx="12">
                <c:v>SHD_4</c:v>
              </c:pt>
              <c:pt idx="13">
                <c:v>SHD_5</c:v>
              </c:pt>
              <c:pt idx="14">
                <c:v>SHD_6</c:v>
              </c:pt>
              <c:pt idx="15">
                <c:v>SHD_BATT_1</c:v>
              </c:pt>
              <c:pt idx="16">
                <c:v>SHD_BATT_2</c:v>
              </c:pt>
              <c:pt idx="17">
                <c:v>SHD_BATT_3</c:v>
              </c:pt>
              <c:pt idx="18">
                <c:v>SHD_BATT_4</c:v>
              </c:pt>
              <c:pt idx="19">
                <c:v>SHD_BATT_5</c:v>
              </c:pt>
              <c:pt idx="20">
                <c:v>GEN_1</c:v>
              </c:pt>
            </c:strLit>
          </c:cat>
          <c:val>
            <c:numRef>
              <c:f>DSS!$N$3:$N$23</c:f>
              <c:numCache>
                <c:formatCode>0.00</c:formatCode>
                <c:ptCount val="21"/>
                <c:pt idx="0">
                  <c:v>0</c:v>
                </c:pt>
                <c:pt idx="1">
                  <c:v>0</c:v>
                </c:pt>
                <c:pt idx="2">
                  <c:v>0</c:v>
                </c:pt>
                <c:pt idx="3">
                  <c:v>0</c:v>
                </c:pt>
                <c:pt idx="4">
                  <c:v>0</c:v>
                </c:pt>
                <c:pt idx="5">
                  <c:v>0</c:v>
                </c:pt>
                <c:pt idx="6">
                  <c:v>0</c:v>
                </c:pt>
                <c:pt idx="7">
                  <c:v>0</c:v>
                </c:pt>
                <c:pt idx="8">
                  <c:v>0</c:v>
                </c:pt>
                <c:pt idx="9">
                  <c:v>0.12</c:v>
                </c:pt>
                <c:pt idx="10">
                  <c:v>0.16800000000000001</c:v>
                </c:pt>
                <c:pt idx="11">
                  <c:v>0.02</c:v>
                </c:pt>
                <c:pt idx="12">
                  <c:v>0</c:v>
                </c:pt>
                <c:pt idx="13">
                  <c:v>0.06</c:v>
                </c:pt>
                <c:pt idx="14">
                  <c:v>0.11</c:v>
                </c:pt>
                <c:pt idx="15">
                  <c:v>0.1</c:v>
                </c:pt>
                <c:pt idx="16">
                  <c:v>0.314</c:v>
                </c:pt>
                <c:pt idx="17">
                  <c:v>0.02</c:v>
                </c:pt>
                <c:pt idx="18">
                  <c:v>0.05</c:v>
                </c:pt>
                <c:pt idx="19">
                  <c:v>0</c:v>
                </c:pt>
                <c:pt idx="20">
                  <c:v>0.18</c:v>
                </c:pt>
              </c:numCache>
            </c:numRef>
          </c:val>
          <c:extLst>
            <c:ext xmlns:c16="http://schemas.microsoft.com/office/drawing/2014/chart" uri="{C3380CC4-5D6E-409C-BE32-E72D297353CC}">
              <c16:uniqueId val="{00000001-EA3B-4B5D-B31C-81DD8621E22C}"/>
            </c:ext>
          </c:extLst>
        </c:ser>
        <c:ser>
          <c:idx val="1"/>
          <c:order val="1"/>
          <c:tx>
            <c:v>Willingness to Consume (WTC) [kWh/day]</c:v>
          </c:tx>
          <c:invertIfNegative val="0"/>
          <c:cat>
            <c:strLit>
              <c:ptCount val="21"/>
              <c:pt idx="0">
                <c:v>NA_1</c:v>
              </c:pt>
              <c:pt idx="1">
                <c:v>NA_2</c:v>
              </c:pt>
              <c:pt idx="2">
                <c:v>NA_3</c:v>
              </c:pt>
              <c:pt idx="3">
                <c:v>NA_4</c:v>
              </c:pt>
              <c:pt idx="4">
                <c:v>NA_5</c:v>
              </c:pt>
              <c:pt idx="5">
                <c:v>NA_6</c:v>
              </c:pt>
              <c:pt idx="6">
                <c:v>NA_7</c:v>
              </c:pt>
              <c:pt idx="7">
                <c:v>NA_8</c:v>
              </c:pt>
              <c:pt idx="8">
                <c:v>NA_9</c:v>
              </c:pt>
              <c:pt idx="9">
                <c:v>SHD_1</c:v>
              </c:pt>
              <c:pt idx="10">
                <c:v>SHD_2</c:v>
              </c:pt>
              <c:pt idx="11">
                <c:v>SHD_3</c:v>
              </c:pt>
              <c:pt idx="12">
                <c:v>SHD_4</c:v>
              </c:pt>
              <c:pt idx="13">
                <c:v>SHD_5</c:v>
              </c:pt>
              <c:pt idx="14">
                <c:v>SHD_6</c:v>
              </c:pt>
              <c:pt idx="15">
                <c:v>SHD_BATT_1</c:v>
              </c:pt>
              <c:pt idx="16">
                <c:v>SHD_BATT_2</c:v>
              </c:pt>
              <c:pt idx="17">
                <c:v>SHD_BATT_3</c:v>
              </c:pt>
              <c:pt idx="18">
                <c:v>SHD_BATT_4</c:v>
              </c:pt>
              <c:pt idx="19">
                <c:v>SHD_BATT_5</c:v>
              </c:pt>
              <c:pt idx="20">
                <c:v>GEN_1</c:v>
              </c:pt>
            </c:strLit>
          </c:cat>
          <c:val>
            <c:numRef>
              <c:f>DSS!$O$3:$O$23</c:f>
              <c:numCache>
                <c:formatCode>0.00</c:formatCode>
                <c:ptCount val="21"/>
                <c:pt idx="0">
                  <c:v>0.17921146953405018</c:v>
                </c:pt>
                <c:pt idx="1">
                  <c:v>0.17921146953405018</c:v>
                </c:pt>
                <c:pt idx="2">
                  <c:v>0.17921146953405018</c:v>
                </c:pt>
                <c:pt idx="3">
                  <c:v>0.17921146953405018</c:v>
                </c:pt>
                <c:pt idx="4">
                  <c:v>0.17921146953405018</c:v>
                </c:pt>
                <c:pt idx="5">
                  <c:v>0.17921146953405018</c:v>
                </c:pt>
                <c:pt idx="6">
                  <c:v>0.17921146953405018</c:v>
                </c:pt>
                <c:pt idx="7">
                  <c:v>0.17921146953405018</c:v>
                </c:pt>
                <c:pt idx="8">
                  <c:v>0.17921146953405018</c:v>
                </c:pt>
                <c:pt idx="9">
                  <c:v>0.41812499999999991</c:v>
                </c:pt>
                <c:pt idx="10">
                  <c:v>0.48781250000000009</c:v>
                </c:pt>
                <c:pt idx="11">
                  <c:v>8.7109375000000003E-2</c:v>
                </c:pt>
                <c:pt idx="12">
                  <c:v>0</c:v>
                </c:pt>
                <c:pt idx="13">
                  <c:v>0.20906249999999996</c:v>
                </c:pt>
                <c:pt idx="14">
                  <c:v>0.31940104166666666</c:v>
                </c:pt>
                <c:pt idx="15">
                  <c:v>0.359375</c:v>
                </c:pt>
                <c:pt idx="16">
                  <c:v>0.9403645833333335</c:v>
                </c:pt>
                <c:pt idx="17">
                  <c:v>8.984375E-2</c:v>
                </c:pt>
                <c:pt idx="18">
                  <c:v>0.1796875</c:v>
                </c:pt>
                <c:pt idx="19">
                  <c:v>0</c:v>
                </c:pt>
                <c:pt idx="20">
                  <c:v>4.7180616740088104E-2</c:v>
                </c:pt>
              </c:numCache>
            </c:numRef>
          </c:val>
          <c:extLst>
            <c:ext xmlns:c16="http://schemas.microsoft.com/office/drawing/2014/chart" uri="{C3380CC4-5D6E-409C-BE32-E72D297353CC}">
              <c16:uniqueId val="{00000002-EA3B-4B5D-B31C-81DD8621E22C}"/>
            </c:ext>
          </c:extLst>
        </c:ser>
        <c:dLbls>
          <c:showLegendKey val="0"/>
          <c:showVal val="0"/>
          <c:showCatName val="0"/>
          <c:showSerName val="0"/>
          <c:showPercent val="0"/>
          <c:showBubbleSize val="0"/>
        </c:dLbls>
        <c:gapWidth val="150"/>
        <c:axId val="510776847"/>
        <c:axId val="510777327"/>
      </c:barChart>
      <c:catAx>
        <c:axId val="510776847"/>
        <c:scaling>
          <c:orientation val="minMax"/>
        </c:scaling>
        <c:delete val="0"/>
        <c:axPos val="b"/>
        <c:numFmt formatCode="General" sourceLinked="1"/>
        <c:majorTickMark val="out"/>
        <c:minorTickMark val="none"/>
        <c:tickLblPos val="nextTo"/>
        <c:crossAx val="510777327"/>
        <c:crosses val="autoZero"/>
        <c:auto val="0"/>
        <c:lblAlgn val="ctr"/>
        <c:lblOffset val="100"/>
        <c:noMultiLvlLbl val="0"/>
      </c:catAx>
      <c:valAx>
        <c:axId val="510777327"/>
        <c:scaling>
          <c:orientation val="minMax"/>
        </c:scaling>
        <c:delete val="0"/>
        <c:axPos val="l"/>
        <c:majorGridlines/>
        <c:title>
          <c:tx>
            <c:rich>
              <a:bodyPr/>
              <a:lstStyle/>
              <a:p>
                <a:pPr>
                  <a:defRPr/>
                </a:pPr>
                <a:r>
                  <a:rPr lang="en-GB"/>
                  <a:t>kWh/day</a:t>
                </a:r>
              </a:p>
            </c:rich>
          </c:tx>
          <c:overlay val="0"/>
        </c:title>
        <c:numFmt formatCode="0.00" sourceLinked="1"/>
        <c:majorTickMark val="out"/>
        <c:minorTickMark val="none"/>
        <c:tickLblPos val="nextTo"/>
        <c:crossAx val="51077684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 GRAFICO A BOLLE </a:t>
            </a:r>
          </a:p>
        </c:rich>
      </c:tx>
      <c:overlay val="0"/>
    </c:title>
    <c:autoTitleDeleted val="0"/>
    <c:plotArea>
      <c:layout/>
      <c:bubbleChart>
        <c:varyColors val="0"/>
        <c:ser>
          <c:idx val="0"/>
          <c:order val="0"/>
          <c:tx>
            <c:v>NA_1</c:v>
          </c:tx>
          <c:spPr>
            <a:ln w="25400">
              <a:noFill/>
            </a:ln>
          </c:spPr>
          <c:invertIfNegative val="0"/>
          <c:xVal>
            <c:numRef>
              <c:f>DSS!$P$3</c:f>
              <c:numCache>
                <c:formatCode>0.00</c:formatCode>
                <c:ptCount val="1"/>
                <c:pt idx="0">
                  <c:v>0.17921146953405018</c:v>
                </c:pt>
              </c:numCache>
            </c:numRef>
          </c:xVal>
          <c:yVal>
            <c:numRef>
              <c:f>DSS!$N$3</c:f>
              <c:numCache>
                <c:formatCode>0.00</c:formatCode>
                <c:ptCount val="1"/>
                <c:pt idx="0">
                  <c:v>0</c:v>
                </c:pt>
              </c:numCache>
            </c:numRef>
          </c:yVal>
          <c:bubbleSize>
            <c:numRef>
              <c:f>DSS!$B$3</c:f>
              <c:numCache>
                <c:formatCode>General</c:formatCode>
                <c:ptCount val="1"/>
                <c:pt idx="0">
                  <c:v>35</c:v>
                </c:pt>
              </c:numCache>
            </c:numRef>
          </c:bubbleSize>
          <c:bubble3D val="0"/>
          <c:extLst>
            <c:ext xmlns:c16="http://schemas.microsoft.com/office/drawing/2014/chart" uri="{C3380CC4-5D6E-409C-BE32-E72D297353CC}">
              <c16:uniqueId val="{00000001-619F-4727-B11D-F656A1953B01}"/>
            </c:ext>
          </c:extLst>
        </c:ser>
        <c:ser>
          <c:idx val="1"/>
          <c:order val="1"/>
          <c:tx>
            <c:v>NA_2</c:v>
          </c:tx>
          <c:spPr>
            <a:ln w="25400">
              <a:noFill/>
            </a:ln>
          </c:spPr>
          <c:invertIfNegative val="0"/>
          <c:xVal>
            <c:numRef>
              <c:f>DSS!$P$4</c:f>
              <c:numCache>
                <c:formatCode>0.00</c:formatCode>
                <c:ptCount val="1"/>
                <c:pt idx="0">
                  <c:v>0.17921146953405018</c:v>
                </c:pt>
              </c:numCache>
            </c:numRef>
          </c:xVal>
          <c:yVal>
            <c:numRef>
              <c:f>DSS!$N$4</c:f>
              <c:numCache>
                <c:formatCode>0.00</c:formatCode>
                <c:ptCount val="1"/>
                <c:pt idx="0">
                  <c:v>0</c:v>
                </c:pt>
              </c:numCache>
            </c:numRef>
          </c:yVal>
          <c:bubbleSize>
            <c:numRef>
              <c:f>DSS!$B$4</c:f>
              <c:numCache>
                <c:formatCode>General</c:formatCode>
                <c:ptCount val="1"/>
                <c:pt idx="0">
                  <c:v>19</c:v>
                </c:pt>
              </c:numCache>
            </c:numRef>
          </c:bubbleSize>
          <c:bubble3D val="0"/>
          <c:extLst>
            <c:ext xmlns:c16="http://schemas.microsoft.com/office/drawing/2014/chart" uri="{C3380CC4-5D6E-409C-BE32-E72D297353CC}">
              <c16:uniqueId val="{00000002-619F-4727-B11D-F656A1953B01}"/>
            </c:ext>
          </c:extLst>
        </c:ser>
        <c:ser>
          <c:idx val="2"/>
          <c:order val="2"/>
          <c:tx>
            <c:v>NA_3</c:v>
          </c:tx>
          <c:spPr>
            <a:ln w="25400">
              <a:noFill/>
            </a:ln>
          </c:spPr>
          <c:invertIfNegative val="0"/>
          <c:xVal>
            <c:numRef>
              <c:f>DSS!$P$5</c:f>
              <c:numCache>
                <c:formatCode>0.00</c:formatCode>
                <c:ptCount val="1"/>
                <c:pt idx="0">
                  <c:v>0.17921146953405018</c:v>
                </c:pt>
              </c:numCache>
            </c:numRef>
          </c:xVal>
          <c:yVal>
            <c:numRef>
              <c:f>DSS!$N$5</c:f>
              <c:numCache>
                <c:formatCode>0.00</c:formatCode>
                <c:ptCount val="1"/>
                <c:pt idx="0">
                  <c:v>0</c:v>
                </c:pt>
              </c:numCache>
            </c:numRef>
          </c:yVal>
          <c:bubbleSize>
            <c:numRef>
              <c:f>DSS!$B$5</c:f>
              <c:numCache>
                <c:formatCode>General</c:formatCode>
                <c:ptCount val="1"/>
                <c:pt idx="0">
                  <c:v>34</c:v>
                </c:pt>
              </c:numCache>
            </c:numRef>
          </c:bubbleSize>
          <c:bubble3D val="0"/>
          <c:extLst>
            <c:ext xmlns:c16="http://schemas.microsoft.com/office/drawing/2014/chart" uri="{C3380CC4-5D6E-409C-BE32-E72D297353CC}">
              <c16:uniqueId val="{00000003-619F-4727-B11D-F656A1953B01}"/>
            </c:ext>
          </c:extLst>
        </c:ser>
        <c:ser>
          <c:idx val="3"/>
          <c:order val="3"/>
          <c:tx>
            <c:v>NA_4</c:v>
          </c:tx>
          <c:spPr>
            <a:ln w="25400">
              <a:noFill/>
            </a:ln>
          </c:spPr>
          <c:invertIfNegative val="0"/>
          <c:xVal>
            <c:numRef>
              <c:f>DSS!$P$6</c:f>
              <c:numCache>
                <c:formatCode>0.00</c:formatCode>
                <c:ptCount val="1"/>
                <c:pt idx="0">
                  <c:v>0.17921146953405018</c:v>
                </c:pt>
              </c:numCache>
            </c:numRef>
          </c:xVal>
          <c:yVal>
            <c:numRef>
              <c:f>DSS!$N$6</c:f>
              <c:numCache>
                <c:formatCode>0.00</c:formatCode>
                <c:ptCount val="1"/>
                <c:pt idx="0">
                  <c:v>0</c:v>
                </c:pt>
              </c:numCache>
            </c:numRef>
          </c:yVal>
          <c:bubbleSize>
            <c:numRef>
              <c:f>DSS!$B$6</c:f>
              <c:numCache>
                <c:formatCode>General</c:formatCode>
                <c:ptCount val="1"/>
                <c:pt idx="0">
                  <c:v>1</c:v>
                </c:pt>
              </c:numCache>
            </c:numRef>
          </c:bubbleSize>
          <c:bubble3D val="0"/>
          <c:extLst>
            <c:ext xmlns:c16="http://schemas.microsoft.com/office/drawing/2014/chart" uri="{C3380CC4-5D6E-409C-BE32-E72D297353CC}">
              <c16:uniqueId val="{00000004-619F-4727-B11D-F656A1953B01}"/>
            </c:ext>
          </c:extLst>
        </c:ser>
        <c:ser>
          <c:idx val="4"/>
          <c:order val="4"/>
          <c:tx>
            <c:v>NA_5</c:v>
          </c:tx>
          <c:spPr>
            <a:ln w="25400">
              <a:noFill/>
            </a:ln>
          </c:spPr>
          <c:invertIfNegative val="0"/>
          <c:xVal>
            <c:numRef>
              <c:f>DSS!$P$7</c:f>
              <c:numCache>
                <c:formatCode>0.00</c:formatCode>
                <c:ptCount val="1"/>
                <c:pt idx="0">
                  <c:v>0.17921146953405018</c:v>
                </c:pt>
              </c:numCache>
            </c:numRef>
          </c:xVal>
          <c:yVal>
            <c:numRef>
              <c:f>DSS!$N$7</c:f>
              <c:numCache>
                <c:formatCode>0.00</c:formatCode>
                <c:ptCount val="1"/>
                <c:pt idx="0">
                  <c:v>0</c:v>
                </c:pt>
              </c:numCache>
            </c:numRef>
          </c:yVal>
          <c:bubbleSize>
            <c:numRef>
              <c:f>DSS!$B$7</c:f>
              <c:numCache>
                <c:formatCode>General</c:formatCode>
                <c:ptCount val="1"/>
                <c:pt idx="0">
                  <c:v>5</c:v>
                </c:pt>
              </c:numCache>
            </c:numRef>
          </c:bubbleSize>
          <c:bubble3D val="0"/>
          <c:extLst>
            <c:ext xmlns:c16="http://schemas.microsoft.com/office/drawing/2014/chart" uri="{C3380CC4-5D6E-409C-BE32-E72D297353CC}">
              <c16:uniqueId val="{00000005-619F-4727-B11D-F656A1953B01}"/>
            </c:ext>
          </c:extLst>
        </c:ser>
        <c:ser>
          <c:idx val="5"/>
          <c:order val="5"/>
          <c:tx>
            <c:v>NA_6</c:v>
          </c:tx>
          <c:spPr>
            <a:ln w="25400">
              <a:noFill/>
            </a:ln>
          </c:spPr>
          <c:invertIfNegative val="0"/>
          <c:xVal>
            <c:numRef>
              <c:f>DSS!$P$8</c:f>
              <c:numCache>
                <c:formatCode>0.00</c:formatCode>
                <c:ptCount val="1"/>
                <c:pt idx="0">
                  <c:v>0.17921146953405018</c:v>
                </c:pt>
              </c:numCache>
            </c:numRef>
          </c:xVal>
          <c:yVal>
            <c:numRef>
              <c:f>DSS!$N$8</c:f>
              <c:numCache>
                <c:formatCode>0.00</c:formatCode>
                <c:ptCount val="1"/>
                <c:pt idx="0">
                  <c:v>0</c:v>
                </c:pt>
              </c:numCache>
            </c:numRef>
          </c:yVal>
          <c:bubbleSize>
            <c:numRef>
              <c:f>DSS!$B$8</c:f>
              <c:numCache>
                <c:formatCode>General</c:formatCode>
                <c:ptCount val="1"/>
                <c:pt idx="0">
                  <c:v>1</c:v>
                </c:pt>
              </c:numCache>
            </c:numRef>
          </c:bubbleSize>
          <c:bubble3D val="0"/>
          <c:extLst>
            <c:ext xmlns:c16="http://schemas.microsoft.com/office/drawing/2014/chart" uri="{C3380CC4-5D6E-409C-BE32-E72D297353CC}">
              <c16:uniqueId val="{00000006-619F-4727-B11D-F656A1953B01}"/>
            </c:ext>
          </c:extLst>
        </c:ser>
        <c:ser>
          <c:idx val="6"/>
          <c:order val="6"/>
          <c:tx>
            <c:v>NA_7</c:v>
          </c:tx>
          <c:spPr>
            <a:ln w="25400">
              <a:noFill/>
            </a:ln>
          </c:spPr>
          <c:invertIfNegative val="0"/>
          <c:xVal>
            <c:numRef>
              <c:f>DSS!$P$9</c:f>
              <c:numCache>
                <c:formatCode>0.00</c:formatCode>
                <c:ptCount val="1"/>
                <c:pt idx="0">
                  <c:v>0.17921146953405018</c:v>
                </c:pt>
              </c:numCache>
            </c:numRef>
          </c:xVal>
          <c:yVal>
            <c:numRef>
              <c:f>DSS!$N$9</c:f>
              <c:numCache>
                <c:formatCode>0.00</c:formatCode>
                <c:ptCount val="1"/>
                <c:pt idx="0">
                  <c:v>0</c:v>
                </c:pt>
              </c:numCache>
            </c:numRef>
          </c:yVal>
          <c:bubbleSize>
            <c:numRef>
              <c:f>DSS!$B$9</c:f>
              <c:numCache>
                <c:formatCode>General</c:formatCode>
                <c:ptCount val="1"/>
                <c:pt idx="0">
                  <c:v>1</c:v>
                </c:pt>
              </c:numCache>
            </c:numRef>
          </c:bubbleSize>
          <c:bubble3D val="0"/>
          <c:extLst>
            <c:ext xmlns:c16="http://schemas.microsoft.com/office/drawing/2014/chart" uri="{C3380CC4-5D6E-409C-BE32-E72D297353CC}">
              <c16:uniqueId val="{00000007-619F-4727-B11D-F656A1953B01}"/>
            </c:ext>
          </c:extLst>
        </c:ser>
        <c:ser>
          <c:idx val="7"/>
          <c:order val="7"/>
          <c:tx>
            <c:v>NA_8</c:v>
          </c:tx>
          <c:spPr>
            <a:ln w="25400">
              <a:noFill/>
            </a:ln>
          </c:spPr>
          <c:invertIfNegative val="0"/>
          <c:xVal>
            <c:numRef>
              <c:f>DSS!$P$10</c:f>
              <c:numCache>
                <c:formatCode>0.00</c:formatCode>
                <c:ptCount val="1"/>
                <c:pt idx="0">
                  <c:v>0.17921146953405018</c:v>
                </c:pt>
              </c:numCache>
            </c:numRef>
          </c:xVal>
          <c:yVal>
            <c:numRef>
              <c:f>DSS!$N$10</c:f>
              <c:numCache>
                <c:formatCode>0.00</c:formatCode>
                <c:ptCount val="1"/>
                <c:pt idx="0">
                  <c:v>0</c:v>
                </c:pt>
              </c:numCache>
            </c:numRef>
          </c:yVal>
          <c:bubbleSize>
            <c:numRef>
              <c:f>DSS!$B$10</c:f>
              <c:numCache>
                <c:formatCode>General</c:formatCode>
                <c:ptCount val="1"/>
                <c:pt idx="0">
                  <c:v>1</c:v>
                </c:pt>
              </c:numCache>
            </c:numRef>
          </c:bubbleSize>
          <c:bubble3D val="0"/>
          <c:extLst>
            <c:ext xmlns:c16="http://schemas.microsoft.com/office/drawing/2014/chart" uri="{C3380CC4-5D6E-409C-BE32-E72D297353CC}">
              <c16:uniqueId val="{00000008-619F-4727-B11D-F656A1953B01}"/>
            </c:ext>
          </c:extLst>
        </c:ser>
        <c:ser>
          <c:idx val="8"/>
          <c:order val="8"/>
          <c:tx>
            <c:v>NA_9</c:v>
          </c:tx>
          <c:spPr>
            <a:ln w="25400">
              <a:noFill/>
            </a:ln>
          </c:spPr>
          <c:invertIfNegative val="0"/>
          <c:xVal>
            <c:numRef>
              <c:f>DSS!$P$11</c:f>
              <c:numCache>
                <c:formatCode>0.00</c:formatCode>
                <c:ptCount val="1"/>
                <c:pt idx="0">
                  <c:v>0.17921146953405018</c:v>
                </c:pt>
              </c:numCache>
            </c:numRef>
          </c:xVal>
          <c:yVal>
            <c:numRef>
              <c:f>DSS!$N$11</c:f>
              <c:numCache>
                <c:formatCode>0.00</c:formatCode>
                <c:ptCount val="1"/>
                <c:pt idx="0">
                  <c:v>0</c:v>
                </c:pt>
              </c:numCache>
            </c:numRef>
          </c:yVal>
          <c:bubbleSize>
            <c:numRef>
              <c:f>DSS!$B$11</c:f>
              <c:numCache>
                <c:formatCode>General</c:formatCode>
                <c:ptCount val="1"/>
                <c:pt idx="0">
                  <c:v>1</c:v>
                </c:pt>
              </c:numCache>
            </c:numRef>
          </c:bubbleSize>
          <c:bubble3D val="0"/>
          <c:extLst>
            <c:ext xmlns:c16="http://schemas.microsoft.com/office/drawing/2014/chart" uri="{C3380CC4-5D6E-409C-BE32-E72D297353CC}">
              <c16:uniqueId val="{00000009-619F-4727-B11D-F656A1953B01}"/>
            </c:ext>
          </c:extLst>
        </c:ser>
        <c:ser>
          <c:idx val="9"/>
          <c:order val="9"/>
          <c:tx>
            <c:v>SHD_1</c:v>
          </c:tx>
          <c:spPr>
            <a:ln w="25400">
              <a:noFill/>
            </a:ln>
          </c:spPr>
          <c:invertIfNegative val="0"/>
          <c:xVal>
            <c:numRef>
              <c:f>DSS!$P$12</c:f>
              <c:numCache>
                <c:formatCode>0.00</c:formatCode>
                <c:ptCount val="1"/>
                <c:pt idx="0">
                  <c:v>0.29812499999999992</c:v>
                </c:pt>
              </c:numCache>
            </c:numRef>
          </c:xVal>
          <c:yVal>
            <c:numRef>
              <c:f>DSS!$N$12</c:f>
              <c:numCache>
                <c:formatCode>0.00</c:formatCode>
                <c:ptCount val="1"/>
                <c:pt idx="0">
                  <c:v>0.12</c:v>
                </c:pt>
              </c:numCache>
            </c:numRef>
          </c:yVal>
          <c:bubbleSize>
            <c:numRef>
              <c:f>DSS!$B$12</c:f>
              <c:numCache>
                <c:formatCode>General</c:formatCode>
                <c:ptCount val="1"/>
                <c:pt idx="0">
                  <c:v>1</c:v>
                </c:pt>
              </c:numCache>
            </c:numRef>
          </c:bubbleSize>
          <c:bubble3D val="0"/>
          <c:extLst>
            <c:ext xmlns:c16="http://schemas.microsoft.com/office/drawing/2014/chart" uri="{C3380CC4-5D6E-409C-BE32-E72D297353CC}">
              <c16:uniqueId val="{0000000A-619F-4727-B11D-F656A1953B01}"/>
            </c:ext>
          </c:extLst>
        </c:ser>
        <c:ser>
          <c:idx val="10"/>
          <c:order val="10"/>
          <c:tx>
            <c:v>SHD_2</c:v>
          </c:tx>
          <c:spPr>
            <a:ln w="25400">
              <a:noFill/>
            </a:ln>
          </c:spPr>
          <c:invertIfNegative val="0"/>
          <c:xVal>
            <c:numRef>
              <c:f>DSS!$P$13</c:f>
              <c:numCache>
                <c:formatCode>0.00</c:formatCode>
                <c:ptCount val="1"/>
                <c:pt idx="0">
                  <c:v>0.31981250000000006</c:v>
                </c:pt>
              </c:numCache>
            </c:numRef>
          </c:xVal>
          <c:yVal>
            <c:numRef>
              <c:f>DSS!$N$13</c:f>
              <c:numCache>
                <c:formatCode>0.00</c:formatCode>
                <c:ptCount val="1"/>
                <c:pt idx="0">
                  <c:v>0.16800000000000001</c:v>
                </c:pt>
              </c:numCache>
            </c:numRef>
          </c:yVal>
          <c:bubbleSize>
            <c:numRef>
              <c:f>DSS!$B$13</c:f>
              <c:numCache>
                <c:formatCode>General</c:formatCode>
                <c:ptCount val="1"/>
                <c:pt idx="0">
                  <c:v>1</c:v>
                </c:pt>
              </c:numCache>
            </c:numRef>
          </c:bubbleSize>
          <c:bubble3D val="0"/>
          <c:extLst>
            <c:ext xmlns:c16="http://schemas.microsoft.com/office/drawing/2014/chart" uri="{C3380CC4-5D6E-409C-BE32-E72D297353CC}">
              <c16:uniqueId val="{0000000B-619F-4727-B11D-F656A1953B01}"/>
            </c:ext>
          </c:extLst>
        </c:ser>
        <c:ser>
          <c:idx val="11"/>
          <c:order val="11"/>
          <c:tx>
            <c:v>SHD_3</c:v>
          </c:tx>
          <c:spPr>
            <a:ln w="25400">
              <a:noFill/>
            </a:ln>
          </c:spPr>
          <c:invertIfNegative val="0"/>
          <c:xVal>
            <c:numRef>
              <c:f>DSS!$P$14</c:f>
              <c:numCache>
                <c:formatCode>0.00</c:formatCode>
                <c:ptCount val="1"/>
                <c:pt idx="0">
                  <c:v>6.7109374999999999E-2</c:v>
                </c:pt>
              </c:numCache>
            </c:numRef>
          </c:xVal>
          <c:yVal>
            <c:numRef>
              <c:f>DSS!$N$14</c:f>
              <c:numCache>
                <c:formatCode>0.00</c:formatCode>
                <c:ptCount val="1"/>
                <c:pt idx="0">
                  <c:v>0.02</c:v>
                </c:pt>
              </c:numCache>
            </c:numRef>
          </c:yVal>
          <c:bubbleSize>
            <c:numRef>
              <c:f>DSS!$B$14</c:f>
              <c:numCache>
                <c:formatCode>General</c:formatCode>
                <c:ptCount val="1"/>
                <c:pt idx="0">
                  <c:v>2</c:v>
                </c:pt>
              </c:numCache>
            </c:numRef>
          </c:bubbleSize>
          <c:bubble3D val="0"/>
          <c:extLst>
            <c:ext xmlns:c16="http://schemas.microsoft.com/office/drawing/2014/chart" uri="{C3380CC4-5D6E-409C-BE32-E72D297353CC}">
              <c16:uniqueId val="{0000000C-619F-4727-B11D-F656A1953B01}"/>
            </c:ext>
          </c:extLst>
        </c:ser>
        <c:ser>
          <c:idx val="12"/>
          <c:order val="12"/>
          <c:tx>
            <c:v>SHD_4</c:v>
          </c:tx>
          <c:spPr>
            <a:ln w="25400">
              <a:noFill/>
            </a:ln>
          </c:spPr>
          <c:invertIfNegative val="0"/>
          <c:xVal>
            <c:numRef>
              <c:f>DSS!$P$15</c:f>
              <c:numCache>
                <c:formatCode>0.00</c:formatCode>
                <c:ptCount val="1"/>
                <c:pt idx="0">
                  <c:v>0</c:v>
                </c:pt>
              </c:numCache>
            </c:numRef>
          </c:xVal>
          <c:yVal>
            <c:numRef>
              <c:f>DSS!$N$15</c:f>
              <c:numCache>
                <c:formatCode>0.00</c:formatCode>
                <c:ptCount val="1"/>
                <c:pt idx="0">
                  <c:v>0</c:v>
                </c:pt>
              </c:numCache>
            </c:numRef>
          </c:yVal>
          <c:bubbleSize>
            <c:numRef>
              <c:f>DSS!$B$15</c:f>
              <c:numCache>
                <c:formatCode>General</c:formatCode>
                <c:ptCount val="1"/>
                <c:pt idx="0">
                  <c:v>2</c:v>
                </c:pt>
              </c:numCache>
            </c:numRef>
          </c:bubbleSize>
          <c:bubble3D val="0"/>
          <c:extLst>
            <c:ext xmlns:c16="http://schemas.microsoft.com/office/drawing/2014/chart" uri="{C3380CC4-5D6E-409C-BE32-E72D297353CC}">
              <c16:uniqueId val="{0000000D-619F-4727-B11D-F656A1953B01}"/>
            </c:ext>
          </c:extLst>
        </c:ser>
        <c:ser>
          <c:idx val="13"/>
          <c:order val="13"/>
          <c:tx>
            <c:v>SHD_5</c:v>
          </c:tx>
          <c:spPr>
            <a:ln w="25400">
              <a:noFill/>
            </a:ln>
          </c:spPr>
          <c:invertIfNegative val="0"/>
          <c:xVal>
            <c:numRef>
              <c:f>DSS!$P$16</c:f>
              <c:numCache>
                <c:formatCode>0.00</c:formatCode>
                <c:ptCount val="1"/>
                <c:pt idx="0">
                  <c:v>0.14906249999999996</c:v>
                </c:pt>
              </c:numCache>
            </c:numRef>
          </c:xVal>
          <c:yVal>
            <c:numRef>
              <c:f>DSS!$N$16</c:f>
              <c:numCache>
                <c:formatCode>0.00</c:formatCode>
                <c:ptCount val="1"/>
                <c:pt idx="0">
                  <c:v>0.06</c:v>
                </c:pt>
              </c:numCache>
            </c:numRef>
          </c:yVal>
          <c:bubbleSize>
            <c:numRef>
              <c:f>DSS!$B$16</c:f>
              <c:numCache>
                <c:formatCode>General</c:formatCode>
                <c:ptCount val="1"/>
                <c:pt idx="0">
                  <c:v>4</c:v>
                </c:pt>
              </c:numCache>
            </c:numRef>
          </c:bubbleSize>
          <c:bubble3D val="0"/>
          <c:extLst>
            <c:ext xmlns:c16="http://schemas.microsoft.com/office/drawing/2014/chart" uri="{C3380CC4-5D6E-409C-BE32-E72D297353CC}">
              <c16:uniqueId val="{0000000E-619F-4727-B11D-F656A1953B01}"/>
            </c:ext>
          </c:extLst>
        </c:ser>
        <c:ser>
          <c:idx val="14"/>
          <c:order val="14"/>
          <c:tx>
            <c:v>SHD_6</c:v>
          </c:tx>
          <c:spPr>
            <a:ln w="25400">
              <a:noFill/>
            </a:ln>
          </c:spPr>
          <c:invertIfNegative val="0"/>
          <c:xVal>
            <c:numRef>
              <c:f>DSS!$P$17</c:f>
              <c:numCache>
                <c:formatCode>0.00</c:formatCode>
                <c:ptCount val="1"/>
                <c:pt idx="0">
                  <c:v>0.20940104166666668</c:v>
                </c:pt>
              </c:numCache>
            </c:numRef>
          </c:xVal>
          <c:yVal>
            <c:numRef>
              <c:f>DSS!$N$17</c:f>
              <c:numCache>
                <c:formatCode>0.00</c:formatCode>
                <c:ptCount val="1"/>
                <c:pt idx="0">
                  <c:v>0.11</c:v>
                </c:pt>
              </c:numCache>
            </c:numRef>
          </c:yVal>
          <c:bubbleSize>
            <c:numRef>
              <c:f>DSS!$B$17</c:f>
              <c:numCache>
                <c:formatCode>General</c:formatCode>
                <c:ptCount val="1"/>
                <c:pt idx="0">
                  <c:v>3</c:v>
                </c:pt>
              </c:numCache>
            </c:numRef>
          </c:bubbleSize>
          <c:bubble3D val="0"/>
          <c:extLst>
            <c:ext xmlns:c16="http://schemas.microsoft.com/office/drawing/2014/chart" uri="{C3380CC4-5D6E-409C-BE32-E72D297353CC}">
              <c16:uniqueId val="{0000000F-619F-4727-B11D-F656A1953B01}"/>
            </c:ext>
          </c:extLst>
        </c:ser>
        <c:ser>
          <c:idx val="15"/>
          <c:order val="15"/>
          <c:tx>
            <c:v>SHD_BATT_1</c:v>
          </c:tx>
          <c:spPr>
            <a:ln w="25400">
              <a:noFill/>
            </a:ln>
          </c:spPr>
          <c:invertIfNegative val="0"/>
          <c:xVal>
            <c:numRef>
              <c:f>DSS!$P$18</c:f>
              <c:numCache>
                <c:formatCode>0.00</c:formatCode>
                <c:ptCount val="1"/>
                <c:pt idx="0">
                  <c:v>0.25937500000000002</c:v>
                </c:pt>
              </c:numCache>
            </c:numRef>
          </c:xVal>
          <c:yVal>
            <c:numRef>
              <c:f>DSS!$N$18</c:f>
              <c:numCache>
                <c:formatCode>0.00</c:formatCode>
                <c:ptCount val="1"/>
                <c:pt idx="0">
                  <c:v>0.1</c:v>
                </c:pt>
              </c:numCache>
            </c:numRef>
          </c:yVal>
          <c:bubbleSize>
            <c:numRef>
              <c:f>DSS!$B$18</c:f>
              <c:numCache>
                <c:formatCode>General</c:formatCode>
                <c:ptCount val="1"/>
                <c:pt idx="0">
                  <c:v>1</c:v>
                </c:pt>
              </c:numCache>
            </c:numRef>
          </c:bubbleSize>
          <c:bubble3D val="0"/>
          <c:extLst>
            <c:ext xmlns:c16="http://schemas.microsoft.com/office/drawing/2014/chart" uri="{C3380CC4-5D6E-409C-BE32-E72D297353CC}">
              <c16:uniqueId val="{00000010-619F-4727-B11D-F656A1953B01}"/>
            </c:ext>
          </c:extLst>
        </c:ser>
        <c:ser>
          <c:idx val="16"/>
          <c:order val="16"/>
          <c:tx>
            <c:v>SHD_BATT_2</c:v>
          </c:tx>
          <c:spPr>
            <a:ln w="25400">
              <a:noFill/>
            </a:ln>
          </c:spPr>
          <c:invertIfNegative val="0"/>
          <c:xVal>
            <c:numRef>
              <c:f>DSS!$P$19</c:f>
              <c:numCache>
                <c:formatCode>0.00</c:formatCode>
                <c:ptCount val="1"/>
                <c:pt idx="0">
                  <c:v>0.62636458333333356</c:v>
                </c:pt>
              </c:numCache>
            </c:numRef>
          </c:xVal>
          <c:yVal>
            <c:numRef>
              <c:f>DSS!$N$19</c:f>
              <c:numCache>
                <c:formatCode>0.00</c:formatCode>
                <c:ptCount val="1"/>
                <c:pt idx="0">
                  <c:v>0.314</c:v>
                </c:pt>
              </c:numCache>
            </c:numRef>
          </c:yVal>
          <c:bubbleSize>
            <c:numRef>
              <c:f>DSS!$B$19</c:f>
              <c:numCache>
                <c:formatCode>General</c:formatCode>
                <c:ptCount val="1"/>
                <c:pt idx="0">
                  <c:v>1</c:v>
                </c:pt>
              </c:numCache>
            </c:numRef>
          </c:bubbleSize>
          <c:bubble3D val="0"/>
          <c:extLst>
            <c:ext xmlns:c16="http://schemas.microsoft.com/office/drawing/2014/chart" uri="{C3380CC4-5D6E-409C-BE32-E72D297353CC}">
              <c16:uniqueId val="{00000011-619F-4727-B11D-F656A1953B01}"/>
            </c:ext>
          </c:extLst>
        </c:ser>
        <c:ser>
          <c:idx val="17"/>
          <c:order val="17"/>
          <c:tx>
            <c:v>SHD_BATT_3</c:v>
          </c:tx>
          <c:spPr>
            <a:ln w="25400">
              <a:noFill/>
            </a:ln>
          </c:spPr>
          <c:invertIfNegative val="0"/>
          <c:xVal>
            <c:numRef>
              <c:f>DSS!$P$20</c:f>
              <c:numCache>
                <c:formatCode>0.00</c:formatCode>
                <c:ptCount val="1"/>
                <c:pt idx="0">
                  <c:v>6.9843749999999996E-2</c:v>
                </c:pt>
              </c:numCache>
            </c:numRef>
          </c:xVal>
          <c:yVal>
            <c:numRef>
              <c:f>DSS!$N$20</c:f>
              <c:numCache>
                <c:formatCode>0.00</c:formatCode>
                <c:ptCount val="1"/>
                <c:pt idx="0">
                  <c:v>0.02</c:v>
                </c:pt>
              </c:numCache>
            </c:numRef>
          </c:yVal>
          <c:bubbleSize>
            <c:numRef>
              <c:f>DSS!$B$20</c:f>
              <c:numCache>
                <c:formatCode>General</c:formatCode>
                <c:ptCount val="1"/>
                <c:pt idx="0">
                  <c:v>2</c:v>
                </c:pt>
              </c:numCache>
            </c:numRef>
          </c:bubbleSize>
          <c:bubble3D val="0"/>
          <c:extLst>
            <c:ext xmlns:c16="http://schemas.microsoft.com/office/drawing/2014/chart" uri="{C3380CC4-5D6E-409C-BE32-E72D297353CC}">
              <c16:uniqueId val="{00000012-619F-4727-B11D-F656A1953B01}"/>
            </c:ext>
          </c:extLst>
        </c:ser>
        <c:ser>
          <c:idx val="18"/>
          <c:order val="18"/>
          <c:tx>
            <c:v>SHD_BATT_4</c:v>
          </c:tx>
          <c:spPr>
            <a:ln w="25400">
              <a:noFill/>
            </a:ln>
          </c:spPr>
          <c:invertIfNegative val="0"/>
          <c:xVal>
            <c:numRef>
              <c:f>DSS!$P$21</c:f>
              <c:numCache>
                <c:formatCode>0.00</c:formatCode>
                <c:ptCount val="1"/>
                <c:pt idx="0">
                  <c:v>0.12968750000000001</c:v>
                </c:pt>
              </c:numCache>
            </c:numRef>
          </c:xVal>
          <c:yVal>
            <c:numRef>
              <c:f>DSS!$N$21</c:f>
              <c:numCache>
                <c:formatCode>0.00</c:formatCode>
                <c:ptCount val="1"/>
                <c:pt idx="0">
                  <c:v>0.05</c:v>
                </c:pt>
              </c:numCache>
            </c:numRef>
          </c:yVal>
          <c:bubbleSize>
            <c:numRef>
              <c:f>DSS!$B$21</c:f>
              <c:numCache>
                <c:formatCode>General</c:formatCode>
                <c:ptCount val="1"/>
                <c:pt idx="0">
                  <c:v>2</c:v>
                </c:pt>
              </c:numCache>
            </c:numRef>
          </c:bubbleSize>
          <c:bubble3D val="0"/>
          <c:extLst>
            <c:ext xmlns:c16="http://schemas.microsoft.com/office/drawing/2014/chart" uri="{C3380CC4-5D6E-409C-BE32-E72D297353CC}">
              <c16:uniqueId val="{00000013-619F-4727-B11D-F656A1953B01}"/>
            </c:ext>
          </c:extLst>
        </c:ser>
        <c:ser>
          <c:idx val="19"/>
          <c:order val="19"/>
          <c:tx>
            <c:v>SHD_BATT_5</c:v>
          </c:tx>
          <c:spPr>
            <a:ln w="25400">
              <a:noFill/>
            </a:ln>
          </c:spPr>
          <c:invertIfNegative val="0"/>
          <c:xVal>
            <c:numRef>
              <c:f>DSS!$P$22</c:f>
              <c:numCache>
                <c:formatCode>0.00</c:formatCode>
                <c:ptCount val="1"/>
                <c:pt idx="0">
                  <c:v>0</c:v>
                </c:pt>
              </c:numCache>
            </c:numRef>
          </c:xVal>
          <c:yVal>
            <c:numRef>
              <c:f>DSS!$N$22</c:f>
              <c:numCache>
                <c:formatCode>0.00</c:formatCode>
                <c:ptCount val="1"/>
                <c:pt idx="0">
                  <c:v>0</c:v>
                </c:pt>
              </c:numCache>
            </c:numRef>
          </c:yVal>
          <c:bubbleSize>
            <c:numRef>
              <c:f>DSS!$B$22</c:f>
              <c:numCache>
                <c:formatCode>General</c:formatCode>
                <c:ptCount val="1"/>
                <c:pt idx="0">
                  <c:v>1</c:v>
                </c:pt>
              </c:numCache>
            </c:numRef>
          </c:bubbleSize>
          <c:bubble3D val="0"/>
          <c:extLst>
            <c:ext xmlns:c16="http://schemas.microsoft.com/office/drawing/2014/chart" uri="{C3380CC4-5D6E-409C-BE32-E72D297353CC}">
              <c16:uniqueId val="{00000014-619F-4727-B11D-F656A1953B01}"/>
            </c:ext>
          </c:extLst>
        </c:ser>
        <c:ser>
          <c:idx val="20"/>
          <c:order val="20"/>
          <c:tx>
            <c:v>GEN_1</c:v>
          </c:tx>
          <c:spPr>
            <a:ln w="25400">
              <a:noFill/>
            </a:ln>
          </c:spPr>
          <c:invertIfNegative val="0"/>
          <c:xVal>
            <c:numRef>
              <c:f>DSS!$P$23</c:f>
              <c:numCache>
                <c:formatCode>0.00</c:formatCode>
                <c:ptCount val="1"/>
                <c:pt idx="0">
                  <c:v>-0.13281938325991188</c:v>
                </c:pt>
              </c:numCache>
            </c:numRef>
          </c:xVal>
          <c:yVal>
            <c:numRef>
              <c:f>DSS!$N$23</c:f>
              <c:numCache>
                <c:formatCode>0.00</c:formatCode>
                <c:ptCount val="1"/>
                <c:pt idx="0">
                  <c:v>0.18</c:v>
                </c:pt>
              </c:numCache>
            </c:numRef>
          </c:yVal>
          <c:bubbleSize>
            <c:numRef>
              <c:f>DSS!$B$23</c:f>
              <c:numCache>
                <c:formatCode>General</c:formatCode>
                <c:ptCount val="1"/>
                <c:pt idx="0">
                  <c:v>1</c:v>
                </c:pt>
              </c:numCache>
            </c:numRef>
          </c:bubbleSize>
          <c:bubble3D val="0"/>
          <c:extLst>
            <c:ext xmlns:c16="http://schemas.microsoft.com/office/drawing/2014/chart" uri="{C3380CC4-5D6E-409C-BE32-E72D297353CC}">
              <c16:uniqueId val="{00000015-619F-4727-B11D-F656A1953B01}"/>
            </c:ext>
          </c:extLst>
        </c:ser>
        <c:dLbls>
          <c:showLegendKey val="0"/>
          <c:showVal val="0"/>
          <c:showCatName val="0"/>
          <c:showSerName val="0"/>
          <c:showPercent val="0"/>
          <c:showBubbleSize val="0"/>
        </c:dLbls>
        <c:bubbleScale val="100"/>
        <c:showNegBubbles val="0"/>
        <c:axId val="504044095"/>
        <c:axId val="504044575"/>
      </c:bubbleChart>
      <c:valAx>
        <c:axId val="504044095"/>
        <c:scaling>
          <c:orientation val="minMax"/>
        </c:scaling>
        <c:delete val="0"/>
        <c:axPos val="b"/>
        <c:title>
          <c:tx>
            <c:rich>
              <a:bodyPr/>
              <a:lstStyle/>
              <a:p>
                <a:pPr>
                  <a:defRPr/>
                </a:pPr>
                <a:r>
                  <a:rPr lang="en-GB"/>
                  <a:t> DELTA = WTC - Daily El. Cons. [kWh/day] </a:t>
                </a:r>
              </a:p>
            </c:rich>
          </c:tx>
          <c:overlay val="0"/>
        </c:title>
        <c:numFmt formatCode="0.00" sourceLinked="1"/>
        <c:majorTickMark val="out"/>
        <c:minorTickMark val="none"/>
        <c:tickLblPos val="nextTo"/>
        <c:crossAx val="504044575"/>
        <c:crosses val="autoZero"/>
        <c:crossBetween val="midCat"/>
      </c:valAx>
      <c:valAx>
        <c:axId val="504044575"/>
        <c:scaling>
          <c:orientation val="minMax"/>
        </c:scaling>
        <c:delete val="0"/>
        <c:axPos val="l"/>
        <c:majorGridlines/>
        <c:title>
          <c:tx>
            <c:rich>
              <a:bodyPr/>
              <a:lstStyle/>
              <a:p>
                <a:pPr>
                  <a:defRPr/>
                </a:pPr>
                <a:r>
                  <a:rPr lang="en-GB"/>
                  <a:t> Daily Electricity Consumption [kWh/day] </a:t>
                </a:r>
              </a:p>
            </c:rich>
          </c:tx>
          <c:overlay val="0"/>
        </c:title>
        <c:numFmt formatCode="0.00" sourceLinked="1"/>
        <c:majorTickMark val="out"/>
        <c:minorTickMark val="none"/>
        <c:tickLblPos val="nextTo"/>
        <c:crossAx val="504044095"/>
        <c:crosses val="autoZero"/>
        <c:crossBetween val="midCat"/>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NA_1</a:t>
            </a:r>
          </a:p>
        </c:rich>
      </c:tx>
      <c:overlay val="0"/>
    </c:title>
    <c:autoTitleDeleted val="0"/>
    <c:plotArea>
      <c:layout/>
      <c:radarChart>
        <c:radarStyle val="marker"/>
        <c:varyColors val="0"/>
        <c:ser>
          <c:idx val="0"/>
          <c:order val="0"/>
          <c:tx>
            <c:v>NA_1</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706-4C90-BF8E-52B6FF9ED094}"/>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CALCOLI!$CL$3:$CP$3</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7706-4C90-BF8E-52B6FF9ED094}"/>
            </c:ext>
          </c:extLst>
        </c:ser>
        <c:ser>
          <c:idx val="1"/>
          <c:order val="1"/>
          <c:tx>
            <c:v> Relative Maximum </c:v>
          </c:tx>
          <c:marker>
            <c:symbol val="none"/>
          </c:marker>
          <c:val>
            <c:numRef>
              <c:f>CALCOLI!$CR$3:$CV$3</c:f>
              <c:numCache>
                <c:formatCode>General</c:formatCode>
                <c:ptCount val="5"/>
                <c:pt idx="0">
                  <c:v>1</c:v>
                </c:pt>
                <c:pt idx="1">
                  <c:v>5</c:v>
                </c:pt>
                <c:pt idx="2">
                  <c:v>5</c:v>
                </c:pt>
                <c:pt idx="3">
                  <c:v>5</c:v>
                </c:pt>
                <c:pt idx="4">
                  <c:v>5</c:v>
                </c:pt>
              </c:numCache>
            </c:numRef>
          </c:val>
          <c:extLst>
            <c:ext xmlns:c16="http://schemas.microsoft.com/office/drawing/2014/chart" uri="{C3380CC4-5D6E-409C-BE32-E72D297353CC}">
              <c16:uniqueId val="{00000002-7706-4C90-BF8E-52B6FF9ED094}"/>
            </c:ext>
          </c:extLst>
        </c:ser>
        <c:dLbls>
          <c:showLegendKey val="0"/>
          <c:showVal val="0"/>
          <c:showCatName val="0"/>
          <c:showSerName val="0"/>
          <c:showPercent val="0"/>
          <c:showBubbleSize val="0"/>
        </c:dLbls>
        <c:axId val="504043135"/>
        <c:axId val="504043615"/>
      </c:radarChart>
      <c:catAx>
        <c:axId val="504043135"/>
        <c:scaling>
          <c:orientation val="minMax"/>
        </c:scaling>
        <c:delete val="0"/>
        <c:axPos val="b"/>
        <c:majorGridlines/>
        <c:majorTickMark val="out"/>
        <c:minorTickMark val="none"/>
        <c:tickLblPos val="nextTo"/>
        <c:crossAx val="504043615"/>
        <c:crosses val="autoZero"/>
        <c:auto val="1"/>
        <c:lblAlgn val="ctr"/>
        <c:lblOffset val="100"/>
        <c:noMultiLvlLbl val="0"/>
      </c:catAx>
      <c:valAx>
        <c:axId val="504043615"/>
        <c:scaling>
          <c:orientation val="minMax"/>
        </c:scaling>
        <c:delete val="0"/>
        <c:axPos val="l"/>
        <c:majorGridlines/>
        <c:numFmt formatCode="General" sourceLinked="1"/>
        <c:majorTickMark val="out"/>
        <c:minorTickMark val="none"/>
        <c:tickLblPos val="nextTo"/>
        <c:crossAx val="504043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NA_2</a:t>
            </a:r>
          </a:p>
        </c:rich>
      </c:tx>
      <c:overlay val="0"/>
    </c:title>
    <c:autoTitleDeleted val="0"/>
    <c:plotArea>
      <c:layout/>
      <c:radarChart>
        <c:radarStyle val="marker"/>
        <c:varyColors val="0"/>
        <c:ser>
          <c:idx val="0"/>
          <c:order val="0"/>
          <c:tx>
            <c:v>NA_2</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6BB-4759-82BC-A0159DCB1BD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CALCOLI!$CL$4:$CP$4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36BB-4759-82BC-A0159DCB1BD1}"/>
            </c:ext>
          </c:extLst>
        </c:ser>
        <c:ser>
          <c:idx val="1"/>
          <c:order val="1"/>
          <c:tx>
            <c:v> Relative Maximum </c:v>
          </c:tx>
          <c:marker>
            <c:symbol val="none"/>
          </c:marker>
          <c:val>
            <c:numRef>
              <c:f>CALCOLI!$CR$4:$CV$4</c:f>
              <c:numCache>
                <c:formatCode>General</c:formatCode>
                <c:ptCount val="5"/>
                <c:pt idx="0">
                  <c:v>1</c:v>
                </c:pt>
                <c:pt idx="1">
                  <c:v>5</c:v>
                </c:pt>
                <c:pt idx="2">
                  <c:v>5</c:v>
                </c:pt>
                <c:pt idx="3">
                  <c:v>5</c:v>
                </c:pt>
                <c:pt idx="4">
                  <c:v>5</c:v>
                </c:pt>
              </c:numCache>
            </c:numRef>
          </c:val>
          <c:extLst>
            <c:ext xmlns:c16="http://schemas.microsoft.com/office/drawing/2014/chart" uri="{C3380CC4-5D6E-409C-BE32-E72D297353CC}">
              <c16:uniqueId val="{00000002-36BB-4759-82BC-A0159DCB1BD1}"/>
            </c:ext>
          </c:extLst>
        </c:ser>
        <c:dLbls>
          <c:showLegendKey val="0"/>
          <c:showVal val="0"/>
          <c:showCatName val="0"/>
          <c:showSerName val="0"/>
          <c:showPercent val="0"/>
          <c:showBubbleSize val="0"/>
        </c:dLbls>
        <c:axId val="537889871"/>
        <c:axId val="537888911"/>
      </c:radarChart>
      <c:catAx>
        <c:axId val="537889871"/>
        <c:scaling>
          <c:orientation val="minMax"/>
        </c:scaling>
        <c:delete val="0"/>
        <c:axPos val="b"/>
        <c:majorGridlines/>
        <c:majorTickMark val="out"/>
        <c:minorTickMark val="none"/>
        <c:tickLblPos val="nextTo"/>
        <c:crossAx val="537888911"/>
        <c:crosses val="autoZero"/>
        <c:auto val="1"/>
        <c:lblAlgn val="ctr"/>
        <c:lblOffset val="100"/>
        <c:noMultiLvlLbl val="0"/>
      </c:catAx>
      <c:valAx>
        <c:axId val="537888911"/>
        <c:scaling>
          <c:orientation val="minMax"/>
        </c:scaling>
        <c:delete val="0"/>
        <c:axPos val="l"/>
        <c:majorGridlines/>
        <c:numFmt formatCode="General" sourceLinked="1"/>
        <c:majorTickMark val="out"/>
        <c:minorTickMark val="none"/>
        <c:tickLblPos val="nextTo"/>
        <c:crossAx val="53788987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NA_3</a:t>
            </a:r>
          </a:p>
        </c:rich>
      </c:tx>
      <c:overlay val="0"/>
    </c:title>
    <c:autoTitleDeleted val="0"/>
    <c:plotArea>
      <c:layout/>
      <c:radarChart>
        <c:radarStyle val="marker"/>
        <c:varyColors val="0"/>
        <c:ser>
          <c:idx val="0"/>
          <c:order val="0"/>
          <c:tx>
            <c:v>NA_3</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E57A-4067-8DC4-675A35F205B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CALCOLI!$CL$5:$CP$5</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E57A-4067-8DC4-675A35F205B9}"/>
            </c:ext>
          </c:extLst>
        </c:ser>
        <c:ser>
          <c:idx val="1"/>
          <c:order val="1"/>
          <c:tx>
            <c:v> Relative Maximum </c:v>
          </c:tx>
          <c:marker>
            <c:symbol val="none"/>
          </c:marker>
          <c:val>
            <c:numRef>
              <c:f>CALCOLI!$CR$5:$CV$5</c:f>
              <c:numCache>
                <c:formatCode>General</c:formatCode>
                <c:ptCount val="5"/>
                <c:pt idx="0">
                  <c:v>1</c:v>
                </c:pt>
                <c:pt idx="1">
                  <c:v>5</c:v>
                </c:pt>
                <c:pt idx="2">
                  <c:v>5</c:v>
                </c:pt>
                <c:pt idx="3">
                  <c:v>5</c:v>
                </c:pt>
                <c:pt idx="4">
                  <c:v>5</c:v>
                </c:pt>
              </c:numCache>
            </c:numRef>
          </c:val>
          <c:extLst>
            <c:ext xmlns:c16="http://schemas.microsoft.com/office/drawing/2014/chart" uri="{C3380CC4-5D6E-409C-BE32-E72D297353CC}">
              <c16:uniqueId val="{00000002-E57A-4067-8DC4-675A35F205B9}"/>
            </c:ext>
          </c:extLst>
        </c:ser>
        <c:dLbls>
          <c:showLegendKey val="0"/>
          <c:showVal val="0"/>
          <c:showCatName val="0"/>
          <c:showSerName val="0"/>
          <c:showPercent val="0"/>
          <c:showBubbleSize val="0"/>
        </c:dLbls>
        <c:axId val="64313167"/>
        <c:axId val="64313647"/>
      </c:radarChart>
      <c:catAx>
        <c:axId val="64313167"/>
        <c:scaling>
          <c:orientation val="minMax"/>
        </c:scaling>
        <c:delete val="0"/>
        <c:axPos val="b"/>
        <c:majorGridlines/>
        <c:majorTickMark val="out"/>
        <c:minorTickMark val="none"/>
        <c:tickLblPos val="nextTo"/>
        <c:crossAx val="64313647"/>
        <c:crosses val="autoZero"/>
        <c:auto val="1"/>
        <c:lblAlgn val="ctr"/>
        <c:lblOffset val="100"/>
        <c:noMultiLvlLbl val="0"/>
      </c:catAx>
      <c:valAx>
        <c:axId val="64313647"/>
        <c:scaling>
          <c:orientation val="minMax"/>
        </c:scaling>
        <c:delete val="0"/>
        <c:axPos val="l"/>
        <c:majorGridlines/>
        <c:numFmt formatCode="General" sourceLinked="1"/>
        <c:majorTickMark val="out"/>
        <c:minorTickMark val="none"/>
        <c:tickLblPos val="nextTo"/>
        <c:crossAx val="6431316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NA_4</a:t>
            </a:r>
          </a:p>
        </c:rich>
      </c:tx>
      <c:overlay val="0"/>
    </c:title>
    <c:autoTitleDeleted val="0"/>
    <c:plotArea>
      <c:layout/>
      <c:radarChart>
        <c:radarStyle val="marker"/>
        <c:varyColors val="0"/>
        <c:ser>
          <c:idx val="0"/>
          <c:order val="0"/>
          <c:tx>
            <c:v>NA_4</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ED80-4400-BF44-69512FFDC27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CALCOLI!$CL$6:$CP$6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ED80-4400-BF44-69512FFDC279}"/>
            </c:ext>
          </c:extLst>
        </c:ser>
        <c:ser>
          <c:idx val="1"/>
          <c:order val="1"/>
          <c:tx>
            <c:v> Relative Maximum </c:v>
          </c:tx>
          <c:marker>
            <c:symbol val="none"/>
          </c:marker>
          <c:val>
            <c:numRef>
              <c:f>CALCOLI!$CR$6:$CV$6</c:f>
              <c:numCache>
                <c:formatCode>General</c:formatCode>
                <c:ptCount val="5"/>
                <c:pt idx="0">
                  <c:v>1</c:v>
                </c:pt>
                <c:pt idx="1">
                  <c:v>5</c:v>
                </c:pt>
                <c:pt idx="2">
                  <c:v>5</c:v>
                </c:pt>
                <c:pt idx="3">
                  <c:v>5</c:v>
                </c:pt>
                <c:pt idx="4">
                  <c:v>5</c:v>
                </c:pt>
              </c:numCache>
            </c:numRef>
          </c:val>
          <c:extLst>
            <c:ext xmlns:c16="http://schemas.microsoft.com/office/drawing/2014/chart" uri="{C3380CC4-5D6E-409C-BE32-E72D297353CC}">
              <c16:uniqueId val="{00000002-ED80-4400-BF44-69512FFDC279}"/>
            </c:ext>
          </c:extLst>
        </c:ser>
        <c:dLbls>
          <c:showLegendKey val="0"/>
          <c:showVal val="0"/>
          <c:showCatName val="0"/>
          <c:showSerName val="0"/>
          <c:showPercent val="0"/>
          <c:showBubbleSize val="0"/>
        </c:dLbls>
        <c:axId val="64315087"/>
        <c:axId val="64314607"/>
      </c:radarChart>
      <c:catAx>
        <c:axId val="64315087"/>
        <c:scaling>
          <c:orientation val="minMax"/>
        </c:scaling>
        <c:delete val="0"/>
        <c:axPos val="b"/>
        <c:majorGridlines/>
        <c:majorTickMark val="out"/>
        <c:minorTickMark val="none"/>
        <c:tickLblPos val="nextTo"/>
        <c:crossAx val="64314607"/>
        <c:crosses val="autoZero"/>
        <c:auto val="1"/>
        <c:lblAlgn val="ctr"/>
        <c:lblOffset val="100"/>
        <c:noMultiLvlLbl val="0"/>
      </c:catAx>
      <c:valAx>
        <c:axId val="64314607"/>
        <c:scaling>
          <c:orientation val="minMax"/>
        </c:scaling>
        <c:delete val="0"/>
        <c:axPos val="l"/>
        <c:majorGridlines/>
        <c:numFmt formatCode="General" sourceLinked="1"/>
        <c:majorTickMark val="out"/>
        <c:minorTickMark val="none"/>
        <c:tickLblPos val="nextTo"/>
        <c:crossAx val="643150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NA_5</a:t>
            </a:r>
          </a:p>
        </c:rich>
      </c:tx>
      <c:overlay val="0"/>
    </c:title>
    <c:autoTitleDeleted val="0"/>
    <c:plotArea>
      <c:layout/>
      <c:radarChart>
        <c:radarStyle val="marker"/>
        <c:varyColors val="0"/>
        <c:ser>
          <c:idx val="0"/>
          <c:order val="0"/>
          <c:tx>
            <c:v>NA_5</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5CD7-494B-9707-722650A781C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CALCOLI!$CL$7:$CP$7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5CD7-494B-9707-722650A781C0}"/>
            </c:ext>
          </c:extLst>
        </c:ser>
        <c:ser>
          <c:idx val="1"/>
          <c:order val="1"/>
          <c:tx>
            <c:v> Relative Maximum </c:v>
          </c:tx>
          <c:marker>
            <c:symbol val="none"/>
          </c:marker>
          <c:val>
            <c:numRef>
              <c:f>CALCOLI!$CR$7:$CV$7</c:f>
              <c:numCache>
                <c:formatCode>General</c:formatCode>
                <c:ptCount val="5"/>
                <c:pt idx="0">
                  <c:v>1</c:v>
                </c:pt>
                <c:pt idx="1">
                  <c:v>5</c:v>
                </c:pt>
                <c:pt idx="2">
                  <c:v>5</c:v>
                </c:pt>
                <c:pt idx="3">
                  <c:v>5</c:v>
                </c:pt>
                <c:pt idx="4">
                  <c:v>5</c:v>
                </c:pt>
              </c:numCache>
            </c:numRef>
          </c:val>
          <c:extLst>
            <c:ext xmlns:c16="http://schemas.microsoft.com/office/drawing/2014/chart" uri="{C3380CC4-5D6E-409C-BE32-E72D297353CC}">
              <c16:uniqueId val="{00000002-5CD7-494B-9707-722650A781C0}"/>
            </c:ext>
          </c:extLst>
        </c:ser>
        <c:dLbls>
          <c:showLegendKey val="0"/>
          <c:showVal val="0"/>
          <c:showCatName val="0"/>
          <c:showSerName val="0"/>
          <c:showPercent val="0"/>
          <c:showBubbleSize val="0"/>
        </c:dLbls>
        <c:axId val="23136111"/>
        <c:axId val="23137071"/>
      </c:radarChart>
      <c:catAx>
        <c:axId val="23136111"/>
        <c:scaling>
          <c:orientation val="minMax"/>
        </c:scaling>
        <c:delete val="0"/>
        <c:axPos val="b"/>
        <c:majorGridlines/>
        <c:majorTickMark val="out"/>
        <c:minorTickMark val="none"/>
        <c:tickLblPos val="nextTo"/>
        <c:crossAx val="23137071"/>
        <c:crosses val="autoZero"/>
        <c:auto val="1"/>
        <c:lblAlgn val="ctr"/>
        <c:lblOffset val="100"/>
        <c:noMultiLvlLbl val="0"/>
      </c:catAx>
      <c:valAx>
        <c:axId val="23137071"/>
        <c:scaling>
          <c:orientation val="minMax"/>
        </c:scaling>
        <c:delete val="0"/>
        <c:axPos val="l"/>
        <c:majorGridlines/>
        <c:numFmt formatCode="General" sourceLinked="1"/>
        <c:majorTickMark val="out"/>
        <c:minorTickMark val="none"/>
        <c:tickLblPos val="nextTo"/>
        <c:crossAx val="231361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NA_6</a:t>
            </a:r>
          </a:p>
        </c:rich>
      </c:tx>
      <c:overlay val="0"/>
    </c:title>
    <c:autoTitleDeleted val="0"/>
    <c:plotArea>
      <c:layout/>
      <c:radarChart>
        <c:radarStyle val="marker"/>
        <c:varyColors val="0"/>
        <c:ser>
          <c:idx val="0"/>
          <c:order val="0"/>
          <c:tx>
            <c:v>NA_6</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226-4980-9E29-B2688268CBE3}"/>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CALCOLI!$CL$8:$CP$8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7226-4980-9E29-B2688268CBE3}"/>
            </c:ext>
          </c:extLst>
        </c:ser>
        <c:ser>
          <c:idx val="1"/>
          <c:order val="1"/>
          <c:tx>
            <c:v> Relative Maximum </c:v>
          </c:tx>
          <c:marker>
            <c:symbol val="none"/>
          </c:marker>
          <c:val>
            <c:numRef>
              <c:f>CALCOLI!$CR$8:$CV$8</c:f>
              <c:numCache>
                <c:formatCode>General</c:formatCode>
                <c:ptCount val="5"/>
                <c:pt idx="0">
                  <c:v>1</c:v>
                </c:pt>
                <c:pt idx="1">
                  <c:v>5</c:v>
                </c:pt>
                <c:pt idx="2">
                  <c:v>5</c:v>
                </c:pt>
                <c:pt idx="3">
                  <c:v>5</c:v>
                </c:pt>
                <c:pt idx="4">
                  <c:v>5</c:v>
                </c:pt>
              </c:numCache>
            </c:numRef>
          </c:val>
          <c:extLst>
            <c:ext xmlns:c16="http://schemas.microsoft.com/office/drawing/2014/chart" uri="{C3380CC4-5D6E-409C-BE32-E72D297353CC}">
              <c16:uniqueId val="{00000002-7226-4980-9E29-B2688268CBE3}"/>
            </c:ext>
          </c:extLst>
        </c:ser>
        <c:dLbls>
          <c:showLegendKey val="0"/>
          <c:showVal val="0"/>
          <c:showCatName val="0"/>
          <c:showSerName val="0"/>
          <c:showPercent val="0"/>
          <c:showBubbleSize val="0"/>
        </c:dLbls>
        <c:axId val="23135631"/>
        <c:axId val="23133711"/>
      </c:radarChart>
      <c:catAx>
        <c:axId val="23135631"/>
        <c:scaling>
          <c:orientation val="minMax"/>
        </c:scaling>
        <c:delete val="0"/>
        <c:axPos val="b"/>
        <c:majorGridlines/>
        <c:majorTickMark val="out"/>
        <c:minorTickMark val="none"/>
        <c:tickLblPos val="nextTo"/>
        <c:crossAx val="23133711"/>
        <c:crosses val="autoZero"/>
        <c:auto val="1"/>
        <c:lblAlgn val="ctr"/>
        <c:lblOffset val="100"/>
        <c:noMultiLvlLbl val="0"/>
      </c:catAx>
      <c:valAx>
        <c:axId val="23133711"/>
        <c:scaling>
          <c:orientation val="minMax"/>
        </c:scaling>
        <c:delete val="0"/>
        <c:axPos val="l"/>
        <c:majorGridlines/>
        <c:numFmt formatCode="General" sourceLinked="1"/>
        <c:majorTickMark val="out"/>
        <c:minorTickMark val="none"/>
        <c:tickLblPos val="nextTo"/>
        <c:crossAx val="2313563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NA_7</a:t>
            </a:r>
          </a:p>
        </c:rich>
      </c:tx>
      <c:overlay val="0"/>
    </c:title>
    <c:autoTitleDeleted val="0"/>
    <c:plotArea>
      <c:layout/>
      <c:radarChart>
        <c:radarStyle val="marker"/>
        <c:varyColors val="0"/>
        <c:ser>
          <c:idx val="0"/>
          <c:order val="0"/>
          <c:tx>
            <c:v>NA_7</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E60-4DFD-86D1-17D8D88C9667}"/>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CALCOLI!$CL$9:$CP$9</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DE60-4DFD-86D1-17D8D88C9667}"/>
            </c:ext>
          </c:extLst>
        </c:ser>
        <c:ser>
          <c:idx val="1"/>
          <c:order val="1"/>
          <c:tx>
            <c:v> Relative Maximum </c:v>
          </c:tx>
          <c:marker>
            <c:symbol val="none"/>
          </c:marker>
          <c:val>
            <c:numRef>
              <c:f>CALCOLI!$CR$9:$CV$9</c:f>
              <c:numCache>
                <c:formatCode>General</c:formatCode>
                <c:ptCount val="5"/>
                <c:pt idx="0">
                  <c:v>1</c:v>
                </c:pt>
                <c:pt idx="1">
                  <c:v>5</c:v>
                </c:pt>
                <c:pt idx="2">
                  <c:v>5</c:v>
                </c:pt>
                <c:pt idx="3">
                  <c:v>5</c:v>
                </c:pt>
                <c:pt idx="4">
                  <c:v>5</c:v>
                </c:pt>
              </c:numCache>
            </c:numRef>
          </c:val>
          <c:extLst>
            <c:ext xmlns:c16="http://schemas.microsoft.com/office/drawing/2014/chart" uri="{C3380CC4-5D6E-409C-BE32-E72D297353CC}">
              <c16:uniqueId val="{00000002-DE60-4DFD-86D1-17D8D88C9667}"/>
            </c:ext>
          </c:extLst>
        </c:ser>
        <c:dLbls>
          <c:showLegendKey val="0"/>
          <c:showVal val="0"/>
          <c:showCatName val="0"/>
          <c:showSerName val="0"/>
          <c:showPercent val="0"/>
          <c:showBubbleSize val="0"/>
        </c:dLbls>
        <c:axId val="442207615"/>
        <c:axId val="442207135"/>
      </c:radarChart>
      <c:catAx>
        <c:axId val="442207615"/>
        <c:scaling>
          <c:orientation val="minMax"/>
        </c:scaling>
        <c:delete val="0"/>
        <c:axPos val="b"/>
        <c:majorGridlines/>
        <c:majorTickMark val="out"/>
        <c:minorTickMark val="none"/>
        <c:tickLblPos val="nextTo"/>
        <c:crossAx val="442207135"/>
        <c:crosses val="autoZero"/>
        <c:auto val="1"/>
        <c:lblAlgn val="ctr"/>
        <c:lblOffset val="100"/>
        <c:noMultiLvlLbl val="0"/>
      </c:catAx>
      <c:valAx>
        <c:axId val="442207135"/>
        <c:scaling>
          <c:orientation val="minMax"/>
        </c:scaling>
        <c:delete val="0"/>
        <c:axPos val="l"/>
        <c:majorGridlines/>
        <c:numFmt formatCode="General" sourceLinked="1"/>
        <c:majorTickMark val="out"/>
        <c:minorTickMark val="none"/>
        <c:tickLblPos val="nextTo"/>
        <c:crossAx val="44220761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NA_8</a:t>
            </a:r>
          </a:p>
        </c:rich>
      </c:tx>
      <c:overlay val="0"/>
    </c:title>
    <c:autoTitleDeleted val="0"/>
    <c:plotArea>
      <c:layout/>
      <c:radarChart>
        <c:radarStyle val="marker"/>
        <c:varyColors val="0"/>
        <c:ser>
          <c:idx val="0"/>
          <c:order val="0"/>
          <c:tx>
            <c:v>NA_8</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2E9-423A-841D-2E8D500F6AC8}"/>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CALCOLI!$CL$10:$CP$10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22E9-423A-841D-2E8D500F6AC8}"/>
            </c:ext>
          </c:extLst>
        </c:ser>
        <c:ser>
          <c:idx val="1"/>
          <c:order val="1"/>
          <c:tx>
            <c:v> Relative Maximum </c:v>
          </c:tx>
          <c:marker>
            <c:symbol val="none"/>
          </c:marker>
          <c:val>
            <c:numRef>
              <c:f>CALCOLI!$CR$10:$CV$10</c:f>
              <c:numCache>
                <c:formatCode>General</c:formatCode>
                <c:ptCount val="5"/>
                <c:pt idx="0">
                  <c:v>1</c:v>
                </c:pt>
                <c:pt idx="1">
                  <c:v>5</c:v>
                </c:pt>
                <c:pt idx="2">
                  <c:v>5</c:v>
                </c:pt>
                <c:pt idx="3">
                  <c:v>5</c:v>
                </c:pt>
                <c:pt idx="4">
                  <c:v>5</c:v>
                </c:pt>
              </c:numCache>
            </c:numRef>
          </c:val>
          <c:extLst>
            <c:ext xmlns:c16="http://schemas.microsoft.com/office/drawing/2014/chart" uri="{C3380CC4-5D6E-409C-BE32-E72D297353CC}">
              <c16:uniqueId val="{00000002-22E9-423A-841D-2E8D500F6AC8}"/>
            </c:ext>
          </c:extLst>
        </c:ser>
        <c:dLbls>
          <c:showLegendKey val="0"/>
          <c:showVal val="0"/>
          <c:showCatName val="0"/>
          <c:showSerName val="0"/>
          <c:showPercent val="0"/>
          <c:showBubbleSize val="0"/>
        </c:dLbls>
        <c:axId val="442206175"/>
        <c:axId val="442205215"/>
      </c:radarChart>
      <c:catAx>
        <c:axId val="442206175"/>
        <c:scaling>
          <c:orientation val="minMax"/>
        </c:scaling>
        <c:delete val="0"/>
        <c:axPos val="b"/>
        <c:majorGridlines/>
        <c:majorTickMark val="out"/>
        <c:minorTickMark val="none"/>
        <c:tickLblPos val="nextTo"/>
        <c:crossAx val="442205215"/>
        <c:crosses val="autoZero"/>
        <c:auto val="1"/>
        <c:lblAlgn val="ctr"/>
        <c:lblOffset val="100"/>
        <c:noMultiLvlLbl val="0"/>
      </c:catAx>
      <c:valAx>
        <c:axId val="442205215"/>
        <c:scaling>
          <c:orientation val="minMax"/>
        </c:scaling>
        <c:delete val="0"/>
        <c:axPos val="l"/>
        <c:majorGridlines/>
        <c:numFmt formatCode="General" sourceLinked="1"/>
        <c:majorTickMark val="out"/>
        <c:minorTickMark val="none"/>
        <c:tickLblPos val="nextTo"/>
        <c:crossAx val="44220617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NA_9</a:t>
            </a:r>
          </a:p>
        </c:rich>
      </c:tx>
      <c:overlay val="0"/>
    </c:title>
    <c:autoTitleDeleted val="0"/>
    <c:plotArea>
      <c:layout/>
      <c:radarChart>
        <c:radarStyle val="marker"/>
        <c:varyColors val="0"/>
        <c:ser>
          <c:idx val="0"/>
          <c:order val="0"/>
          <c:tx>
            <c:v>NA_9</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94C9-40AA-A6E0-A1DC6DC1188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CALCOLI!$CL$11:$CP$11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94C9-40AA-A6E0-A1DC6DC11885}"/>
            </c:ext>
          </c:extLst>
        </c:ser>
        <c:ser>
          <c:idx val="1"/>
          <c:order val="1"/>
          <c:tx>
            <c:v> Relative Maximum </c:v>
          </c:tx>
          <c:marker>
            <c:symbol val="none"/>
          </c:marker>
          <c:val>
            <c:numRef>
              <c:f>CALCOLI!$CR$11:$CV$11</c:f>
              <c:numCache>
                <c:formatCode>General</c:formatCode>
                <c:ptCount val="5"/>
                <c:pt idx="0">
                  <c:v>1</c:v>
                </c:pt>
                <c:pt idx="1">
                  <c:v>5</c:v>
                </c:pt>
                <c:pt idx="2">
                  <c:v>5</c:v>
                </c:pt>
                <c:pt idx="3">
                  <c:v>5</c:v>
                </c:pt>
                <c:pt idx="4">
                  <c:v>5</c:v>
                </c:pt>
              </c:numCache>
            </c:numRef>
          </c:val>
          <c:extLst>
            <c:ext xmlns:c16="http://schemas.microsoft.com/office/drawing/2014/chart" uri="{C3380CC4-5D6E-409C-BE32-E72D297353CC}">
              <c16:uniqueId val="{00000002-94C9-40AA-A6E0-A1DC6DC11885}"/>
            </c:ext>
          </c:extLst>
        </c:ser>
        <c:dLbls>
          <c:showLegendKey val="0"/>
          <c:showVal val="0"/>
          <c:showCatName val="0"/>
          <c:showSerName val="0"/>
          <c:showPercent val="0"/>
          <c:showBubbleSize val="0"/>
        </c:dLbls>
        <c:axId val="592948671"/>
        <c:axId val="592946271"/>
      </c:radarChart>
      <c:catAx>
        <c:axId val="592948671"/>
        <c:scaling>
          <c:orientation val="minMax"/>
        </c:scaling>
        <c:delete val="0"/>
        <c:axPos val="b"/>
        <c:majorGridlines/>
        <c:majorTickMark val="out"/>
        <c:minorTickMark val="none"/>
        <c:tickLblPos val="nextTo"/>
        <c:crossAx val="592946271"/>
        <c:crosses val="autoZero"/>
        <c:auto val="1"/>
        <c:lblAlgn val="ctr"/>
        <c:lblOffset val="100"/>
        <c:noMultiLvlLbl val="0"/>
      </c:catAx>
      <c:valAx>
        <c:axId val="592946271"/>
        <c:scaling>
          <c:orientation val="minMax"/>
        </c:scaling>
        <c:delete val="0"/>
        <c:axPos val="l"/>
        <c:majorGridlines/>
        <c:numFmt formatCode="General" sourceLinked="1"/>
        <c:majorTickMark val="out"/>
        <c:minorTickMark val="none"/>
        <c:tickLblPos val="nextTo"/>
        <c:crossAx val="59294867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SHD_1</a:t>
            </a:r>
          </a:p>
        </c:rich>
      </c:tx>
      <c:overlay val="0"/>
    </c:title>
    <c:autoTitleDeleted val="0"/>
    <c:plotArea>
      <c:layout/>
      <c:radarChart>
        <c:radarStyle val="marker"/>
        <c:varyColors val="0"/>
        <c:ser>
          <c:idx val="0"/>
          <c:order val="0"/>
          <c:tx>
            <c:v>SHD_1</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255-4E71-8C3B-994097774E4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CALCOLI!$CL$12:$CP$12</c:f>
              <c:numCache>
                <c:formatCode>General</c:formatCode>
                <c:ptCount val="5"/>
                <c:pt idx="0">
                  <c:v>1</c:v>
                </c:pt>
                <c:pt idx="1">
                  <c:v>5</c:v>
                </c:pt>
                <c:pt idx="2">
                  <c:v>5</c:v>
                </c:pt>
                <c:pt idx="3">
                  <c:v>5</c:v>
                </c:pt>
                <c:pt idx="4">
                  <c:v>3.3333333333333335</c:v>
                </c:pt>
              </c:numCache>
            </c:numRef>
          </c:val>
          <c:extLst>
            <c:ext xmlns:c16="http://schemas.microsoft.com/office/drawing/2014/chart" uri="{C3380CC4-5D6E-409C-BE32-E72D297353CC}">
              <c16:uniqueId val="{00000001-7255-4E71-8C3B-994097774E40}"/>
            </c:ext>
          </c:extLst>
        </c:ser>
        <c:ser>
          <c:idx val="1"/>
          <c:order val="1"/>
          <c:tx>
            <c:v> Relative Maximum </c:v>
          </c:tx>
          <c:marker>
            <c:symbol val="none"/>
          </c:marker>
          <c:val>
            <c:numRef>
              <c:f>CALCOLI!$CR$12:$CV$12</c:f>
              <c:numCache>
                <c:formatCode>General</c:formatCode>
                <c:ptCount val="5"/>
                <c:pt idx="0">
                  <c:v>2</c:v>
                </c:pt>
                <c:pt idx="1">
                  <c:v>5</c:v>
                </c:pt>
                <c:pt idx="2">
                  <c:v>5</c:v>
                </c:pt>
                <c:pt idx="3">
                  <c:v>5</c:v>
                </c:pt>
                <c:pt idx="4">
                  <c:v>5</c:v>
                </c:pt>
              </c:numCache>
            </c:numRef>
          </c:val>
          <c:extLst>
            <c:ext xmlns:c16="http://schemas.microsoft.com/office/drawing/2014/chart" uri="{C3380CC4-5D6E-409C-BE32-E72D297353CC}">
              <c16:uniqueId val="{00000002-7255-4E71-8C3B-994097774E40}"/>
            </c:ext>
          </c:extLst>
        </c:ser>
        <c:dLbls>
          <c:showLegendKey val="0"/>
          <c:showVal val="0"/>
          <c:showCatName val="0"/>
          <c:showSerName val="0"/>
          <c:showPercent val="0"/>
          <c:showBubbleSize val="0"/>
        </c:dLbls>
        <c:axId val="543048751"/>
        <c:axId val="16609887"/>
      </c:radarChart>
      <c:catAx>
        <c:axId val="543048751"/>
        <c:scaling>
          <c:orientation val="minMax"/>
        </c:scaling>
        <c:delete val="0"/>
        <c:axPos val="b"/>
        <c:majorGridlines/>
        <c:majorTickMark val="out"/>
        <c:minorTickMark val="none"/>
        <c:tickLblPos val="nextTo"/>
        <c:crossAx val="16609887"/>
        <c:crosses val="autoZero"/>
        <c:auto val="1"/>
        <c:lblAlgn val="ctr"/>
        <c:lblOffset val="100"/>
        <c:noMultiLvlLbl val="0"/>
      </c:catAx>
      <c:valAx>
        <c:axId val="16609887"/>
        <c:scaling>
          <c:orientation val="minMax"/>
        </c:scaling>
        <c:delete val="0"/>
        <c:axPos val="l"/>
        <c:majorGridlines/>
        <c:numFmt formatCode="General" sourceLinked="1"/>
        <c:majorTickMark val="out"/>
        <c:minorTickMark val="none"/>
        <c:tickLblPos val="nextTo"/>
        <c:crossAx val="5430487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SHD_2</a:t>
            </a:r>
          </a:p>
        </c:rich>
      </c:tx>
      <c:overlay val="0"/>
    </c:title>
    <c:autoTitleDeleted val="0"/>
    <c:plotArea>
      <c:layout/>
      <c:radarChart>
        <c:radarStyle val="marker"/>
        <c:varyColors val="0"/>
        <c:ser>
          <c:idx val="0"/>
          <c:order val="0"/>
          <c:tx>
            <c:v>SHD_2</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BFA-4289-A397-F64F83DEF5C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CALCOLI!$CL$13:$CP$13</c:f>
              <c:numCache>
                <c:formatCode>General</c:formatCode>
                <c:ptCount val="5"/>
                <c:pt idx="0">
                  <c:v>1</c:v>
                </c:pt>
                <c:pt idx="1">
                  <c:v>1</c:v>
                </c:pt>
                <c:pt idx="2">
                  <c:v>5</c:v>
                </c:pt>
                <c:pt idx="3">
                  <c:v>0</c:v>
                </c:pt>
                <c:pt idx="4">
                  <c:v>5</c:v>
                </c:pt>
              </c:numCache>
            </c:numRef>
          </c:val>
          <c:extLst>
            <c:ext xmlns:c16="http://schemas.microsoft.com/office/drawing/2014/chart" uri="{C3380CC4-5D6E-409C-BE32-E72D297353CC}">
              <c16:uniqueId val="{00000001-3BFA-4289-A397-F64F83DEF5CD}"/>
            </c:ext>
          </c:extLst>
        </c:ser>
        <c:ser>
          <c:idx val="1"/>
          <c:order val="1"/>
          <c:tx>
            <c:v> Relative Maximum </c:v>
          </c:tx>
          <c:marker>
            <c:symbol val="none"/>
          </c:marker>
          <c:val>
            <c:numRef>
              <c:f>CALCOLI!$CR$13:$CV$13</c:f>
              <c:numCache>
                <c:formatCode>General</c:formatCode>
                <c:ptCount val="5"/>
                <c:pt idx="0">
                  <c:v>2</c:v>
                </c:pt>
                <c:pt idx="1">
                  <c:v>5</c:v>
                </c:pt>
                <c:pt idx="2">
                  <c:v>5</c:v>
                </c:pt>
                <c:pt idx="3">
                  <c:v>5</c:v>
                </c:pt>
                <c:pt idx="4">
                  <c:v>5</c:v>
                </c:pt>
              </c:numCache>
            </c:numRef>
          </c:val>
          <c:extLst>
            <c:ext xmlns:c16="http://schemas.microsoft.com/office/drawing/2014/chart" uri="{C3380CC4-5D6E-409C-BE32-E72D297353CC}">
              <c16:uniqueId val="{00000002-3BFA-4289-A397-F64F83DEF5CD}"/>
            </c:ext>
          </c:extLst>
        </c:ser>
        <c:dLbls>
          <c:showLegendKey val="0"/>
          <c:showVal val="0"/>
          <c:showCatName val="0"/>
          <c:showSerName val="0"/>
          <c:showPercent val="0"/>
          <c:showBubbleSize val="0"/>
        </c:dLbls>
        <c:axId val="598109263"/>
        <c:axId val="598114543"/>
      </c:radarChart>
      <c:catAx>
        <c:axId val="598109263"/>
        <c:scaling>
          <c:orientation val="minMax"/>
        </c:scaling>
        <c:delete val="0"/>
        <c:axPos val="b"/>
        <c:majorGridlines/>
        <c:majorTickMark val="out"/>
        <c:minorTickMark val="none"/>
        <c:tickLblPos val="nextTo"/>
        <c:crossAx val="598114543"/>
        <c:crosses val="autoZero"/>
        <c:auto val="1"/>
        <c:lblAlgn val="ctr"/>
        <c:lblOffset val="100"/>
        <c:noMultiLvlLbl val="0"/>
      </c:catAx>
      <c:valAx>
        <c:axId val="598114543"/>
        <c:scaling>
          <c:orientation val="minMax"/>
        </c:scaling>
        <c:delete val="0"/>
        <c:axPos val="l"/>
        <c:majorGridlines/>
        <c:numFmt formatCode="General" sourceLinked="1"/>
        <c:majorTickMark val="out"/>
        <c:minorTickMark val="none"/>
        <c:tickLblPos val="nextTo"/>
        <c:crossAx val="5981092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SHD_3</a:t>
            </a:r>
          </a:p>
        </c:rich>
      </c:tx>
      <c:overlay val="0"/>
    </c:title>
    <c:autoTitleDeleted val="0"/>
    <c:plotArea>
      <c:layout/>
      <c:radarChart>
        <c:radarStyle val="marker"/>
        <c:varyColors val="0"/>
        <c:ser>
          <c:idx val="0"/>
          <c:order val="0"/>
          <c:tx>
            <c:v>SHD_3</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A801-4890-B7FF-ED09B34842B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CALCOLI!$CL$14:$CP$14</c:f>
              <c:numCache>
                <c:formatCode>General</c:formatCode>
                <c:ptCount val="5"/>
                <c:pt idx="0">
                  <c:v>1</c:v>
                </c:pt>
                <c:pt idx="1">
                  <c:v>3</c:v>
                </c:pt>
                <c:pt idx="2">
                  <c:v>5</c:v>
                </c:pt>
                <c:pt idx="3">
                  <c:v>0</c:v>
                </c:pt>
                <c:pt idx="4">
                  <c:v>3.3333333333333335</c:v>
                </c:pt>
              </c:numCache>
            </c:numRef>
          </c:val>
          <c:extLst>
            <c:ext xmlns:c16="http://schemas.microsoft.com/office/drawing/2014/chart" uri="{C3380CC4-5D6E-409C-BE32-E72D297353CC}">
              <c16:uniqueId val="{00000001-A801-4890-B7FF-ED09B34842B0}"/>
            </c:ext>
          </c:extLst>
        </c:ser>
        <c:ser>
          <c:idx val="1"/>
          <c:order val="1"/>
          <c:tx>
            <c:v> Relative Maximum </c:v>
          </c:tx>
          <c:marker>
            <c:symbol val="none"/>
          </c:marker>
          <c:val>
            <c:numRef>
              <c:f>CALCOLI!$CR$14:$CV$14</c:f>
              <c:numCache>
                <c:formatCode>General</c:formatCode>
                <c:ptCount val="5"/>
                <c:pt idx="0">
                  <c:v>1</c:v>
                </c:pt>
                <c:pt idx="1">
                  <c:v>5</c:v>
                </c:pt>
                <c:pt idx="2">
                  <c:v>5</c:v>
                </c:pt>
                <c:pt idx="3">
                  <c:v>5</c:v>
                </c:pt>
                <c:pt idx="4">
                  <c:v>5</c:v>
                </c:pt>
              </c:numCache>
            </c:numRef>
          </c:val>
          <c:extLst>
            <c:ext xmlns:c16="http://schemas.microsoft.com/office/drawing/2014/chart" uri="{C3380CC4-5D6E-409C-BE32-E72D297353CC}">
              <c16:uniqueId val="{00000002-A801-4890-B7FF-ED09B34842B0}"/>
            </c:ext>
          </c:extLst>
        </c:ser>
        <c:dLbls>
          <c:showLegendKey val="0"/>
          <c:showVal val="0"/>
          <c:showCatName val="0"/>
          <c:showSerName val="0"/>
          <c:showPercent val="0"/>
          <c:showBubbleSize val="0"/>
        </c:dLbls>
        <c:axId val="481853775"/>
        <c:axId val="481854735"/>
      </c:radarChart>
      <c:catAx>
        <c:axId val="481853775"/>
        <c:scaling>
          <c:orientation val="minMax"/>
        </c:scaling>
        <c:delete val="0"/>
        <c:axPos val="b"/>
        <c:majorGridlines/>
        <c:majorTickMark val="out"/>
        <c:minorTickMark val="none"/>
        <c:tickLblPos val="nextTo"/>
        <c:crossAx val="481854735"/>
        <c:crosses val="autoZero"/>
        <c:auto val="1"/>
        <c:lblAlgn val="ctr"/>
        <c:lblOffset val="100"/>
        <c:noMultiLvlLbl val="0"/>
      </c:catAx>
      <c:valAx>
        <c:axId val="481854735"/>
        <c:scaling>
          <c:orientation val="minMax"/>
        </c:scaling>
        <c:delete val="0"/>
        <c:axPos val="l"/>
        <c:majorGridlines/>
        <c:numFmt formatCode="General" sourceLinked="1"/>
        <c:majorTickMark val="out"/>
        <c:minorTickMark val="none"/>
        <c:tickLblPos val="nextTo"/>
        <c:crossAx val="48185377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SHD_4</a:t>
            </a:r>
          </a:p>
        </c:rich>
      </c:tx>
      <c:overlay val="0"/>
    </c:title>
    <c:autoTitleDeleted val="0"/>
    <c:plotArea>
      <c:layout/>
      <c:radarChart>
        <c:radarStyle val="marker"/>
        <c:varyColors val="0"/>
        <c:ser>
          <c:idx val="0"/>
          <c:order val="0"/>
          <c:tx>
            <c:v>SHD_4</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AE9-42D4-96CD-C97D700A9D08}"/>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CALCOLI!$CL$15:$CP$15</c:f>
              <c:numCache>
                <c:formatCode>General</c:formatCode>
                <c:ptCount val="5"/>
                <c:pt idx="0">
                  <c:v>0</c:v>
                </c:pt>
                <c:pt idx="1">
                  <c:v>0</c:v>
                </c:pt>
                <c:pt idx="2">
                  <c:v>5</c:v>
                </c:pt>
                <c:pt idx="3">
                  <c:v>0</c:v>
                </c:pt>
                <c:pt idx="4">
                  <c:v>5</c:v>
                </c:pt>
              </c:numCache>
            </c:numRef>
          </c:val>
          <c:extLst>
            <c:ext xmlns:c16="http://schemas.microsoft.com/office/drawing/2014/chart" uri="{C3380CC4-5D6E-409C-BE32-E72D297353CC}">
              <c16:uniqueId val="{00000001-FAE9-42D4-96CD-C97D700A9D08}"/>
            </c:ext>
          </c:extLst>
        </c:ser>
        <c:ser>
          <c:idx val="1"/>
          <c:order val="1"/>
          <c:tx>
            <c:v> Relative Maximum </c:v>
          </c:tx>
          <c:marker>
            <c:symbol val="none"/>
          </c:marker>
          <c:val>
            <c:numRef>
              <c:f>CALCOLI!$CR$15:$CV$15</c:f>
              <c:numCache>
                <c:formatCode>General</c:formatCode>
                <c:ptCount val="5"/>
                <c:pt idx="0">
                  <c:v>0</c:v>
                </c:pt>
                <c:pt idx="1">
                  <c:v>5</c:v>
                </c:pt>
                <c:pt idx="2">
                  <c:v>5</c:v>
                </c:pt>
                <c:pt idx="3">
                  <c:v>5</c:v>
                </c:pt>
                <c:pt idx="4">
                  <c:v>5</c:v>
                </c:pt>
              </c:numCache>
            </c:numRef>
          </c:val>
          <c:extLst>
            <c:ext xmlns:c16="http://schemas.microsoft.com/office/drawing/2014/chart" uri="{C3380CC4-5D6E-409C-BE32-E72D297353CC}">
              <c16:uniqueId val="{00000002-FAE9-42D4-96CD-C97D700A9D08}"/>
            </c:ext>
          </c:extLst>
        </c:ser>
        <c:dLbls>
          <c:showLegendKey val="0"/>
          <c:showVal val="0"/>
          <c:showCatName val="0"/>
          <c:showSerName val="0"/>
          <c:showPercent val="0"/>
          <c:showBubbleSize val="0"/>
        </c:dLbls>
        <c:axId val="589896639"/>
        <c:axId val="589893759"/>
      </c:radarChart>
      <c:catAx>
        <c:axId val="589896639"/>
        <c:scaling>
          <c:orientation val="minMax"/>
        </c:scaling>
        <c:delete val="0"/>
        <c:axPos val="b"/>
        <c:majorGridlines/>
        <c:majorTickMark val="out"/>
        <c:minorTickMark val="none"/>
        <c:tickLblPos val="nextTo"/>
        <c:crossAx val="589893759"/>
        <c:crosses val="autoZero"/>
        <c:auto val="1"/>
        <c:lblAlgn val="ctr"/>
        <c:lblOffset val="100"/>
        <c:noMultiLvlLbl val="0"/>
      </c:catAx>
      <c:valAx>
        <c:axId val="589893759"/>
        <c:scaling>
          <c:orientation val="minMax"/>
        </c:scaling>
        <c:delete val="0"/>
        <c:axPos val="l"/>
        <c:majorGridlines/>
        <c:numFmt formatCode="General" sourceLinked="1"/>
        <c:majorTickMark val="out"/>
        <c:minorTickMark val="none"/>
        <c:tickLblPos val="nextTo"/>
        <c:crossAx val="58989663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SHD_5</a:t>
            </a:r>
          </a:p>
        </c:rich>
      </c:tx>
      <c:overlay val="0"/>
    </c:title>
    <c:autoTitleDeleted val="0"/>
    <c:plotArea>
      <c:layout/>
      <c:radarChart>
        <c:radarStyle val="marker"/>
        <c:varyColors val="0"/>
        <c:ser>
          <c:idx val="0"/>
          <c:order val="0"/>
          <c:tx>
            <c:v>SHD_5</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A0C-4164-ADDB-E6F03FC2DB3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CALCOLI!$CL$16:$CP$16</c:f>
              <c:numCache>
                <c:formatCode>General</c:formatCode>
                <c:ptCount val="5"/>
                <c:pt idx="0">
                  <c:v>1</c:v>
                </c:pt>
                <c:pt idx="1">
                  <c:v>0</c:v>
                </c:pt>
                <c:pt idx="2">
                  <c:v>5</c:v>
                </c:pt>
                <c:pt idx="3">
                  <c:v>0</c:v>
                </c:pt>
                <c:pt idx="4">
                  <c:v>3.3333333333333335</c:v>
                </c:pt>
              </c:numCache>
            </c:numRef>
          </c:val>
          <c:extLst>
            <c:ext xmlns:c16="http://schemas.microsoft.com/office/drawing/2014/chart" uri="{C3380CC4-5D6E-409C-BE32-E72D297353CC}">
              <c16:uniqueId val="{00000001-4A0C-4164-ADDB-E6F03FC2DB30}"/>
            </c:ext>
          </c:extLst>
        </c:ser>
        <c:ser>
          <c:idx val="1"/>
          <c:order val="1"/>
          <c:tx>
            <c:v> Relative Maximum </c:v>
          </c:tx>
          <c:marker>
            <c:symbol val="none"/>
          </c:marker>
          <c:val>
            <c:numRef>
              <c:f>CALCOLI!$CR$16:$CV$16</c:f>
              <c:numCache>
                <c:formatCode>General</c:formatCode>
                <c:ptCount val="5"/>
                <c:pt idx="0">
                  <c:v>2</c:v>
                </c:pt>
                <c:pt idx="1">
                  <c:v>5</c:v>
                </c:pt>
                <c:pt idx="2">
                  <c:v>5</c:v>
                </c:pt>
                <c:pt idx="3">
                  <c:v>5</c:v>
                </c:pt>
                <c:pt idx="4">
                  <c:v>5</c:v>
                </c:pt>
              </c:numCache>
            </c:numRef>
          </c:val>
          <c:extLst>
            <c:ext xmlns:c16="http://schemas.microsoft.com/office/drawing/2014/chart" uri="{C3380CC4-5D6E-409C-BE32-E72D297353CC}">
              <c16:uniqueId val="{00000002-4A0C-4164-ADDB-E6F03FC2DB30}"/>
            </c:ext>
          </c:extLst>
        </c:ser>
        <c:dLbls>
          <c:showLegendKey val="0"/>
          <c:showVal val="0"/>
          <c:showCatName val="0"/>
          <c:showSerName val="0"/>
          <c:showPercent val="0"/>
          <c:showBubbleSize val="0"/>
        </c:dLbls>
        <c:axId val="589894239"/>
        <c:axId val="589895679"/>
      </c:radarChart>
      <c:catAx>
        <c:axId val="589894239"/>
        <c:scaling>
          <c:orientation val="minMax"/>
        </c:scaling>
        <c:delete val="0"/>
        <c:axPos val="b"/>
        <c:majorGridlines/>
        <c:majorTickMark val="out"/>
        <c:minorTickMark val="none"/>
        <c:tickLblPos val="nextTo"/>
        <c:crossAx val="589895679"/>
        <c:crosses val="autoZero"/>
        <c:auto val="1"/>
        <c:lblAlgn val="ctr"/>
        <c:lblOffset val="100"/>
        <c:noMultiLvlLbl val="0"/>
      </c:catAx>
      <c:valAx>
        <c:axId val="589895679"/>
        <c:scaling>
          <c:orientation val="minMax"/>
        </c:scaling>
        <c:delete val="0"/>
        <c:axPos val="l"/>
        <c:majorGridlines/>
        <c:numFmt formatCode="General" sourceLinked="1"/>
        <c:majorTickMark val="out"/>
        <c:minorTickMark val="none"/>
        <c:tickLblPos val="nextTo"/>
        <c:crossAx val="58989423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SHD_6</a:t>
            </a:r>
          </a:p>
        </c:rich>
      </c:tx>
      <c:overlay val="0"/>
    </c:title>
    <c:autoTitleDeleted val="0"/>
    <c:plotArea>
      <c:layout/>
      <c:radarChart>
        <c:radarStyle val="marker"/>
        <c:varyColors val="0"/>
        <c:ser>
          <c:idx val="0"/>
          <c:order val="0"/>
          <c:tx>
            <c:v>SHD_6</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9FC5-4AD5-B626-FE6D1F8DC97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CALCOLI!$CL$17:$CP$17</c:f>
              <c:numCache>
                <c:formatCode>General</c:formatCode>
                <c:ptCount val="5"/>
                <c:pt idx="0">
                  <c:v>1</c:v>
                </c:pt>
                <c:pt idx="1">
                  <c:v>1</c:v>
                </c:pt>
                <c:pt idx="2">
                  <c:v>5</c:v>
                </c:pt>
                <c:pt idx="3">
                  <c:v>0</c:v>
                </c:pt>
                <c:pt idx="4">
                  <c:v>3.3333333333333335</c:v>
                </c:pt>
              </c:numCache>
            </c:numRef>
          </c:val>
          <c:extLst>
            <c:ext xmlns:c16="http://schemas.microsoft.com/office/drawing/2014/chart" uri="{C3380CC4-5D6E-409C-BE32-E72D297353CC}">
              <c16:uniqueId val="{00000001-9FC5-4AD5-B626-FE6D1F8DC97E}"/>
            </c:ext>
          </c:extLst>
        </c:ser>
        <c:ser>
          <c:idx val="1"/>
          <c:order val="1"/>
          <c:tx>
            <c:v> Relative Maximum </c:v>
          </c:tx>
          <c:marker>
            <c:symbol val="none"/>
          </c:marker>
          <c:val>
            <c:numRef>
              <c:f>CALCOLI!$CR$17:$CV$17</c:f>
              <c:numCache>
                <c:formatCode>General</c:formatCode>
                <c:ptCount val="5"/>
                <c:pt idx="0">
                  <c:v>2</c:v>
                </c:pt>
                <c:pt idx="1">
                  <c:v>5</c:v>
                </c:pt>
                <c:pt idx="2">
                  <c:v>5</c:v>
                </c:pt>
                <c:pt idx="3">
                  <c:v>5</c:v>
                </c:pt>
                <c:pt idx="4">
                  <c:v>5</c:v>
                </c:pt>
              </c:numCache>
            </c:numRef>
          </c:val>
          <c:extLst>
            <c:ext xmlns:c16="http://schemas.microsoft.com/office/drawing/2014/chart" uri="{C3380CC4-5D6E-409C-BE32-E72D297353CC}">
              <c16:uniqueId val="{00000002-9FC5-4AD5-B626-FE6D1F8DC97E}"/>
            </c:ext>
          </c:extLst>
        </c:ser>
        <c:dLbls>
          <c:showLegendKey val="0"/>
          <c:showVal val="0"/>
          <c:showCatName val="0"/>
          <c:showSerName val="0"/>
          <c:showPercent val="0"/>
          <c:showBubbleSize val="0"/>
        </c:dLbls>
        <c:axId val="598117951"/>
        <c:axId val="598116991"/>
      </c:radarChart>
      <c:catAx>
        <c:axId val="598117951"/>
        <c:scaling>
          <c:orientation val="minMax"/>
        </c:scaling>
        <c:delete val="0"/>
        <c:axPos val="b"/>
        <c:majorGridlines/>
        <c:majorTickMark val="out"/>
        <c:minorTickMark val="none"/>
        <c:tickLblPos val="nextTo"/>
        <c:crossAx val="598116991"/>
        <c:crosses val="autoZero"/>
        <c:auto val="1"/>
        <c:lblAlgn val="ctr"/>
        <c:lblOffset val="100"/>
        <c:noMultiLvlLbl val="0"/>
      </c:catAx>
      <c:valAx>
        <c:axId val="598116991"/>
        <c:scaling>
          <c:orientation val="minMax"/>
        </c:scaling>
        <c:delete val="0"/>
        <c:axPos val="l"/>
        <c:majorGridlines/>
        <c:numFmt formatCode="General" sourceLinked="1"/>
        <c:majorTickMark val="out"/>
        <c:minorTickMark val="none"/>
        <c:tickLblPos val="nextTo"/>
        <c:crossAx val="5981179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SHD_BATT_1</a:t>
            </a:r>
          </a:p>
        </c:rich>
      </c:tx>
      <c:overlay val="0"/>
    </c:title>
    <c:autoTitleDeleted val="0"/>
    <c:plotArea>
      <c:layout/>
      <c:radarChart>
        <c:radarStyle val="marker"/>
        <c:varyColors val="0"/>
        <c:ser>
          <c:idx val="0"/>
          <c:order val="0"/>
          <c:tx>
            <c:v>SHD_BATT_1</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D80-4E09-876C-FD6201449468}"/>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CALCOLI!$CL$18:$CP$18</c:f>
              <c:numCache>
                <c:formatCode>General</c:formatCode>
                <c:ptCount val="5"/>
                <c:pt idx="0">
                  <c:v>1</c:v>
                </c:pt>
                <c:pt idx="1">
                  <c:v>4</c:v>
                </c:pt>
                <c:pt idx="2">
                  <c:v>5</c:v>
                </c:pt>
                <c:pt idx="3">
                  <c:v>5</c:v>
                </c:pt>
                <c:pt idx="4">
                  <c:v>1.6666666666666667</c:v>
                </c:pt>
              </c:numCache>
            </c:numRef>
          </c:val>
          <c:extLst>
            <c:ext xmlns:c16="http://schemas.microsoft.com/office/drawing/2014/chart" uri="{C3380CC4-5D6E-409C-BE32-E72D297353CC}">
              <c16:uniqueId val="{00000001-FD80-4E09-876C-FD6201449468}"/>
            </c:ext>
          </c:extLst>
        </c:ser>
        <c:ser>
          <c:idx val="1"/>
          <c:order val="1"/>
          <c:tx>
            <c:v> Relative Maximum </c:v>
          </c:tx>
          <c:marker>
            <c:symbol val="none"/>
          </c:marker>
          <c:val>
            <c:numRef>
              <c:f>CALCOLI!$CR$18:$CV$18</c:f>
              <c:numCache>
                <c:formatCode>General</c:formatCode>
                <c:ptCount val="5"/>
                <c:pt idx="0">
                  <c:v>2</c:v>
                </c:pt>
                <c:pt idx="1">
                  <c:v>5</c:v>
                </c:pt>
                <c:pt idx="2">
                  <c:v>5</c:v>
                </c:pt>
                <c:pt idx="3">
                  <c:v>5</c:v>
                </c:pt>
                <c:pt idx="4">
                  <c:v>5</c:v>
                </c:pt>
              </c:numCache>
            </c:numRef>
          </c:val>
          <c:extLst>
            <c:ext xmlns:c16="http://schemas.microsoft.com/office/drawing/2014/chart" uri="{C3380CC4-5D6E-409C-BE32-E72D297353CC}">
              <c16:uniqueId val="{00000002-FD80-4E09-876C-FD6201449468}"/>
            </c:ext>
          </c:extLst>
        </c:ser>
        <c:dLbls>
          <c:showLegendKey val="0"/>
          <c:showVal val="0"/>
          <c:showCatName val="0"/>
          <c:showSerName val="0"/>
          <c:showPercent val="0"/>
          <c:showBubbleSize val="0"/>
        </c:dLbls>
        <c:axId val="598116031"/>
        <c:axId val="598117471"/>
      </c:radarChart>
      <c:catAx>
        <c:axId val="598116031"/>
        <c:scaling>
          <c:orientation val="minMax"/>
        </c:scaling>
        <c:delete val="0"/>
        <c:axPos val="b"/>
        <c:majorGridlines/>
        <c:majorTickMark val="out"/>
        <c:minorTickMark val="none"/>
        <c:tickLblPos val="nextTo"/>
        <c:crossAx val="598117471"/>
        <c:crosses val="autoZero"/>
        <c:auto val="1"/>
        <c:lblAlgn val="ctr"/>
        <c:lblOffset val="100"/>
        <c:noMultiLvlLbl val="0"/>
      </c:catAx>
      <c:valAx>
        <c:axId val="598117471"/>
        <c:scaling>
          <c:orientation val="minMax"/>
        </c:scaling>
        <c:delete val="0"/>
        <c:axPos val="l"/>
        <c:majorGridlines/>
        <c:numFmt formatCode="General" sourceLinked="1"/>
        <c:majorTickMark val="out"/>
        <c:minorTickMark val="none"/>
        <c:tickLblPos val="nextTo"/>
        <c:crossAx val="59811603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SHD_BATT_2</a:t>
            </a:r>
          </a:p>
        </c:rich>
      </c:tx>
      <c:overlay val="0"/>
    </c:title>
    <c:autoTitleDeleted val="0"/>
    <c:plotArea>
      <c:layout/>
      <c:radarChart>
        <c:radarStyle val="marker"/>
        <c:varyColors val="0"/>
        <c:ser>
          <c:idx val="0"/>
          <c:order val="0"/>
          <c:tx>
            <c:v>SHD_BATT_2</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1BF-4A3A-AE2A-D9F54753BBB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CALCOLI!$CL$19:$CP$19</c:f>
              <c:numCache>
                <c:formatCode>General</c:formatCode>
                <c:ptCount val="5"/>
                <c:pt idx="0">
                  <c:v>2</c:v>
                </c:pt>
                <c:pt idx="1">
                  <c:v>4</c:v>
                </c:pt>
                <c:pt idx="2">
                  <c:v>5</c:v>
                </c:pt>
                <c:pt idx="3">
                  <c:v>5</c:v>
                </c:pt>
                <c:pt idx="4">
                  <c:v>1.6666666666666667</c:v>
                </c:pt>
              </c:numCache>
            </c:numRef>
          </c:val>
          <c:extLst>
            <c:ext xmlns:c16="http://schemas.microsoft.com/office/drawing/2014/chart" uri="{C3380CC4-5D6E-409C-BE32-E72D297353CC}">
              <c16:uniqueId val="{00000001-C1BF-4A3A-AE2A-D9F54753BBB0}"/>
            </c:ext>
          </c:extLst>
        </c:ser>
        <c:ser>
          <c:idx val="1"/>
          <c:order val="1"/>
          <c:tx>
            <c:v> Relative Maximum </c:v>
          </c:tx>
          <c:marker>
            <c:symbol val="none"/>
          </c:marker>
          <c:val>
            <c:numRef>
              <c:f>CALCOLI!$CR$19:$CV$19</c:f>
              <c:numCache>
                <c:formatCode>General</c:formatCode>
                <c:ptCount val="5"/>
                <c:pt idx="0">
                  <c:v>2</c:v>
                </c:pt>
                <c:pt idx="1">
                  <c:v>5</c:v>
                </c:pt>
                <c:pt idx="2">
                  <c:v>5</c:v>
                </c:pt>
                <c:pt idx="3">
                  <c:v>5</c:v>
                </c:pt>
                <c:pt idx="4">
                  <c:v>5</c:v>
                </c:pt>
              </c:numCache>
            </c:numRef>
          </c:val>
          <c:extLst>
            <c:ext xmlns:c16="http://schemas.microsoft.com/office/drawing/2014/chart" uri="{C3380CC4-5D6E-409C-BE32-E72D297353CC}">
              <c16:uniqueId val="{00000002-C1BF-4A3A-AE2A-D9F54753BBB0}"/>
            </c:ext>
          </c:extLst>
        </c:ser>
        <c:dLbls>
          <c:showLegendKey val="0"/>
          <c:showVal val="0"/>
          <c:showCatName val="0"/>
          <c:showSerName val="0"/>
          <c:showPercent val="0"/>
          <c:showBubbleSize val="0"/>
        </c:dLbls>
        <c:axId val="485373967"/>
        <c:axId val="485374447"/>
      </c:radarChart>
      <c:catAx>
        <c:axId val="485373967"/>
        <c:scaling>
          <c:orientation val="minMax"/>
        </c:scaling>
        <c:delete val="0"/>
        <c:axPos val="b"/>
        <c:majorGridlines/>
        <c:majorTickMark val="out"/>
        <c:minorTickMark val="none"/>
        <c:tickLblPos val="nextTo"/>
        <c:crossAx val="485374447"/>
        <c:crosses val="autoZero"/>
        <c:auto val="1"/>
        <c:lblAlgn val="ctr"/>
        <c:lblOffset val="100"/>
        <c:noMultiLvlLbl val="0"/>
      </c:catAx>
      <c:valAx>
        <c:axId val="485374447"/>
        <c:scaling>
          <c:orientation val="minMax"/>
        </c:scaling>
        <c:delete val="0"/>
        <c:axPos val="l"/>
        <c:majorGridlines/>
        <c:numFmt formatCode="General" sourceLinked="1"/>
        <c:majorTickMark val="out"/>
        <c:minorTickMark val="none"/>
        <c:tickLblPos val="nextTo"/>
        <c:crossAx val="48537396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SHD_BATT_3</a:t>
            </a:r>
          </a:p>
        </c:rich>
      </c:tx>
      <c:overlay val="0"/>
    </c:title>
    <c:autoTitleDeleted val="0"/>
    <c:plotArea>
      <c:layout/>
      <c:radarChart>
        <c:radarStyle val="marker"/>
        <c:varyColors val="0"/>
        <c:ser>
          <c:idx val="0"/>
          <c:order val="0"/>
          <c:tx>
            <c:v>SHD_BATT_3</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928-4E01-9005-399BF3A83E5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CALCOLI!$CL$20:$CP$20</c:f>
              <c:numCache>
                <c:formatCode>General</c:formatCode>
                <c:ptCount val="5"/>
                <c:pt idx="0">
                  <c:v>1</c:v>
                </c:pt>
                <c:pt idx="1">
                  <c:v>0</c:v>
                </c:pt>
                <c:pt idx="2">
                  <c:v>5</c:v>
                </c:pt>
                <c:pt idx="3">
                  <c:v>0</c:v>
                </c:pt>
                <c:pt idx="4">
                  <c:v>3.3333333333333335</c:v>
                </c:pt>
              </c:numCache>
            </c:numRef>
          </c:val>
          <c:extLst>
            <c:ext xmlns:c16="http://schemas.microsoft.com/office/drawing/2014/chart" uri="{C3380CC4-5D6E-409C-BE32-E72D297353CC}">
              <c16:uniqueId val="{00000001-7928-4E01-9005-399BF3A83E51}"/>
            </c:ext>
          </c:extLst>
        </c:ser>
        <c:ser>
          <c:idx val="1"/>
          <c:order val="1"/>
          <c:tx>
            <c:v> Relative Maximum </c:v>
          </c:tx>
          <c:marker>
            <c:symbol val="none"/>
          </c:marker>
          <c:val>
            <c:numRef>
              <c:f>CALCOLI!$CR$20:$CV$20</c:f>
              <c:numCache>
                <c:formatCode>General</c:formatCode>
                <c:ptCount val="5"/>
                <c:pt idx="0">
                  <c:v>1</c:v>
                </c:pt>
                <c:pt idx="1">
                  <c:v>5</c:v>
                </c:pt>
                <c:pt idx="2">
                  <c:v>5</c:v>
                </c:pt>
                <c:pt idx="3">
                  <c:v>5</c:v>
                </c:pt>
                <c:pt idx="4">
                  <c:v>5</c:v>
                </c:pt>
              </c:numCache>
            </c:numRef>
          </c:val>
          <c:extLst>
            <c:ext xmlns:c16="http://schemas.microsoft.com/office/drawing/2014/chart" uri="{C3380CC4-5D6E-409C-BE32-E72D297353CC}">
              <c16:uniqueId val="{00000002-7928-4E01-9005-399BF3A83E51}"/>
            </c:ext>
          </c:extLst>
        </c:ser>
        <c:dLbls>
          <c:showLegendKey val="0"/>
          <c:showVal val="0"/>
          <c:showCatName val="0"/>
          <c:showSerName val="0"/>
          <c:showPercent val="0"/>
          <c:showBubbleSize val="0"/>
        </c:dLbls>
        <c:axId val="485374927"/>
        <c:axId val="485373007"/>
      </c:radarChart>
      <c:catAx>
        <c:axId val="485374927"/>
        <c:scaling>
          <c:orientation val="minMax"/>
        </c:scaling>
        <c:delete val="0"/>
        <c:axPos val="b"/>
        <c:majorGridlines/>
        <c:majorTickMark val="out"/>
        <c:minorTickMark val="none"/>
        <c:tickLblPos val="nextTo"/>
        <c:crossAx val="485373007"/>
        <c:crosses val="autoZero"/>
        <c:auto val="1"/>
        <c:lblAlgn val="ctr"/>
        <c:lblOffset val="100"/>
        <c:noMultiLvlLbl val="0"/>
      </c:catAx>
      <c:valAx>
        <c:axId val="485373007"/>
        <c:scaling>
          <c:orientation val="minMax"/>
        </c:scaling>
        <c:delete val="0"/>
        <c:axPos val="l"/>
        <c:majorGridlines/>
        <c:numFmt formatCode="General" sourceLinked="1"/>
        <c:majorTickMark val="out"/>
        <c:minorTickMark val="none"/>
        <c:tickLblPos val="nextTo"/>
        <c:crossAx val="48537492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SHD_BATT_4</a:t>
            </a:r>
          </a:p>
        </c:rich>
      </c:tx>
      <c:overlay val="0"/>
    </c:title>
    <c:autoTitleDeleted val="0"/>
    <c:plotArea>
      <c:layout/>
      <c:radarChart>
        <c:radarStyle val="marker"/>
        <c:varyColors val="0"/>
        <c:ser>
          <c:idx val="0"/>
          <c:order val="0"/>
          <c:tx>
            <c:v>SHD_BATT_4</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B4F-450D-8A8B-59CA736A21EA}"/>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CALCOLI!$CL$21:$CP$21</c:f>
              <c:numCache>
                <c:formatCode>General</c:formatCode>
                <c:ptCount val="5"/>
                <c:pt idx="0">
                  <c:v>1</c:v>
                </c:pt>
                <c:pt idx="1">
                  <c:v>4</c:v>
                </c:pt>
                <c:pt idx="2">
                  <c:v>5</c:v>
                </c:pt>
                <c:pt idx="3">
                  <c:v>4</c:v>
                </c:pt>
                <c:pt idx="4">
                  <c:v>5</c:v>
                </c:pt>
              </c:numCache>
            </c:numRef>
          </c:val>
          <c:extLst>
            <c:ext xmlns:c16="http://schemas.microsoft.com/office/drawing/2014/chart" uri="{C3380CC4-5D6E-409C-BE32-E72D297353CC}">
              <c16:uniqueId val="{00000001-FB4F-450D-8A8B-59CA736A21EA}"/>
            </c:ext>
          </c:extLst>
        </c:ser>
        <c:ser>
          <c:idx val="1"/>
          <c:order val="1"/>
          <c:tx>
            <c:v> Relative Maximum </c:v>
          </c:tx>
          <c:marker>
            <c:symbol val="none"/>
          </c:marker>
          <c:val>
            <c:numRef>
              <c:f>CALCOLI!$CR$21:$CV$21</c:f>
              <c:numCache>
                <c:formatCode>General</c:formatCode>
                <c:ptCount val="5"/>
                <c:pt idx="0">
                  <c:v>1</c:v>
                </c:pt>
                <c:pt idx="1">
                  <c:v>5</c:v>
                </c:pt>
                <c:pt idx="2">
                  <c:v>5</c:v>
                </c:pt>
                <c:pt idx="3">
                  <c:v>5</c:v>
                </c:pt>
                <c:pt idx="4">
                  <c:v>5</c:v>
                </c:pt>
              </c:numCache>
            </c:numRef>
          </c:val>
          <c:extLst>
            <c:ext xmlns:c16="http://schemas.microsoft.com/office/drawing/2014/chart" uri="{C3380CC4-5D6E-409C-BE32-E72D297353CC}">
              <c16:uniqueId val="{00000002-FB4F-450D-8A8B-59CA736A21EA}"/>
            </c:ext>
          </c:extLst>
        </c:ser>
        <c:dLbls>
          <c:showLegendKey val="0"/>
          <c:showVal val="0"/>
          <c:showCatName val="0"/>
          <c:showSerName val="0"/>
          <c:showPercent val="0"/>
          <c:showBubbleSize val="0"/>
        </c:dLbls>
        <c:axId val="587910783"/>
        <c:axId val="587911263"/>
      </c:radarChart>
      <c:catAx>
        <c:axId val="587910783"/>
        <c:scaling>
          <c:orientation val="minMax"/>
        </c:scaling>
        <c:delete val="0"/>
        <c:axPos val="b"/>
        <c:majorGridlines/>
        <c:majorTickMark val="out"/>
        <c:minorTickMark val="none"/>
        <c:tickLblPos val="nextTo"/>
        <c:crossAx val="587911263"/>
        <c:crosses val="autoZero"/>
        <c:auto val="1"/>
        <c:lblAlgn val="ctr"/>
        <c:lblOffset val="100"/>
        <c:noMultiLvlLbl val="0"/>
      </c:catAx>
      <c:valAx>
        <c:axId val="587911263"/>
        <c:scaling>
          <c:orientation val="minMax"/>
        </c:scaling>
        <c:delete val="0"/>
        <c:axPos val="l"/>
        <c:majorGridlines/>
        <c:numFmt formatCode="General" sourceLinked="1"/>
        <c:majorTickMark val="out"/>
        <c:minorTickMark val="none"/>
        <c:tickLblPos val="nextTo"/>
        <c:crossAx val="58791078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SHD_BATT_5</a:t>
            </a:r>
          </a:p>
        </c:rich>
      </c:tx>
      <c:overlay val="0"/>
    </c:title>
    <c:autoTitleDeleted val="0"/>
    <c:plotArea>
      <c:layout/>
      <c:radarChart>
        <c:radarStyle val="marker"/>
        <c:varyColors val="0"/>
        <c:ser>
          <c:idx val="0"/>
          <c:order val="0"/>
          <c:tx>
            <c:v>SHD_BATT_5</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67C-40A5-9A8A-9A634FEBEB54}"/>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CALCOLI!$CL$22:$CP$22</c:f>
              <c:numCache>
                <c:formatCode>General</c:formatCode>
                <c:ptCount val="5"/>
                <c:pt idx="0">
                  <c:v>0</c:v>
                </c:pt>
                <c:pt idx="1">
                  <c:v>1</c:v>
                </c:pt>
                <c:pt idx="2">
                  <c:v>5</c:v>
                </c:pt>
                <c:pt idx="3">
                  <c:v>4</c:v>
                </c:pt>
                <c:pt idx="4">
                  <c:v>5</c:v>
                </c:pt>
              </c:numCache>
            </c:numRef>
          </c:val>
          <c:extLst>
            <c:ext xmlns:c16="http://schemas.microsoft.com/office/drawing/2014/chart" uri="{C3380CC4-5D6E-409C-BE32-E72D297353CC}">
              <c16:uniqueId val="{00000001-267C-40A5-9A8A-9A634FEBEB54}"/>
            </c:ext>
          </c:extLst>
        </c:ser>
        <c:ser>
          <c:idx val="1"/>
          <c:order val="1"/>
          <c:tx>
            <c:v> Relative Maximum </c:v>
          </c:tx>
          <c:marker>
            <c:symbol val="none"/>
          </c:marker>
          <c:val>
            <c:numRef>
              <c:f>CALCOLI!$CR$22:$CV$22</c:f>
              <c:numCache>
                <c:formatCode>General</c:formatCode>
                <c:ptCount val="5"/>
                <c:pt idx="0">
                  <c:v>0</c:v>
                </c:pt>
                <c:pt idx="1">
                  <c:v>5</c:v>
                </c:pt>
                <c:pt idx="2">
                  <c:v>5</c:v>
                </c:pt>
                <c:pt idx="3">
                  <c:v>5</c:v>
                </c:pt>
                <c:pt idx="4">
                  <c:v>5</c:v>
                </c:pt>
              </c:numCache>
            </c:numRef>
          </c:val>
          <c:extLst>
            <c:ext xmlns:c16="http://schemas.microsoft.com/office/drawing/2014/chart" uri="{C3380CC4-5D6E-409C-BE32-E72D297353CC}">
              <c16:uniqueId val="{00000002-267C-40A5-9A8A-9A634FEBEB54}"/>
            </c:ext>
          </c:extLst>
        </c:ser>
        <c:dLbls>
          <c:showLegendKey val="0"/>
          <c:showVal val="0"/>
          <c:showCatName val="0"/>
          <c:showSerName val="0"/>
          <c:showPercent val="0"/>
          <c:showBubbleSize val="0"/>
        </c:dLbls>
        <c:axId val="587912223"/>
        <c:axId val="587913663"/>
      </c:radarChart>
      <c:catAx>
        <c:axId val="587912223"/>
        <c:scaling>
          <c:orientation val="minMax"/>
        </c:scaling>
        <c:delete val="0"/>
        <c:axPos val="b"/>
        <c:majorGridlines/>
        <c:majorTickMark val="out"/>
        <c:minorTickMark val="none"/>
        <c:tickLblPos val="nextTo"/>
        <c:crossAx val="587913663"/>
        <c:crosses val="autoZero"/>
        <c:auto val="1"/>
        <c:lblAlgn val="ctr"/>
        <c:lblOffset val="100"/>
        <c:noMultiLvlLbl val="0"/>
      </c:catAx>
      <c:valAx>
        <c:axId val="587913663"/>
        <c:scaling>
          <c:orientation val="minMax"/>
        </c:scaling>
        <c:delete val="0"/>
        <c:axPos val="l"/>
        <c:majorGridlines/>
        <c:numFmt formatCode="General" sourceLinked="1"/>
        <c:majorTickMark val="out"/>
        <c:minorTickMark val="none"/>
        <c:tickLblPos val="nextTo"/>
        <c:crossAx val="58791222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GEN_1</a:t>
            </a:r>
          </a:p>
        </c:rich>
      </c:tx>
      <c:overlay val="0"/>
    </c:title>
    <c:autoTitleDeleted val="0"/>
    <c:plotArea>
      <c:layout/>
      <c:radarChart>
        <c:radarStyle val="marker"/>
        <c:varyColors val="0"/>
        <c:ser>
          <c:idx val="0"/>
          <c:order val="0"/>
          <c:tx>
            <c:v>GEN_1</c:v>
          </c:tx>
          <c:marker>
            <c:symbol val="none"/>
          </c:marker>
          <c:dLbls>
            <c:dLbl>
              <c:idx val="0"/>
              <c:tx>
                <c:rich>
                  <a:bodyPr/>
                  <a:lstStyle/>
                  <a:p>
                    <a:r>
                      <a:rPr lang="en-US"/>
                      <a:t>CAPACITY</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BC8-4A08-9BCB-2461CB8B72F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val>
            <c:numRef>
              <c:f>CALCOLI!$CL$23:$CP$23</c:f>
              <c:numCache>
                <c:formatCode>General</c:formatCode>
                <c:ptCount val="5"/>
                <c:pt idx="0">
                  <c:v>1</c:v>
                </c:pt>
                <c:pt idx="1">
                  <c:v>0</c:v>
                </c:pt>
                <c:pt idx="2">
                  <c:v>0</c:v>
                </c:pt>
                <c:pt idx="3">
                  <c:v>0</c:v>
                </c:pt>
                <c:pt idx="4">
                  <c:v>5</c:v>
                </c:pt>
              </c:numCache>
            </c:numRef>
          </c:val>
          <c:extLst>
            <c:ext xmlns:c16="http://schemas.microsoft.com/office/drawing/2014/chart" uri="{C3380CC4-5D6E-409C-BE32-E72D297353CC}">
              <c16:uniqueId val="{00000001-DBC8-4A08-9BCB-2461CB8B72F1}"/>
            </c:ext>
          </c:extLst>
        </c:ser>
        <c:ser>
          <c:idx val="1"/>
          <c:order val="1"/>
          <c:tx>
            <c:v> Relative Maximum </c:v>
          </c:tx>
          <c:marker>
            <c:symbol val="none"/>
          </c:marker>
          <c:val>
            <c:numRef>
              <c:f>CALCOLI!$CR$23:$CV$23</c:f>
              <c:numCache>
                <c:formatCode>General</c:formatCode>
                <c:ptCount val="5"/>
                <c:pt idx="0">
                  <c:v>1</c:v>
                </c:pt>
                <c:pt idx="1">
                  <c:v>5</c:v>
                </c:pt>
                <c:pt idx="2">
                  <c:v>5</c:v>
                </c:pt>
                <c:pt idx="3">
                  <c:v>5</c:v>
                </c:pt>
                <c:pt idx="4">
                  <c:v>5</c:v>
                </c:pt>
              </c:numCache>
            </c:numRef>
          </c:val>
          <c:extLst>
            <c:ext xmlns:c16="http://schemas.microsoft.com/office/drawing/2014/chart" uri="{C3380CC4-5D6E-409C-BE32-E72D297353CC}">
              <c16:uniqueId val="{00000002-DBC8-4A08-9BCB-2461CB8B72F1}"/>
            </c:ext>
          </c:extLst>
        </c:ser>
        <c:dLbls>
          <c:showLegendKey val="0"/>
          <c:showVal val="0"/>
          <c:showCatName val="0"/>
          <c:showSerName val="0"/>
          <c:showPercent val="0"/>
          <c:showBubbleSize val="0"/>
        </c:dLbls>
        <c:axId val="587815503"/>
        <c:axId val="587813103"/>
      </c:radarChart>
      <c:catAx>
        <c:axId val="587815503"/>
        <c:scaling>
          <c:orientation val="minMax"/>
        </c:scaling>
        <c:delete val="0"/>
        <c:axPos val="b"/>
        <c:majorGridlines/>
        <c:majorTickMark val="out"/>
        <c:minorTickMark val="none"/>
        <c:tickLblPos val="nextTo"/>
        <c:crossAx val="587813103"/>
        <c:crosses val="autoZero"/>
        <c:auto val="1"/>
        <c:lblAlgn val="ctr"/>
        <c:lblOffset val="100"/>
        <c:noMultiLvlLbl val="0"/>
      </c:catAx>
      <c:valAx>
        <c:axId val="587813103"/>
        <c:scaling>
          <c:orientation val="minMax"/>
        </c:scaling>
        <c:delete val="0"/>
        <c:axPos val="l"/>
        <c:majorGridlines/>
        <c:numFmt formatCode="General" sourceLinked="1"/>
        <c:majorTickMark val="out"/>
        <c:minorTickMark val="none"/>
        <c:tickLblPos val="nextTo"/>
        <c:crossAx val="5878155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 LORENZ CURVE - ALL - IMPACT OF THE TWO PROJECT </a:t>
            </a:r>
          </a:p>
        </c:rich>
      </c:tx>
      <c:overlay val="0"/>
    </c:title>
    <c:autoTitleDeleted val="0"/>
    <c:plotArea>
      <c:layout/>
      <c:scatterChart>
        <c:scatterStyle val="lineMarker"/>
        <c:varyColors val="0"/>
        <c:ser>
          <c:idx val="0"/>
          <c:order val="0"/>
          <c:tx>
            <c:v> BISETTRICE </c:v>
          </c:tx>
          <c:xVal>
            <c:numRef>
              <c:f>CALCOLI!$DJ$3:$DJ$24</c:f>
              <c:numCache>
                <c:formatCode>0.00%</c:formatCode>
                <c:ptCount val="22"/>
                <c:pt idx="0">
                  <c:v>0</c:v>
                </c:pt>
                <c:pt idx="1">
                  <c:v>0.29411764705882354</c:v>
                </c:pt>
                <c:pt idx="2">
                  <c:v>0.45378151260504201</c:v>
                </c:pt>
                <c:pt idx="3">
                  <c:v>0.73949579831932777</c:v>
                </c:pt>
                <c:pt idx="4">
                  <c:v>0.74789915966386555</c:v>
                </c:pt>
                <c:pt idx="5">
                  <c:v>0.78991596638655459</c:v>
                </c:pt>
                <c:pt idx="6">
                  <c:v>0.79831932773109249</c:v>
                </c:pt>
                <c:pt idx="7">
                  <c:v>0.80672268907563027</c:v>
                </c:pt>
                <c:pt idx="8">
                  <c:v>0.81512605042016806</c:v>
                </c:pt>
                <c:pt idx="9">
                  <c:v>0.82352941176470584</c:v>
                </c:pt>
                <c:pt idx="10">
                  <c:v>0.83193277310924374</c:v>
                </c:pt>
                <c:pt idx="11">
                  <c:v>0.84033613445378152</c:v>
                </c:pt>
                <c:pt idx="12">
                  <c:v>0.8571428571428571</c:v>
                </c:pt>
                <c:pt idx="13">
                  <c:v>0.87394957983193278</c:v>
                </c:pt>
                <c:pt idx="14">
                  <c:v>0.90756302521008403</c:v>
                </c:pt>
                <c:pt idx="15">
                  <c:v>0.9327731092436975</c:v>
                </c:pt>
                <c:pt idx="16">
                  <c:v>0.94117647058823528</c:v>
                </c:pt>
                <c:pt idx="17">
                  <c:v>0.94957983193277307</c:v>
                </c:pt>
                <c:pt idx="18">
                  <c:v>0.96638655462184875</c:v>
                </c:pt>
                <c:pt idx="19">
                  <c:v>0.98319327731092432</c:v>
                </c:pt>
                <c:pt idx="20">
                  <c:v>0.99159663865546221</c:v>
                </c:pt>
                <c:pt idx="21">
                  <c:v>1</c:v>
                </c:pt>
              </c:numCache>
            </c:numRef>
          </c:xVal>
          <c:yVal>
            <c:numRef>
              <c:f>CALCOLI!$DJ$3:$DJ$24</c:f>
              <c:numCache>
                <c:formatCode>0.00%</c:formatCode>
                <c:ptCount val="22"/>
                <c:pt idx="0">
                  <c:v>0</c:v>
                </c:pt>
                <c:pt idx="1">
                  <c:v>0.29411764705882354</c:v>
                </c:pt>
                <c:pt idx="2">
                  <c:v>0.45378151260504201</c:v>
                </c:pt>
                <c:pt idx="3">
                  <c:v>0.73949579831932777</c:v>
                </c:pt>
                <c:pt idx="4">
                  <c:v>0.74789915966386555</c:v>
                </c:pt>
                <c:pt idx="5">
                  <c:v>0.78991596638655459</c:v>
                </c:pt>
                <c:pt idx="6">
                  <c:v>0.79831932773109249</c:v>
                </c:pt>
                <c:pt idx="7">
                  <c:v>0.80672268907563027</c:v>
                </c:pt>
                <c:pt idx="8">
                  <c:v>0.81512605042016806</c:v>
                </c:pt>
                <c:pt idx="9">
                  <c:v>0.82352941176470584</c:v>
                </c:pt>
                <c:pt idx="10">
                  <c:v>0.83193277310924374</c:v>
                </c:pt>
                <c:pt idx="11">
                  <c:v>0.84033613445378152</c:v>
                </c:pt>
                <c:pt idx="12">
                  <c:v>0.8571428571428571</c:v>
                </c:pt>
                <c:pt idx="13">
                  <c:v>0.87394957983193278</c:v>
                </c:pt>
                <c:pt idx="14">
                  <c:v>0.90756302521008403</c:v>
                </c:pt>
                <c:pt idx="15">
                  <c:v>0.9327731092436975</c:v>
                </c:pt>
                <c:pt idx="16">
                  <c:v>0.94117647058823528</c:v>
                </c:pt>
                <c:pt idx="17">
                  <c:v>0.94957983193277307</c:v>
                </c:pt>
                <c:pt idx="18">
                  <c:v>0.96638655462184875</c:v>
                </c:pt>
                <c:pt idx="19">
                  <c:v>0.98319327731092432</c:v>
                </c:pt>
                <c:pt idx="20">
                  <c:v>0.99159663865546221</c:v>
                </c:pt>
                <c:pt idx="21">
                  <c:v>1</c:v>
                </c:pt>
              </c:numCache>
            </c:numRef>
          </c:yVal>
          <c:smooth val="0"/>
          <c:extLst>
            <c:ext xmlns:c16="http://schemas.microsoft.com/office/drawing/2014/chart" uri="{C3380CC4-5D6E-409C-BE32-E72D297353CC}">
              <c16:uniqueId val="{0000000B-3BBE-4AA3-91BC-D724DFFC747C}"/>
            </c:ext>
          </c:extLst>
        </c:ser>
        <c:ser>
          <c:idx val="1"/>
          <c:order val="1"/>
          <c:tx>
            <c:v> Lorenz Curve on Income  </c:v>
          </c:tx>
          <c:xVal>
            <c:numRef>
              <c:f>CALCOLI!$DJ$3:$DJ$24</c:f>
              <c:numCache>
                <c:formatCode>0.00%</c:formatCode>
                <c:ptCount val="22"/>
                <c:pt idx="0">
                  <c:v>0</c:v>
                </c:pt>
                <c:pt idx="1">
                  <c:v>0.29411764705882354</c:v>
                </c:pt>
                <c:pt idx="2">
                  <c:v>0.45378151260504201</c:v>
                </c:pt>
                <c:pt idx="3">
                  <c:v>0.73949579831932777</c:v>
                </c:pt>
                <c:pt idx="4">
                  <c:v>0.74789915966386555</c:v>
                </c:pt>
                <c:pt idx="5">
                  <c:v>0.78991596638655459</c:v>
                </c:pt>
                <c:pt idx="6">
                  <c:v>0.79831932773109249</c:v>
                </c:pt>
                <c:pt idx="7">
                  <c:v>0.80672268907563027</c:v>
                </c:pt>
                <c:pt idx="8">
                  <c:v>0.81512605042016806</c:v>
                </c:pt>
                <c:pt idx="9">
                  <c:v>0.82352941176470584</c:v>
                </c:pt>
                <c:pt idx="10">
                  <c:v>0.83193277310924374</c:v>
                </c:pt>
                <c:pt idx="11">
                  <c:v>0.84033613445378152</c:v>
                </c:pt>
                <c:pt idx="12">
                  <c:v>0.8571428571428571</c:v>
                </c:pt>
                <c:pt idx="13">
                  <c:v>0.87394957983193278</c:v>
                </c:pt>
                <c:pt idx="14">
                  <c:v>0.90756302521008403</c:v>
                </c:pt>
                <c:pt idx="15">
                  <c:v>0.9327731092436975</c:v>
                </c:pt>
                <c:pt idx="16">
                  <c:v>0.94117647058823528</c:v>
                </c:pt>
                <c:pt idx="17">
                  <c:v>0.94957983193277307</c:v>
                </c:pt>
                <c:pt idx="18">
                  <c:v>0.96638655462184875</c:v>
                </c:pt>
                <c:pt idx="19">
                  <c:v>0.98319327731092432</c:v>
                </c:pt>
                <c:pt idx="20">
                  <c:v>0.99159663865546221</c:v>
                </c:pt>
                <c:pt idx="21">
                  <c:v>1</c:v>
                </c:pt>
              </c:numCache>
            </c:numRef>
          </c:xVal>
          <c:yVal>
            <c:numRef>
              <c:f>CALCOLI!$DK$3:$DK$24</c:f>
              <c:numCache>
                <c:formatCode>0.00%</c:formatCode>
                <c:ptCount val="22"/>
                <c:pt idx="0">
                  <c:v>0</c:v>
                </c:pt>
                <c:pt idx="1">
                  <c:v>0.28750975479525198</c:v>
                </c:pt>
                <c:pt idx="2">
                  <c:v>0.44358647882696017</c:v>
                </c:pt>
                <c:pt idx="3">
                  <c:v>0.72288166919949071</c:v>
                </c:pt>
                <c:pt idx="4">
                  <c:v>0.73109623362221221</c:v>
                </c:pt>
                <c:pt idx="5">
                  <c:v>0.77216905573581962</c:v>
                </c:pt>
                <c:pt idx="6">
                  <c:v>0.78038362015854112</c:v>
                </c:pt>
                <c:pt idx="7">
                  <c:v>0.78859818458126263</c:v>
                </c:pt>
                <c:pt idx="8">
                  <c:v>0.79681274900398402</c:v>
                </c:pt>
                <c:pt idx="9">
                  <c:v>0.80502731342670553</c:v>
                </c:pt>
                <c:pt idx="10">
                  <c:v>0.81418655275803997</c:v>
                </c:pt>
                <c:pt idx="11">
                  <c:v>0.82334579208937442</c:v>
                </c:pt>
                <c:pt idx="12">
                  <c:v>0.84166427075204342</c:v>
                </c:pt>
                <c:pt idx="13">
                  <c:v>0.85998274941471231</c:v>
                </c:pt>
                <c:pt idx="14">
                  <c:v>0.89661970674005009</c:v>
                </c:pt>
                <c:pt idx="15">
                  <c:v>0.92409742473405343</c:v>
                </c:pt>
                <c:pt idx="16">
                  <c:v>0.93354417382018318</c:v>
                </c:pt>
                <c:pt idx="17">
                  <c:v>0.94299092290631292</c:v>
                </c:pt>
                <c:pt idx="18">
                  <c:v>0.9618844210785723</c:v>
                </c:pt>
                <c:pt idx="19">
                  <c:v>0.98077791925083169</c:v>
                </c:pt>
                <c:pt idx="20">
                  <c:v>0.99022466833696143</c:v>
                </c:pt>
                <c:pt idx="21">
                  <c:v>1</c:v>
                </c:pt>
              </c:numCache>
            </c:numRef>
          </c:yVal>
          <c:smooth val="0"/>
          <c:extLst>
            <c:ext xmlns:c16="http://schemas.microsoft.com/office/drawing/2014/chart" uri="{C3380CC4-5D6E-409C-BE32-E72D297353CC}">
              <c16:uniqueId val="{0000000C-3BBE-4AA3-91BC-D724DFFC747C}"/>
            </c:ext>
          </c:extLst>
        </c:ser>
        <c:ser>
          <c:idx val="2"/>
          <c:order val="2"/>
          <c:tx>
            <c:v> Energy Consumption (ANTE) </c:v>
          </c:tx>
          <c:xVal>
            <c:numRef>
              <c:f>CALCOLI!$DL$3:$DL$24</c:f>
              <c:numCache>
                <c:formatCode>0.00%</c:formatCode>
                <c:ptCount val="22"/>
                <c:pt idx="0">
                  <c:v>0</c:v>
                </c:pt>
                <c:pt idx="1">
                  <c:v>0.29411764705882354</c:v>
                </c:pt>
                <c:pt idx="2">
                  <c:v>0.45378151260504201</c:v>
                </c:pt>
                <c:pt idx="3">
                  <c:v>0.73949579831932777</c:v>
                </c:pt>
                <c:pt idx="4">
                  <c:v>0.74789915966386555</c:v>
                </c:pt>
                <c:pt idx="5">
                  <c:v>0.78991596638655459</c:v>
                </c:pt>
                <c:pt idx="6">
                  <c:v>0.79831932773109249</c:v>
                </c:pt>
                <c:pt idx="7">
                  <c:v>0.80672268907563027</c:v>
                </c:pt>
                <c:pt idx="8">
                  <c:v>0.81512605042016806</c:v>
                </c:pt>
                <c:pt idx="9">
                  <c:v>0.82352941176470584</c:v>
                </c:pt>
                <c:pt idx="10">
                  <c:v>0.84033613445378152</c:v>
                </c:pt>
                <c:pt idx="11">
                  <c:v>0.84873949579831931</c:v>
                </c:pt>
                <c:pt idx="12">
                  <c:v>0.86554621848739499</c:v>
                </c:pt>
                <c:pt idx="13">
                  <c:v>0.88235294117647056</c:v>
                </c:pt>
                <c:pt idx="14">
                  <c:v>0.89915966386554624</c:v>
                </c:pt>
                <c:pt idx="15">
                  <c:v>0.9327731092436975</c:v>
                </c:pt>
                <c:pt idx="16">
                  <c:v>0.94117647058823528</c:v>
                </c:pt>
                <c:pt idx="17">
                  <c:v>0.96638655462184875</c:v>
                </c:pt>
                <c:pt idx="18">
                  <c:v>0.97478991596638653</c:v>
                </c:pt>
                <c:pt idx="19">
                  <c:v>0.98319327731092432</c:v>
                </c:pt>
                <c:pt idx="20">
                  <c:v>0.99159663865546221</c:v>
                </c:pt>
                <c:pt idx="21">
                  <c:v>1</c:v>
                </c:pt>
              </c:numCache>
            </c:numRef>
          </c:xVal>
          <c:yVal>
            <c:numRef>
              <c:f>CALCOLI!$DM$3:$DM$24</c:f>
              <c:numCache>
                <c:formatCode>0.00%</c:formatCode>
                <c:ptCount val="22"/>
                <c:pt idx="0">
                  <c:v>0</c:v>
                </c:pt>
                <c:pt idx="1">
                  <c:v>0</c:v>
                </c:pt>
                <c:pt idx="2">
                  <c:v>0</c:v>
                </c:pt>
                <c:pt idx="3">
                  <c:v>0</c:v>
                </c:pt>
                <c:pt idx="4">
                  <c:v>0</c:v>
                </c:pt>
                <c:pt idx="5">
                  <c:v>0</c:v>
                </c:pt>
                <c:pt idx="6">
                  <c:v>0</c:v>
                </c:pt>
                <c:pt idx="7">
                  <c:v>0</c:v>
                </c:pt>
                <c:pt idx="8">
                  <c:v>0</c:v>
                </c:pt>
                <c:pt idx="9">
                  <c:v>0</c:v>
                </c:pt>
                <c:pt idx="10">
                  <c:v>0</c:v>
                </c:pt>
                <c:pt idx="11">
                  <c:v>0</c:v>
                </c:pt>
                <c:pt idx="12">
                  <c:v>2.4509803921568627E-2</c:v>
                </c:pt>
                <c:pt idx="13">
                  <c:v>4.9019607843137254E-2</c:v>
                </c:pt>
                <c:pt idx="14">
                  <c:v>0.11029411764705882</c:v>
                </c:pt>
                <c:pt idx="15">
                  <c:v>0.25735294117647056</c:v>
                </c:pt>
                <c:pt idx="16">
                  <c:v>0.31862745098039214</c:v>
                </c:pt>
                <c:pt idx="17">
                  <c:v>0.52083333333333337</c:v>
                </c:pt>
                <c:pt idx="18">
                  <c:v>0.59436274509803921</c:v>
                </c:pt>
                <c:pt idx="19">
                  <c:v>0.69730392156862742</c:v>
                </c:pt>
                <c:pt idx="20">
                  <c:v>0.80759803921568629</c:v>
                </c:pt>
                <c:pt idx="21">
                  <c:v>1</c:v>
                </c:pt>
              </c:numCache>
            </c:numRef>
          </c:yVal>
          <c:smooth val="0"/>
          <c:extLst>
            <c:ext xmlns:c16="http://schemas.microsoft.com/office/drawing/2014/chart" uri="{C3380CC4-5D6E-409C-BE32-E72D297353CC}">
              <c16:uniqueId val="{0000000D-3BBE-4AA3-91BC-D724DFFC747C}"/>
            </c:ext>
          </c:extLst>
        </c:ser>
        <c:ser>
          <c:idx val="3"/>
          <c:order val="3"/>
          <c:tx>
            <c:v> Energy Consumption (PROJECT A) </c:v>
          </c:tx>
          <c:xVal>
            <c:numRef>
              <c:f>CALCOLI!$DW$3:$DW$24</c:f>
              <c:numCache>
                <c:formatCode>0.00%</c:formatCode>
                <c:ptCount val="22"/>
                <c:pt idx="0">
                  <c:v>0</c:v>
                </c:pt>
                <c:pt idx="1">
                  <c:v>0.22875816993464052</c:v>
                </c:pt>
                <c:pt idx="2">
                  <c:v>0.24183006535947713</c:v>
                </c:pt>
                <c:pt idx="3">
                  <c:v>0.24836601307189543</c:v>
                </c:pt>
                <c:pt idx="4">
                  <c:v>0.26143790849673204</c:v>
                </c:pt>
                <c:pt idx="5">
                  <c:v>0.26797385620915032</c:v>
                </c:pt>
                <c:pt idx="6">
                  <c:v>0.28104575163398693</c:v>
                </c:pt>
                <c:pt idx="7">
                  <c:v>0.29411764705882354</c:v>
                </c:pt>
                <c:pt idx="8">
                  <c:v>0.32679738562091504</c:v>
                </c:pt>
                <c:pt idx="9">
                  <c:v>0.33333333333333331</c:v>
                </c:pt>
                <c:pt idx="10">
                  <c:v>0.33986928104575165</c:v>
                </c:pt>
                <c:pt idx="11">
                  <c:v>0.34640522875816993</c:v>
                </c:pt>
                <c:pt idx="12">
                  <c:v>0.35294117647058826</c:v>
                </c:pt>
                <c:pt idx="13">
                  <c:v>0.35947712418300654</c:v>
                </c:pt>
                <c:pt idx="14">
                  <c:v>0.36601307189542481</c:v>
                </c:pt>
                <c:pt idx="15">
                  <c:v>0.37254901960784315</c:v>
                </c:pt>
                <c:pt idx="16">
                  <c:v>0.37908496732026142</c:v>
                </c:pt>
                <c:pt idx="17">
                  <c:v>0.39869281045751637</c:v>
                </c:pt>
                <c:pt idx="18">
                  <c:v>0.52287581699346408</c:v>
                </c:pt>
                <c:pt idx="19">
                  <c:v>0.5490196078431373</c:v>
                </c:pt>
                <c:pt idx="20">
                  <c:v>0.77124183006535951</c:v>
                </c:pt>
                <c:pt idx="21">
                  <c:v>1</c:v>
                </c:pt>
              </c:numCache>
            </c:numRef>
          </c:xVal>
          <c:yVal>
            <c:numRef>
              <c:f>CALCOLI!$DX$3:$DX$24</c:f>
              <c:numCache>
                <c:formatCode>0.00%</c:formatCode>
                <c:ptCount val="22"/>
                <c:pt idx="0">
                  <c:v>0</c:v>
                </c:pt>
                <c:pt idx="1">
                  <c:v>3.0153157243516205E-4</c:v>
                </c:pt>
                <c:pt idx="2">
                  <c:v>1.5076578621758103E-3</c:v>
                </c:pt>
                <c:pt idx="3">
                  <c:v>2.2250950517629202E-3</c:v>
                </c:pt>
                <c:pt idx="4">
                  <c:v>3.6807647117947369E-3</c:v>
                </c:pt>
                <c:pt idx="5">
                  <c:v>4.4397924630970413E-3</c:v>
                </c:pt>
                <c:pt idx="6">
                  <c:v>6.3113677402808054E-3</c:v>
                </c:pt>
                <c:pt idx="7">
                  <c:v>8.8483920049076854E-3</c:v>
                </c:pt>
                <c:pt idx="8">
                  <c:v>1.690656333722667E-2</c:v>
                </c:pt>
                <c:pt idx="9">
                  <c:v>1.872615041226644E-2</c:v>
                </c:pt>
                <c:pt idx="10">
                  <c:v>2.0597725689450206E-2</c:v>
                </c:pt>
                <c:pt idx="11">
                  <c:v>2.2562879730493157E-2</c:v>
                </c:pt>
                <c:pt idx="12">
                  <c:v>2.4943939388688059E-2</c:v>
                </c:pt>
                <c:pt idx="13">
                  <c:v>2.8097890318756993E-2</c:v>
                </c:pt>
                <c:pt idx="14">
                  <c:v>3.1251841248825928E-2</c:v>
                </c:pt>
                <c:pt idx="15">
                  <c:v>3.482169779604681E-2</c:v>
                </c:pt>
                <c:pt idx="16">
                  <c:v>3.978483816072672E-2</c:v>
                </c:pt>
                <c:pt idx="17">
                  <c:v>6.6485978781881755E-2</c:v>
                </c:pt>
                <c:pt idx="18">
                  <c:v>0.24290274393730912</c:v>
                </c:pt>
                <c:pt idx="19">
                  <c:v>0.28205332603187916</c:v>
                </c:pt>
                <c:pt idx="20">
                  <c:v>0.63062382376692649</c:v>
                </c:pt>
                <c:pt idx="21">
                  <c:v>1</c:v>
                </c:pt>
              </c:numCache>
            </c:numRef>
          </c:yVal>
          <c:smooth val="0"/>
          <c:extLst>
            <c:ext xmlns:c16="http://schemas.microsoft.com/office/drawing/2014/chart" uri="{C3380CC4-5D6E-409C-BE32-E72D297353CC}">
              <c16:uniqueId val="{0000000E-3BBE-4AA3-91BC-D724DFFC747C}"/>
            </c:ext>
          </c:extLst>
        </c:ser>
        <c:ser>
          <c:idx val="4"/>
          <c:order val="4"/>
          <c:tx>
            <c:v> Energy Consumption (PROJECT B) </c:v>
          </c:tx>
          <c:xVal>
            <c:numRef>
              <c:f>CALCOLI!$EG$3:$EG$24</c:f>
              <c:numCache>
                <c:formatCode>0.00%</c:formatCode>
                <c:ptCount val="22"/>
                <c:pt idx="0">
                  <c:v>0</c:v>
                </c:pt>
                <c:pt idx="1">
                  <c:v>8.4033613445378148E-3</c:v>
                </c:pt>
                <c:pt idx="2">
                  <c:v>1.680672268907563E-2</c:v>
                </c:pt>
                <c:pt idx="3">
                  <c:v>2.5210084033613446E-2</c:v>
                </c:pt>
                <c:pt idx="4">
                  <c:v>3.3613445378151259E-2</c:v>
                </c:pt>
                <c:pt idx="5">
                  <c:v>4.2016806722689079E-2</c:v>
                </c:pt>
                <c:pt idx="6">
                  <c:v>5.0420168067226892E-2</c:v>
                </c:pt>
                <c:pt idx="7">
                  <c:v>5.8823529411764705E-2</c:v>
                </c:pt>
                <c:pt idx="8">
                  <c:v>7.5630252100840331E-2</c:v>
                </c:pt>
                <c:pt idx="9">
                  <c:v>9.2436974789915971E-2</c:v>
                </c:pt>
                <c:pt idx="10">
                  <c:v>0.1092436974789916</c:v>
                </c:pt>
                <c:pt idx="11">
                  <c:v>0.12605042016806722</c:v>
                </c:pt>
                <c:pt idx="12">
                  <c:v>0.13445378151260504</c:v>
                </c:pt>
                <c:pt idx="13">
                  <c:v>0.14285714285714285</c:v>
                </c:pt>
                <c:pt idx="14">
                  <c:v>0.17647058823529413</c:v>
                </c:pt>
                <c:pt idx="15">
                  <c:v>0.18487394957983194</c:v>
                </c:pt>
                <c:pt idx="16">
                  <c:v>0.22689075630252101</c:v>
                </c:pt>
                <c:pt idx="17">
                  <c:v>0.23529411764705882</c:v>
                </c:pt>
                <c:pt idx="18">
                  <c:v>0.26050420168067229</c:v>
                </c:pt>
                <c:pt idx="19">
                  <c:v>0.42016806722689076</c:v>
                </c:pt>
                <c:pt idx="20">
                  <c:v>0.70588235294117652</c:v>
                </c:pt>
                <c:pt idx="21">
                  <c:v>1</c:v>
                </c:pt>
              </c:numCache>
            </c:numRef>
          </c:xVal>
          <c:yVal>
            <c:numRef>
              <c:f>CALCOLI!$EH$3:$EH$24</c:f>
              <c:numCache>
                <c:formatCode>0.00%</c:formatCode>
                <c:ptCount val="22"/>
                <c:pt idx="0">
                  <c:v>0</c:v>
                </c:pt>
                <c:pt idx="1">
                  <c:v>1.1500466407804316E-4</c:v>
                </c:pt>
                <c:pt idx="2">
                  <c:v>2.3667626520408884E-4</c:v>
                </c:pt>
                <c:pt idx="3">
                  <c:v>5.2835476105419826E-4</c:v>
                </c:pt>
                <c:pt idx="4">
                  <c:v>8.2836692821431084E-4</c:v>
                </c:pt>
                <c:pt idx="5">
                  <c:v>1.143379703732429E-3</c:v>
                </c:pt>
                <c:pt idx="6">
                  <c:v>1.4956162111018946E-3</c:v>
                </c:pt>
                <c:pt idx="7">
                  <c:v>1.877298357100038E-3</c:v>
                </c:pt>
                <c:pt idx="8">
                  <c:v>3.23290889019388E-3</c:v>
                </c:pt>
                <c:pt idx="9">
                  <c:v>4.6418549196717424E-3</c:v>
                </c:pt>
                <c:pt idx="10">
                  <c:v>6.1308041937256346E-3</c:v>
                </c:pt>
                <c:pt idx="11">
                  <c:v>7.6330873418755316E-3</c:v>
                </c:pt>
                <c:pt idx="12">
                  <c:v>9.1387039585494306E-3</c:v>
                </c:pt>
                <c:pt idx="13">
                  <c:v>1.0644320575223328E-2</c:v>
                </c:pt>
                <c:pt idx="14">
                  <c:v>1.6920130649743018E-2</c:v>
                </c:pt>
                <c:pt idx="15">
                  <c:v>1.8492416636896939E-2</c:v>
                </c:pt>
                <c:pt idx="16">
                  <c:v>2.6798309042533389E-2</c:v>
                </c:pt>
                <c:pt idx="17">
                  <c:v>2.8593937420795395E-2</c:v>
                </c:pt>
                <c:pt idx="18">
                  <c:v>4.1874476020416378E-2</c:v>
                </c:pt>
                <c:pt idx="19">
                  <c:v>0.16903185518079344</c:v>
                </c:pt>
                <c:pt idx="20">
                  <c:v>0.56851027847240465</c:v>
                </c:pt>
                <c:pt idx="21">
                  <c:v>1</c:v>
                </c:pt>
              </c:numCache>
            </c:numRef>
          </c:yVal>
          <c:smooth val="0"/>
          <c:extLst>
            <c:ext xmlns:c16="http://schemas.microsoft.com/office/drawing/2014/chart" uri="{C3380CC4-5D6E-409C-BE32-E72D297353CC}">
              <c16:uniqueId val="{0000000F-3BBE-4AA3-91BC-D724DFFC747C}"/>
            </c:ext>
          </c:extLst>
        </c:ser>
        <c:dLbls>
          <c:showLegendKey val="0"/>
          <c:showVal val="0"/>
          <c:showCatName val="0"/>
          <c:showSerName val="0"/>
          <c:showPercent val="0"/>
          <c:showBubbleSize val="0"/>
        </c:dLbls>
        <c:axId val="744886880"/>
        <c:axId val="744887840"/>
      </c:scatterChart>
      <c:valAx>
        <c:axId val="744886880"/>
        <c:scaling>
          <c:orientation val="minMax"/>
          <c:max val="1"/>
        </c:scaling>
        <c:delete val="0"/>
        <c:axPos val="b"/>
        <c:title>
          <c:tx>
            <c:rich>
              <a:bodyPr/>
              <a:lstStyle/>
              <a:p>
                <a:pPr>
                  <a:defRPr/>
                </a:pPr>
                <a:r>
                  <a:rPr lang="en-GB"/>
                  <a:t> % population (all) </a:t>
                </a:r>
              </a:p>
            </c:rich>
          </c:tx>
          <c:overlay val="0"/>
        </c:title>
        <c:numFmt formatCode="0%" sourceLinked="0"/>
        <c:majorTickMark val="out"/>
        <c:minorTickMark val="none"/>
        <c:tickLblPos val="nextTo"/>
        <c:crossAx val="744887840"/>
        <c:crosses val="autoZero"/>
        <c:crossBetween val="midCat"/>
      </c:valAx>
      <c:valAx>
        <c:axId val="744887840"/>
        <c:scaling>
          <c:orientation val="minMax"/>
          <c:max val="1"/>
        </c:scaling>
        <c:delete val="0"/>
        <c:axPos val="l"/>
        <c:majorGridlines/>
        <c:title>
          <c:tx>
            <c:rich>
              <a:bodyPr/>
              <a:lstStyle/>
              <a:p>
                <a:pPr>
                  <a:defRPr/>
                </a:pPr>
                <a:r>
                  <a:rPr lang="en-GB"/>
                  <a:t> % income vs En. Cons.</a:t>
                </a:r>
              </a:p>
            </c:rich>
          </c:tx>
          <c:overlay val="0"/>
        </c:title>
        <c:numFmt formatCode="0%" sourceLinked="0"/>
        <c:majorTickMark val="out"/>
        <c:minorTickMark val="none"/>
        <c:tickLblPos val="nextTo"/>
        <c:crossAx val="744886880"/>
        <c:crosses val="autoZero"/>
        <c:crossBetween val="midCat"/>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 LORENZE CURVE - ONLY BENEF. TO PROJECT A </a:t>
            </a:r>
          </a:p>
        </c:rich>
      </c:tx>
      <c:overlay val="0"/>
    </c:title>
    <c:autoTitleDeleted val="0"/>
    <c:plotArea>
      <c:layout/>
      <c:scatterChart>
        <c:scatterStyle val="lineMarker"/>
        <c:varyColors val="0"/>
        <c:ser>
          <c:idx val="0"/>
          <c:order val="0"/>
          <c:tx>
            <c:v> BISETTRICE </c:v>
          </c:tx>
          <c:xVal>
            <c:numRef>
              <c:f>CALCOLI!$DJ$3:$DJ$24</c:f>
              <c:numCache>
                <c:formatCode>0.00%</c:formatCode>
                <c:ptCount val="22"/>
                <c:pt idx="0">
                  <c:v>0</c:v>
                </c:pt>
                <c:pt idx="1">
                  <c:v>0.29411764705882354</c:v>
                </c:pt>
                <c:pt idx="2">
                  <c:v>0.45378151260504201</c:v>
                </c:pt>
                <c:pt idx="3">
                  <c:v>0.73949579831932777</c:v>
                </c:pt>
                <c:pt idx="4">
                  <c:v>0.74789915966386555</c:v>
                </c:pt>
                <c:pt idx="5">
                  <c:v>0.78991596638655459</c:v>
                </c:pt>
                <c:pt idx="6">
                  <c:v>0.79831932773109249</c:v>
                </c:pt>
                <c:pt idx="7">
                  <c:v>0.80672268907563027</c:v>
                </c:pt>
                <c:pt idx="8">
                  <c:v>0.81512605042016806</c:v>
                </c:pt>
                <c:pt idx="9">
                  <c:v>0.82352941176470584</c:v>
                </c:pt>
                <c:pt idx="10">
                  <c:v>0.83193277310924374</c:v>
                </c:pt>
                <c:pt idx="11">
                  <c:v>0.84033613445378152</c:v>
                </c:pt>
                <c:pt idx="12">
                  <c:v>0.8571428571428571</c:v>
                </c:pt>
                <c:pt idx="13">
                  <c:v>0.87394957983193278</c:v>
                </c:pt>
                <c:pt idx="14">
                  <c:v>0.90756302521008403</c:v>
                </c:pt>
                <c:pt idx="15">
                  <c:v>0.9327731092436975</c:v>
                </c:pt>
                <c:pt idx="16">
                  <c:v>0.94117647058823528</c:v>
                </c:pt>
                <c:pt idx="17">
                  <c:v>0.94957983193277307</c:v>
                </c:pt>
                <c:pt idx="18">
                  <c:v>0.96638655462184875</c:v>
                </c:pt>
                <c:pt idx="19">
                  <c:v>0.98319327731092432</c:v>
                </c:pt>
                <c:pt idx="20">
                  <c:v>0.99159663865546221</c:v>
                </c:pt>
                <c:pt idx="21">
                  <c:v>1</c:v>
                </c:pt>
              </c:numCache>
            </c:numRef>
          </c:xVal>
          <c:yVal>
            <c:numRef>
              <c:f>CALCOLI!$DJ$3:$DJ$24</c:f>
              <c:numCache>
                <c:formatCode>0.00%</c:formatCode>
                <c:ptCount val="22"/>
                <c:pt idx="0">
                  <c:v>0</c:v>
                </c:pt>
                <c:pt idx="1">
                  <c:v>0.29411764705882354</c:v>
                </c:pt>
                <c:pt idx="2">
                  <c:v>0.45378151260504201</c:v>
                </c:pt>
                <c:pt idx="3">
                  <c:v>0.73949579831932777</c:v>
                </c:pt>
                <c:pt idx="4">
                  <c:v>0.74789915966386555</c:v>
                </c:pt>
                <c:pt idx="5">
                  <c:v>0.78991596638655459</c:v>
                </c:pt>
                <c:pt idx="6">
                  <c:v>0.79831932773109249</c:v>
                </c:pt>
                <c:pt idx="7">
                  <c:v>0.80672268907563027</c:v>
                </c:pt>
                <c:pt idx="8">
                  <c:v>0.81512605042016806</c:v>
                </c:pt>
                <c:pt idx="9">
                  <c:v>0.82352941176470584</c:v>
                </c:pt>
                <c:pt idx="10">
                  <c:v>0.83193277310924374</c:v>
                </c:pt>
                <c:pt idx="11">
                  <c:v>0.84033613445378152</c:v>
                </c:pt>
                <c:pt idx="12">
                  <c:v>0.8571428571428571</c:v>
                </c:pt>
                <c:pt idx="13">
                  <c:v>0.87394957983193278</c:v>
                </c:pt>
                <c:pt idx="14">
                  <c:v>0.90756302521008403</c:v>
                </c:pt>
                <c:pt idx="15">
                  <c:v>0.9327731092436975</c:v>
                </c:pt>
                <c:pt idx="16">
                  <c:v>0.94117647058823528</c:v>
                </c:pt>
                <c:pt idx="17">
                  <c:v>0.94957983193277307</c:v>
                </c:pt>
                <c:pt idx="18">
                  <c:v>0.96638655462184875</c:v>
                </c:pt>
                <c:pt idx="19">
                  <c:v>0.98319327731092432</c:v>
                </c:pt>
                <c:pt idx="20">
                  <c:v>0.99159663865546221</c:v>
                </c:pt>
                <c:pt idx="21">
                  <c:v>1</c:v>
                </c:pt>
              </c:numCache>
            </c:numRef>
          </c:yVal>
          <c:smooth val="0"/>
          <c:extLst>
            <c:ext xmlns:c16="http://schemas.microsoft.com/office/drawing/2014/chart" uri="{C3380CC4-5D6E-409C-BE32-E72D297353CC}">
              <c16:uniqueId val="{0000000B-C555-4EB2-BAC2-2977EFFE6E18}"/>
            </c:ext>
          </c:extLst>
        </c:ser>
        <c:ser>
          <c:idx val="1"/>
          <c:order val="1"/>
          <c:tx>
            <c:v> INCOME </c:v>
          </c:tx>
          <c:xVal>
            <c:numRef>
              <c:f>CALCOLI!$FK$106:$FK$127</c:f>
              <c:numCache>
                <c:formatCode>0.00%</c:formatCode>
                <c:ptCount val="22"/>
                <c:pt idx="0">
                  <c:v>0</c:v>
                </c:pt>
                <c:pt idx="1">
                  <c:v>0.29661016949152541</c:v>
                </c:pt>
                <c:pt idx="2">
                  <c:v>0.4576271186440678</c:v>
                </c:pt>
                <c:pt idx="3">
                  <c:v>0.74576271186440679</c:v>
                </c:pt>
                <c:pt idx="4">
                  <c:v>0.75423728813559321</c:v>
                </c:pt>
                <c:pt idx="5">
                  <c:v>0.79661016949152541</c:v>
                </c:pt>
                <c:pt idx="6">
                  <c:v>0.80508474576271183</c:v>
                </c:pt>
                <c:pt idx="7">
                  <c:v>0.81355932203389836</c:v>
                </c:pt>
                <c:pt idx="8">
                  <c:v>0.82203389830508478</c:v>
                </c:pt>
                <c:pt idx="9">
                  <c:v>0.83050847457627119</c:v>
                </c:pt>
                <c:pt idx="10">
                  <c:v>0.83898305084745761</c:v>
                </c:pt>
                <c:pt idx="11">
                  <c:v>0.84745762711864403</c:v>
                </c:pt>
                <c:pt idx="12">
                  <c:v>0.86440677966101698</c:v>
                </c:pt>
                <c:pt idx="13">
                  <c:v>0.88135593220338981</c:v>
                </c:pt>
                <c:pt idx="14">
                  <c:v>0.9152542372881356</c:v>
                </c:pt>
                <c:pt idx="15">
                  <c:v>0.94067796610169496</c:v>
                </c:pt>
                <c:pt idx="16">
                  <c:v>0.94915254237288138</c:v>
                </c:pt>
                <c:pt idx="17">
                  <c:v>0.9576271186440678</c:v>
                </c:pt>
                <c:pt idx="18">
                  <c:v>0.97457627118644063</c:v>
                </c:pt>
                <c:pt idx="19">
                  <c:v>0.99152542372881358</c:v>
                </c:pt>
                <c:pt idx="20">
                  <c:v>1</c:v>
                </c:pt>
                <c:pt idx="21">
                  <c:v>1</c:v>
                </c:pt>
              </c:numCache>
            </c:numRef>
          </c:xVal>
          <c:yVal>
            <c:numRef>
              <c:f>CALCOLI!$FL$106:$FL$127</c:f>
              <c:numCache>
                <c:formatCode>0.00%</c:formatCode>
                <c:ptCount val="22"/>
                <c:pt idx="0">
                  <c:v>0</c:v>
                </c:pt>
                <c:pt idx="1">
                  <c:v>0.29034800282052348</c:v>
                </c:pt>
                <c:pt idx="2">
                  <c:v>0.44796549006595049</c:v>
                </c:pt>
                <c:pt idx="3">
                  <c:v>0.73001783566303036</c:v>
                </c:pt>
                <c:pt idx="4">
                  <c:v>0.73831349288647397</c:v>
                </c:pt>
                <c:pt idx="5">
                  <c:v>0.77979177900369157</c:v>
                </c:pt>
                <c:pt idx="6">
                  <c:v>0.78808743622713506</c:v>
                </c:pt>
                <c:pt idx="7">
                  <c:v>0.79638309345057867</c:v>
                </c:pt>
                <c:pt idx="8">
                  <c:v>0.80467875067402217</c:v>
                </c:pt>
                <c:pt idx="9">
                  <c:v>0.81297440789746567</c:v>
                </c:pt>
                <c:pt idx="10">
                  <c:v>0.82222406570160522</c:v>
                </c:pt>
                <c:pt idx="11">
                  <c:v>0.83147372350574478</c:v>
                </c:pt>
                <c:pt idx="12">
                  <c:v>0.84997303911402378</c:v>
                </c:pt>
                <c:pt idx="13">
                  <c:v>0.86847235472230289</c:v>
                </c:pt>
                <c:pt idx="14">
                  <c:v>0.90547098593886099</c:v>
                </c:pt>
                <c:pt idx="15">
                  <c:v>0.93321995935127966</c:v>
                </c:pt>
                <c:pt idx="16">
                  <c:v>0.94275996515823968</c:v>
                </c:pt>
                <c:pt idx="17">
                  <c:v>0.95229997096519969</c:v>
                </c:pt>
                <c:pt idx="18">
                  <c:v>0.97137998257911984</c:v>
                </c:pt>
                <c:pt idx="19">
                  <c:v>0.99045999419303998</c:v>
                </c:pt>
                <c:pt idx="20">
                  <c:v>1</c:v>
                </c:pt>
                <c:pt idx="21">
                  <c:v>1</c:v>
                </c:pt>
              </c:numCache>
            </c:numRef>
          </c:yVal>
          <c:smooth val="0"/>
          <c:extLst>
            <c:ext xmlns:c16="http://schemas.microsoft.com/office/drawing/2014/chart" uri="{C3380CC4-5D6E-409C-BE32-E72D297353CC}">
              <c16:uniqueId val="{0000000C-C555-4EB2-BAC2-2977EFFE6E18}"/>
            </c:ext>
          </c:extLst>
        </c:ser>
        <c:ser>
          <c:idx val="2"/>
          <c:order val="2"/>
          <c:tx>
            <c:v> Energy Consumption ANTE </c:v>
          </c:tx>
          <c:xVal>
            <c:numRef>
              <c:f>CALCOLI!$FK$3:$FK$24</c:f>
              <c:numCache>
                <c:formatCode>0.00%</c:formatCode>
                <c:ptCount val="22"/>
                <c:pt idx="0">
                  <c:v>0</c:v>
                </c:pt>
                <c:pt idx="1">
                  <c:v>0.29661016949152541</c:v>
                </c:pt>
                <c:pt idx="2">
                  <c:v>0.4576271186440678</c:v>
                </c:pt>
                <c:pt idx="3">
                  <c:v>0.74576271186440679</c:v>
                </c:pt>
                <c:pt idx="4">
                  <c:v>0.75423728813559321</c:v>
                </c:pt>
                <c:pt idx="5">
                  <c:v>0.79661016949152541</c:v>
                </c:pt>
                <c:pt idx="6">
                  <c:v>0.80508474576271183</c:v>
                </c:pt>
                <c:pt idx="7">
                  <c:v>0.81355932203389836</c:v>
                </c:pt>
                <c:pt idx="8">
                  <c:v>0.82203389830508478</c:v>
                </c:pt>
                <c:pt idx="9">
                  <c:v>0.83050847457627119</c:v>
                </c:pt>
                <c:pt idx="10">
                  <c:v>0.84745762711864403</c:v>
                </c:pt>
                <c:pt idx="11">
                  <c:v>0.85593220338983056</c:v>
                </c:pt>
                <c:pt idx="12">
                  <c:v>0.8728813559322034</c:v>
                </c:pt>
                <c:pt idx="13">
                  <c:v>0.88983050847457623</c:v>
                </c:pt>
                <c:pt idx="14">
                  <c:v>0.90677966101694918</c:v>
                </c:pt>
                <c:pt idx="15">
                  <c:v>0.94067796610169496</c:v>
                </c:pt>
                <c:pt idx="16">
                  <c:v>0.94915254237288138</c:v>
                </c:pt>
                <c:pt idx="17">
                  <c:v>0.97457627118644063</c:v>
                </c:pt>
                <c:pt idx="18">
                  <c:v>0.98305084745762716</c:v>
                </c:pt>
                <c:pt idx="19">
                  <c:v>0.99152542372881358</c:v>
                </c:pt>
                <c:pt idx="20">
                  <c:v>0.99152542372881358</c:v>
                </c:pt>
                <c:pt idx="21">
                  <c:v>1</c:v>
                </c:pt>
              </c:numCache>
            </c:numRef>
          </c:xVal>
          <c:yVal>
            <c:numRef>
              <c:f>CALCOLI!$FL$3:$FL$24</c:f>
              <c:numCache>
                <c:formatCode>0.00%</c:formatCode>
                <c:ptCount val="22"/>
                <c:pt idx="0">
                  <c:v>0</c:v>
                </c:pt>
                <c:pt idx="1">
                  <c:v>0</c:v>
                </c:pt>
                <c:pt idx="2">
                  <c:v>0</c:v>
                </c:pt>
                <c:pt idx="3">
                  <c:v>0</c:v>
                </c:pt>
                <c:pt idx="4">
                  <c:v>0</c:v>
                </c:pt>
                <c:pt idx="5">
                  <c:v>0</c:v>
                </c:pt>
                <c:pt idx="6">
                  <c:v>0</c:v>
                </c:pt>
                <c:pt idx="7">
                  <c:v>0</c:v>
                </c:pt>
                <c:pt idx="8">
                  <c:v>0</c:v>
                </c:pt>
                <c:pt idx="9">
                  <c:v>0</c:v>
                </c:pt>
                <c:pt idx="10">
                  <c:v>0</c:v>
                </c:pt>
                <c:pt idx="11">
                  <c:v>0</c:v>
                </c:pt>
                <c:pt idx="12">
                  <c:v>2.7548209366391182E-2</c:v>
                </c:pt>
                <c:pt idx="13">
                  <c:v>5.5096418732782364E-2</c:v>
                </c:pt>
                <c:pt idx="14">
                  <c:v>0.12396694214876031</c:v>
                </c:pt>
                <c:pt idx="15">
                  <c:v>0.28925619834710742</c:v>
                </c:pt>
                <c:pt idx="16">
                  <c:v>0.35812672176308535</c:v>
                </c:pt>
                <c:pt idx="17">
                  <c:v>0.58539944903581265</c:v>
                </c:pt>
                <c:pt idx="18">
                  <c:v>0.66804407713498615</c:v>
                </c:pt>
                <c:pt idx="19">
                  <c:v>0.78374655647382918</c:v>
                </c:pt>
                <c:pt idx="20">
                  <c:v>0.78374655647382918</c:v>
                </c:pt>
                <c:pt idx="21">
                  <c:v>1</c:v>
                </c:pt>
              </c:numCache>
            </c:numRef>
          </c:yVal>
          <c:smooth val="0"/>
          <c:extLst>
            <c:ext xmlns:c16="http://schemas.microsoft.com/office/drawing/2014/chart" uri="{C3380CC4-5D6E-409C-BE32-E72D297353CC}">
              <c16:uniqueId val="{0000000D-C555-4EB2-BAC2-2977EFFE6E18}"/>
            </c:ext>
          </c:extLst>
        </c:ser>
        <c:ser>
          <c:idx val="3"/>
          <c:order val="3"/>
          <c:tx>
            <c:v> Energy Consumption POST </c:v>
          </c:tx>
          <c:xVal>
            <c:numRef>
              <c:f>CALCOLI!$EQ$3:$EQ$24</c:f>
              <c:numCache>
                <c:formatCode>0.00%</c:formatCode>
                <c:ptCount val="22"/>
                <c:pt idx="0">
                  <c:v>0</c:v>
                </c:pt>
                <c:pt idx="1">
                  <c:v>0</c:v>
                </c:pt>
                <c:pt idx="2">
                  <c:v>0.29661016949152541</c:v>
                </c:pt>
                <c:pt idx="3">
                  <c:v>0.5847457627118644</c:v>
                </c:pt>
                <c:pt idx="4">
                  <c:v>0.60169491525423724</c:v>
                </c:pt>
                <c:pt idx="5">
                  <c:v>0.61016949152542377</c:v>
                </c:pt>
                <c:pt idx="6">
                  <c:v>0.65254237288135597</c:v>
                </c:pt>
                <c:pt idx="7">
                  <c:v>0.66949152542372881</c:v>
                </c:pt>
                <c:pt idx="8">
                  <c:v>0.68644067796610164</c:v>
                </c:pt>
                <c:pt idx="9">
                  <c:v>0.84745762711864403</c:v>
                </c:pt>
                <c:pt idx="10">
                  <c:v>0.86440677966101698</c:v>
                </c:pt>
                <c:pt idx="11">
                  <c:v>0.8728813559322034</c:v>
                </c:pt>
                <c:pt idx="12">
                  <c:v>0.88135593220338981</c:v>
                </c:pt>
                <c:pt idx="13">
                  <c:v>0.88983050847457623</c:v>
                </c:pt>
                <c:pt idx="14">
                  <c:v>0.89830508474576276</c:v>
                </c:pt>
                <c:pt idx="15">
                  <c:v>0.90677966101694918</c:v>
                </c:pt>
                <c:pt idx="16">
                  <c:v>0.94067796610169496</c:v>
                </c:pt>
                <c:pt idx="17">
                  <c:v>0.96610169491525422</c:v>
                </c:pt>
                <c:pt idx="18">
                  <c:v>0.97457627118644063</c:v>
                </c:pt>
                <c:pt idx="19">
                  <c:v>0.98305084745762716</c:v>
                </c:pt>
                <c:pt idx="20">
                  <c:v>0.99152542372881358</c:v>
                </c:pt>
                <c:pt idx="21">
                  <c:v>1</c:v>
                </c:pt>
              </c:numCache>
            </c:numRef>
          </c:xVal>
          <c:yVal>
            <c:numRef>
              <c:f>CALCOLI!$ER$3:$ER$24</c:f>
              <c:numCache>
                <c:formatCode>0.00%</c:formatCode>
                <c:ptCount val="22"/>
                <c:pt idx="0">
                  <c:v>0</c:v>
                </c:pt>
                <c:pt idx="1">
                  <c:v>0</c:v>
                </c:pt>
                <c:pt idx="2">
                  <c:v>0.13757737315321017</c:v>
                </c:pt>
                <c:pt idx="3">
                  <c:v>0.27122396421632861</c:v>
                </c:pt>
                <c:pt idx="4">
                  <c:v>0.27908552839651202</c:v>
                </c:pt>
                <c:pt idx="5">
                  <c:v>0.28301631048660375</c:v>
                </c:pt>
                <c:pt idx="6">
                  <c:v>0.30402566303709394</c:v>
                </c:pt>
                <c:pt idx="7">
                  <c:v>0.31351375773731527</c:v>
                </c:pt>
                <c:pt idx="8">
                  <c:v>0.32571273663759992</c:v>
                </c:pt>
                <c:pt idx="9">
                  <c:v>0.4467537161704242</c:v>
                </c:pt>
                <c:pt idx="10">
                  <c:v>0.46329010979081003</c:v>
                </c:pt>
                <c:pt idx="11">
                  <c:v>0.47264266028102825</c:v>
                </c:pt>
                <c:pt idx="12">
                  <c:v>0.48253738761125914</c:v>
                </c:pt>
                <c:pt idx="13">
                  <c:v>0.50625762436181254</c:v>
                </c:pt>
                <c:pt idx="14">
                  <c:v>0.53187548005241037</c:v>
                </c:pt>
                <c:pt idx="15">
                  <c:v>0.5629151041431345</c:v>
                </c:pt>
                <c:pt idx="16">
                  <c:v>0.69050738715944504</c:v>
                </c:pt>
                <c:pt idx="17">
                  <c:v>0.80653323092215234</c:v>
                </c:pt>
                <c:pt idx="18">
                  <c:v>0.84764830795644508</c:v>
                </c:pt>
                <c:pt idx="19">
                  <c:v>0.88876338499073781</c:v>
                </c:pt>
                <c:pt idx="20">
                  <c:v>0.93530023042515698</c:v>
                </c:pt>
                <c:pt idx="21">
                  <c:v>1</c:v>
                </c:pt>
              </c:numCache>
            </c:numRef>
          </c:yVal>
          <c:smooth val="0"/>
          <c:extLst>
            <c:ext xmlns:c16="http://schemas.microsoft.com/office/drawing/2014/chart" uri="{C3380CC4-5D6E-409C-BE32-E72D297353CC}">
              <c16:uniqueId val="{0000000E-C555-4EB2-BAC2-2977EFFE6E18}"/>
            </c:ext>
          </c:extLst>
        </c:ser>
        <c:dLbls>
          <c:showLegendKey val="0"/>
          <c:showVal val="0"/>
          <c:showCatName val="0"/>
          <c:showSerName val="0"/>
          <c:showPercent val="0"/>
          <c:showBubbleSize val="0"/>
        </c:dLbls>
        <c:axId val="900498464"/>
        <c:axId val="900500384"/>
      </c:scatterChart>
      <c:valAx>
        <c:axId val="900498464"/>
        <c:scaling>
          <c:orientation val="minMax"/>
          <c:max val="1"/>
        </c:scaling>
        <c:delete val="0"/>
        <c:axPos val="b"/>
        <c:title>
          <c:tx>
            <c:rich>
              <a:bodyPr/>
              <a:lstStyle/>
              <a:p>
                <a:pPr>
                  <a:defRPr/>
                </a:pPr>
                <a:r>
                  <a:rPr lang="en-GB"/>
                  <a:t> % population (partecipants in project A) </a:t>
                </a:r>
              </a:p>
            </c:rich>
          </c:tx>
          <c:overlay val="0"/>
        </c:title>
        <c:numFmt formatCode="0%" sourceLinked="0"/>
        <c:majorTickMark val="out"/>
        <c:minorTickMark val="none"/>
        <c:tickLblPos val="nextTo"/>
        <c:crossAx val="900500384"/>
        <c:crosses val="autoZero"/>
        <c:crossBetween val="midCat"/>
      </c:valAx>
      <c:valAx>
        <c:axId val="900500384"/>
        <c:scaling>
          <c:orientation val="minMax"/>
          <c:max val="1"/>
        </c:scaling>
        <c:delete val="0"/>
        <c:axPos val="l"/>
        <c:majorGridlines/>
        <c:numFmt formatCode="0%" sourceLinked="0"/>
        <c:majorTickMark val="out"/>
        <c:minorTickMark val="none"/>
        <c:tickLblPos val="nextTo"/>
        <c:crossAx val="900498464"/>
        <c:crosses val="autoZero"/>
        <c:crossBetween val="midCat"/>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 LORENZE CURVE - ONLY BENEF. TO PROJECT B </a:t>
            </a:r>
          </a:p>
        </c:rich>
      </c:tx>
      <c:overlay val="0"/>
    </c:title>
    <c:autoTitleDeleted val="0"/>
    <c:plotArea>
      <c:layout/>
      <c:scatterChart>
        <c:scatterStyle val="lineMarker"/>
        <c:varyColors val="0"/>
        <c:ser>
          <c:idx val="0"/>
          <c:order val="0"/>
          <c:tx>
            <c:v> BISETTRICE </c:v>
          </c:tx>
          <c:xVal>
            <c:numRef>
              <c:f>CALCOLI!$DJ$3:$DJ$24</c:f>
              <c:numCache>
                <c:formatCode>0.00%</c:formatCode>
                <c:ptCount val="22"/>
                <c:pt idx="0">
                  <c:v>0</c:v>
                </c:pt>
                <c:pt idx="1">
                  <c:v>0.29411764705882354</c:v>
                </c:pt>
                <c:pt idx="2">
                  <c:v>0.45378151260504201</c:v>
                </c:pt>
                <c:pt idx="3">
                  <c:v>0.73949579831932777</c:v>
                </c:pt>
                <c:pt idx="4">
                  <c:v>0.74789915966386555</c:v>
                </c:pt>
                <c:pt idx="5">
                  <c:v>0.78991596638655459</c:v>
                </c:pt>
                <c:pt idx="6">
                  <c:v>0.79831932773109249</c:v>
                </c:pt>
                <c:pt idx="7">
                  <c:v>0.80672268907563027</c:v>
                </c:pt>
                <c:pt idx="8">
                  <c:v>0.81512605042016806</c:v>
                </c:pt>
                <c:pt idx="9">
                  <c:v>0.82352941176470584</c:v>
                </c:pt>
                <c:pt idx="10">
                  <c:v>0.83193277310924374</c:v>
                </c:pt>
                <c:pt idx="11">
                  <c:v>0.84033613445378152</c:v>
                </c:pt>
                <c:pt idx="12">
                  <c:v>0.8571428571428571</c:v>
                </c:pt>
                <c:pt idx="13">
                  <c:v>0.87394957983193278</c:v>
                </c:pt>
                <c:pt idx="14">
                  <c:v>0.90756302521008403</c:v>
                </c:pt>
                <c:pt idx="15">
                  <c:v>0.9327731092436975</c:v>
                </c:pt>
                <c:pt idx="16">
                  <c:v>0.94117647058823528</c:v>
                </c:pt>
                <c:pt idx="17">
                  <c:v>0.94957983193277307</c:v>
                </c:pt>
                <c:pt idx="18">
                  <c:v>0.96638655462184875</c:v>
                </c:pt>
                <c:pt idx="19">
                  <c:v>0.98319327731092432</c:v>
                </c:pt>
                <c:pt idx="20">
                  <c:v>0.99159663865546221</c:v>
                </c:pt>
                <c:pt idx="21">
                  <c:v>1</c:v>
                </c:pt>
              </c:numCache>
            </c:numRef>
          </c:xVal>
          <c:yVal>
            <c:numRef>
              <c:f>CALCOLI!$DJ$3:$DJ$24</c:f>
              <c:numCache>
                <c:formatCode>0.00%</c:formatCode>
                <c:ptCount val="22"/>
                <c:pt idx="0">
                  <c:v>0</c:v>
                </c:pt>
                <c:pt idx="1">
                  <c:v>0.29411764705882354</c:v>
                </c:pt>
                <c:pt idx="2">
                  <c:v>0.45378151260504201</c:v>
                </c:pt>
                <c:pt idx="3">
                  <c:v>0.73949579831932777</c:v>
                </c:pt>
                <c:pt idx="4">
                  <c:v>0.74789915966386555</c:v>
                </c:pt>
                <c:pt idx="5">
                  <c:v>0.78991596638655459</c:v>
                </c:pt>
                <c:pt idx="6">
                  <c:v>0.79831932773109249</c:v>
                </c:pt>
                <c:pt idx="7">
                  <c:v>0.80672268907563027</c:v>
                </c:pt>
                <c:pt idx="8">
                  <c:v>0.81512605042016806</c:v>
                </c:pt>
                <c:pt idx="9">
                  <c:v>0.82352941176470584</c:v>
                </c:pt>
                <c:pt idx="10">
                  <c:v>0.83193277310924374</c:v>
                </c:pt>
                <c:pt idx="11">
                  <c:v>0.84033613445378152</c:v>
                </c:pt>
                <c:pt idx="12">
                  <c:v>0.8571428571428571</c:v>
                </c:pt>
                <c:pt idx="13">
                  <c:v>0.87394957983193278</c:v>
                </c:pt>
                <c:pt idx="14">
                  <c:v>0.90756302521008403</c:v>
                </c:pt>
                <c:pt idx="15">
                  <c:v>0.9327731092436975</c:v>
                </c:pt>
                <c:pt idx="16">
                  <c:v>0.94117647058823528</c:v>
                </c:pt>
                <c:pt idx="17">
                  <c:v>0.94957983193277307</c:v>
                </c:pt>
                <c:pt idx="18">
                  <c:v>0.96638655462184875</c:v>
                </c:pt>
                <c:pt idx="19">
                  <c:v>0.98319327731092432</c:v>
                </c:pt>
                <c:pt idx="20">
                  <c:v>0.99159663865546221</c:v>
                </c:pt>
                <c:pt idx="21">
                  <c:v>1</c:v>
                </c:pt>
              </c:numCache>
            </c:numRef>
          </c:yVal>
          <c:smooth val="0"/>
          <c:extLst>
            <c:ext xmlns:c16="http://schemas.microsoft.com/office/drawing/2014/chart" uri="{C3380CC4-5D6E-409C-BE32-E72D297353CC}">
              <c16:uniqueId val="{0000000B-5A1A-41C9-92AB-CFEA63C07567}"/>
            </c:ext>
          </c:extLst>
        </c:ser>
        <c:ser>
          <c:idx val="1"/>
          <c:order val="1"/>
          <c:tx>
            <c:v> INCOME </c:v>
          </c:tx>
          <c:xVal>
            <c:numRef>
              <c:f>CALCOLI!$FU$106:$FU$127</c:f>
              <c:numCache>
                <c:formatCode>0.00%</c:formatCode>
                <c:ptCount val="22"/>
                <c:pt idx="0">
                  <c:v>0</c:v>
                </c:pt>
                <c:pt idx="1">
                  <c:v>0.29661016949152541</c:v>
                </c:pt>
                <c:pt idx="2">
                  <c:v>0.4576271186440678</c:v>
                </c:pt>
                <c:pt idx="3">
                  <c:v>0.74576271186440679</c:v>
                </c:pt>
                <c:pt idx="4">
                  <c:v>0.75423728813559321</c:v>
                </c:pt>
                <c:pt idx="5">
                  <c:v>0.79661016949152541</c:v>
                </c:pt>
                <c:pt idx="6">
                  <c:v>0.80508474576271183</c:v>
                </c:pt>
                <c:pt idx="7">
                  <c:v>0.81355932203389836</c:v>
                </c:pt>
                <c:pt idx="8">
                  <c:v>0.82203389830508478</c:v>
                </c:pt>
                <c:pt idx="9">
                  <c:v>0.83050847457627119</c:v>
                </c:pt>
                <c:pt idx="10">
                  <c:v>0.83898305084745761</c:v>
                </c:pt>
                <c:pt idx="11">
                  <c:v>0.84745762711864403</c:v>
                </c:pt>
                <c:pt idx="12">
                  <c:v>0.86440677966101698</c:v>
                </c:pt>
                <c:pt idx="13">
                  <c:v>0.88135593220338981</c:v>
                </c:pt>
                <c:pt idx="14">
                  <c:v>0.9152542372881356</c:v>
                </c:pt>
                <c:pt idx="15">
                  <c:v>0.94067796610169496</c:v>
                </c:pt>
                <c:pt idx="16">
                  <c:v>0.94915254237288138</c:v>
                </c:pt>
                <c:pt idx="17">
                  <c:v>0.9576271186440678</c:v>
                </c:pt>
                <c:pt idx="18">
                  <c:v>0.97457627118644063</c:v>
                </c:pt>
                <c:pt idx="19">
                  <c:v>0.99152542372881358</c:v>
                </c:pt>
                <c:pt idx="20">
                  <c:v>1</c:v>
                </c:pt>
                <c:pt idx="21">
                  <c:v>1</c:v>
                </c:pt>
              </c:numCache>
            </c:numRef>
          </c:xVal>
          <c:yVal>
            <c:numRef>
              <c:f>CALCOLI!$FV$106:$FV$127</c:f>
              <c:numCache>
                <c:formatCode>0.00%</c:formatCode>
                <c:ptCount val="22"/>
                <c:pt idx="0">
                  <c:v>0</c:v>
                </c:pt>
                <c:pt idx="1">
                  <c:v>0.29034800282052348</c:v>
                </c:pt>
                <c:pt idx="2">
                  <c:v>0.44796549006595049</c:v>
                </c:pt>
                <c:pt idx="3">
                  <c:v>0.73001783566303036</c:v>
                </c:pt>
                <c:pt idx="4">
                  <c:v>0.73831349288647397</c:v>
                </c:pt>
                <c:pt idx="5">
                  <c:v>0.77979177900369157</c:v>
                </c:pt>
                <c:pt idx="6">
                  <c:v>0.78808743622713506</c:v>
                </c:pt>
                <c:pt idx="7">
                  <c:v>0.79638309345057867</c:v>
                </c:pt>
                <c:pt idx="8">
                  <c:v>0.80467875067402217</c:v>
                </c:pt>
                <c:pt idx="9">
                  <c:v>0.81297440789746567</c:v>
                </c:pt>
                <c:pt idx="10">
                  <c:v>0.82222406570160522</c:v>
                </c:pt>
                <c:pt idx="11">
                  <c:v>0.83147372350574478</c:v>
                </c:pt>
                <c:pt idx="12">
                  <c:v>0.84997303911402378</c:v>
                </c:pt>
                <c:pt idx="13">
                  <c:v>0.86847235472230289</c:v>
                </c:pt>
                <c:pt idx="14">
                  <c:v>0.90547098593886099</c:v>
                </c:pt>
                <c:pt idx="15">
                  <c:v>0.93321995935127966</c:v>
                </c:pt>
                <c:pt idx="16">
                  <c:v>0.94275996515823968</c:v>
                </c:pt>
                <c:pt idx="17">
                  <c:v>0.95229997096519969</c:v>
                </c:pt>
                <c:pt idx="18">
                  <c:v>0.97137998257911984</c:v>
                </c:pt>
                <c:pt idx="19">
                  <c:v>0.99045999419303998</c:v>
                </c:pt>
                <c:pt idx="20">
                  <c:v>1</c:v>
                </c:pt>
                <c:pt idx="21">
                  <c:v>1</c:v>
                </c:pt>
              </c:numCache>
            </c:numRef>
          </c:yVal>
          <c:smooth val="0"/>
          <c:extLst>
            <c:ext xmlns:c16="http://schemas.microsoft.com/office/drawing/2014/chart" uri="{C3380CC4-5D6E-409C-BE32-E72D297353CC}">
              <c16:uniqueId val="{0000000C-5A1A-41C9-92AB-CFEA63C07567}"/>
            </c:ext>
          </c:extLst>
        </c:ser>
        <c:ser>
          <c:idx val="2"/>
          <c:order val="2"/>
          <c:tx>
            <c:v> Energy Consumption ANTE </c:v>
          </c:tx>
          <c:xVal>
            <c:numRef>
              <c:f>CALCOLI!$FU$3:$FU$24</c:f>
              <c:numCache>
                <c:formatCode>0.00%</c:formatCode>
                <c:ptCount val="22"/>
                <c:pt idx="0">
                  <c:v>0</c:v>
                </c:pt>
                <c:pt idx="1">
                  <c:v>0.29661016949152541</c:v>
                </c:pt>
                <c:pt idx="2">
                  <c:v>0.4576271186440678</c:v>
                </c:pt>
                <c:pt idx="3">
                  <c:v>0.74576271186440679</c:v>
                </c:pt>
                <c:pt idx="4">
                  <c:v>0.75423728813559321</c:v>
                </c:pt>
                <c:pt idx="5">
                  <c:v>0.79661016949152541</c:v>
                </c:pt>
                <c:pt idx="6">
                  <c:v>0.80508474576271183</c:v>
                </c:pt>
                <c:pt idx="7">
                  <c:v>0.81355932203389836</c:v>
                </c:pt>
                <c:pt idx="8">
                  <c:v>0.82203389830508478</c:v>
                </c:pt>
                <c:pt idx="9">
                  <c:v>0.83050847457627119</c:v>
                </c:pt>
                <c:pt idx="10">
                  <c:v>0.84745762711864403</c:v>
                </c:pt>
                <c:pt idx="11">
                  <c:v>0.85593220338983056</c:v>
                </c:pt>
                <c:pt idx="12">
                  <c:v>0.8728813559322034</c:v>
                </c:pt>
                <c:pt idx="13">
                  <c:v>0.88983050847457623</c:v>
                </c:pt>
                <c:pt idx="14">
                  <c:v>0.90677966101694918</c:v>
                </c:pt>
                <c:pt idx="15">
                  <c:v>0.94067796610169496</c:v>
                </c:pt>
                <c:pt idx="16">
                  <c:v>0.94915254237288138</c:v>
                </c:pt>
                <c:pt idx="17">
                  <c:v>0.97457627118644063</c:v>
                </c:pt>
                <c:pt idx="18">
                  <c:v>0.98305084745762716</c:v>
                </c:pt>
                <c:pt idx="19">
                  <c:v>0.99152542372881358</c:v>
                </c:pt>
                <c:pt idx="20">
                  <c:v>0.99152542372881358</c:v>
                </c:pt>
                <c:pt idx="21">
                  <c:v>1</c:v>
                </c:pt>
              </c:numCache>
            </c:numRef>
          </c:xVal>
          <c:yVal>
            <c:numRef>
              <c:f>CALCOLI!$FV$3:$FV$24</c:f>
              <c:numCache>
                <c:formatCode>0.00%</c:formatCode>
                <c:ptCount val="22"/>
                <c:pt idx="0">
                  <c:v>0</c:v>
                </c:pt>
                <c:pt idx="1">
                  <c:v>0</c:v>
                </c:pt>
                <c:pt idx="2">
                  <c:v>0</c:v>
                </c:pt>
                <c:pt idx="3">
                  <c:v>0</c:v>
                </c:pt>
                <c:pt idx="4">
                  <c:v>0</c:v>
                </c:pt>
                <c:pt idx="5">
                  <c:v>0</c:v>
                </c:pt>
                <c:pt idx="6">
                  <c:v>0</c:v>
                </c:pt>
                <c:pt idx="7">
                  <c:v>0</c:v>
                </c:pt>
                <c:pt idx="8">
                  <c:v>0</c:v>
                </c:pt>
                <c:pt idx="9">
                  <c:v>0</c:v>
                </c:pt>
                <c:pt idx="10">
                  <c:v>0</c:v>
                </c:pt>
                <c:pt idx="11">
                  <c:v>0</c:v>
                </c:pt>
                <c:pt idx="12">
                  <c:v>2.7548209366391182E-2</c:v>
                </c:pt>
                <c:pt idx="13">
                  <c:v>5.5096418732782364E-2</c:v>
                </c:pt>
                <c:pt idx="14">
                  <c:v>0.12396694214876031</c:v>
                </c:pt>
                <c:pt idx="15">
                  <c:v>0.28925619834710742</c:v>
                </c:pt>
                <c:pt idx="16">
                  <c:v>0.35812672176308535</c:v>
                </c:pt>
                <c:pt idx="17">
                  <c:v>0.58539944903581265</c:v>
                </c:pt>
                <c:pt idx="18">
                  <c:v>0.66804407713498615</c:v>
                </c:pt>
                <c:pt idx="19">
                  <c:v>0.78374655647382918</c:v>
                </c:pt>
                <c:pt idx="20">
                  <c:v>0.78374655647382918</c:v>
                </c:pt>
                <c:pt idx="21">
                  <c:v>1</c:v>
                </c:pt>
              </c:numCache>
            </c:numRef>
          </c:yVal>
          <c:smooth val="0"/>
          <c:extLst>
            <c:ext xmlns:c16="http://schemas.microsoft.com/office/drawing/2014/chart" uri="{C3380CC4-5D6E-409C-BE32-E72D297353CC}">
              <c16:uniqueId val="{0000000D-5A1A-41C9-92AB-CFEA63C07567}"/>
            </c:ext>
          </c:extLst>
        </c:ser>
        <c:ser>
          <c:idx val="3"/>
          <c:order val="3"/>
          <c:tx>
            <c:v> Energy Consumption POST </c:v>
          </c:tx>
          <c:xVal>
            <c:numRef>
              <c:f>CALCOLI!$FA$3:$FA$24</c:f>
              <c:numCache>
                <c:formatCode>0.00%</c:formatCode>
                <c:ptCount val="22"/>
                <c:pt idx="0">
                  <c:v>0</c:v>
                </c:pt>
                <c:pt idx="1">
                  <c:v>0</c:v>
                </c:pt>
                <c:pt idx="2">
                  <c:v>8.4745762711864406E-3</c:v>
                </c:pt>
                <c:pt idx="3">
                  <c:v>1.6949152542372881E-2</c:v>
                </c:pt>
                <c:pt idx="4">
                  <c:v>2.5423728813559324E-2</c:v>
                </c:pt>
                <c:pt idx="5">
                  <c:v>3.3898305084745763E-2</c:v>
                </c:pt>
                <c:pt idx="6">
                  <c:v>7.6271186440677971E-2</c:v>
                </c:pt>
                <c:pt idx="7">
                  <c:v>9.3220338983050849E-2</c:v>
                </c:pt>
                <c:pt idx="8">
                  <c:v>0.38135593220338981</c:v>
                </c:pt>
                <c:pt idx="9">
                  <c:v>0.67796610169491522</c:v>
                </c:pt>
                <c:pt idx="10">
                  <c:v>0.83898305084745761</c:v>
                </c:pt>
                <c:pt idx="11">
                  <c:v>0.85593220338983056</c:v>
                </c:pt>
                <c:pt idx="12">
                  <c:v>0.86440677966101698</c:v>
                </c:pt>
                <c:pt idx="13">
                  <c:v>0.88135593220338981</c:v>
                </c:pt>
                <c:pt idx="14">
                  <c:v>0.89830508474576276</c:v>
                </c:pt>
                <c:pt idx="15">
                  <c:v>0.90677966101694918</c:v>
                </c:pt>
                <c:pt idx="16">
                  <c:v>0.94067796610169496</c:v>
                </c:pt>
                <c:pt idx="17">
                  <c:v>0.96610169491525422</c:v>
                </c:pt>
                <c:pt idx="18">
                  <c:v>0.97457627118644063</c:v>
                </c:pt>
                <c:pt idx="19">
                  <c:v>0.98305084745762716</c:v>
                </c:pt>
                <c:pt idx="20">
                  <c:v>0.99152542372881358</c:v>
                </c:pt>
                <c:pt idx="21">
                  <c:v>1</c:v>
                </c:pt>
              </c:numCache>
            </c:numRef>
          </c:xVal>
          <c:yVal>
            <c:numRef>
              <c:f>CALCOLI!$FB$3:$FB$24</c:f>
              <c:numCache>
                <c:formatCode>0.00%</c:formatCode>
                <c:ptCount val="22"/>
                <c:pt idx="0">
                  <c:v>0</c:v>
                </c:pt>
                <c:pt idx="1">
                  <c:v>0</c:v>
                </c:pt>
                <c:pt idx="2">
                  <c:v>2.3345776895575586E-3</c:v>
                </c:pt>
                <c:pt idx="3">
                  <c:v>4.8044932161909184E-3</c:v>
                </c:pt>
                <c:pt idx="4">
                  <c:v>1.072552358825719E-2</c:v>
                </c:pt>
                <c:pt idx="5">
                  <c:v>1.7120236390088764E-2</c:v>
                </c:pt>
                <c:pt idx="6">
                  <c:v>5.0841914128142394E-2</c:v>
                </c:pt>
                <c:pt idx="7">
                  <c:v>6.4601260897515445E-2</c:v>
                </c:pt>
                <c:pt idx="8">
                  <c:v>0.30311164243743449</c:v>
                </c:pt>
                <c:pt idx="9">
                  <c:v>0.55337385949676898</c:v>
                </c:pt>
                <c:pt idx="10">
                  <c:v>0.68923049161469341</c:v>
                </c:pt>
                <c:pt idx="11">
                  <c:v>0.70353118973236972</c:v>
                </c:pt>
                <c:pt idx="12">
                  <c:v>0.71068153879120777</c:v>
                </c:pt>
                <c:pt idx="13">
                  <c:v>0.72579426393133883</c:v>
                </c:pt>
                <c:pt idx="14">
                  <c:v>0.74104232690854566</c:v>
                </c:pt>
                <c:pt idx="15">
                  <c:v>0.74879041808113522</c:v>
                </c:pt>
                <c:pt idx="16">
                  <c:v>0.78063992240630686</c:v>
                </c:pt>
                <c:pt idx="17">
                  <c:v>0.8705042462246384</c:v>
                </c:pt>
                <c:pt idx="18">
                  <c:v>0.90106804109758998</c:v>
                </c:pt>
                <c:pt idx="19">
                  <c:v>0.93163183597054156</c:v>
                </c:pt>
                <c:pt idx="20">
                  <c:v>0.96354900921425113</c:v>
                </c:pt>
                <c:pt idx="21">
                  <c:v>1</c:v>
                </c:pt>
              </c:numCache>
            </c:numRef>
          </c:yVal>
          <c:smooth val="0"/>
          <c:extLst>
            <c:ext xmlns:c16="http://schemas.microsoft.com/office/drawing/2014/chart" uri="{C3380CC4-5D6E-409C-BE32-E72D297353CC}">
              <c16:uniqueId val="{0000000E-5A1A-41C9-92AB-CFEA63C07567}"/>
            </c:ext>
          </c:extLst>
        </c:ser>
        <c:dLbls>
          <c:showLegendKey val="0"/>
          <c:showVal val="0"/>
          <c:showCatName val="0"/>
          <c:showSerName val="0"/>
          <c:showPercent val="0"/>
          <c:showBubbleSize val="0"/>
        </c:dLbls>
        <c:axId val="900499904"/>
        <c:axId val="1636362224"/>
      </c:scatterChart>
      <c:valAx>
        <c:axId val="900499904"/>
        <c:scaling>
          <c:orientation val="minMax"/>
          <c:max val="1"/>
        </c:scaling>
        <c:delete val="0"/>
        <c:axPos val="b"/>
        <c:title>
          <c:tx>
            <c:rich>
              <a:bodyPr/>
              <a:lstStyle/>
              <a:p>
                <a:pPr>
                  <a:defRPr/>
                </a:pPr>
                <a:r>
                  <a:rPr lang="en-GB"/>
                  <a:t> % population (partecipants in project B) </a:t>
                </a:r>
              </a:p>
            </c:rich>
          </c:tx>
          <c:overlay val="0"/>
        </c:title>
        <c:numFmt formatCode="0%" sourceLinked="0"/>
        <c:majorTickMark val="out"/>
        <c:minorTickMark val="none"/>
        <c:tickLblPos val="nextTo"/>
        <c:crossAx val="1636362224"/>
        <c:crosses val="autoZero"/>
        <c:crossBetween val="midCat"/>
      </c:valAx>
      <c:valAx>
        <c:axId val="1636362224"/>
        <c:scaling>
          <c:orientation val="minMax"/>
          <c:max val="1"/>
        </c:scaling>
        <c:delete val="0"/>
        <c:axPos val="l"/>
        <c:majorGridlines/>
        <c:numFmt formatCode="0%" sourceLinked="0"/>
        <c:majorTickMark val="out"/>
        <c:minorTickMark val="none"/>
        <c:tickLblPos val="nextTo"/>
        <c:crossAx val="900499904"/>
        <c:crosses val="autoZero"/>
        <c:crossBetween val="midCat"/>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 Comparison between Daily Consumption ANTE, POST-PROJECTS AND WTC </a:t>
            </a:r>
          </a:p>
        </c:rich>
      </c:tx>
      <c:overlay val="0"/>
    </c:title>
    <c:autoTitleDeleted val="0"/>
    <c:plotArea>
      <c:layout/>
      <c:barChart>
        <c:barDir val="col"/>
        <c:grouping val="clustered"/>
        <c:varyColors val="0"/>
        <c:ser>
          <c:idx val="0"/>
          <c:order val="0"/>
          <c:tx>
            <c:v>ANTE</c:v>
          </c:tx>
          <c:invertIfNegative val="0"/>
          <c:cat>
            <c:strLit>
              <c:ptCount val="22"/>
              <c:pt idx="0">
                <c:v>NA_1</c:v>
              </c:pt>
              <c:pt idx="1">
                <c:v>NA_2</c:v>
              </c:pt>
              <c:pt idx="2">
                <c:v>NA_3</c:v>
              </c:pt>
              <c:pt idx="3">
                <c:v>NA_4</c:v>
              </c:pt>
              <c:pt idx="4">
                <c:v>NA_5</c:v>
              </c:pt>
              <c:pt idx="5">
                <c:v>NA_6</c:v>
              </c:pt>
              <c:pt idx="6">
                <c:v>NA_7</c:v>
              </c:pt>
              <c:pt idx="7">
                <c:v>NA_8</c:v>
              </c:pt>
              <c:pt idx="8">
                <c:v>NA_9</c:v>
              </c:pt>
              <c:pt idx="9">
                <c:v>SHD_1</c:v>
              </c:pt>
              <c:pt idx="10">
                <c:v>SHD_2</c:v>
              </c:pt>
              <c:pt idx="11">
                <c:v>SHD_3</c:v>
              </c:pt>
              <c:pt idx="12">
                <c:v>SHD_4</c:v>
              </c:pt>
              <c:pt idx="13">
                <c:v>SHD_5</c:v>
              </c:pt>
              <c:pt idx="14">
                <c:v>SHD_6</c:v>
              </c:pt>
              <c:pt idx="15">
                <c:v>SHD_BATT_1</c:v>
              </c:pt>
              <c:pt idx="16">
                <c:v>SHD_BATT_2</c:v>
              </c:pt>
              <c:pt idx="17">
                <c:v>SHD_BATT_3</c:v>
              </c:pt>
              <c:pt idx="18">
                <c:v>SHD_BATT_4</c:v>
              </c:pt>
              <c:pt idx="19">
                <c:v>SHD_BATT_5</c:v>
              </c:pt>
              <c:pt idx="20">
                <c:v>GEN_1</c:v>
              </c:pt>
            </c:strLit>
          </c:cat>
          <c:val>
            <c:numRef>
              <c:f>CALCOLI!$FY$3:$FY$23</c:f>
              <c:numCache>
                <c:formatCode>General</c:formatCode>
                <c:ptCount val="21"/>
                <c:pt idx="0">
                  <c:v>0</c:v>
                </c:pt>
                <c:pt idx="1">
                  <c:v>0</c:v>
                </c:pt>
                <c:pt idx="2">
                  <c:v>0</c:v>
                </c:pt>
                <c:pt idx="3">
                  <c:v>0</c:v>
                </c:pt>
                <c:pt idx="4">
                  <c:v>0</c:v>
                </c:pt>
                <c:pt idx="5">
                  <c:v>0</c:v>
                </c:pt>
                <c:pt idx="6">
                  <c:v>0</c:v>
                </c:pt>
                <c:pt idx="7">
                  <c:v>0</c:v>
                </c:pt>
                <c:pt idx="8">
                  <c:v>0</c:v>
                </c:pt>
                <c:pt idx="9">
                  <c:v>0.12</c:v>
                </c:pt>
                <c:pt idx="10">
                  <c:v>0.16800000000000001</c:v>
                </c:pt>
                <c:pt idx="11">
                  <c:v>0.02</c:v>
                </c:pt>
                <c:pt idx="12">
                  <c:v>0</c:v>
                </c:pt>
                <c:pt idx="13">
                  <c:v>0.06</c:v>
                </c:pt>
                <c:pt idx="14">
                  <c:v>0.11</c:v>
                </c:pt>
                <c:pt idx="15">
                  <c:v>0.1</c:v>
                </c:pt>
                <c:pt idx="16">
                  <c:v>0.314</c:v>
                </c:pt>
                <c:pt idx="17">
                  <c:v>0.02</c:v>
                </c:pt>
                <c:pt idx="18">
                  <c:v>0.05</c:v>
                </c:pt>
                <c:pt idx="19">
                  <c:v>0</c:v>
                </c:pt>
                <c:pt idx="20">
                  <c:v>0.18</c:v>
                </c:pt>
              </c:numCache>
            </c:numRef>
          </c:val>
          <c:extLst>
            <c:ext xmlns:c16="http://schemas.microsoft.com/office/drawing/2014/chart" uri="{C3380CC4-5D6E-409C-BE32-E72D297353CC}">
              <c16:uniqueId val="{0000000B-2998-4893-8DAF-3637CB0E618C}"/>
            </c:ext>
          </c:extLst>
        </c:ser>
        <c:ser>
          <c:idx val="1"/>
          <c:order val="1"/>
          <c:tx>
            <c:v>POST PROJECT A</c:v>
          </c:tx>
          <c:invertIfNegative val="0"/>
          <c:cat>
            <c:strLit>
              <c:ptCount val="22"/>
              <c:pt idx="0">
                <c:v>NA_1</c:v>
              </c:pt>
              <c:pt idx="1">
                <c:v>NA_2</c:v>
              </c:pt>
              <c:pt idx="2">
                <c:v>NA_3</c:v>
              </c:pt>
              <c:pt idx="3">
                <c:v>NA_4</c:v>
              </c:pt>
              <c:pt idx="4">
                <c:v>NA_5</c:v>
              </c:pt>
              <c:pt idx="5">
                <c:v>NA_6</c:v>
              </c:pt>
              <c:pt idx="6">
                <c:v>NA_7</c:v>
              </c:pt>
              <c:pt idx="7">
                <c:v>NA_8</c:v>
              </c:pt>
              <c:pt idx="8">
                <c:v>NA_9</c:v>
              </c:pt>
              <c:pt idx="9">
                <c:v>SHD_1</c:v>
              </c:pt>
              <c:pt idx="10">
                <c:v>SHD_2</c:v>
              </c:pt>
              <c:pt idx="11">
                <c:v>SHD_3</c:v>
              </c:pt>
              <c:pt idx="12">
                <c:v>SHD_4</c:v>
              </c:pt>
              <c:pt idx="13">
                <c:v>SHD_5</c:v>
              </c:pt>
              <c:pt idx="14">
                <c:v>SHD_6</c:v>
              </c:pt>
              <c:pt idx="15">
                <c:v>SHD_BATT_1</c:v>
              </c:pt>
              <c:pt idx="16">
                <c:v>SHD_BATT_2</c:v>
              </c:pt>
              <c:pt idx="17">
                <c:v>SHD_BATT_3</c:v>
              </c:pt>
              <c:pt idx="18">
                <c:v>SHD_BATT_4</c:v>
              </c:pt>
              <c:pt idx="19">
                <c:v>SHD_BATT_5</c:v>
              </c:pt>
              <c:pt idx="20">
                <c:v>GEN_1</c:v>
              </c:pt>
            </c:strLit>
          </c:cat>
          <c:val>
            <c:numRef>
              <c:f>CALCOLI!$FZ$3:$FZ$23</c:f>
              <c:numCache>
                <c:formatCode>General</c:formatCode>
                <c:ptCount val="21"/>
                <c:pt idx="0">
                  <c:v>2.9000000000000001E-2</c:v>
                </c:pt>
                <c:pt idx="1">
                  <c:v>4.7E-2</c:v>
                </c:pt>
                <c:pt idx="2">
                  <c:v>2.9000000000000001E-2</c:v>
                </c:pt>
                <c:pt idx="3">
                  <c:v>7.2999999999999995E-2</c:v>
                </c:pt>
                <c:pt idx="4">
                  <c:v>3.1E-2</c:v>
                </c:pt>
                <c:pt idx="5">
                  <c:v>0.17499999999999999</c:v>
                </c:pt>
                <c:pt idx="6">
                  <c:v>6.9000000000000006E-2</c:v>
                </c:pt>
                <c:pt idx="7">
                  <c:v>0.189</c:v>
                </c:pt>
                <c:pt idx="8">
                  <c:v>0.22900000000000001</c:v>
                </c:pt>
                <c:pt idx="9">
                  <c:v>0.30333333333333329</c:v>
                </c:pt>
                <c:pt idx="10">
                  <c:v>0.34333333333333332</c:v>
                </c:pt>
                <c:pt idx="11">
                  <c:v>4.4999999999999998E-2</c:v>
                </c:pt>
                <c:pt idx="12">
                  <c:v>2.9000000000000001E-2</c:v>
                </c:pt>
                <c:pt idx="13">
                  <c:v>0.23533333333333334</c:v>
                </c:pt>
                <c:pt idx="14">
                  <c:v>0.28533333333333333</c:v>
                </c:pt>
                <c:pt idx="15">
                  <c:v>0.30333333333333329</c:v>
                </c:pt>
                <c:pt idx="16">
                  <c:v>0.47733333333333333</c:v>
                </c:pt>
                <c:pt idx="17">
                  <c:v>3.5000000000000003E-2</c:v>
                </c:pt>
                <c:pt idx="18">
                  <c:v>6.0999999999999999E-2</c:v>
                </c:pt>
                <c:pt idx="19">
                  <c:v>2.9000000000000001E-2</c:v>
                </c:pt>
                <c:pt idx="20">
                  <c:v>0</c:v>
                </c:pt>
              </c:numCache>
            </c:numRef>
          </c:val>
          <c:extLst>
            <c:ext xmlns:c16="http://schemas.microsoft.com/office/drawing/2014/chart" uri="{C3380CC4-5D6E-409C-BE32-E72D297353CC}">
              <c16:uniqueId val="{0000000C-2998-4893-8DAF-3637CB0E618C}"/>
            </c:ext>
          </c:extLst>
        </c:ser>
        <c:ser>
          <c:idx val="2"/>
          <c:order val="2"/>
          <c:tx>
            <c:v>POST PROJECT B</c:v>
          </c:tx>
          <c:invertIfNegative val="0"/>
          <c:cat>
            <c:strLit>
              <c:ptCount val="22"/>
              <c:pt idx="0">
                <c:v>NA_1</c:v>
              </c:pt>
              <c:pt idx="1">
                <c:v>NA_2</c:v>
              </c:pt>
              <c:pt idx="2">
                <c:v>NA_3</c:v>
              </c:pt>
              <c:pt idx="3">
                <c:v>NA_4</c:v>
              </c:pt>
              <c:pt idx="4">
                <c:v>NA_5</c:v>
              </c:pt>
              <c:pt idx="5">
                <c:v>NA_6</c:v>
              </c:pt>
              <c:pt idx="6">
                <c:v>NA_7</c:v>
              </c:pt>
              <c:pt idx="7">
                <c:v>NA_8</c:v>
              </c:pt>
              <c:pt idx="8">
                <c:v>NA_9</c:v>
              </c:pt>
              <c:pt idx="9">
                <c:v>SHD_1</c:v>
              </c:pt>
              <c:pt idx="10">
                <c:v>SHD_2</c:v>
              </c:pt>
              <c:pt idx="11">
                <c:v>SHD_3</c:v>
              </c:pt>
              <c:pt idx="12">
                <c:v>SHD_4</c:v>
              </c:pt>
              <c:pt idx="13">
                <c:v>SHD_5</c:v>
              </c:pt>
              <c:pt idx="14">
                <c:v>SHD_6</c:v>
              </c:pt>
              <c:pt idx="15">
                <c:v>SHD_BATT_1</c:v>
              </c:pt>
              <c:pt idx="16">
                <c:v>SHD_BATT_2</c:v>
              </c:pt>
              <c:pt idx="17">
                <c:v>SHD_BATT_3</c:v>
              </c:pt>
              <c:pt idx="18">
                <c:v>SHD_BATT_4</c:v>
              </c:pt>
              <c:pt idx="19">
                <c:v>SHD_BATT_5</c:v>
              </c:pt>
              <c:pt idx="20">
                <c:v>GEN_1</c:v>
              </c:pt>
            </c:strLit>
          </c:cat>
          <c:val>
            <c:numRef>
              <c:f>CALCOLI!$GA$3:$GA$23</c:f>
              <c:numCache>
                <c:formatCode>General</c:formatCode>
                <c:ptCount val="21"/>
                <c:pt idx="0">
                  <c:v>0.21133333333333335</c:v>
                </c:pt>
                <c:pt idx="1">
                  <c:v>0.21133333333333335</c:v>
                </c:pt>
                <c:pt idx="2">
                  <c:v>0.20733333333333334</c:v>
                </c:pt>
                <c:pt idx="3">
                  <c:v>7.2999999999999995E-2</c:v>
                </c:pt>
                <c:pt idx="4">
                  <c:v>0.19933333333333333</c:v>
                </c:pt>
                <c:pt idx="5">
                  <c:v>0.17499999999999999</c:v>
                </c:pt>
                <c:pt idx="6">
                  <c:v>6.9000000000000006E-2</c:v>
                </c:pt>
                <c:pt idx="7">
                  <c:v>0.189</c:v>
                </c:pt>
                <c:pt idx="8">
                  <c:v>0.22900000000000001</c:v>
                </c:pt>
                <c:pt idx="9">
                  <c:v>0.90333333333333321</c:v>
                </c:pt>
                <c:pt idx="10">
                  <c:v>0.94333333333333325</c:v>
                </c:pt>
                <c:pt idx="11">
                  <c:v>0.22333333333333336</c:v>
                </c:pt>
                <c:pt idx="12">
                  <c:v>0.21133333333333335</c:v>
                </c:pt>
                <c:pt idx="13">
                  <c:v>0.23533333333333334</c:v>
                </c:pt>
                <c:pt idx="14">
                  <c:v>0.88533333333333331</c:v>
                </c:pt>
                <c:pt idx="15">
                  <c:v>0.90333333333333321</c:v>
                </c:pt>
                <c:pt idx="16">
                  <c:v>1.0773333333333333</c:v>
                </c:pt>
                <c:pt idx="17">
                  <c:v>0.20333333333333334</c:v>
                </c:pt>
                <c:pt idx="18">
                  <c:v>0.22533333333333333</c:v>
                </c:pt>
                <c:pt idx="19">
                  <c:v>0.21133333333333335</c:v>
                </c:pt>
                <c:pt idx="20">
                  <c:v>0</c:v>
                </c:pt>
              </c:numCache>
            </c:numRef>
          </c:val>
          <c:extLst>
            <c:ext xmlns:c16="http://schemas.microsoft.com/office/drawing/2014/chart" uri="{C3380CC4-5D6E-409C-BE32-E72D297353CC}">
              <c16:uniqueId val="{0000000D-2998-4893-8DAF-3637CB0E618C}"/>
            </c:ext>
          </c:extLst>
        </c:ser>
        <c:ser>
          <c:idx val="3"/>
          <c:order val="3"/>
          <c:tx>
            <c:v>WTC</c:v>
          </c:tx>
          <c:invertIfNegative val="0"/>
          <c:cat>
            <c:strLit>
              <c:ptCount val="22"/>
              <c:pt idx="0">
                <c:v>NA_1</c:v>
              </c:pt>
              <c:pt idx="1">
                <c:v>NA_2</c:v>
              </c:pt>
              <c:pt idx="2">
                <c:v>NA_3</c:v>
              </c:pt>
              <c:pt idx="3">
                <c:v>NA_4</c:v>
              </c:pt>
              <c:pt idx="4">
                <c:v>NA_5</c:v>
              </c:pt>
              <c:pt idx="5">
                <c:v>NA_6</c:v>
              </c:pt>
              <c:pt idx="6">
                <c:v>NA_7</c:v>
              </c:pt>
              <c:pt idx="7">
                <c:v>NA_8</c:v>
              </c:pt>
              <c:pt idx="8">
                <c:v>NA_9</c:v>
              </c:pt>
              <c:pt idx="9">
                <c:v>SHD_1</c:v>
              </c:pt>
              <c:pt idx="10">
                <c:v>SHD_2</c:v>
              </c:pt>
              <c:pt idx="11">
                <c:v>SHD_3</c:v>
              </c:pt>
              <c:pt idx="12">
                <c:v>SHD_4</c:v>
              </c:pt>
              <c:pt idx="13">
                <c:v>SHD_5</c:v>
              </c:pt>
              <c:pt idx="14">
                <c:v>SHD_6</c:v>
              </c:pt>
              <c:pt idx="15">
                <c:v>SHD_BATT_1</c:v>
              </c:pt>
              <c:pt idx="16">
                <c:v>SHD_BATT_2</c:v>
              </c:pt>
              <c:pt idx="17">
                <c:v>SHD_BATT_3</c:v>
              </c:pt>
              <c:pt idx="18">
                <c:v>SHD_BATT_4</c:v>
              </c:pt>
              <c:pt idx="19">
                <c:v>SHD_BATT_5</c:v>
              </c:pt>
              <c:pt idx="20">
                <c:v>GEN_1</c:v>
              </c:pt>
            </c:strLit>
          </c:cat>
          <c:val>
            <c:numRef>
              <c:f>CALCOLI!$GB$3:$GB$23</c:f>
              <c:numCache>
                <c:formatCode>General</c:formatCode>
                <c:ptCount val="21"/>
                <c:pt idx="0">
                  <c:v>0.17921146953405018</c:v>
                </c:pt>
                <c:pt idx="1">
                  <c:v>0.17921146953405018</c:v>
                </c:pt>
                <c:pt idx="2">
                  <c:v>0.17921146953405018</c:v>
                </c:pt>
                <c:pt idx="3">
                  <c:v>0.17921146953405018</c:v>
                </c:pt>
                <c:pt idx="4">
                  <c:v>0.17921146953405018</c:v>
                </c:pt>
                <c:pt idx="5">
                  <c:v>0.17921146953405018</c:v>
                </c:pt>
                <c:pt idx="6">
                  <c:v>0.17921146953405018</c:v>
                </c:pt>
                <c:pt idx="7">
                  <c:v>0.17921146953405018</c:v>
                </c:pt>
                <c:pt idx="8">
                  <c:v>0.17921146953405018</c:v>
                </c:pt>
                <c:pt idx="9">
                  <c:v>0.41812499999999991</c:v>
                </c:pt>
                <c:pt idx="10">
                  <c:v>0.48781250000000009</c:v>
                </c:pt>
                <c:pt idx="11">
                  <c:v>8.7109375000000003E-2</c:v>
                </c:pt>
                <c:pt idx="12">
                  <c:v>0</c:v>
                </c:pt>
                <c:pt idx="13">
                  <c:v>0.20906249999999996</c:v>
                </c:pt>
                <c:pt idx="14">
                  <c:v>0.31940104166666666</c:v>
                </c:pt>
                <c:pt idx="15">
                  <c:v>0.359375</c:v>
                </c:pt>
                <c:pt idx="16">
                  <c:v>0.9403645833333335</c:v>
                </c:pt>
                <c:pt idx="17">
                  <c:v>8.984375E-2</c:v>
                </c:pt>
                <c:pt idx="18">
                  <c:v>0.1796875</c:v>
                </c:pt>
                <c:pt idx="19">
                  <c:v>0</c:v>
                </c:pt>
                <c:pt idx="20">
                  <c:v>4.7180616740088104E-2</c:v>
                </c:pt>
              </c:numCache>
            </c:numRef>
          </c:val>
          <c:extLst>
            <c:ext xmlns:c16="http://schemas.microsoft.com/office/drawing/2014/chart" uri="{C3380CC4-5D6E-409C-BE32-E72D297353CC}">
              <c16:uniqueId val="{0000000E-2998-4893-8DAF-3637CB0E618C}"/>
            </c:ext>
          </c:extLst>
        </c:ser>
        <c:dLbls>
          <c:showLegendKey val="0"/>
          <c:showVal val="0"/>
          <c:showCatName val="0"/>
          <c:showSerName val="0"/>
          <c:showPercent val="0"/>
          <c:showBubbleSize val="0"/>
        </c:dLbls>
        <c:gapWidth val="150"/>
        <c:axId val="729393632"/>
        <c:axId val="729398432"/>
      </c:barChart>
      <c:catAx>
        <c:axId val="729393632"/>
        <c:scaling>
          <c:orientation val="minMax"/>
        </c:scaling>
        <c:delete val="0"/>
        <c:axPos val="b"/>
        <c:numFmt formatCode="General" sourceLinked="1"/>
        <c:majorTickMark val="out"/>
        <c:minorTickMark val="none"/>
        <c:tickLblPos val="nextTo"/>
        <c:crossAx val="729398432"/>
        <c:crosses val="autoZero"/>
        <c:auto val="0"/>
        <c:lblAlgn val="ctr"/>
        <c:lblOffset val="100"/>
        <c:noMultiLvlLbl val="0"/>
      </c:catAx>
      <c:valAx>
        <c:axId val="729398432"/>
        <c:scaling>
          <c:orientation val="minMax"/>
        </c:scaling>
        <c:delete val="0"/>
        <c:axPos val="l"/>
        <c:majorGridlines/>
        <c:title>
          <c:tx>
            <c:rich>
              <a:bodyPr/>
              <a:lstStyle/>
              <a:p>
                <a:pPr>
                  <a:defRPr/>
                </a:pPr>
                <a:r>
                  <a:rPr lang="en-GB"/>
                  <a:t>kWh/day</a:t>
                </a:r>
              </a:p>
            </c:rich>
          </c:tx>
          <c:overlay val="0"/>
        </c:title>
        <c:numFmt formatCode="General" sourceLinked="1"/>
        <c:majorTickMark val="out"/>
        <c:minorTickMark val="none"/>
        <c:tickLblPos val="nextTo"/>
        <c:crossAx val="729393632"/>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 DSS CHART - ALL </a:t>
            </a:r>
          </a:p>
        </c:rich>
      </c:tx>
      <c:overlay val="0"/>
    </c:title>
    <c:autoTitleDeleted val="0"/>
    <c:plotArea>
      <c:layout/>
      <c:lineChart>
        <c:grouping val="standard"/>
        <c:varyColors val="0"/>
        <c:ser>
          <c:idx val="0"/>
          <c:order val="0"/>
          <c:tx>
            <c:v> EEC - PROJECT B </c:v>
          </c:tx>
          <c:val>
            <c:numRef>
              <c:f>CALCOLI!$GK$3:$GK$4</c:f>
              <c:numCache>
                <c:formatCode>General</c:formatCode>
                <c:ptCount val="2"/>
                <c:pt idx="0">
                  <c:v>1.6320000000000001</c:v>
                </c:pt>
                <c:pt idx="1">
                  <c:v>7.557666666666667</c:v>
                </c:pt>
              </c:numCache>
            </c:numRef>
          </c:val>
          <c:smooth val="0"/>
          <c:extLst>
            <c:ext xmlns:c16="http://schemas.microsoft.com/office/drawing/2014/chart" uri="{C3380CC4-5D6E-409C-BE32-E72D297353CC}">
              <c16:uniqueId val="{0000000B-E8AC-4D6C-9976-3CE7D0E34032}"/>
            </c:ext>
          </c:extLst>
        </c:ser>
        <c:ser>
          <c:idx val="1"/>
          <c:order val="1"/>
          <c:tx>
            <c:v> WTC </c:v>
          </c:tx>
          <c:val>
            <c:numRef>
              <c:f>CALCOLI!$GL$3:$GL$4</c:f>
              <c:numCache>
                <c:formatCode>General</c:formatCode>
                <c:ptCount val="2"/>
                <c:pt idx="0">
                  <c:v>22.323316089410341</c:v>
                </c:pt>
                <c:pt idx="1">
                  <c:v>22.323316089410341</c:v>
                </c:pt>
              </c:numCache>
            </c:numRef>
          </c:val>
          <c:smooth val="0"/>
          <c:extLst>
            <c:ext xmlns:c16="http://schemas.microsoft.com/office/drawing/2014/chart" uri="{C3380CC4-5D6E-409C-BE32-E72D297353CC}">
              <c16:uniqueId val="{0000000C-E8AC-4D6C-9976-3CE7D0E34032}"/>
            </c:ext>
          </c:extLst>
        </c:ser>
        <c:dLbls>
          <c:showLegendKey val="0"/>
          <c:showVal val="0"/>
          <c:showCatName val="0"/>
          <c:showSerName val="0"/>
          <c:showPercent val="0"/>
          <c:showBubbleSize val="0"/>
        </c:dLbls>
        <c:marker val="1"/>
        <c:smooth val="0"/>
        <c:axId val="629036048"/>
        <c:axId val="629037968"/>
      </c:lineChart>
      <c:catAx>
        <c:axId val="629036048"/>
        <c:scaling>
          <c:orientation val="minMax"/>
        </c:scaling>
        <c:delete val="0"/>
        <c:axPos val="b"/>
        <c:numFmt formatCode="General" sourceLinked="1"/>
        <c:majorTickMark val="out"/>
        <c:minorTickMark val="none"/>
        <c:tickLblPos val="nextTo"/>
        <c:crossAx val="629037968"/>
        <c:crosses val="autoZero"/>
        <c:auto val="1"/>
        <c:lblAlgn val="ctr"/>
        <c:lblOffset val="100"/>
        <c:noMultiLvlLbl val="0"/>
      </c:catAx>
      <c:valAx>
        <c:axId val="629037968"/>
        <c:scaling>
          <c:orientation val="minMax"/>
        </c:scaling>
        <c:delete val="0"/>
        <c:axPos val="l"/>
        <c:majorGridlines/>
        <c:numFmt formatCode="General" sourceLinked="1"/>
        <c:majorTickMark val="out"/>
        <c:minorTickMark val="none"/>
        <c:tickLblPos val="nextTo"/>
        <c:crossAx val="629036048"/>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MTF_old!$BP$2:$BP$7</c:f>
              <c:numCache>
                <c:formatCode>0.00%</c:formatCode>
                <c:ptCount val="6"/>
                <c:pt idx="0" formatCode="General">
                  <c:v>0</c:v>
                </c:pt>
                <c:pt idx="1">
                  <c:v>9.5238095238095233E-2</c:v>
                </c:pt>
                <c:pt idx="2">
                  <c:v>0.38095238095238093</c:v>
                </c:pt>
                <c:pt idx="3">
                  <c:v>0.52380952380952384</c:v>
                </c:pt>
                <c:pt idx="4">
                  <c:v>0.76190476190476186</c:v>
                </c:pt>
                <c:pt idx="5">
                  <c:v>1</c:v>
                </c:pt>
              </c:numCache>
            </c:numRef>
          </c:xVal>
          <c:yVal>
            <c:numRef>
              <c:f>MTF_old!$BQ$2:$BQ$7</c:f>
              <c:numCache>
                <c:formatCode>0.00%</c:formatCode>
                <c:ptCount val="6"/>
                <c:pt idx="0" formatCode="General">
                  <c:v>0</c:v>
                </c:pt>
                <c:pt idx="1">
                  <c:v>0</c:v>
                </c:pt>
                <c:pt idx="2">
                  <c:v>0.1276595744680851</c:v>
                </c:pt>
                <c:pt idx="3">
                  <c:v>0.25531914893617019</c:v>
                </c:pt>
                <c:pt idx="4">
                  <c:v>0.57446808510638303</c:v>
                </c:pt>
                <c:pt idx="5">
                  <c:v>1</c:v>
                </c:pt>
              </c:numCache>
            </c:numRef>
          </c:yVal>
          <c:smooth val="0"/>
          <c:extLst>
            <c:ext xmlns:c16="http://schemas.microsoft.com/office/drawing/2014/chart" uri="{C3380CC4-5D6E-409C-BE32-E72D297353CC}">
              <c16:uniqueId val="{00000000-20F5-45D7-872E-53326A4A5C73}"/>
            </c:ext>
          </c:extLst>
        </c:ser>
        <c:ser>
          <c:idx val="1"/>
          <c:order val="1"/>
          <c:tx>
            <c:v>serie 2</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MTF_old!$BS$2:$BS$7</c:f>
              <c:numCache>
                <c:formatCode>0.00%</c:formatCode>
                <c:ptCount val="6"/>
                <c:pt idx="0">
                  <c:v>0</c:v>
                </c:pt>
                <c:pt idx="1">
                  <c:v>0.2</c:v>
                </c:pt>
                <c:pt idx="2">
                  <c:v>0.4</c:v>
                </c:pt>
                <c:pt idx="3">
                  <c:v>0.6</c:v>
                </c:pt>
                <c:pt idx="4">
                  <c:v>0.8</c:v>
                </c:pt>
                <c:pt idx="5">
                  <c:v>1</c:v>
                </c:pt>
              </c:numCache>
            </c:numRef>
          </c:xVal>
          <c:yVal>
            <c:numRef>
              <c:f>MTF_old!$BT$2:$BT$7</c:f>
              <c:numCache>
                <c:formatCode>0.00%</c:formatCode>
                <c:ptCount val="6"/>
                <c:pt idx="0">
                  <c:v>0</c:v>
                </c:pt>
                <c:pt idx="1">
                  <c:v>0.2</c:v>
                </c:pt>
                <c:pt idx="2">
                  <c:v>0.4</c:v>
                </c:pt>
                <c:pt idx="3">
                  <c:v>0.6</c:v>
                </c:pt>
                <c:pt idx="4">
                  <c:v>0.8</c:v>
                </c:pt>
                <c:pt idx="5">
                  <c:v>1</c:v>
                </c:pt>
              </c:numCache>
            </c:numRef>
          </c:yVal>
          <c:smooth val="0"/>
          <c:extLst>
            <c:ext xmlns:c16="http://schemas.microsoft.com/office/drawing/2014/chart" uri="{C3380CC4-5D6E-409C-BE32-E72D297353CC}">
              <c16:uniqueId val="{00000002-20F5-45D7-872E-53326A4A5C73}"/>
            </c:ext>
          </c:extLst>
        </c:ser>
        <c:dLbls>
          <c:showLegendKey val="0"/>
          <c:showVal val="0"/>
          <c:showCatName val="0"/>
          <c:showSerName val="0"/>
          <c:showPercent val="0"/>
          <c:showBubbleSize val="0"/>
        </c:dLbls>
        <c:axId val="684267568"/>
        <c:axId val="684267928"/>
      </c:scatterChart>
      <c:valAx>
        <c:axId val="684267568"/>
        <c:scaling>
          <c:orientation val="minMax"/>
          <c:max val="1"/>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684267928"/>
        <c:crosses val="autoZero"/>
        <c:crossBetween val="midCat"/>
      </c:valAx>
      <c:valAx>
        <c:axId val="684267928"/>
        <c:scaling>
          <c:orientation val="minMax"/>
          <c:max val="1"/>
          <c:min val="0"/>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68426756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Lorentz curve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it-IT"/>
        </a:p>
      </c:txPr>
    </c:title>
    <c:autoTitleDeleted val="0"/>
    <c:plotArea>
      <c:layout/>
      <c:scatterChart>
        <c:scatterStyle val="lineMarker"/>
        <c:varyColors val="0"/>
        <c:ser>
          <c:idx val="0"/>
          <c:order val="0"/>
          <c:spPr>
            <a:ln w="9525" cap="rnd">
              <a:solidFill>
                <a:schemeClr val="accent1"/>
              </a:solid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xVal>
            <c:numRef>
              <c:f>CALCOLI!$BR$3:$BR$18</c:f>
            </c:numRef>
          </c:xVal>
          <c:yVal>
            <c:numRef>
              <c:f>CALCOLI!$BS$3:$BS$18</c:f>
            </c:numRef>
          </c:yVal>
          <c:smooth val="0"/>
          <c:extLst>
            <c:ext xmlns:c16="http://schemas.microsoft.com/office/drawing/2014/chart" uri="{C3380CC4-5D6E-409C-BE32-E72D297353CC}">
              <c16:uniqueId val="{00000000-7EAB-4289-80EB-7AEACF2A76B2}"/>
            </c:ext>
          </c:extLst>
        </c:ser>
        <c:ser>
          <c:idx val="1"/>
          <c:order val="1"/>
          <c:tx>
            <c:v>bisettrice</c:v>
          </c:tx>
          <c:spPr>
            <a:ln w="9525" cap="rnd">
              <a:solidFill>
                <a:schemeClr val="accent2"/>
              </a:solid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CALCOLI!$BR$3:$BR$18</c:f>
            </c:numRef>
          </c:xVal>
          <c:yVal>
            <c:numRef>
              <c:f>CALCOLI!$BR$3:$BR$18</c:f>
            </c:numRef>
          </c:yVal>
          <c:smooth val="0"/>
          <c:extLst>
            <c:ext xmlns:c16="http://schemas.microsoft.com/office/drawing/2014/chart" uri="{C3380CC4-5D6E-409C-BE32-E72D297353CC}">
              <c16:uniqueId val="{00000001-7EAB-4289-80EB-7AEACF2A76B2}"/>
            </c:ext>
          </c:extLst>
        </c:ser>
        <c:dLbls>
          <c:showLegendKey val="0"/>
          <c:showVal val="0"/>
          <c:showCatName val="0"/>
          <c:showSerName val="0"/>
          <c:showPercent val="0"/>
          <c:showBubbleSize val="0"/>
        </c:dLbls>
        <c:axId val="510461327"/>
        <c:axId val="510463727"/>
      </c:scatterChart>
      <c:valAx>
        <c:axId val="510461327"/>
        <c:scaling>
          <c:orientation val="minMax"/>
          <c:max val="1"/>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it-IT"/>
          </a:p>
        </c:txPr>
        <c:crossAx val="510463727"/>
        <c:crosses val="autoZero"/>
        <c:crossBetween val="midCat"/>
      </c:valAx>
      <c:valAx>
        <c:axId val="510463727"/>
        <c:scaling>
          <c:orientation val="minMax"/>
          <c:max val="1"/>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it-IT"/>
          </a:p>
        </c:txPr>
        <c:crossAx val="510461327"/>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radarChart>
        <c:radarStyle val="marker"/>
        <c:varyColors val="0"/>
        <c:ser>
          <c:idx val="0"/>
          <c:order val="0"/>
          <c:spPr>
            <a:ln w="28575" cap="rnd">
              <a:solidFill>
                <a:schemeClr val="accent1"/>
              </a:solidFill>
              <a:round/>
            </a:ln>
            <a:effectLst/>
          </c:spPr>
          <c:marker>
            <c:symbol val="none"/>
          </c:marker>
          <c:val>
            <c:numRef>
              <c:f>MTF_old!$G$3:$K$3</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3511-49C8-9A3D-EED271375BA5}"/>
            </c:ext>
          </c:extLst>
        </c:ser>
        <c:dLbls>
          <c:showLegendKey val="0"/>
          <c:showVal val="0"/>
          <c:showCatName val="0"/>
          <c:showSerName val="0"/>
          <c:showPercent val="0"/>
          <c:showBubbleSize val="0"/>
        </c:dLbls>
        <c:axId val="827672191"/>
        <c:axId val="827673151"/>
      </c:radarChart>
      <c:catAx>
        <c:axId val="827672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827673151"/>
        <c:crosses val="autoZero"/>
        <c:auto val="1"/>
        <c:lblAlgn val="ctr"/>
        <c:lblOffset val="100"/>
        <c:noMultiLvlLbl val="0"/>
      </c:catAx>
      <c:valAx>
        <c:axId val="827673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827672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it-IT"/>
              <a:t>Analemma</a:t>
            </a:r>
          </a:p>
        </c:rich>
      </c:tx>
      <c:overlay val="0"/>
    </c:title>
    <c:autoTitleDeleted val="0"/>
    <c:plotArea>
      <c:layout/>
      <c:scatterChart>
        <c:scatterStyle val="smoothMarker"/>
        <c:varyColors val="0"/>
        <c:ser>
          <c:idx val="0"/>
          <c:order val="0"/>
          <c:tx>
            <c:v>Solar Azimuth Angle (deg cw from N)</c:v>
          </c:tx>
          <c:marker>
            <c:symbol val="none"/>
          </c:marker>
          <c:xVal>
            <c:strLit>
              <c:ptCount val="366"/>
              <c:pt idx="0">
                <c:v>27,0326239977511</c:v>
              </c:pt>
              <c:pt idx="1">
                <c:v>27,1208361049468</c:v>
              </c:pt>
              <c:pt idx="2">
                <c:v>27,2164630574244</c:v>
              </c:pt>
              <c:pt idx="3">
                <c:v>27,3194649393657</c:v>
              </c:pt>
              <c:pt idx="4">
                <c:v>27,4297987086</c:v>
              </c:pt>
              <c:pt idx="5">
                <c:v>27,5474182434028</c:v>
              </c:pt>
              <c:pt idx="6">
                <c:v>27,6722743920994</c:v>
              </c:pt>
              <c:pt idx="7">
                <c:v>27,8043150252868</c:v>
              </c:pt>
              <c:pt idx="8">
                <c:v>27,9434850904853</c:v>
              </c:pt>
              <c:pt idx="9">
                <c:v>28,0897266690285</c:v>
              </c:pt>
              <c:pt idx="10">
                <c:v>28,2429790350017</c:v>
              </c:pt>
              <c:pt idx="11">
                <c:v>28,4031787160404</c:v>
              </c:pt>
              <c:pt idx="12">
                <c:v>28,5702595558035</c:v>
              </c:pt>
              <c:pt idx="13">
                <c:v>28,7441527779402</c:v>
              </c:pt>
              <c:pt idx="14">
                <c:v>28,9247870513752</c:v>
              </c:pt>
              <c:pt idx="15">
                <c:v>29,1120885567448</c:v>
              </c:pt>
              <c:pt idx="16">
                <c:v>29,3059810538206</c:v>
              </c:pt>
              <c:pt idx="17">
                <c:v>29,5063859497689</c:v>
              </c:pt>
              <c:pt idx="18">
                <c:v>29,7132223681017</c:v>
              </c:pt>
              <c:pt idx="19">
                <c:v>29,9264072181805</c:v>
              </c:pt>
              <c:pt idx="20">
                <c:v>30,1458552651508</c:v>
              </c:pt>
              <c:pt idx="21">
                <c:v>30,3714792001838</c:v>
              </c:pt>
              <c:pt idx="22">
                <c:v>30,6031897109226</c:v>
              </c:pt>
              <c:pt idx="23">
                <c:v>30,8408955520272</c:v>
              </c:pt>
              <c:pt idx="24">
                <c:v>31,084503615731</c:v>
              </c:pt>
              <c:pt idx="25">
                <c:v>31,333919002322</c:v>
              </c:pt>
              <c:pt idx="26">
                <c:v>31,5890450904744</c:v>
              </c:pt>
              <c:pt idx="27">
                <c:v>31,8497836073588</c:v>
              </c:pt>
              <c:pt idx="28">
                <c:v>32,1160346984704</c:v>
              </c:pt>
              <c:pt idx="29">
                <c:v>32,387696997114</c:v>
              </c:pt>
              <c:pt idx="30">
                <c:v>32,6646676934967</c:v>
              </c:pt>
              <c:pt idx="31">
                <c:v>32,9468426033735</c:v>
              </c:pt>
              <c:pt idx="32">
                <c:v>33,234116236206</c:v>
              </c:pt>
              <c:pt idx="33">
                <c:v>33,5263818627877</c:v>
              </c:pt>
              <c:pt idx="34">
                <c:v>33,8235315822941</c:v>
              </c:pt>
              <c:pt idx="35">
                <c:v>34,1254563887227</c:v>
              </c:pt>
              <c:pt idx="36">
                <c:v>34,4320462366786</c:v>
              </c:pt>
              <c:pt idx="37">
                <c:v>34,7431901064723</c:v>
              </c:pt>
              <c:pt idx="38">
                <c:v>35,0587760684881</c:v>
              </c:pt>
              <c:pt idx="39">
                <c:v>35,3786913467885</c:v>
              </c:pt>
              <c:pt idx="40">
                <c:v>35,7028223819127</c:v>
              </c:pt>
              <c:pt idx="41">
                <c:v>36,0310548928319</c:v>
              </c:pt>
              <c:pt idx="42">
                <c:v>36,3632739380192</c:v>
              </c:pt>
              <c:pt idx="43">
                <c:v>36,6993639755951</c:v>
              </c:pt>
              <c:pt idx="44">
                <c:v>37,0392089225064</c:v>
              </c:pt>
              <c:pt idx="45">
                <c:v>37,3826922126938</c:v>
              </c:pt>
              <c:pt idx="46">
                <c:v>37,7296968542073</c:v>
              </c:pt>
              <c:pt idx="47">
                <c:v>38,0801054852259</c:v>
              </c:pt>
              <c:pt idx="48">
                <c:v>38,4338004289371</c:v>
              </c:pt>
              <c:pt idx="49">
                <c:v>38,7906637472316</c:v>
              </c:pt>
              <c:pt idx="50">
                <c:v>39,1505772931744</c:v>
              </c:pt>
              <c:pt idx="51">
                <c:v>39,513422762207</c:v>
              </c:pt>
              <c:pt idx="52">
                <c:v>39,8790817420399</c:v>
              </c:pt>
              <c:pt idx="53">
                <c:v>40,2474357611994</c:v>
              </c:pt>
              <c:pt idx="54">
                <c:v>40,6183663361892</c:v>
              </c:pt>
              <c:pt idx="55">
                <c:v>40,9917550172327</c:v>
              </c:pt>
              <c:pt idx="56">
                <c:v>41,3674834325646</c:v>
              </c:pt>
              <c:pt idx="57">
                <c:v>41,7454333312431</c:v>
              </c:pt>
              <c:pt idx="58">
                <c:v>42,1254866244575</c:v>
              </c:pt>
              <c:pt idx="59">
                <c:v>42,5075254253076</c:v>
              </c:pt>
              <c:pt idx="60">
                <c:v>42,8914320870417</c:v>
              </c:pt>
              <c:pt idx="61">
                <c:v>43,2770892397344</c:v>
              </c:pt>
              <c:pt idx="62">
                <c:v>43,6643798253973</c:v>
              </c:pt>
              <c:pt idx="63">
                <c:v>44,053187131518</c:v>
              </c:pt>
              <c:pt idx="64">
                <c:v>44,4433948230266</c:v>
              </c:pt>
              <c:pt idx="65">
                <c:v>44,8348869726917</c:v>
              </c:pt>
              <c:pt idx="66">
                <c:v>45,2275480899581</c:v>
              </c:pt>
              <c:pt idx="67">
                <c:v>45,6212631482345</c:v>
              </c:pt>
              <c:pt idx="68">
                <c:v>46,0159176106507</c:v>
              </c:pt>
              <c:pt idx="69">
                <c:v>46,4113974543045</c:v>
              </c:pt>
              <c:pt idx="70">
                <c:v>46,8075891930228</c:v>
              </c:pt>
              <c:pt idx="71">
                <c:v>47,2043798986639</c:v>
              </c:pt>
              <c:pt idx="72">
                <c:v>47,6016572209953</c:v>
              </c:pt>
              <c:pt idx="73">
                <c:v>47,9993094061762</c:v>
              </c:pt>
              <c:pt idx="74">
                <c:v>48,3972253138867</c:v>
              </c:pt>
              <c:pt idx="75">
                <c:v>48,7952944331379</c:v>
              </c:pt>
              <c:pt idx="76">
                <c:v>49,1934068968059</c:v>
              </c:pt>
              <c:pt idx="77">
                <c:v>49,5914534949304</c:v>
              </c:pt>
              <c:pt idx="78">
                <c:v>49,9893256868185</c:v>
              </c:pt>
              <c:pt idx="79">
                <c:v>50,3869156119994</c:v>
              </c:pt>
              <c:pt idx="80">
                <c:v>50,7841161000709</c:v>
              </c:pt>
              <c:pt idx="81">
                <c:v>51,1808206794787</c:v>
              </c:pt>
              <c:pt idx="82">
                <c:v>51,5769235852717</c:v>
              </c:pt>
              <c:pt idx="83">
                <c:v>51,9723197658695</c:v>
              </c:pt>
              <c:pt idx="84">
                <c:v>52,3669048888849</c:v>
              </c:pt>
              <c:pt idx="85">
                <c:v>52,7605753460308</c:v>
              </c:pt>
              <c:pt idx="86">
                <c:v>53,1532282571518</c:v>
              </c:pt>
              <c:pt idx="87">
                <c:v>53,5447614734042</c:v>
              </c:pt>
              <c:pt idx="88">
                <c:v>53,9350735796169</c:v>
              </c:pt>
              <c:pt idx="89">
                <c:v>54,3240638958551</c:v>
              </c:pt>
              <c:pt idx="90">
                <c:v>54,7116324782088</c:v>
              </c:pt>
              <c:pt idx="91">
                <c:v>55,0976801188231</c:v>
              </c:pt>
              <c:pt idx="92">
                <c:v>55,4821083451879</c:v>
              </c:pt>
              <c:pt idx="93">
                <c:v>55,8648194186909</c:v>
              </c:pt>
              <c:pt idx="94">
                <c:v>56,2457163324507</c:v>
              </c:pt>
              <c:pt idx="95">
                <c:v>56,6247028084284</c:v>
              </c:pt>
              <c:pt idx="96">
                <c:v>57,0016832938223</c:v>
              </c:pt>
              <c:pt idx="97">
                <c:v>57,3765629567449</c:v>
              </c:pt>
              <c:pt idx="98">
                <c:v>57,749247681179</c:v>
              </c:pt>
              <c:pt idx="99">
                <c:v>58,1196440612116</c:v>
              </c:pt>
              <c:pt idx="100">
                <c:v>58,4876593945341</c:v>
              </c:pt>
              <c:pt idx="101">
                <c:v>58,8532016752119</c:v>
              </c:pt>
              <c:pt idx="102">
                <c:v>59,2161795857103</c:v>
              </c:pt>
              <c:pt idx="103">
                <c:v>59,5765024881775</c:v>
              </c:pt>
              <c:pt idx="104">
                <c:v>59,9340804149766</c:v>
              </c:pt>
              <c:pt idx="105">
                <c:v>60,2888240584731</c:v>
              </c:pt>
              <c:pt idx="106">
                <c:v>60,640644760077</c:v>
              </c:pt>
              <c:pt idx="107">
                <c:v>60,9894544985469</c:v>
              </c:pt>
              <c:pt idx="108">
                <c:v>61,3351658775749</c:v>
              </c:pt>
              <c:pt idx="109">
                <c:v>61,6776921126668</c:v>
              </c:pt>
              <c:pt idx="110">
                <c:v>62,0169470173499</c:v>
              </c:pt>
              <c:pt idx="111">
                <c:v>62,352844988744</c:v>
              </c:pt>
              <c:pt idx="112">
                <c:v>62,6853009925442</c:v>
              </c:pt>
              <c:pt idx="113">
                <c:v>63,0142305474729</c:v>
              </c:pt>
              <c:pt idx="114">
                <c:v>63,3395497092741</c:v>
              </c:pt>
              <c:pt idx="115">
                <c:v>63,6611750543339</c:v>
              </c:pt>
              <c:pt idx="116">
                <c:v>63,9790236630292</c:v>
              </c:pt>
              <c:pt idx="117">
                <c:v>64,2930131029191</c:v>
              </c:pt>
              <c:pt idx="118">
                <c:v>64,6030614119142</c:v>
              </c:pt>
              <c:pt idx="119">
                <c:v>64,9090870815748</c:v>
              </c:pt>
              <c:pt idx="120">
                <c:v>65,2110090407091</c:v>
              </c:pt>
              <c:pt idx="121">
                <c:v>65,5087466394639</c:v>
              </c:pt>
              <c:pt idx="122">
                <c:v>65,8022196341158</c:v>
              </c:pt>
              <c:pt idx="123">
                <c:v>66,0913481728015</c:v>
              </c:pt>
              <c:pt idx="124">
                <c:v>66,3760527824353</c:v>
              </c:pt>
              <c:pt idx="125">
                <c:v>66,6562543570954</c:v>
              </c:pt>
              <c:pt idx="126">
                <c:v>66,9318741481719</c:v>
              </c:pt>
              <c:pt idx="127">
                <c:v>67,202833756598</c:v>
              </c:pt>
              <c:pt idx="128">
                <c:v>67,4690551275008</c:v>
              </c:pt>
              <c:pt idx="129">
                <c:v>67,7304605476296</c:v>
              </c:pt>
              <c:pt idx="130">
                <c:v>67,9869726459357</c:v>
              </c:pt>
              <c:pt idx="131">
                <c:v>68,2385143976927</c:v>
              </c:pt>
              <c:pt idx="132">
                <c:v>68,4850091325611</c:v>
              </c:pt>
              <c:pt idx="133">
                <c:v>68,7263805470035</c:v>
              </c:pt>
              <c:pt idx="134">
                <c:v>68,9625527214716</c:v>
              </c:pt>
              <c:pt idx="135">
                <c:v>69,1934501427763</c:v>
              </c:pt>
              <c:pt idx="136">
                <c:v>69,4189977320586</c:v>
              </c:pt>
              <c:pt idx="137">
                <c:v>69,6391208787583</c:v>
              </c:pt>
              <c:pt idx="138">
                <c:v>69,8537454809688</c:v>
              </c:pt>
              <c:pt idx="139">
                <c:v>70,0627979925396</c:v>
              </c:pt>
              <c:pt idx="140">
                <c:v>70,2662054772531</c:v>
              </c:pt>
              <c:pt idx="141">
                <c:v>70,4638956703683</c:v>
              </c:pt>
              <c:pt idx="142">
                <c:v>70,6557970477706</c:v>
              </c:pt>
              <c:pt idx="143">
                <c:v>70,8418389029101</c:v>
              </c:pt>
              <c:pt idx="144">
                <c:v>71,0219514316438</c:v>
              </c:pt>
              <c:pt idx="145">
                <c:v>71,1960658250175</c:v>
              </c:pt>
              <c:pt idx="146">
                <c:v>71,364114369941</c:v>
              </c:pt>
              <c:pt idx="147">
                <c:v>71,5260305576111</c:v>
              </c:pt>
              <c:pt idx="148">
                <c:v>71,6817491994325</c:v>
              </c:pt>
              <c:pt idx="149">
                <c:v>71,83120655008</c:v>
              </c:pt>
              <c:pt idx="150">
                <c:v>71,9743404372234</c:v>
              </c:pt>
              <c:pt idx="151">
                <c:v>72,1110903973165</c:v>
              </c:pt>
              <c:pt idx="152">
                <c:v>72,2413978167286</c:v>
              </c:pt>
              <c:pt idx="153">
                <c:v>72,3652060773688</c:v>
              </c:pt>
              <c:pt idx="154">
                <c:v>72,4824607058335</c:v>
              </c:pt>
              <c:pt idx="155">
                <c:v>72,5931095249884</c:v>
              </c:pt>
              <c:pt idx="156">
                <c:v>72,6971028067851</c:v>
              </c:pt>
              <c:pt idx="157">
                <c:v>72,794393425015</c:v>
              </c:pt>
              <c:pt idx="158">
                <c:v>72,8849370066165</c:v>
              </c:pt>
              <c:pt idx="159">
                <c:v>72,968692080082</c:v>
              </c:pt>
              <c:pt idx="160">
                <c:v>73,0456202194642</c:v>
              </c:pt>
              <c:pt idx="161">
                <c:v>73,1156861824534</c:v>
              </c:pt>
              <c:pt idx="162">
                <c:v>73,1788580409952</c:v>
              </c:pt>
              <c:pt idx="163">
                <c:v>73,2351073029422</c:v>
              </c:pt>
              <c:pt idx="164">
                <c:v>73,2844090232861</c:v>
              </c:pt>
              <c:pt idx="165">
                <c:v>73,3267419035915</c:v>
              </c:pt>
              <c:pt idx="166">
                <c:v>73,3620883783628</c:v>
              </c:pt>
              <c:pt idx="167">
                <c:v>73,3904346872049</c:v>
              </c:pt>
              <c:pt idx="168">
                <c:v>73,4117709317957</c:v>
              </c:pt>
              <c:pt idx="169">
                <c:v>73,4260911168651</c:v>
              </c:pt>
              <c:pt idx="170">
                <c:v>73,4333931745712</c:v>
              </c:pt>
              <c:pt idx="171">
                <c:v>73,4336789718744</c:v>
              </c:pt>
              <c:pt idx="172">
                <c:v>73,4269543007292</c:v>
              </c:pt>
              <c:pt idx="173">
                <c:v>73,4132288511361</c:v>
              </c:pt>
              <c:pt idx="174">
                <c:v>73,3925161673223</c:v>
              </c:pt>
              <c:pt idx="175">
                <c:v>73,3648335875386</c:v>
              </c:pt>
              <c:pt idx="176">
                <c:v>73,3302021681652</c:v>
              </c:pt>
              <c:pt idx="177">
                <c:v>73,2886465930192</c:v>
              </c:pt>
              <c:pt idx="178">
                <c:v>73,240195068928</c:v>
              </c:pt>
              <c:pt idx="179">
                <c:v>73,184879208789</c:v>
              </c:pt>
              <c:pt idx="180">
                <c:v>73,1227339034648</c:v>
              </c:pt>
              <c:pt idx="181">
                <c:v>73,0537971839674</c:v>
              </c:pt>
              <c:pt idx="182">
                <c:v>72,978110075457</c:v>
              </c:pt>
              <c:pt idx="183">
                <c:v>72,8957164446297</c:v>
              </c:pt>
              <c:pt idx="184">
                <c:v>72,8066628420891</c:v>
              </c:pt>
              <c:pt idx="185">
                <c:v>72,7109983412837</c:v>
              </c:pt>
              <c:pt idx="186">
                <c:v>72,6087743755644</c:v>
              </c:pt>
              <c:pt idx="187">
                <c:v>72,5000445748567</c:v>
              </c:pt>
              <c:pt idx="188">
                <c:v>72,3848646033697</c:v>
              </c:pt>
              <c:pt idx="189">
                <c:v>72,2632919996654</c:v>
              </c:pt>
              <c:pt idx="190">
                <c:v>72,1353860203091</c:v>
              </c:pt>
              <c:pt idx="191">
                <c:v>72,0012074882013</c:v>
              </c:pt>
              <c:pt idx="192">
                <c:v>71,8608186465635</c:v>
              </c:pt>
              <c:pt idx="193">
                <c:v>71,7142830194211</c:v>
              </c:pt>
              <c:pt idx="194">
                <c:v>71,5616652792935</c:v>
              </c:pt>
              <c:pt idx="195">
                <c:v>71,4030311226669</c:v>
              </c:pt>
              <c:pt idx="196">
                <c:v>71,2384471536987</c:v>
              </c:pt>
              <c:pt idx="197">
                <c:v>71,0679807764782</c:v>
              </c:pt>
              <c:pt idx="198">
                <c:v>70,8917000960462</c:v>
              </c:pt>
              <c:pt idx="199">
                <c:v>70,7096738282724</c:v>
              </c:pt>
              <c:pt idx="200">
                <c:v>70,5219712185864</c:v>
              </c:pt>
              <c:pt idx="201">
                <c:v>70,3286619694661</c:v>
              </c:pt>
              <c:pt idx="202">
                <c:v>70,129816176508</c:v>
              </c:pt>
              <c:pt idx="203">
                <c:v>69,9255042728342</c:v>
              </c:pt>
              <c:pt idx="204">
                <c:v>69,7157969815283</c:v>
              </c:pt>
              <c:pt idx="205">
                <c:v>69,500765275744</c:v>
              </c:pt>
              <c:pt idx="206">
                <c:v>69,2804803460879</c:v>
              </c:pt>
              <c:pt idx="207">
                <c:v>69,055013574848</c:v>
              </c:pt>
              <c:pt idx="208">
                <c:v>68,8244365166144</c:v>
              </c:pt>
              <c:pt idx="209">
                <c:v>68,5888208848213</c:v>
              </c:pt>
              <c:pt idx="210">
                <c:v>68,3482385437368</c:v>
              </c:pt>
              <c:pt idx="211">
                <c:v>68,102761505416</c:v>
              </c:pt>
              <c:pt idx="212">
                <c:v>67,8524619311435</c:v>
              </c:pt>
              <c:pt idx="213">
                <c:v>67,5974121368941</c:v>
              </c:pt>
              <c:pt idx="214">
                <c:v>67,3376846023544</c:v>
              </c:pt>
              <c:pt idx="215">
                <c:v>67,0733519830657</c:v>
              </c:pt>
              <c:pt idx="216">
                <c:v>66,8044871252611</c:v>
              </c:pt>
              <c:pt idx="217">
                <c:v>66,5311630829975</c:v>
              </c:pt>
              <c:pt idx="218">
                <c:v>66,2534531372007</c:v>
              </c:pt>
              <c:pt idx="219">
                <c:v>65,9714308162657</c:v>
              </c:pt>
              <c:pt idx="220">
                <c:v>65,6851699178847</c:v>
              </c:pt>
              <c:pt idx="221">
                <c:v>65,3947445317909</c:v>
              </c:pt>
              <c:pt idx="222">
                <c:v>65,1002290631413</c:v>
              </c:pt>
              <c:pt idx="223">
                <c:v>64,8016982562828</c:v>
              </c:pt>
              <c:pt idx="224">
                <c:v>64,4992272186672</c:v>
              </c:pt>
              <c:pt idx="225">
                <c:v>64,192891444715</c:v>
              </c:pt>
              <c:pt idx="226">
                <c:v>63,8827668394417</c:v>
              </c:pt>
              <c:pt idx="227">
                <c:v>63,5689297416863</c:v>
              </c:pt>
              <c:pt idx="228">
                <c:v>63,2514569468121</c:v>
              </c:pt>
              <c:pt idx="229">
                <c:v>62,9304257287524</c:v>
              </c:pt>
              <c:pt idx="230">
                <c:v>62,6059138613123</c:v>
              </c:pt>
              <c:pt idx="231">
                <c:v>62,2779996386444</c:v>
              </c:pt>
              <c:pt idx="232">
                <c:v>61,9467618948357</c:v>
              </c:pt>
              <c:pt idx="233">
                <c:v>61,6122800225617</c:v>
              </c:pt>
              <c:pt idx="234">
                <c:v>61,2746339907723</c:v>
              </c:pt>
              <c:pt idx="235">
                <c:v>60,933904361392</c:v>
              </c:pt>
              <c:pt idx="236">
                <c:v>60,5901723050249</c:v>
              </c:pt>
              <c:pt idx="237">
                <c:v>60,2435196156666</c:v>
              </c:pt>
              <c:pt idx="238">
                <c:v>59,8940287244363</c:v>
              </c:pt>
              <c:pt idx="239">
                <c:v>59,5417827123391</c:v>
              </c:pt>
              <c:pt idx="240">
                <c:v>59,1868653220906</c:v>
              </c:pt>
              <c:pt idx="241">
                <c:v>58,8293609690282</c:v>
              </c:pt>
              <c:pt idx="242">
                <c:v>58,4693547511425</c:v>
              </c:pt>
              <c:pt idx="243">
                <c:v>58,1069324582612</c:v>
              </c:pt>
              <c:pt idx="244">
                <c:v>57,7421805804256</c:v>
              </c:pt>
              <c:pt idx="245">
                <c:v>57,3751863154945</c:v>
              </c:pt>
              <c:pt idx="246">
                <c:v>57,0060375760101</c:v>
              </c:pt>
              <c:pt idx="247">
                <c:v>56,6348229953635</c:v>
              </c:pt>
              <c:pt idx="248">
                <c:v>56,2616319332937</c:v>
              </c:pt>
              <c:pt idx="249">
                <c:v>55,8865544807444</c:v>
              </c:pt>
              <c:pt idx="250">
                <c:v>55,5096814641119</c:v>
              </c:pt>
              <c:pt idx="251">
                <c:v>55,131104448905</c:v>
              </c:pt>
              <c:pt idx="252">
                <c:v>54,7509157428336</c:v>
              </c:pt>
              <c:pt idx="253">
                <c:v>54,3692083983413</c:v>
              </c:pt>
              <c:pt idx="254">
                <c:v>53,9860762145906</c:v>
              </c:pt>
              <c:pt idx="255">
                <c:v>53,6016137389057</c:v>
              </c:pt>
              <c:pt idx="256">
                <c:v>53,2159162676688</c:v>
              </c:pt>
              <c:pt idx="257">
                <c:v>52,8290798466629</c:v>
              </c:pt>
              <c:pt idx="258">
                <c:v>52,4412012708484</c:v>
              </c:pt>
              <c:pt idx="259">
                <c:v>52,0523780835608</c:v>
              </c:pt>
              <c:pt idx="260">
                <c:v>51,662708575097</c:v>
              </c:pt>
              <c:pt idx="261">
                <c:v>51,2722917806662</c:v>
              </c:pt>
              <c:pt idx="262">
                <c:v>50,8812274776789</c:v>
              </c:pt>
              <c:pt idx="263">
                <c:v>50,4896161823247</c:v>
              </c:pt>
              <c:pt idx="264">
                <c:v>50,0975591454061</c:v>
              </c:pt>
              <c:pt idx="265">
                <c:v>49,7051583473829</c:v>
              </c:pt>
              <c:pt idx="266">
                <c:v>49,312516492576</c:v>
              </c:pt>
              <c:pt idx="267">
                <c:v>48,9197370024808</c:v>
              </c:pt>
              <c:pt idx="268">
                <c:v>48,5269240081389</c:v>
              </c:pt>
              <c:pt idx="269">
                <c:v>48,1341823415164</c:v>
              </c:pt>
              <c:pt idx="270">
                <c:v>47,7416175258263</c:v>
              </c:pt>
              <c:pt idx="271">
                <c:v>47,3493357647464</c:v>
              </c:pt>
              <c:pt idx="272">
                <c:v>46,9574439304729</c:v>
              </c:pt>
              <c:pt idx="273">
                <c:v>46,5660495505596</c:v>
              </c:pt>
              <c:pt idx="274">
                <c:v>46,1752607934847</c:v>
              </c:pt>
              <c:pt idx="275">
                <c:v>45,7851864528961</c:v>
              </c:pt>
              <c:pt idx="276">
                <c:v>45,3959359304857</c:v>
              </c:pt>
              <c:pt idx="277">
                <c:v>45,0076192174491</c:v>
              </c:pt>
              <c:pt idx="278">
                <c:v>44,6203468744815</c:v>
              </c:pt>
              <c:pt idx="279">
                <c:v>44,234230010281</c:v>
              </c:pt>
              <c:pt idx="280">
                <c:v>43,8493802585149</c:v>
              </c:pt>
              <c:pt idx="281">
                <c:v>43,4659097532241</c:v>
              </c:pt>
              <c:pt idx="282">
                <c:v>43,0839311026402</c:v>
              </c:pt>
              <c:pt idx="283">
                <c:v>42,7035573613958</c:v>
              </c:pt>
              <c:pt idx="284">
                <c:v>42,3249020011098</c:v>
              </c:pt>
              <c:pt idx="285">
                <c:v>41,9480788793444</c:v>
              </c:pt>
              <c:pt idx="286">
                <c:v>41,5732022069251</c:v>
              </c:pt>
              <c:pt idx="287">
                <c:v>41,2003865136267</c:v>
              </c:pt>
              <c:pt idx="288">
                <c:v>40,8297466122372</c:v>
              </c:pt>
              <c:pt idx="289">
                <c:v>40,4613975610034</c:v>
              </c:pt>
              <c:pt idx="290">
                <c:v>40,0954546244869</c:v>
              </c:pt>
              <c:pt idx="291">
                <c:v>39,7320332328454</c:v>
              </c:pt>
              <c:pt idx="292">
                <c:v>39,3712489395691</c:v>
              </c:pt>
              <c:pt idx="293">
                <c:v>39,0132173777069</c:v>
              </c:pt>
              <c:pt idx="294">
                <c:v>38,658054214615</c:v>
              </c:pt>
              <c:pt idx="295">
                <c:v>38,3058751052683</c:v>
              </c:pt>
              <c:pt idx="296">
                <c:v>37,9567956441779</c:v>
              </c:pt>
              <c:pt idx="297">
                <c:v>37,6109313159611</c:v>
              </c:pt>
              <c:pt idx="298">
                <c:v>37,2683974446071</c:v>
              </c:pt>
              <c:pt idx="299">
                <c:v>36,9293091414917</c:v>
              </c:pt>
              <c:pt idx="300">
                <c:v>36,5937812521903</c:v>
              </c:pt>
              <c:pt idx="301">
                <c:v>36,2619283021366</c:v>
              </c:pt>
              <c:pt idx="302">
                <c:v>35,9338644411814</c:v>
              </c:pt>
              <c:pt idx="303">
                <c:v>35,609703387102</c:v>
              </c:pt>
              <c:pt idx="304">
                <c:v>35,2895583681093</c:v>
              </c:pt>
              <c:pt idx="305">
                <c:v>34,9735420644015</c:v>
              </c:pt>
              <c:pt idx="306">
                <c:v>34,6617665488169</c:v>
              </c:pt>
              <c:pt idx="307">
                <c:v>34,3543432266219</c:v>
              </c:pt>
              <c:pt idx="308">
                <c:v>34,0513827744868</c:v>
              </c:pt>
              <c:pt idx="309">
                <c:v>33,7529950786835</c:v>
              </c:pt>
              <c:pt idx="310">
                <c:v>33,4592891725512</c:v>
              </c:pt>
              <c:pt idx="311">
                <c:v>33,1703731732617</c:v>
              </c:pt>
              <c:pt idx="312">
                <c:v>32,886354217924</c:v>
              </c:pt>
              <c:pt idx="313">
                <c:v>32,6073383990566</c:v>
              </c:pt>
              <c:pt idx="314">
                <c:v>32,333430699469</c:v>
              </c:pt>
              <c:pt idx="315">
                <c:v>32,0647349265734</c:v>
              </c:pt>
              <c:pt idx="316">
                <c:v>31,8013536461646</c:v>
              </c:pt>
              <c:pt idx="317">
                <c:v>31,5433881156969</c:v>
              </c:pt>
              <c:pt idx="318">
                <c:v>31,2909382170901</c:v>
              </c:pt>
              <c:pt idx="319">
                <c:v>31,0441023890971</c:v>
              </c:pt>
              <c:pt idx="320">
                <c:v>30,8029775592672</c:v>
              </c:pt>
              <c:pt idx="321">
                <c:v>30,5676590755499</c:v>
              </c:pt>
              <c:pt idx="322">
                <c:v>30,3382406375708</c:v>
              </c:pt>
              <c:pt idx="323">
                <c:v>30,1148142276359</c:v>
              </c:pt>
              <c:pt idx="324">
                <c:v>29,8974700415108</c:v>
              </c:pt>
              <c:pt idx="325">
                <c:v>29,6862964190345</c:v>
              </c:pt>
              <c:pt idx="326">
                <c:v>29,4813797746345</c:v>
              </c:pt>
              <c:pt idx="327">
                <c:v>29,2828045278149</c:v>
              </c:pt>
              <c:pt idx="328">
                <c:v>29,0906530336985</c:v>
              </c:pt>
              <c:pt idx="329">
                <c:v>28,9050055137161</c:v>
              </c:pt>
              <c:pt idx="330">
                <c:v>28,7259399865379</c:v>
              </c:pt>
              <c:pt idx="331">
                <c:v>28,5535321993622</c:v>
              </c:pt>
              <c:pt idx="332">
                <c:v>28,3878555596762</c:v>
              </c:pt>
              <c:pt idx="333">
                <c:v>28,2289810676193</c:v>
              </c:pt>
              <c:pt idx="334">
                <c:v>28,0769772490891</c:v>
              </c:pt>
              <c:pt idx="335">
                <c:v>27,9319100897377</c:v>
              </c:pt>
              <c:pt idx="336">
                <c:v>27,7938429700146</c:v>
              </c:pt>
              <c:pt idx="337">
                <c:v>27,6628366014238</c:v>
              </c:pt>
              <c:pt idx="338">
                <c:v>27,5389489641674</c:v>
              </c:pt>
              <c:pt idx="339">
                <c:v>27,4222352463556</c:v>
              </c:pt>
              <c:pt idx="340">
                <c:v>27,3127477849678</c:v>
              </c:pt>
              <c:pt idx="341">
                <c:v>27,2105360087565</c:v>
              </c:pt>
              <c:pt idx="342">
                <c:v>27,1156463832827</c:v>
              </c:pt>
              <c:pt idx="343">
                <c:v>27,0281223582785</c:v>
              </c:pt>
              <c:pt idx="344">
                <c:v>26,9480043175283</c:v>
              </c:pt>
              <c:pt idx="345">
                <c:v>26,8753295314594</c:v>
              </c:pt>
              <c:pt idx="346">
                <c:v>26,8101321126278</c:v>
              </c:pt>
              <c:pt idx="347">
                <c:v>26,7524429742806</c:v>
              </c:pt>
              <c:pt idx="348">
                <c:v>26,702289792167</c:v>
              </c:pt>
              <c:pt idx="349">
                <c:v>26,6596969697609</c:v>
              </c:pt>
              <c:pt idx="350">
                <c:v>26,6246856070488</c:v>
              </c:pt>
              <c:pt idx="351">
                <c:v>26,5972734730205</c:v>
              </c:pt>
              <c:pt idx="352">
                <c:v>26,5774749819892</c:v>
              </c:pt>
              <c:pt idx="353">
                <c:v>26,5653011738499</c:v>
              </c:pt>
              <c:pt idx="354">
                <c:v>26,5607596983685</c:v>
              </c:pt>
              <c:pt idx="355">
                <c:v>26,563854803576</c:v>
              </c:pt>
              <c:pt idx="356">
                <c:v>26,5745873283249</c:v>
              </c:pt>
              <c:pt idx="357">
                <c:v>26,5929546990423</c:v>
              </c:pt>
              <c:pt idx="358">
                <c:v>26,618950930698</c:v>
              </c:pt>
              <c:pt idx="359">
                <c:v>26,6525666319838</c:v>
              </c:pt>
              <c:pt idx="360">
                <c:v>26,6937890146804</c:v>
              </c:pt>
              <c:pt idx="361">
                <c:v>26,7426019071702</c:v>
              </c:pt>
              <c:pt idx="362">
                <c:v>26,7989857720324</c:v>
              </c:pt>
              <c:pt idx="363">
                <c:v>26,8629177276431</c:v>
              </c:pt>
              <c:pt idx="364">
                <c:v>26,9343715736801</c:v>
              </c:pt>
              <c:pt idx="365">
                <c:v>27,01331782042</c:v>
              </c:pt>
            </c:strLit>
          </c:xVal>
          <c:yVal>
            <c:numLit>
              <c:formatCode>General</c:formatCode>
              <c:ptCount val="366"/>
              <c:pt idx="0">
                <c:v>179.04745069279693</c:v>
              </c:pt>
              <c:pt idx="1">
                <c:v>178.92552729693784</c:v>
              </c:pt>
              <c:pt idx="2">
                <c:v>178.80463527885286</c:v>
              </c:pt>
              <c:pt idx="3">
                <c:v>178.68486390425778</c:v>
              </c:pt>
              <c:pt idx="4">
                <c:v>178.56630167237381</c:v>
              </c:pt>
              <c:pt idx="5">
                <c:v>178.44903625454049</c:v>
              </c:pt>
              <c:pt idx="6">
                <c:v>178.3331544317316</c:v>
              </c:pt>
              <c:pt idx="7">
                <c:v>178.21874203105097</c:v>
              </c:pt>
              <c:pt idx="8">
                <c:v>178.1058838612272</c:v>
              </c:pt>
              <c:pt idx="9">
                <c:v>177.99466364722036</c:v>
              </c:pt>
              <c:pt idx="10">
                <c:v>177.88516396402281</c:v>
              </c:pt>
              <c:pt idx="11">
                <c:v>177.77746616978936</c:v>
              </c:pt>
              <c:pt idx="12">
                <c:v>177.67165033844276</c:v>
              </c:pt>
              <c:pt idx="13">
                <c:v>177.5677951918999</c:v>
              </c:pt>
              <c:pt idx="14">
                <c:v>177.46597803211125</c:v>
              </c:pt>
              <c:pt idx="15">
                <c:v>177.36627467309711</c:v>
              </c:pt>
              <c:pt idx="16">
                <c:v>177.26875937319039</c:v>
              </c:pt>
              <c:pt idx="17">
                <c:v>177.1735047676915</c:v>
              </c:pt>
              <c:pt idx="18">
                <c:v>177.08058180216904</c:v>
              </c:pt>
              <c:pt idx="19">
                <c:v>176.99005966662764</c:v>
              </c:pt>
              <c:pt idx="20">
                <c:v>176.90200573077891</c:v>
              </c:pt>
              <c:pt idx="21">
                <c:v>176.81648548064936</c:v>
              </c:pt>
              <c:pt idx="22">
                <c:v>176.73356245675814</c:v>
              </c:pt>
              <c:pt idx="23">
                <c:v>176.6532981940926</c:v>
              </c:pt>
              <c:pt idx="24">
                <c:v>176.57575216410976</c:v>
              </c:pt>
              <c:pt idx="25">
                <c:v>176.50098171897628</c:v>
              </c:pt>
              <c:pt idx="26">
                <c:v>176.42904203825447</c:v>
              </c:pt>
              <c:pt idx="27">
                <c:v>176.35998607823069</c:v>
              </c:pt>
              <c:pt idx="28">
                <c:v>176.29386452406197</c:v>
              </c:pt>
              <c:pt idx="29">
                <c:v>176.23072574491175</c:v>
              </c:pt>
              <c:pt idx="30">
                <c:v>176.17061575221805</c:v>
              </c:pt>
              <c:pt idx="31">
                <c:v>176.11357816122279</c:v>
              </c:pt>
              <c:pt idx="32">
                <c:v>176.05965415587661</c:v>
              </c:pt>
              <c:pt idx="33">
                <c:v>176.0088824572008</c:v>
              </c:pt>
              <c:pt idx="34">
                <c:v>175.96129929517826</c:v>
              </c:pt>
              <c:pt idx="35">
                <c:v>175.91693838421406</c:v>
              </c:pt>
              <c:pt idx="36">
                <c:v>175.87583090218743</c:v>
              </c:pt>
              <c:pt idx="37">
                <c:v>175.83800547309318</c:v>
              </c:pt>
              <c:pt idx="38">
                <c:v>175.80348815324442</c:v>
              </c:pt>
              <c:pt idx="39">
                <c:v>175.77230242099415</c:v>
              </c:pt>
              <c:pt idx="40">
                <c:v>175.74446916989098</c:v>
              </c:pt>
              <c:pt idx="41">
                <c:v>175.72000670518673</c:v>
              </c:pt>
              <c:pt idx="42">
                <c:v>175.69893074356708</c:v>
              </c:pt>
              <c:pt idx="43">
                <c:v>175.68125441597465</c:v>
              </c:pt>
              <c:pt idx="44">
                <c:v>175.66698827336199</c:v>
              </c:pt>
              <c:pt idx="45">
                <c:v>175.65614029518815</c:v>
              </c:pt>
              <c:pt idx="46">
                <c:v>175.64871590047437</c:v>
              </c:pt>
              <c:pt idx="47">
                <c:v>175.6447179611896</c:v>
              </c:pt>
              <c:pt idx="48">
                <c:v>175.64414681774292</c:v>
              </c:pt>
              <c:pt idx="49">
                <c:v>175.6470002963365</c:v>
              </c:pt>
              <c:pt idx="50">
                <c:v>175.65327372791444</c:v>
              </c:pt>
              <c:pt idx="51">
                <c:v>175.66295996844235</c:v>
              </c:pt>
              <c:pt idx="52">
                <c:v>175.67604942023331</c:v>
              </c:pt>
              <c:pt idx="53">
                <c:v>175.69253005403914</c:v>
              </c:pt>
              <c:pt idx="54">
                <c:v>175.71238743160063</c:v>
              </c:pt>
              <c:pt idx="55">
                <c:v>175.73560472836709</c:v>
              </c:pt>
              <c:pt idx="56">
                <c:v>175.76216275607851</c:v>
              </c:pt>
              <c:pt idx="57">
                <c:v>175.79203998490755</c:v>
              </c:pt>
              <c:pt idx="58">
                <c:v>175.82521256485882</c:v>
              </c:pt>
              <c:pt idx="59">
                <c:v>175.86165434612701</c:v>
              </c:pt>
              <c:pt idx="60">
                <c:v>175.90133689811353</c:v>
              </c:pt>
              <c:pt idx="61">
                <c:v>175.94422952681771</c:v>
              </c:pt>
              <c:pt idx="62">
                <c:v>175.99029929032019</c:v>
              </c:pt>
              <c:pt idx="63">
                <c:v>176.0395110120794</c:v>
              </c:pt>
              <c:pt idx="64">
                <c:v>176.09182729178997</c:v>
              </c:pt>
              <c:pt idx="65">
                <c:v>176.14720851354707</c:v>
              </c:pt>
              <c:pt idx="66">
                <c:v>176.20561285109045</c:v>
              </c:pt>
              <c:pt idx="67">
                <c:v>176.26699626990046</c:v>
              </c:pt>
              <c:pt idx="68">
                <c:v>176.3313125259566</c:v>
              </c:pt>
              <c:pt idx="69">
                <c:v>176.39851316096599</c:v>
              </c:pt>
              <c:pt idx="70">
                <c:v>176.46854749391684</c:v>
              </c:pt>
              <c:pt idx="71">
                <c:v>176.541362608795</c:v>
              </c:pt>
              <c:pt idx="72">
                <c:v>176.61690333836475</c:v>
              </c:pt>
              <c:pt idx="73">
                <c:v>176.69511224391408</c:v>
              </c:pt>
              <c:pt idx="74">
                <c:v>176.77592959089566</c:v>
              </c:pt>
              <c:pt idx="75">
                <c:v>176.85929332042485</c:v>
              </c:pt>
              <c:pt idx="76">
                <c:v>176.94513901661287</c:v>
              </c:pt>
              <c:pt idx="77">
                <c:v>177.03339986976516</c:v>
              </c:pt>
              <c:pt idx="78">
                <c:v>177.12400663546282</c:v>
              </c:pt>
              <c:pt idx="79">
                <c:v>177.21688758962773</c:v>
              </c:pt>
              <c:pt idx="80">
                <c:v>177.31196847965259</c:v>
              </c:pt>
              <c:pt idx="81">
                <c:v>177.40917247174696</c:v>
              </c:pt>
              <c:pt idx="82">
                <c:v>177.50842009465623</c:v>
              </c:pt>
              <c:pt idx="83">
                <c:v>177.60962917996778</c:v>
              </c:pt>
              <c:pt idx="84">
                <c:v>177.71271479922723</c:v>
              </c:pt>
              <c:pt idx="85">
                <c:v>177.81758919814854</c:v>
              </c:pt>
              <c:pt idx="86">
                <c:v>177.92416172821731</c:v>
              </c:pt>
              <c:pt idx="87">
                <c:v>178.03233877602861</c:v>
              </c:pt>
              <c:pt idx="88">
                <c:v>178.14202369076474</c:v>
              </c:pt>
              <c:pt idx="89">
                <c:v>178.25311671019188</c:v>
              </c:pt>
              <c:pt idx="90">
                <c:v>178.36551488568057</c:v>
              </c:pt>
              <c:pt idx="91">
                <c:v>178.47911200671865</c:v>
              </c:pt>
              <c:pt idx="92">
                <c:v>178.59379852547886</c:v>
              </c:pt>
              <c:pt idx="93">
                <c:v>178.70946148201506</c:v>
              </c:pt>
              <c:pt idx="94">
                <c:v>178.82598443072311</c:v>
              </c:pt>
              <c:pt idx="95">
                <c:v>178.94324736874557</c:v>
              </c:pt>
              <c:pt idx="96">
                <c:v>179.06112666702654</c:v>
              </c:pt>
              <c:pt idx="97">
                <c:v>179.17949500480927</c:v>
              </c:pt>
              <c:pt idx="98">
                <c:v>179.29822130837738</c:v>
              </c:pt>
              <c:pt idx="99">
                <c:v>179.41717069492154</c:v>
              </c:pt>
              <c:pt idx="100">
                <c:v>179.5362044224488</c:v>
              </c:pt>
              <c:pt idx="101">
                <c:v>179.65517984671772</c:v>
              </c:pt>
              <c:pt idx="102">
                <c:v>179.7739503862457</c:v>
              </c:pt>
              <c:pt idx="103">
                <c:v>179.89236549645705</c:v>
              </c:pt>
              <c:pt idx="104">
                <c:v>180.01027065411466</c:v>
              </c:pt>
              <c:pt idx="105">
                <c:v>180.12750735303251</c:v>
              </c:pt>
              <c:pt idx="106">
                <c:v>180.24391311345462</c:v>
              </c:pt>
              <c:pt idx="107">
                <c:v>180.35932150419706</c:v>
              </c:pt>
              <c:pt idx="108">
                <c:v>180.47356218137384</c:v>
              </c:pt>
              <c:pt idx="109">
                <c:v>180.58646094359025</c:v>
              </c:pt>
              <c:pt idx="110">
                <c:v>180.69783980575858</c:v>
              </c:pt>
              <c:pt idx="111">
                <c:v>180.80751709301026</c:v>
              </c:pt>
              <c:pt idx="112">
                <c:v>180.91530755615833</c:v>
              </c:pt>
              <c:pt idx="113">
                <c:v>181.02102251073498</c:v>
              </c:pt>
              <c:pt idx="114">
                <c:v>181.12447000101912</c:v>
              </c:pt>
              <c:pt idx="115">
                <c:v>181.22545499104393</c:v>
              </c:pt>
              <c:pt idx="116">
                <c:v>181.32377958435126</c:v>
              </c:pt>
              <c:pt idx="117">
                <c:v>181.41924327433119</c:v>
              </c:pt>
              <c:pt idx="118">
                <c:v>181.51164322703391</c:v>
              </c:pt>
              <c:pt idx="119">
                <c:v>181.60077459830688</c:v>
              </c:pt>
              <c:pt idx="120">
                <c:v>181.686430887179</c:v>
              </c:pt>
              <c:pt idx="121">
                <c:v>181.76840432721312</c:v>
              </c:pt>
              <c:pt idx="122">
                <c:v>181.84648631772049</c:v>
              </c:pt>
              <c:pt idx="123">
                <c:v>181.92046789646702</c:v>
              </c:pt>
              <c:pt idx="124">
                <c:v>181.9901402554467</c:v>
              </c:pt>
              <c:pt idx="125">
                <c:v>182.05529530122826</c:v>
              </c:pt>
              <c:pt idx="126">
                <c:v>182.1157262610902</c:v>
              </c:pt>
              <c:pt idx="127">
                <c:v>182.17122833601843</c:v>
              </c:pt>
              <c:pt idx="128">
                <c:v>182.22159940135921</c:v>
              </c:pt>
              <c:pt idx="129">
                <c:v>182.26664075555553</c:v>
              </c:pt>
              <c:pt idx="130">
                <c:v>182.30615791713564</c:v>
              </c:pt>
              <c:pt idx="131">
                <c:v>182.33996146958125</c:v>
              </c:pt>
              <c:pt idx="132">
                <c:v>182.36786795329539</c:v>
              </c:pt>
              <c:pt idx="133">
                <c:v>182.38970080332223</c:v>
              </c:pt>
              <c:pt idx="134">
                <c:v>182.40529133085045</c:v>
              </c:pt>
              <c:pt idx="135">
                <c:v>182.41447974589059</c:v>
              </c:pt>
              <c:pt idx="136">
                <c:v>182.41711621773229</c:v>
              </c:pt>
              <c:pt idx="137">
                <c:v>182.41306196904111</c:v>
              </c:pt>
              <c:pt idx="138">
                <c:v>182.40219039855546</c:v>
              </c:pt>
              <c:pt idx="139">
                <c:v>182.38438822649158</c:v>
              </c:pt>
              <c:pt idx="140">
                <c:v>182.35955665573408</c:v>
              </c:pt>
              <c:pt idx="141">
                <c:v>182.32761254105316</c:v>
              </c:pt>
              <c:pt idx="142">
                <c:v>182.28848955741563</c:v>
              </c:pt>
              <c:pt idx="143">
                <c:v>182.24213935766284</c:v>
              </c:pt>
              <c:pt idx="144">
                <c:v>182.18853270868485</c:v>
              </c:pt>
              <c:pt idx="145">
                <c:v>182.12766059445755</c:v>
              </c:pt>
              <c:pt idx="146">
                <c:v>182.05953527327938</c:v>
              </c:pt>
              <c:pt idx="147">
                <c:v>181.98419127596995</c:v>
              </c:pt>
              <c:pt idx="148">
                <c:v>181.90168633103247</c:v>
              </c:pt>
              <c:pt idx="149">
                <c:v>181.81210220232074</c:v>
              </c:pt>
              <c:pt idx="150">
                <c:v>181.71554542455749</c:v>
              </c:pt>
              <c:pt idx="151">
                <c:v>181.61214792185405</c:v>
              </c:pt>
              <c:pt idx="152">
                <c:v>181.50206749465514</c:v>
              </c:pt>
              <c:pt idx="153">
                <c:v>181.38548816088812</c:v>
              </c:pt>
              <c:pt idx="154">
                <c:v>181.26262033801382</c:v>
              </c:pt>
              <c:pt idx="155">
                <c:v>181.1337008534413</c:v>
              </c:pt>
              <c:pt idx="156">
                <c:v>180.99899277245149</c:v>
              </c:pt>
              <c:pt idx="157">
                <c:v>180.85878503426244</c:v>
              </c:pt>
              <c:pt idx="158">
                <c:v>180.71339188884221</c:v>
              </c:pt>
              <c:pt idx="159">
                <c:v>180.56315212951412</c:v>
              </c:pt>
              <c:pt idx="160">
                <c:v>180.40842811897306</c:v>
              </c:pt>
              <c:pt idx="161">
                <c:v>180.24960460863733</c:v>
              </c:pt>
              <c:pt idx="162">
                <c:v>180.08708735507858</c:v>
              </c:pt>
              <c:pt idx="163">
                <c:v>179.92130153913365</c:v>
              </c:pt>
              <c:pt idx="164">
                <c:v>179.75268999854381</c:v>
              </c:pt>
              <c:pt idx="165">
                <c:v>179.58171128355093</c:v>
              </c:pt>
              <c:pt idx="166">
                <c:v>179.40883755522475</c:v>
              </c:pt>
              <c:pt idx="167">
                <c:v>179.23455234080484</c:v>
              </c:pt>
              <c:pt idx="168">
                <c:v>179.05934816922593</c:v>
              </c:pt>
              <c:pt idx="169">
                <c:v>178.88372410892714</c:v>
              </c:pt>
              <c:pt idx="170">
                <c:v>178.70818323299216</c:v>
              </c:pt>
              <c:pt idx="171">
                <c:v>178.53323003787727</c:v>
              </c:pt>
              <c:pt idx="172">
                <c:v>178.35936784288083</c:v>
              </c:pt>
              <c:pt idx="173">
                <c:v>178.18709619776325</c:v>
              </c:pt>
              <c:pt idx="174">
                <c:v>178.01690832605925</c:v>
              </c:pt>
              <c:pt idx="175">
                <c:v>177.84928863075891</c:v>
              </c:pt>
              <c:pt idx="176">
                <c:v>177.68471028794841</c:v>
              </c:pt>
              <c:pt idx="177">
                <c:v>177.52363295236376</c:v>
              </c:pt>
              <c:pt idx="178">
                <c:v>177.36650059685257</c:v>
              </c:pt>
              <c:pt idx="179">
                <c:v>177.21373950519546</c:v>
              </c:pt>
              <c:pt idx="180">
                <c:v>177.06575643516487</c:v>
              </c:pt>
              <c:pt idx="181">
                <c:v>176.92293696575325</c:v>
              </c:pt>
              <c:pt idx="182">
                <c:v>176.78564403943346</c:v>
              </c:pt>
              <c:pt idx="183">
                <c:v>176.65421670720912</c:v>
              </c:pt>
              <c:pt idx="184">
                <c:v>176.5289690811444</c:v>
              </c:pt>
              <c:pt idx="185">
                <c:v>176.41018949597617</c:v>
              </c:pt>
              <c:pt idx="186">
                <c:v>176.29813987857324</c:v>
              </c:pt>
              <c:pt idx="187">
                <c:v>176.19305532134649</c:v>
              </c:pt>
              <c:pt idx="188">
                <c:v>176.09514385323189</c:v>
              </c:pt>
              <c:pt idx="189">
                <c:v>176.00458639975182</c:v>
              </c:pt>
              <c:pt idx="190">
                <c:v>175.92153692176646</c:v>
              </c:pt>
              <c:pt idx="191">
                <c:v>175.84612272105915</c:v>
              </c:pt>
              <c:pt idx="192">
                <c:v>175.77844489958738</c:v>
              </c:pt>
              <c:pt idx="193">
                <c:v>175.71857895843254</c:v>
              </c:pt>
              <c:pt idx="194">
                <c:v>175.66657552179583</c:v>
              </c:pt>
              <c:pt idx="195">
                <c:v>175.62246117114455</c:v>
              </c:pt>
              <c:pt idx="196">
                <c:v>175.5862393745241</c:v>
              </c:pt>
              <c:pt idx="197">
                <c:v>175.55789149624604</c:v>
              </c:pt>
              <c:pt idx="198">
                <c:v>175.53737787255659</c:v>
              </c:pt>
              <c:pt idx="199">
                <c:v>175.52463893944559</c:v>
              </c:pt>
              <c:pt idx="200">
                <c:v>175.51959639947665</c:v>
              </c:pt>
              <c:pt idx="201">
                <c:v>175.52215441529313</c:v>
              </c:pt>
              <c:pt idx="202">
                <c:v>175.53220081844927</c:v>
              </c:pt>
              <c:pt idx="203">
                <c:v>175.549608323038</c:v>
              </c:pt>
              <c:pt idx="204">
                <c:v>175.57423573471738</c:v>
              </c:pt>
              <c:pt idx="205">
                <c:v>175.60592914665301</c:v>
              </c:pt>
              <c:pt idx="206">
                <c:v>175.64452311490709</c:v>
              </c:pt>
              <c:pt idx="207">
                <c:v>175.6898418067982</c:v>
              </c:pt>
              <c:pt idx="208">
                <c:v>175.74170011667707</c:v>
              </c:pt>
              <c:pt idx="209">
                <c:v>175.79990474443673</c:v>
              </c:pt>
              <c:pt idx="210">
                <c:v>175.86425523296634</c:v>
              </c:pt>
              <c:pt idx="211">
                <c:v>175.93454496144875</c:v>
              </c:pt>
              <c:pt idx="212">
                <c:v>176.01056209221758</c:v>
              </c:pt>
              <c:pt idx="213">
                <c:v>176.09209046944591</c:v>
              </c:pt>
              <c:pt idx="214">
                <c:v>176.17891046857994</c:v>
              </c:pt>
              <c:pt idx="215">
                <c:v>176.27079979595123</c:v>
              </c:pt>
              <c:pt idx="216">
                <c:v>176.36753423840776</c:v>
              </c:pt>
              <c:pt idx="217">
                <c:v>176.46888836328765</c:v>
              </c:pt>
              <c:pt idx="218">
                <c:v>176.57463616932182</c:v>
              </c:pt>
              <c:pt idx="219">
                <c:v>176.68455168940295</c:v>
              </c:pt>
              <c:pt idx="220">
                <c:v>176.7984095463828</c:v>
              </c:pt>
              <c:pt idx="221">
                <c:v>176.91598546324565</c:v>
              </c:pt>
              <c:pt idx="222">
                <c:v>177.03705672921683</c:v>
              </c:pt>
              <c:pt idx="223">
                <c:v>177.16140262342742</c:v>
              </c:pt>
              <c:pt idx="224">
                <c:v>177.28880479790826</c:v>
              </c:pt>
              <c:pt idx="225">
                <c:v>177.41904762173385</c:v>
              </c:pt>
              <c:pt idx="226">
                <c:v>177.55191848816492</c:v>
              </c:pt>
              <c:pt idx="227">
                <c:v>177.68720808670037</c:v>
              </c:pt>
              <c:pt idx="228">
                <c:v>177.82471064191918</c:v>
              </c:pt>
              <c:pt idx="229">
                <c:v>177.96422412100799</c:v>
              </c:pt>
              <c:pt idx="230">
                <c:v>178.10555041184489</c:v>
              </c:pt>
              <c:pt idx="231">
                <c:v>178.24849547344229</c:v>
              </c:pt>
              <c:pt idx="232">
                <c:v>178.39286946062145</c:v>
              </c:pt>
              <c:pt idx="233">
                <c:v>178.53848682457408</c:v>
              </c:pt>
              <c:pt idx="234">
                <c:v>178.68516639107725</c:v>
              </c:pt>
              <c:pt idx="235">
                <c:v>178.8327314180159</c:v>
              </c:pt>
              <c:pt idx="236">
                <c:v>178.98100963371098</c:v>
              </c:pt>
              <c:pt idx="237">
                <c:v>179.12983325772632</c:v>
              </c:pt>
              <c:pt idx="238">
                <c:v>179.27903900547267</c:v>
              </c:pt>
              <c:pt idx="239">
                <c:v>179.42846807816193</c:v>
              </c:pt>
              <c:pt idx="240">
                <c:v>179.57796613933181</c:v>
              </c:pt>
              <c:pt idx="241">
                <c:v>179.72738327933394</c:v>
              </c:pt>
              <c:pt idx="242">
                <c:v>179.87657396899976</c:v>
              </c:pt>
              <c:pt idx="243">
                <c:v>180.02539700359523</c:v>
              </c:pt>
              <c:pt idx="244">
                <c:v>180.17371543806627</c:v>
              </c:pt>
              <c:pt idx="245">
                <c:v>180.32139651542315</c:v>
              </c:pt>
              <c:pt idx="246">
                <c:v>180.46831158781737</c:v>
              </c:pt>
              <c:pt idx="247">
                <c:v>180.61433603263851</c:v>
              </c:pt>
              <c:pt idx="248">
                <c:v>180.75934916396844</c:v>
              </c:pt>
              <c:pt idx="249">
                <c:v>180.90323414018559</c:v>
              </c:pt>
              <c:pt idx="250">
                <c:v>181.04587786872145</c:v>
              </c:pt>
              <c:pt idx="251">
                <c:v>181.1871709086804</c:v>
              </c:pt>
              <c:pt idx="252">
                <c:v>181.32700737202927</c:v>
              </c:pt>
              <c:pt idx="253">
                <c:v>181.46528482405827</c:v>
              </c:pt>
              <c:pt idx="254">
                <c:v>181.60190418376459</c:v>
              </c:pt>
              <c:pt idx="255">
                <c:v>181.73676962472152</c:v>
              </c:pt>
              <c:pt idx="256">
                <c:v>181.86978847703864</c:v>
              </c:pt>
              <c:pt idx="257">
                <c:v>182.00087113089938</c:v>
              </c:pt>
              <c:pt idx="258">
                <c:v>182.12993094216097</c:v>
              </c:pt>
              <c:pt idx="259">
                <c:v>182.256884140484</c:v>
              </c:pt>
              <c:pt idx="260">
                <c:v>182.38164974036397</c:v>
              </c:pt>
              <c:pt idx="261">
                <c:v>182.50414945546126</c:v>
              </c:pt>
              <c:pt idx="262">
                <c:v>182.62430761655062</c:v>
              </c:pt>
              <c:pt idx="263">
                <c:v>182.74205109338328</c:v>
              </c:pt>
              <c:pt idx="264">
                <c:v>182.85730922074873</c:v>
              </c:pt>
              <c:pt idx="265">
                <c:v>182.97001372893499</c:v>
              </c:pt>
              <c:pt idx="266">
                <c:v>183.08009867880872</c:v>
              </c:pt>
              <c:pt idx="267">
                <c:v>183.18750040166461</c:v>
              </c:pt>
              <c:pt idx="268">
                <c:v>183.29215744397311</c:v>
              </c:pt>
              <c:pt idx="269">
                <c:v>183.39401051714086</c:v>
              </c:pt>
              <c:pt idx="270">
                <c:v>183.49300245232925</c:v>
              </c:pt>
              <c:pt idx="271">
                <c:v>183.58907816039041</c:v>
              </c:pt>
              <c:pt idx="272">
                <c:v>183.68218459691079</c:v>
              </c:pt>
              <c:pt idx="273">
                <c:v>183.77227073234755</c:v>
              </c:pt>
              <c:pt idx="274">
                <c:v>183.85928752721361</c:v>
              </c:pt>
              <c:pt idx="275">
                <c:v>183.94318791222622</c:v>
              </c:pt>
              <c:pt idx="276">
                <c:v>184.02392677331898</c:v>
              </c:pt>
              <c:pt idx="277">
                <c:v>184.10146094139319</c:v>
              </c:pt>
              <c:pt idx="278">
                <c:v>184.17574918664747</c:v>
              </c:pt>
              <c:pt idx="279">
                <c:v>184.24675221732275</c:v>
              </c:pt>
              <c:pt idx="280">
                <c:v>184.31443268265298</c:v>
              </c:pt>
              <c:pt idx="281">
                <c:v>184.3787551798136</c:v>
              </c:pt>
              <c:pt idx="282">
                <c:v>184.43968626462828</c:v>
              </c:pt>
              <c:pt idx="283">
                <c:v>184.49719446577254</c:v>
              </c:pt>
              <c:pt idx="284">
                <c:v>184.5512503022222</c:v>
              </c:pt>
              <c:pt idx="285">
                <c:v>184.60182630363639</c:v>
              </c:pt>
              <c:pt idx="286">
                <c:v>184.64889703339858</c:v>
              </c:pt>
              <c:pt idx="287">
                <c:v>184.69243911399539</c:v>
              </c:pt>
              <c:pt idx="288">
                <c:v>184.73243125441047</c:v>
              </c:pt>
              <c:pt idx="289">
                <c:v>184.7688542792169</c:v>
              </c:pt>
              <c:pt idx="290">
                <c:v>184.80169115902407</c:v>
              </c:pt>
              <c:pt idx="291">
                <c:v>184.83092704194348</c:v>
              </c:pt>
              <c:pt idx="292">
                <c:v>184.85654928573149</c:v>
              </c:pt>
              <c:pt idx="293">
                <c:v>184.87854749027323</c:v>
              </c:pt>
              <c:pt idx="294">
                <c:v>184.89691353005469</c:v>
              </c:pt>
              <c:pt idx="295">
                <c:v>184.91164158629391</c:v>
              </c:pt>
              <c:pt idx="296">
                <c:v>184.92272817839594</c:v>
              </c:pt>
              <c:pt idx="297">
                <c:v>184.93017219440148</c:v>
              </c:pt>
              <c:pt idx="298">
                <c:v>184.93397492011098</c:v>
              </c:pt>
              <c:pt idx="299">
                <c:v>184.93414006658031</c:v>
              </c:pt>
              <c:pt idx="300">
                <c:v>184.93067379568404</c:v>
              </c:pt>
              <c:pt idx="301">
                <c:v>184.92358474346634</c:v>
              </c:pt>
              <c:pt idx="302">
                <c:v>184.91288404101283</c:v>
              </c:pt>
              <c:pt idx="303">
                <c:v>184.89858533258544</c:v>
              </c:pt>
              <c:pt idx="304">
                <c:v>184.88070479079511</c:v>
              </c:pt>
              <c:pt idx="305">
                <c:v>184.85926112858755</c:v>
              </c:pt>
              <c:pt idx="306">
                <c:v>184.83427560785879</c:v>
              </c:pt>
              <c:pt idx="307">
                <c:v>184.80577204451973</c:v>
              </c:pt>
              <c:pt idx="308">
                <c:v>184.77377680986444</c:v>
              </c:pt>
              <c:pt idx="309">
                <c:v>184.73831882811621</c:v>
              </c:pt>
              <c:pt idx="310">
                <c:v>184.69942957004858</c:v>
              </c:pt>
              <c:pt idx="311">
                <c:v>184.6571430426047</c:v>
              </c:pt>
              <c:pt idx="312">
                <c:v>184.61149577446255</c:v>
              </c:pt>
              <c:pt idx="313">
                <c:v>184.56252679752293</c:v>
              </c:pt>
              <c:pt idx="314">
                <c:v>184.51027762431502</c:v>
              </c:pt>
              <c:pt idx="315">
                <c:v>184.45479222134728</c:v>
              </c:pt>
              <c:pt idx="316">
                <c:v>184.39611697844927</c:v>
              </c:pt>
              <c:pt idx="317">
                <c:v>184.33430067418405</c:v>
              </c:pt>
              <c:pt idx="318">
                <c:v>184.26939443742162</c:v>
              </c:pt>
              <c:pt idx="319">
                <c:v>184.20145170519791</c:v>
              </c:pt>
              <c:pt idx="320">
                <c:v>184.13052817699881</c:v>
              </c:pt>
              <c:pt idx="321">
                <c:v>184.05668176563273</c:v>
              </c:pt>
              <c:pt idx="322">
                <c:v>183.97997254487132</c:v>
              </c:pt>
              <c:pt idx="323">
                <c:v>183.9004626940571</c:v>
              </c:pt>
              <c:pt idx="324">
                <c:v>183.81821643989002</c:v>
              </c:pt>
              <c:pt idx="325">
                <c:v>183.73329999562205</c:v>
              </c:pt>
              <c:pt idx="326">
                <c:v>183.64578149789611</c:v>
              </c:pt>
              <c:pt idx="327">
                <c:v>183.55573094147866</c:v>
              </c:pt>
              <c:pt idx="328">
                <c:v>183.46322011213664</c:v>
              </c:pt>
              <c:pt idx="329">
                <c:v>183.36832251792319</c:v>
              </c:pt>
              <c:pt idx="330">
                <c:v>183.27111331912667</c:v>
              </c:pt>
              <c:pt idx="331">
                <c:v>183.17166925714892</c:v>
              </c:pt>
              <c:pt idx="332">
                <c:v>183.07006858256733</c:v>
              </c:pt>
              <c:pt idx="333">
                <c:v>182.96639098263392</c:v>
              </c:pt>
              <c:pt idx="334">
                <c:v>182.86071750845491</c:v>
              </c:pt>
              <c:pt idx="335">
                <c:v>182.7531305020897</c:v>
              </c:pt>
              <c:pt idx="336">
                <c:v>182.6437135237839</c:v>
              </c:pt>
              <c:pt idx="337">
                <c:v>182.53255127955407</c:v>
              </c:pt>
              <c:pt idx="338">
                <c:v>182.41972954930918</c:v>
              </c:pt>
              <c:pt idx="339">
                <c:v>182.30533511568271</c:v>
              </c:pt>
              <c:pt idx="340">
                <c:v>182.18945569373579</c:v>
              </c:pt>
              <c:pt idx="341">
                <c:v>182.07217986166265</c:v>
              </c:pt>
              <c:pt idx="342">
                <c:v>181.95359699260175</c:v>
              </c:pt>
              <c:pt idx="343">
                <c:v>181.833797187654</c:v>
              </c:pt>
              <c:pt idx="344">
                <c:v>181.71287121017107</c:v>
              </c:pt>
              <c:pt idx="345">
                <c:v>181.59091042134742</c:v>
              </c:pt>
              <c:pt idx="346">
                <c:v>181.46800671714658</c:v>
              </c:pt>
              <c:pt idx="347">
                <c:v>181.34425246655482</c:v>
              </c:pt>
              <c:pt idx="348">
                <c:v>181.21974045112614</c:v>
              </c:pt>
              <c:pt idx="349">
                <c:v>181.09456380579024</c:v>
              </c:pt>
              <c:pt idx="350">
                <c:v>180.96881596083324</c:v>
              </c:pt>
              <c:pt idx="351">
                <c:v>180.84259058498563</c:v>
              </c:pt>
              <c:pt idx="352">
                <c:v>180.71598152950025</c:v>
              </c:pt>
              <c:pt idx="353">
                <c:v>180.58908277310701</c:v>
              </c:pt>
              <c:pt idx="354">
                <c:v>180.46198836770978</c:v>
              </c:pt>
              <c:pt idx="355">
                <c:v>180.33479238468757</c:v>
              </c:pt>
              <c:pt idx="356">
                <c:v>180.20758886164481</c:v>
              </c:pt>
              <c:pt idx="357">
                <c:v>180.08047174949814</c:v>
              </c:pt>
              <c:pt idx="358">
                <c:v>179.9535348595964</c:v>
              </c:pt>
              <c:pt idx="359">
                <c:v>179.82687181092194</c:v>
              </c:pt>
              <c:pt idx="360">
                <c:v>179.70057597716243</c:v>
              </c:pt>
              <c:pt idx="361">
                <c:v>179.57474043324669</c:v>
              </c:pt>
              <c:pt idx="362">
                <c:v>179.44945790162683</c:v>
              </c:pt>
              <c:pt idx="363">
                <c:v>179.32482069785203</c:v>
              </c:pt>
              <c:pt idx="364">
                <c:v>179.20092067541202</c:v>
              </c:pt>
              <c:pt idx="365">
                <c:v>179.07784916979483</c:v>
              </c:pt>
            </c:numLit>
          </c:yVal>
          <c:smooth val="1"/>
          <c:extLst>
            <c:ext xmlns:c16="http://schemas.microsoft.com/office/drawing/2014/chart" uri="{C3380CC4-5D6E-409C-BE32-E72D297353CC}">
              <c16:uniqueId val="{00000000-8175-4B4F-A89F-907C227D84D3}"/>
            </c:ext>
          </c:extLst>
        </c:ser>
        <c:dLbls>
          <c:showLegendKey val="0"/>
          <c:showVal val="0"/>
          <c:showCatName val="0"/>
          <c:showSerName val="0"/>
          <c:showPercent val="0"/>
          <c:showBubbleSize val="0"/>
        </c:dLbls>
        <c:axId val="440620512"/>
        <c:axId val="1"/>
      </c:scatterChart>
      <c:valAx>
        <c:axId val="44062051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it-IT"/>
          </a:p>
        </c:txPr>
        <c:crossAx val="1"/>
        <c:crosses val="autoZero"/>
        <c:crossBetween val="midCat"/>
      </c:val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it-IT"/>
          </a:p>
        </c:txPr>
        <c:crossAx val="44062051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it-IT"/>
    </a:p>
  </c:txPr>
  <c:printSettings>
    <c:headerFooter/>
    <c:pageMargins b="0.750000000000001" l="0.70000000000000062" r="0.70000000000000062" t="0.750000000000001"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it-IT"/>
              <a:t>Sunlight Dur. (min)</a:t>
            </a:r>
          </a:p>
        </c:rich>
      </c:tx>
      <c:overlay val="0"/>
    </c:title>
    <c:autoTitleDeleted val="0"/>
    <c:plotArea>
      <c:layout/>
      <c:lineChart>
        <c:grouping val="standard"/>
        <c:varyColors val="0"/>
        <c:ser>
          <c:idx val="0"/>
          <c:order val="0"/>
          <c:tx>
            <c:v>Sunlight Duration (minutes)</c:v>
          </c:tx>
          <c:marker>
            <c:symbol val="none"/>
          </c:marker>
          <c:val>
            <c:numLit>
              <c:formatCode>General</c:formatCode>
              <c:ptCount val="366"/>
              <c:pt idx="0">
                <c:v>563.46816520465745</c:v>
              </c:pt>
              <c:pt idx="1">
                <c:v>564.21539646439453</c:v>
              </c:pt>
              <c:pt idx="2">
                <c:v>565.02416900917365</c:v>
              </c:pt>
              <c:pt idx="3">
                <c:v>565.89371957422293</c:v>
              </c:pt>
              <c:pt idx="4">
                <c:v>566.82323476763031</c:v>
              </c:pt>
              <c:pt idx="5">
                <c:v>567.81185377165832</c:v>
              </c:pt>
              <c:pt idx="6">
                <c:v>568.85867115066776</c:v>
              </c:pt>
              <c:pt idx="7">
                <c:v>569.96273974784822</c:v>
              </c:pt>
              <c:pt idx="8">
                <c:v>571.12307365291576</c:v>
              </c:pt>
              <c:pt idx="9">
                <c:v>572.33865122305269</c:v>
              </c:pt>
              <c:pt idx="10">
                <c:v>573.60841813965521</c:v>
              </c:pt>
              <c:pt idx="11">
                <c:v>574.93129048387959</c:v>
              </c:pt>
              <c:pt idx="12">
                <c:v>576.3061578145473</c:v>
              </c:pt>
              <c:pt idx="13">
                <c:v>577.73188623267038</c:v>
              </c:pt>
              <c:pt idx="14">
                <c:v>579.20732141764097</c:v>
              </c:pt>
              <c:pt idx="15">
                <c:v>580.73129162102998</c:v>
              </c:pt>
              <c:pt idx="16">
                <c:v>582.3026106049</c:v>
              </c:pt>
              <c:pt idx="17">
                <c:v>583.92008051257312</c:v>
              </c:pt>
              <c:pt idx="18">
                <c:v>585.58249466085499</c:v>
              </c:pt>
              <c:pt idx="19">
                <c:v>587.28864024381414</c:v>
              </c:pt>
              <c:pt idx="20">
                <c:v>589.03730093936269</c:v>
              </c:pt>
              <c:pt idx="21">
                <c:v>590.82725941094429</c:v>
              </c:pt>
              <c:pt idx="22">
                <c:v>592.65729969782478</c:v>
              </c:pt>
              <c:pt idx="23">
                <c:v>594.52620948848437</c:v>
              </c:pt>
              <c:pt idx="24">
                <c:v>596.4327822727281</c:v>
              </c:pt>
              <c:pt idx="25">
                <c:v>598.37581936911897</c:v>
              </c:pt>
              <c:pt idx="26">
                <c:v>600.35413182532034</c:v>
              </c:pt>
              <c:pt idx="27">
                <c:v>602.36654218982835</c:v>
              </c:pt>
              <c:pt idx="28">
                <c:v>604.41188615447322</c:v>
              </c:pt>
              <c:pt idx="29">
                <c:v>606.48901406781317</c:v>
              </c:pt>
              <c:pt idx="30">
                <c:v>608.5967923203367</c:v>
              </c:pt>
              <c:pt idx="31">
                <c:v>610.73410460297362</c:v>
              </c:pt>
              <c:pt idx="32">
                <c:v>612.89985304111167</c:v>
              </c:pt>
              <c:pt idx="33">
                <c:v>615.09295920676993</c:v>
              </c:pt>
              <c:pt idx="34">
                <c:v>617.31236501206934</c:v>
              </c:pt>
              <c:pt idx="35">
                <c:v>619.55703348758595</c:v>
              </c:pt>
              <c:pt idx="36">
                <c:v>621.82594944944185</c:v>
              </c:pt>
              <c:pt idx="37">
                <c:v>624.11812005933723</c:v>
              </c:pt>
              <c:pt idx="38">
                <c:v>626.43257528191907</c:v>
              </c:pt>
              <c:pt idx="39">
                <c:v>628.76836824407496</c:v>
              </c:pt>
              <c:pt idx="40">
                <c:v>631.12457550086413</c:v>
              </c:pt>
              <c:pt idx="41">
                <c:v>633.50029721287092</c:v>
              </c:pt>
              <c:pt idx="42">
                <c:v>635.89465723982391</c:v>
              </c:pt>
              <c:pt idx="43">
                <c:v>638.30680315532641</c:v>
              </c:pt>
              <c:pt idx="44">
                <c:v>640.73590618749938</c:v>
              </c:pt>
              <c:pt idx="45">
                <c:v>643.18116109029893</c:v>
              </c:pt>
              <c:pt idx="46">
                <c:v>645.64178595016665</c:v>
              </c:pt>
              <c:pt idx="47">
                <c:v>648.11702193259373</c:v>
              </c:pt>
              <c:pt idx="48">
                <c:v>650.60613297301063</c:v>
              </c:pt>
              <c:pt idx="49">
                <c:v>653.1084054163</c:v>
              </c:pt>
              <c:pt idx="50">
                <c:v>655.62314760907407</c:v>
              </c:pt>
              <c:pt idx="51">
                <c:v>658.14968944867871</c:v>
              </c:pt>
              <c:pt idx="52">
                <c:v>660.68738189269732</c:v>
              </c:pt>
              <c:pt idx="53">
                <c:v>663.23559643258511</c:v>
              </c:pt>
              <c:pt idx="54">
                <c:v>665.79372453483791</c:v>
              </c:pt>
              <c:pt idx="55">
                <c:v>668.36117705293384</c:v>
              </c:pt>
              <c:pt idx="56">
                <c:v>670.93738361307862</c:v>
              </c:pt>
              <c:pt idx="57">
                <c:v>673.52179197662781</c:v>
              </c:pt>
              <c:pt idx="58">
                <c:v>676.11386738183649</c:v>
              </c:pt>
              <c:pt idx="59">
                <c:v>678.7130918674269</c:v>
              </c:pt>
              <c:pt idx="60">
                <c:v>681.31896358029053</c:v>
              </c:pt>
              <c:pt idx="61">
                <c:v>683.93099606945236</c:v>
              </c:pt>
              <c:pt idx="62">
                <c:v>686.54871756825605</c:v>
              </c:pt>
              <c:pt idx="63">
                <c:v>689.17167026659638</c:v>
              </c:pt>
              <c:pt idx="64">
                <c:v>691.7994095748503</c:v>
              </c:pt>
              <c:pt idx="65">
                <c:v>694.43150338100327</c:v>
              </c:pt>
              <c:pt idx="66">
                <c:v>697.06753130236518</c:v>
              </c:pt>
              <c:pt idx="67">
                <c:v>699.70708393309769</c:v>
              </c:pt>
              <c:pt idx="68">
                <c:v>702.34976208868557</c:v>
              </c:pt>
              <c:pt idx="69">
                <c:v>704.99517604836126</c:v>
              </c:pt>
              <c:pt idx="70">
                <c:v>707.64294479638318</c:v>
              </c:pt>
              <c:pt idx="71">
                <c:v>710.29269526296537</c:v>
              </c:pt>
              <c:pt idx="72">
                <c:v>712.94406156560262</c:v>
              </c:pt>
              <c:pt idx="73">
                <c:v>715.59668425139444</c:v>
              </c:pt>
              <c:pt idx="74">
                <c:v>718.25020954096635</c:v>
              </c:pt>
              <c:pt idx="75">
                <c:v>720.90428857447353</c:v>
              </c:pt>
              <c:pt idx="76">
                <c:v>723.5585766601356</c:v>
              </c:pt>
              <c:pt idx="77">
                <c:v>726.21273252571223</c:v>
              </c:pt>
              <c:pt idx="78">
                <c:v>728.86641757325606</c:v>
              </c:pt>
              <c:pt idx="79">
                <c:v>731.5192951374911</c:v>
              </c:pt>
              <c:pt idx="80">
                <c:v>734.17102974811144</c:v>
              </c:pt>
              <c:pt idx="81">
                <c:v>736.82128639626421</c:v>
              </c:pt>
              <c:pt idx="82">
                <c:v>739.46972980552243</c:v>
              </c:pt>
              <c:pt idx="83">
                <c:v>742.11602370756327</c:v>
              </c:pt>
              <c:pt idx="84">
                <c:v>744.75983012288475</c:v>
              </c:pt>
              <c:pt idx="85">
                <c:v>747.40080864677486</c:v>
              </c:pt>
              <c:pt idx="86">
                <c:v>750.03861574088592</c:v>
              </c:pt>
              <c:pt idx="87">
                <c:v>752.67290403068694</c:v>
              </c:pt>
              <c:pt idx="88">
                <c:v>755.30332160916589</c:v>
              </c:pt>
              <c:pt idx="89">
                <c:v>757.92951134715474</c:v>
              </c:pt>
              <c:pt idx="90">
                <c:v>760.55111021070149</c:v>
              </c:pt>
              <c:pt idx="91">
                <c:v>763.16774858595761</c:v>
              </c:pt>
              <c:pt idx="92">
                <c:v>765.77904961211777</c:v>
              </c:pt>
              <c:pt idx="93">
                <c:v>768.3846285229605</c:v>
              </c:pt>
              <c:pt idx="94">
                <c:v>770.98409199767968</c:v>
              </c:pt>
              <c:pt idx="95">
                <c:v>773.57703752169459</c:v>
              </c:pt>
              <c:pt idx="96">
                <c:v>776.16305275823743</c:v>
              </c:pt>
              <c:pt idx="97">
                <c:v>778.74171493159236</c:v>
              </c:pt>
              <c:pt idx="98">
                <c:v>781.31259022293864</c:v>
              </c:pt>
              <c:pt idx="99">
                <c:v>783.87523317985404</c:v>
              </c:pt>
              <c:pt idx="100">
                <c:v>786.4291861405892</c:v>
              </c:pt>
              <c:pt idx="101">
                <c:v>788.97397867439349</c:v>
              </c:pt>
              <c:pt idx="102">
                <c:v>791.50912703918402</c:v>
              </c:pt>
              <c:pt idx="103">
                <c:v>794.03413365803578</c:v>
              </c:pt>
              <c:pt idx="104">
                <c:v>796.54848661599658</c:v>
              </c:pt>
              <c:pt idx="105">
                <c:v>799.05165917892771</c:v>
              </c:pt>
              <c:pt idx="106">
                <c:v>801.54310933610304</c:v>
              </c:pt>
              <c:pt idx="107">
                <c:v>804.02227936843383</c:v>
              </c:pt>
              <c:pt idx="108">
                <c:v>806.48859544433265</c:v>
              </c:pt>
              <c:pt idx="109">
                <c:v>808.94146724526991</c:v>
              </c:pt>
              <c:pt idx="110">
                <c:v>811.38028762324166</c:v>
              </c:pt>
              <c:pt idx="111">
                <c:v>813.80443229243792</c:v>
              </c:pt>
              <c:pt idx="112">
                <c:v>816.21325955751036</c:v>
              </c:pt>
              <c:pt idx="113">
                <c:v>818.6061100809352</c:v>
              </c:pt>
              <c:pt idx="114">
                <c:v>820.98230669203554</c:v>
              </c:pt>
              <c:pt idx="115">
                <c:v>823.34115424032939</c:v>
              </c:pt>
              <c:pt idx="116">
                <c:v>825.68193949592671</c:v>
              </c:pt>
              <c:pt idx="117">
                <c:v>828.00393109975016</c:v>
              </c:pt>
              <c:pt idx="118">
                <c:v>830.30637956641147</c:v>
              </c:pt>
              <c:pt idx="119">
                <c:v>832.58851734259599</c:v>
              </c:pt>
              <c:pt idx="120">
                <c:v>834.84955892382482</c:v>
              </c:pt>
              <c:pt idx="121">
                <c:v>837.0887010324667</c:v>
              </c:pt>
              <c:pt idx="122">
                <c:v>839.30512285982161</c:v>
              </c:pt>
              <c:pt idx="123">
                <c:v>841.497986375099</c:v>
              </c:pt>
              <c:pt idx="124">
                <c:v>843.66643670398128</c:v>
              </c:pt>
              <c:pt idx="125">
                <c:v>845.80960257942991</c:v>
              </c:pt>
              <c:pt idx="126">
                <c:v>847.92659686721834</c:v>
              </c:pt>
              <c:pt idx="127">
                <c:v>850.01651716855736</c:v>
              </c:pt>
              <c:pt idx="128">
                <c:v>852.07844650197319</c:v>
              </c:pt>
              <c:pt idx="129">
                <c:v>854.11145406640412</c:v>
              </c:pt>
              <c:pt idx="130">
                <c:v>856.11459608720975</c:v>
              </c:pt>
              <c:pt idx="131">
                <c:v>858.08691674652857</c:v>
              </c:pt>
              <c:pt idx="132">
                <c:v>860.0274491990948</c:v>
              </c:pt>
              <c:pt idx="133">
                <c:v>861.93521667425466</c:v>
              </c:pt>
              <c:pt idx="134">
                <c:v>863.80923366457432</c:v>
              </c:pt>
              <c:pt idx="135">
                <c:v>865.64850720095399</c:v>
              </c:pt>
              <c:pt idx="136">
                <c:v>867.4520382137772</c:v>
              </c:pt>
              <c:pt idx="137">
                <c:v>869.21882297905927</c:v>
              </c:pt>
              <c:pt idx="138">
                <c:v>870.9478546480982</c:v>
              </c:pt>
              <c:pt idx="139">
                <c:v>872.63812485855419</c:v>
              </c:pt>
              <c:pt idx="140">
                <c:v>874.28862542430602</c:v>
              </c:pt>
              <c:pt idx="141">
                <c:v>875.89835010085403</c:v>
              </c:pt>
              <c:pt idx="142">
                <c:v>877.46629642240919</c:v>
              </c:pt>
              <c:pt idx="143">
                <c:v>878.99146760618623</c:v>
              </c:pt>
              <c:pt idx="144">
                <c:v>880.47287451878037</c:v>
              </c:pt>
              <c:pt idx="145">
                <c:v>881.90953769885937</c:v>
              </c:pt>
              <c:pt idx="146">
                <c:v>883.3004894297892</c:v>
              </c:pt>
              <c:pt idx="147">
                <c:v>884.6447758551667</c:v>
              </c:pt>
              <c:pt idx="148">
                <c:v>885.94145912962608</c:v>
              </c:pt>
              <c:pt idx="149">
                <c:v>887.18961959672083</c:v>
              </c:pt>
              <c:pt idx="150">
                <c:v>888.38835798511559</c:v>
              </c:pt>
              <c:pt idx="151">
                <c:v>889.53679761383228</c:v>
              </c:pt>
              <c:pt idx="152">
                <c:v>890.63408659681568</c:v>
              </c:pt>
              <c:pt idx="153">
                <c:v>891.67940003670356</c:v>
              </c:pt>
              <c:pt idx="154">
                <c:v>892.67194219733267</c:v>
              </c:pt>
              <c:pt idx="155">
                <c:v>893.61094864424717</c:v>
              </c:pt>
              <c:pt idx="156">
                <c:v>894.49568834229376</c:v>
              </c:pt>
              <c:pt idx="157">
                <c:v>895.32546569927445</c:v>
              </c:pt>
              <c:pt idx="158">
                <c:v>896.09962254461504</c:v>
              </c:pt>
              <c:pt idx="159">
                <c:v>896.81754003207539</c:v>
              </c:pt>
              <c:pt idx="160">
                <c:v>897.47864045571157</c:v>
              </c:pt>
              <c:pt idx="161">
                <c:v>898.08238896855721</c:v>
              </c:pt>
              <c:pt idx="162">
                <c:v>898.62829519386344</c:v>
              </c:pt>
              <c:pt idx="163">
                <c:v>899.11591471919962</c:v>
              </c:pt>
              <c:pt idx="164">
                <c:v>899.54485046428044</c:v>
              </c:pt>
              <c:pt idx="165">
                <c:v>899.91475391403503</c:v>
              </c:pt>
              <c:pt idx="166">
                <c:v>900.22532620916672</c:v>
              </c:pt>
              <c:pt idx="167">
                <c:v>900.47631908728749</c:v>
              </c:pt>
              <c:pt idx="168">
                <c:v>900.66753566858802</c:v>
              </c:pt>
              <c:pt idx="169">
                <c:v>900.79883108097238</c:v>
              </c:pt>
              <c:pt idx="170">
                <c:v>900.87011292059617</c:v>
              </c:pt>
              <c:pt idx="171">
                <c:v>900.88134154480645</c:v>
              </c:pt>
              <c:pt idx="172">
                <c:v>900.83253019556855</c:v>
              </c:pt>
              <c:pt idx="173">
                <c:v>900.72374495258191</c:v>
              </c:pt>
              <c:pt idx="174">
                <c:v>900.55510451640339</c:v>
              </c:pt>
              <c:pt idx="175">
                <c:v>900.326779823013</c:v>
              </c:pt>
              <c:pt idx="176">
                <c:v>900.0389934923644</c:v>
              </c:pt>
              <c:pt idx="177">
                <c:v>899.69201911452296</c:v>
              </c:pt>
              <c:pt idx="178">
                <c:v>899.28618037804097</c:v>
              </c:pt>
              <c:pt idx="179">
                <c:v>898.82185004619021</c:v>
              </c:pt>
              <c:pt idx="180">
                <c:v>898.29944878759943</c:v>
              </c:pt>
              <c:pt idx="181">
                <c:v>897.71944386869723</c:v>
              </c:pt>
              <c:pt idx="182">
                <c:v>897.08234771612558</c:v>
              </c:pt>
              <c:pt idx="183">
                <c:v>896.38871635798807</c:v>
              </c:pt>
              <c:pt idx="184">
                <c:v>895.63914775338935</c:v>
              </c:pt>
              <c:pt idx="185">
                <c:v>894.83428002022674</c:v>
              </c:pt>
              <c:pt idx="186">
                <c:v>893.97478957160911</c:v>
              </c:pt>
              <c:pt idx="187">
                <c:v>893.0613891715733</c:v>
              </c:pt>
              <c:pt idx="188">
                <c:v>892.09482592099948</c:v>
              </c:pt>
              <c:pt idx="189">
                <c:v>891.07587918472109</c:v>
              </c:pt>
              <c:pt idx="190">
                <c:v>890.00535847085985</c:v>
              </c:pt>
              <c:pt idx="191">
                <c:v>888.88410127334282</c:v>
              </c:pt>
              <c:pt idx="192">
                <c:v>887.71297088839731</c:v>
              </c:pt>
              <c:pt idx="193">
                <c:v>886.49285421559011</c:v>
              </c:pt>
              <c:pt idx="194">
                <c:v>885.22465955367113</c:v>
              </c:pt>
              <c:pt idx="195">
                <c:v>883.90931440108375</c:v>
              </c:pt>
              <c:pt idx="196">
                <c:v>882.54776327060392</c:v>
              </c:pt>
              <c:pt idx="197">
                <c:v>881.14096552705212</c:v>
              </c:pt>
              <c:pt idx="198">
                <c:v>879.68989325649488</c:v>
              </c:pt>
              <c:pt idx="199">
                <c:v>878.19552917479723</c:v>
              </c:pt>
              <c:pt idx="200">
                <c:v>876.65886458277998</c:v>
              </c:pt>
              <c:pt idx="201">
                <c:v>875.0808973746208</c:v>
              </c:pt>
              <c:pt idx="202">
                <c:v>873.4626301054999</c:v>
              </c:pt>
              <c:pt idx="203">
                <c:v>871.80506812387523</c:v>
              </c:pt>
              <c:pt idx="204">
                <c:v>870.10921777309989</c:v>
              </c:pt>
              <c:pt idx="205">
                <c:v>868.37608466649522</c:v>
              </c:pt>
              <c:pt idx="206">
                <c:v>866.60667203934781</c:v>
              </c:pt>
              <c:pt idx="207">
                <c:v>864.80197918072145</c:v>
              </c:pt>
              <c:pt idx="208">
                <c:v>862.96299994735296</c:v>
              </c:pt>
              <c:pt idx="209">
                <c:v>861.09072136138343</c:v>
              </c:pt>
              <c:pt idx="210">
                <c:v>859.18612229311032</c:v>
              </c:pt>
              <c:pt idx="211">
                <c:v>857.25017222947565</c:v>
              </c:pt>
              <c:pt idx="212">
                <c:v>855.28383012850054</c:v>
              </c:pt>
              <c:pt idx="213">
                <c:v>853.28804335947393</c:v>
              </c:pt>
              <c:pt idx="214">
                <c:v>851.26374672828092</c:v>
              </c:pt>
              <c:pt idx="215">
                <c:v>849.21186158689977</c:v>
              </c:pt>
              <c:pt idx="216">
                <c:v>847.13329502575652</c:v>
              </c:pt>
              <c:pt idx="217">
                <c:v>845.02893914734591</c:v>
              </c:pt>
              <c:pt idx="218">
                <c:v>842.89967041925365</c:v>
              </c:pt>
              <c:pt idx="219">
                <c:v>840.74634910447469</c:v>
              </c:pt>
              <c:pt idx="220">
                <c:v>838.5698187667748</c:v>
              </c:pt>
              <c:pt idx="221">
                <c:v>836.3709058486055</c:v>
              </c:pt>
              <c:pt idx="222">
                <c:v>834.1504193190176</c:v>
              </c:pt>
              <c:pt idx="223">
                <c:v>831.9091503888767</c:v>
              </c:pt>
              <c:pt idx="224">
                <c:v>829.64787229059027</c:v>
              </c:pt>
              <c:pt idx="225">
                <c:v>827.36734011954638</c:v>
              </c:pt>
              <c:pt idx="226">
                <c:v>825.0682907343828</c:v>
              </c:pt>
              <c:pt idx="227">
                <c:v>822.75144271320301</c:v>
              </c:pt>
              <c:pt idx="228">
                <c:v>820.41749636292082</c:v>
              </c:pt>
              <c:pt idx="229">
                <c:v>818.06713377881579</c:v>
              </c:pt>
              <c:pt idx="230">
                <c:v>815.7010189515521</c:v>
              </c:pt>
              <c:pt idx="231">
                <c:v>813.31979791888659</c:v>
              </c:pt>
              <c:pt idx="232">
                <c:v>810.92409895936032</c:v>
              </c:pt>
              <c:pt idx="233">
                <c:v>808.51453282538955</c:v>
              </c:pt>
              <c:pt idx="234">
                <c:v>806.09169301319582</c:v>
              </c:pt>
              <c:pt idx="235">
                <c:v>803.65615606714005</c:v>
              </c:pt>
              <c:pt idx="236">
                <c:v>801.20848191612311</c:v>
              </c:pt>
              <c:pt idx="237">
                <c:v>798.74921423979379</c:v>
              </c:pt>
              <c:pt idx="238">
                <c:v>796.27888086245173</c:v>
              </c:pt>
              <c:pt idx="239">
                <c:v>793.79799417256424</c:v>
              </c:pt>
              <c:pt idx="240">
                <c:v>791.30705156601948</c:v>
              </c:pt>
              <c:pt idx="241">
                <c:v>788.80653591128771</c:v>
              </c:pt>
              <c:pt idx="242">
                <c:v>786.29691603477954</c:v>
              </c:pt>
              <c:pt idx="243">
                <c:v>783.77864722480865</c:v>
              </c:pt>
              <c:pt idx="244">
                <c:v>781.25217175268028</c:v>
              </c:pt>
              <c:pt idx="245">
                <c:v>778.7179194095271</c:v>
              </c:pt>
              <c:pt idx="246">
                <c:v>776.17630805759325</c:v>
              </c:pt>
              <c:pt idx="247">
                <c:v>773.6277441948107</c:v>
              </c:pt>
              <c:pt idx="248">
                <c:v>771.07262353159626</c:v>
              </c:pt>
              <c:pt idx="249">
                <c:v>768.51133157884044</c:v>
              </c:pt>
              <c:pt idx="250">
                <c:v>765.94424424623389</c:v>
              </c:pt>
              <c:pt idx="251">
                <c:v>763.37172845010571</c:v>
              </c:pt>
              <c:pt idx="252">
                <c:v>760.79414273003772</c:v>
              </c:pt>
              <c:pt idx="253">
                <c:v>758.21183787359507</c:v>
              </c:pt>
              <c:pt idx="254">
                <c:v>755.6251575486034</c:v>
              </c:pt>
              <c:pt idx="255">
                <c:v>753.03443894245152</c:v>
              </c:pt>
              <c:pt idx="256">
                <c:v>750.44001340795887</c:v>
              </c:pt>
              <c:pt idx="257">
                <c:v>747.84220711540422</c:v>
              </c:pt>
              <c:pt idx="258">
                <c:v>745.24134171036656</c:v>
              </c:pt>
              <c:pt idx="259">
                <c:v>742.63773497710952</c:v>
              </c:pt>
              <c:pt idx="260">
                <c:v>740.03170150718802</c:v>
              </c:pt>
              <c:pt idx="261">
                <c:v>737.42355337307038</c:v>
              </c:pt>
              <c:pt idx="262">
                <c:v>734.81360080661977</c:v>
              </c:pt>
              <c:pt idx="263">
                <c:v>732.20215288217639</c:v>
              </c:pt>
              <c:pt idx="264">
                <c:v>729.5895182041437</c:v>
              </c:pt>
              <c:pt idx="265">
                <c:v>726.97600559890952</c:v>
              </c:pt>
              <c:pt idx="266">
                <c:v>724.36192481095247</c:v>
              </c:pt>
              <c:pt idx="267">
                <c:v>721.74758720299053</c:v>
              </c:pt>
              <c:pt idx="268">
                <c:v>719.13330646001612</c:v>
              </c:pt>
              <c:pt idx="269">
                <c:v>716.51939929708726</c:v>
              </c:pt>
              <c:pt idx="270">
                <c:v>713.90618617063092</c:v>
              </c:pt>
              <c:pt idx="271">
                <c:v>711.29399199308455</c:v>
              </c:pt>
              <c:pt idx="272">
                <c:v>708.68314685062205</c:v>
              </c:pt>
              <c:pt idx="273">
                <c:v>706.07398672368538</c:v>
              </c:pt>
              <c:pt idx="274">
                <c:v>703.46685420997221</c:v>
              </c:pt>
              <c:pt idx="275">
                <c:v>700.86209924949935</c:v>
              </c:pt>
              <c:pt idx="276">
                <c:v>698.26007985129354</c:v>
              </c:pt>
              <c:pt idx="277">
                <c:v>695.66116282120299</c:v>
              </c:pt>
              <c:pt idx="278">
                <c:v>693.06572449018745</c:v>
              </c:pt>
              <c:pt idx="279">
                <c:v>690.4741514424818</c:v>
              </c:pt>
              <c:pt idx="280">
                <c:v>687.886841242782</c:v>
              </c:pt>
              <c:pt idx="281">
                <c:v>685.30420316162088</c:v>
              </c:pt>
              <c:pt idx="282">
                <c:v>682.72665889794655</c:v>
              </c:pt>
              <c:pt idx="283">
                <c:v>680.15464329780491</c:v>
              </c:pt>
              <c:pt idx="284">
                <c:v>677.58860506788608</c:v>
              </c:pt>
              <c:pt idx="285">
                <c:v>675.02900748260527</c:v>
              </c:pt>
              <c:pt idx="286">
                <c:v>672.4763290832052</c:v>
              </c:pt>
              <c:pt idx="287">
                <c:v>669.93106436723315</c:v>
              </c:pt>
              <c:pt idx="288">
                <c:v>667.39372446662514</c:v>
              </c:pt>
              <c:pt idx="289">
                <c:v>664.8648378123886</c:v>
              </c:pt>
              <c:pt idx="290">
                <c:v>662.34495078381894</c:v>
              </c:pt>
              <c:pt idx="291">
                <c:v>659.83462833990245</c:v>
              </c:pt>
              <c:pt idx="292">
                <c:v>657.33445463043927</c:v>
              </c:pt>
              <c:pt idx="293">
                <c:v>654.84503358424638</c:v>
              </c:pt>
              <c:pt idx="294">
                <c:v>652.3669894715697</c:v>
              </c:pt>
              <c:pt idx="295">
                <c:v>649.90096743767731</c:v>
              </c:pt>
              <c:pt idx="296">
                <c:v>647.44763400441582</c:v>
              </c:pt>
              <c:pt idx="297">
                <c:v>645.00767753632283</c:v>
              </c:pt>
              <c:pt idx="298">
                <c:v>642.58180866767532</c:v>
              </c:pt>
              <c:pt idx="299">
                <c:v>640.17076068671474</c:v>
              </c:pt>
              <c:pt idx="300">
                <c:v>637.77528987310109</c:v>
              </c:pt>
              <c:pt idx="301">
                <c:v>635.39617578443585</c:v>
              </c:pt>
              <c:pt idx="302">
                <c:v>633.03422148761319</c:v>
              </c:pt>
              <c:pt idx="303">
                <c:v>630.69025373056559</c:v>
              </c:pt>
              <c:pt idx="304">
                <c:v>628.36512304985422</c:v>
              </c:pt>
              <c:pt idx="305">
                <c:v>626.05970380943052</c:v>
              </c:pt>
              <c:pt idx="306">
                <c:v>623.77489416588742</c:v>
              </c:pt>
              <c:pt idx="307">
                <c:v>621.51161595532915</c:v>
              </c:pt>
              <c:pt idx="308">
                <c:v>619.27081449710113</c:v>
              </c:pt>
              <c:pt idx="309">
                <c:v>617.05345830950682</c:v>
              </c:pt>
              <c:pt idx="310">
                <c:v>614.86053873279025</c:v>
              </c:pt>
              <c:pt idx="311">
                <c:v>612.69306945464461</c:v>
              </c:pt>
              <c:pt idx="312">
                <c:v>610.55208593371174</c:v>
              </c:pt>
              <c:pt idx="313">
                <c:v>608.43864471665836</c:v>
              </c:pt>
              <c:pt idx="314">
                <c:v>606.35382264471866</c:v>
              </c:pt>
              <c:pt idx="315">
                <c:v>604.29871594576605</c:v>
              </c:pt>
              <c:pt idx="316">
                <c:v>602.27443920843007</c:v>
              </c:pt>
              <c:pt idx="317">
                <c:v>600.282124235114</c:v>
              </c:pt>
              <c:pt idx="318">
                <c:v>598.3229187712509</c:v>
              </c:pt>
              <c:pt idx="319">
                <c:v>596.39798510866683</c:v>
              </c:pt>
              <c:pt idx="320">
                <c:v>594.50849856151967</c:v>
              </c:pt>
              <c:pt idx="321">
                <c:v>592.65564581397371</c:v>
              </c:pt>
              <c:pt idx="322">
                <c:v>590.84062313942377</c:v>
              </c:pt>
              <c:pt idx="323">
                <c:v>589.06463449197452</c:v>
              </c:pt>
              <c:pt idx="324">
                <c:v>587.32888947166373</c:v>
              </c:pt>
              <c:pt idx="325">
                <c:v>585.63460116586418</c:v>
              </c:pt>
              <c:pt idx="326">
                <c:v>583.98298387026205</c:v>
              </c:pt>
              <c:pt idx="327">
                <c:v>582.37525069382946</c:v>
              </c:pt>
              <c:pt idx="328">
                <c:v>580.81261105323699</c:v>
              </c:pt>
              <c:pt idx="329">
                <c:v>579.29626806327792</c:v>
              </c:pt>
              <c:pt idx="330">
                <c:v>577.82741583094344</c:v>
              </c:pt>
              <c:pt idx="331">
                <c:v>576.40723666193389</c:v>
              </c:pt>
              <c:pt idx="332">
                <c:v>575.03689818948487</c:v>
              </c:pt>
              <c:pt idx="333">
                <c:v>573.71755043649353</c:v>
              </c:pt>
              <c:pt idx="334">
                <c:v>572.45032282300224</c:v>
              </c:pt>
              <c:pt idx="335">
                <c:v>571.23632113211886</c:v>
              </c:pt>
              <c:pt idx="336">
                <c:v>570.076624448404</c:v>
              </c:pt>
              <c:pt idx="337">
                <c:v>568.97228208366562</c:v>
              </c:pt>
              <c:pt idx="338">
                <c:v>567.92431050587766</c:v>
              </c:pt>
              <c:pt idx="339">
                <c:v>566.93369028763527</c:v>
              </c:pt>
              <c:pt idx="340">
                <c:v>566.00136309112304</c:v>
              </c:pt>
              <c:pt idx="341">
                <c:v>565.1282287070178</c:v>
              </c:pt>
              <c:pt idx="342">
                <c:v>564.31514216498829</c:v>
              </c:pt>
              <c:pt idx="343">
                <c:v>563.5629109336279</c:v>
              </c:pt>
              <c:pt idx="344">
                <c:v>562.87229222756309</c:v>
              </c:pt>
              <c:pt idx="345">
                <c:v>562.2439904392777</c:v>
              </c:pt>
              <c:pt idx="346">
                <c:v>561.67865471278333</c:v>
              </c:pt>
              <c:pt idx="347">
                <c:v>561.17687667567077</c:v>
              </c:pt>
              <c:pt idx="348">
                <c:v>560.73918834530855</c:v>
              </c:pt>
              <c:pt idx="349">
                <c:v>560.36606022399758</c:v>
              </c:pt>
              <c:pt idx="350">
                <c:v>560.05789959678293</c:v>
              </c:pt>
              <c:pt idx="351">
                <c:v>559.81504904431097</c:v>
              </c:pt>
              <c:pt idx="352">
                <c:v>559.63778518171193</c:v>
              </c:pt>
              <c:pt idx="353">
                <c:v>559.52631763289605</c:v>
              </c:pt>
              <c:pt idx="354">
                <c:v>559.48078824797699</c:v>
              </c:pt>
              <c:pt idx="355">
                <c:v>559.50127056974225</c:v>
              </c:pt>
              <c:pt idx="356">
                <c:v>559.58776955323754</c:v>
              </c:pt>
              <c:pt idx="357">
                <c:v>559.74022154061356</c:v>
              </c:pt>
              <c:pt idx="358">
                <c:v>559.95849449145146</c:v>
              </c:pt>
              <c:pt idx="359">
                <c:v>560.24238846683136</c:v>
              </c:pt>
              <c:pt idx="360">
                <c:v>560.59163636349592</c:v>
              </c:pt>
              <c:pt idx="361">
                <c:v>561.00590489258536</c:v>
              </c:pt>
              <c:pt idx="362">
                <c:v>561.48479579560421</c:v>
              </c:pt>
              <c:pt idx="363">
                <c:v>562.02784728859103</c:v>
              </c:pt>
              <c:pt idx="364">
                <c:v>562.63453572383605</c:v>
              </c:pt>
              <c:pt idx="365">
                <c:v>563.30427745703992</c:v>
              </c:pt>
            </c:numLit>
          </c:val>
          <c:smooth val="0"/>
          <c:extLst>
            <c:ext xmlns:c16="http://schemas.microsoft.com/office/drawing/2014/chart" uri="{C3380CC4-5D6E-409C-BE32-E72D297353CC}">
              <c16:uniqueId val="{00000000-FC6E-4D92-B7E4-FC3155C14FAD}"/>
            </c:ext>
          </c:extLst>
        </c:ser>
        <c:dLbls>
          <c:showLegendKey val="0"/>
          <c:showVal val="0"/>
          <c:showCatName val="0"/>
          <c:showSerName val="0"/>
          <c:showPercent val="0"/>
          <c:showBubbleSize val="0"/>
        </c:dLbls>
        <c:smooth val="0"/>
        <c:axId val="440623792"/>
        <c:axId val="1"/>
      </c:lineChart>
      <c:catAx>
        <c:axId val="440623792"/>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it-IT"/>
          </a:p>
        </c:txPr>
        <c:crossAx val="1"/>
        <c:crosses val="autoZero"/>
        <c:auto val="1"/>
        <c:lblAlgn val="ctr"/>
        <c:lblOffset val="100"/>
        <c:noMultiLvlLbl val="0"/>
      </c:catAx>
      <c:valAx>
        <c:axId val="1"/>
        <c:scaling>
          <c:orientation val="minMax"/>
          <c:max val="1440"/>
          <c:min val="0"/>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it-IT"/>
          </a:p>
        </c:txPr>
        <c:crossAx val="440623792"/>
        <c:crosses val="autoZero"/>
        <c:crossBetween val="between"/>
        <c:majorUnit val="200"/>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it-IT"/>
    </a:p>
  </c:txPr>
  <c:printSettings>
    <c:headerFooter/>
    <c:pageMargins b="0.750000000000001" l="0.70000000000000062" r="0.70000000000000062" t="0.750000000000001"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591362126245848"/>
          <c:y val="4.5454545454545456E-2"/>
          <c:w val="0.6013289036544851"/>
          <c:h val="0.75909090909090904"/>
        </c:manualLayout>
      </c:layout>
      <c:lineChart>
        <c:grouping val="standard"/>
        <c:varyColors val="0"/>
        <c:ser>
          <c:idx val="0"/>
          <c:order val="0"/>
          <c:tx>
            <c:v>Sunrise Time (LST)</c:v>
          </c:tx>
          <c:marker>
            <c:symbol val="none"/>
          </c:marker>
          <c:val>
            <c:numLit>
              <c:formatCode>General</c:formatCode>
              <c:ptCount val="366"/>
              <c:pt idx="0">
                <c:v>0.30691102914930191</c:v>
              </c:pt>
              <c:pt idx="1">
                <c:v>0.30697502195065096</c:v>
              </c:pt>
              <c:pt idx="2">
                <c:v>0.30701354760699556</c:v>
              </c:pt>
              <c:pt idx="3">
                <c:v>0.30702653287012771</c:v>
              </c:pt>
              <c:pt idx="4">
                <c:v>0.30701392955902612</c:v>
              </c:pt>
              <c:pt idx="5">
                <c:v>0.30697571412839531</c:v>
              </c:pt>
              <c:pt idx="6">
                <c:v>0.30691188717948847</c:v>
              </c:pt>
              <c:pt idx="7">
                <c:v>0.30682247291830722</c:v>
              </c:pt>
              <c:pt idx="8">
                <c:v>0.30670751856635903</c:v>
              </c:pt>
              <c:pt idx="9">
                <c:v>0.30656709372920371</c:v>
              </c:pt>
              <c:pt idx="10">
                <c:v>0.30640128972799019</c:v>
              </c:pt>
              <c:pt idx="11">
                <c:v>0.30621021889913569</c:v>
              </c:pt>
              <c:pt idx="12">
                <c:v>0.30599401386718078</c:v>
              </c:pt>
              <c:pt idx="13">
                <c:v>0.30575282679570936</c:v>
              </c:pt>
              <c:pt idx="14">
                <c:v>0.30548682862103099</c:v>
              </c:pt>
              <c:pt idx="15">
                <c:v>0.30519620827311778</c:v>
              </c:pt>
              <c:pt idx="16">
                <c:v>0.30488117188803082</c:v>
              </c:pt>
              <c:pt idx="17">
                <c:v>0.30454194201582135</c:v>
              </c:pt>
              <c:pt idx="18">
                <c:v>0.30417875682760565</c:v>
              </c:pt>
              <c:pt idx="19">
                <c:v>0.30379186932522617</c:v>
              </c:pt>
              <c:pt idx="20">
                <c:v>0.30338154655661159</c:v>
              </c:pt>
              <c:pt idx="21">
                <c:v>0.30294806883966141</c:v>
              </c:pt>
              <c:pt idx="22">
                <c:v>0.30249172899716431</c:v>
              </c:pt>
              <c:pt idx="23">
                <c:v>0.30201283160499326</c:v>
              </c:pt>
              <c:pt idx="24">
                <c:v>0.30151169225551866</c:v>
              </c:pt>
              <c:pt idx="25">
                <c:v>0.30098863683792021</c:v>
              </c:pt>
              <c:pt idx="26">
                <c:v>0.30044400083681233</c:v>
              </c:pt>
              <c:pt idx="27">
                <c:v>0.29987812865037006</c:v>
              </c:pt>
              <c:pt idx="28">
                <c:v>0.29929137292889263</c:v>
              </c:pt>
              <c:pt idx="29">
                <c:v>0.2986840939345613</c:v>
              </c:pt>
              <c:pt idx="30">
                <c:v>0.29805665892292854</c:v>
              </c:pt>
              <c:pt idx="31">
                <c:v>0.2974094415465372</c:v>
              </c:pt>
              <c:pt idx="32">
                <c:v>0.29674282128088031</c:v>
              </c:pt>
              <c:pt idx="33">
                <c:v>0.29605718287280097</c:v>
              </c:pt>
              <c:pt idx="34">
                <c:v>0.29535291581131479</c:v>
              </c:pt>
              <c:pt idx="35">
                <c:v>0.29463041382071337</c:v>
              </c:pt>
              <c:pt idx="36">
                <c:v>0.29389007437575637</c:v>
              </c:pt>
              <c:pt idx="37">
                <c:v>0.29313229823866388</c:v>
              </c:pt>
              <c:pt idx="38">
                <c:v>0.29235748901758096</c:v>
              </c:pt>
              <c:pt idx="39">
                <c:v>0.29156605274613484</c:v>
              </c:pt>
              <c:pt idx="40">
                <c:v>0.29075839748368026</c:v>
              </c:pt>
              <c:pt idx="41">
                <c:v>0.28993493293580708</c:v>
              </c:pt>
              <c:pt idx="42">
                <c:v>0.2890960700946667</c:v>
              </c:pt>
              <c:pt idx="43">
                <c:v>0.28824222089867424</c:v>
              </c:pt>
              <c:pt idx="44">
                <c:v>0.28737379791114798</c:v>
              </c:pt>
              <c:pt idx="45">
                <c:v>0.28649121401744276</c:v>
              </c:pt>
              <c:pt idx="46">
                <c:v>0.28559488214016665</c:v>
              </c:pt>
              <c:pt idx="47">
                <c:v>0.28468521497205412</c:v>
              </c:pt>
              <c:pt idx="48">
                <c:v>0.2837626247261168</c:v>
              </c:pt>
              <c:pt idx="49">
                <c:v>0.2828275229026917</c:v>
              </c:pt>
              <c:pt idx="50">
                <c:v>0.28188032007302249</c:v>
              </c:pt>
              <c:pt idx="51">
                <c:v>0.28092142567903783</c:v>
              </c:pt>
              <c:pt idx="52">
                <c:v>0.27995124784900871</c:v>
              </c:pt>
              <c:pt idx="53">
                <c:v>0.27897019322876004</c:v>
              </c:pt>
              <c:pt idx="54">
                <c:v>0.27797866682815442</c:v>
              </c:pt>
              <c:pt idx="55">
                <c:v>0.27697707188255483</c:v>
              </c:pt>
              <c:pt idx="56">
                <c:v>0.27596580972899332</c:v>
              </c:pt>
              <c:pt idx="57">
                <c:v>0.27494527969676863</c:v>
              </c:pt>
              <c:pt idx="58">
                <c:v>0.27391587901221015</c:v>
              </c:pt>
              <c:pt idx="59">
                <c:v>0.2728780027173342</c:v>
              </c:pt>
              <c:pt idx="60">
                <c:v>0.27183204360211877</c:v>
              </c:pt>
              <c:pt idx="61">
                <c:v>0.27077839215012067</c:v>
              </c:pt>
              <c:pt idx="62">
                <c:v>0.26971743649714919</c:v>
              </c:pt>
              <c:pt idx="63">
                <c:v>0.26864956240269067</c:v>
              </c:pt>
              <c:pt idx="64">
                <c:v>0.26757515323376824</c:v>
              </c:pt>
              <c:pt idx="65">
                <c:v>0.26649458996091785</c:v>
              </c:pt>
              <c:pt idx="66">
                <c:v>0.26540825116591465</c:v>
              </c:pt>
              <c:pt idx="67">
                <c:v>0.26431651306089327</c:v>
              </c:pt>
              <c:pt idx="68">
                <c:v>0.26321974951846233</c:v>
              </c:pt>
              <c:pt idx="69">
                <c:v>0.26211833211240193</c:v>
              </c:pt>
              <c:pt idx="70">
                <c:v>0.26101263016849924</c:v>
              </c:pt>
              <c:pt idx="71">
                <c:v>0.25990301082506728</c:v>
              </c:pt>
              <c:pt idx="72">
                <c:v>0.25878983910264186</c:v>
              </c:pt>
              <c:pt idx="73">
                <c:v>0.25767347798236007</c:v>
              </c:pt>
              <c:pt idx="74">
                <c:v>0.25655428849246248</c:v>
              </c:pt>
              <c:pt idx="75">
                <c:v>0.25543262980236364</c:v>
              </c:pt>
              <c:pt idx="76">
                <c:v>0.25430885932369957</c:v>
              </c:pt>
              <c:pt idx="77">
                <c:v>0.25318333281773608</c:v>
              </c:pt>
              <c:pt idx="78">
                <c:v>0.25205640450850886</c:v>
              </c:pt>
              <c:pt idx="79">
                <c:v>0.25092842720103731</c:v>
              </c:pt>
              <c:pt idx="80">
                <c:v>0.24979975240393262</c:v>
              </c:pt>
              <c:pt idx="81">
                <c:v>0.24867073045572172</c:v>
              </c:pt>
              <c:pt idx="82">
                <c:v>0.24754171065416283</c:v>
              </c:pt>
              <c:pt idx="83">
                <c:v>0.24641304138785564</c:v>
              </c:pt>
              <c:pt idx="84">
                <c:v>0.24528507026938512</c:v>
              </c:pt>
              <c:pt idx="85">
                <c:v>0.24415814426928928</c:v>
              </c:pt>
              <c:pt idx="86">
                <c:v>0.24303260985007749</c:v>
              </c:pt>
              <c:pt idx="87">
                <c:v>0.24190881309956455</c:v>
              </c:pt>
              <c:pt idx="88">
                <c:v>0.24078709986275762</c:v>
              </c:pt>
              <c:pt idx="89">
                <c:v>0.23966781587154462</c:v>
              </c:pt>
              <c:pt idx="90">
                <c:v>0.23855130687142878</c:v>
              </c:pt>
              <c:pt idx="91">
                <c:v>0.23743791874456457</c:v>
              </c:pt>
              <c:pt idx="92">
                <c:v>0.236327997628343</c:v>
              </c:pt>
              <c:pt idx="93">
                <c:v>0.23522189002880844</c:v>
              </c:pt>
              <c:pt idx="94">
                <c:v>0.23411994292816363</c:v>
              </c:pt>
              <c:pt idx="95">
                <c:v>0.23302250388565754</c:v>
              </c:pt>
              <c:pt idx="96">
                <c:v>0.23192992113115879</c:v>
              </c:pt>
              <c:pt idx="97">
                <c:v>0.23084254365071988</c:v>
              </c:pt>
              <c:pt idx="98">
                <c:v>0.22976072126346953</c:v>
              </c:pt>
              <c:pt idx="99">
                <c:v>0.22868480468916791</c:v>
              </c:pt>
              <c:pt idx="100">
                <c:v>0.22761514560580448</c:v>
              </c:pt>
              <c:pt idx="101">
                <c:v>0.22655209669659757</c:v>
              </c:pt>
              <c:pt idx="102">
                <c:v>0.22549601168581621</c:v>
              </c:pt>
              <c:pt idx="103">
                <c:v>0.22444724536282609</c:v>
              </c:pt>
              <c:pt idx="104">
                <c:v>0.22340615359381508</c:v>
              </c:pt>
              <c:pt idx="105">
                <c:v>0.22237309332063912</c:v>
              </c:pt>
              <c:pt idx="106">
                <c:v>0.2213484225462761</c:v>
              </c:pt>
              <c:pt idx="107">
                <c:v>0.22033250030638779</c:v>
              </c:pt>
              <c:pt idx="108">
                <c:v>0.21932568662649565</c:v>
              </c:pt>
              <c:pt idx="109">
                <c:v>0.21832834246431945</c:v>
              </c:pt>
              <c:pt idx="110">
                <c:v>0.21734082963682858</c:v>
              </c:pt>
              <c:pt idx="111">
                <c:v>0.21636351073158377</c:v>
              </c:pt>
              <c:pt idx="112">
                <c:v>0.2153967490019664</c:v>
              </c:pt>
              <c:pt idx="113">
                <c:v>0.21444090824590695</c:v>
              </c:pt>
              <c:pt idx="114">
                <c:v>0.21349635266775688</c:v>
              </c:pt>
              <c:pt idx="115">
                <c:v>0.21256344672295321</c:v>
              </c:pt>
              <c:pt idx="116">
                <c:v>0.21164255494515752</c:v>
              </c:pt>
              <c:pt idx="117">
                <c:v>0.21073404175557195</c:v>
              </c:pt>
              <c:pt idx="118">
                <c:v>0.20983827125415633</c:v>
              </c:pt>
              <c:pt idx="119">
                <c:v>0.2089556069924984</c:v>
              </c:pt>
              <c:pt idx="120">
                <c:v>0.20808641172811876</c:v>
              </c:pt>
              <c:pt idx="121">
                <c:v>0.20723104716001603</c:v>
              </c:pt>
              <c:pt idx="122">
                <c:v>0.20638987364530656</c:v>
              </c:pt>
              <c:pt idx="123">
                <c:v>0.20556324989682559</c:v>
              </c:pt>
              <c:pt idx="124">
                <c:v>0.20475153266162996</c:v>
              </c:pt>
              <c:pt idx="125">
                <c:v>0.20395507638035765</c:v>
              </c:pt>
              <c:pt idx="126">
                <c:v>0.20317423282747174</c:v>
              </c:pt>
              <c:pt idx="127">
                <c:v>0.2024093507324656</c:v>
              </c:pt>
              <c:pt idx="128">
                <c:v>0.20166077538216554</c:v>
              </c:pt>
              <c:pt idx="129">
                <c:v>0.20092884820434284</c:v>
              </c:pt>
              <c:pt idx="130">
                <c:v>0.20021390633292202</c:v>
              </c:pt>
              <c:pt idx="131">
                <c:v>0.19951628215514994</c:v>
              </c:pt>
              <c:pt idx="132">
                <c:v>0.19883630284118781</c:v>
              </c:pt>
              <c:pt idx="133">
                <c:v>0.19817428985668767</c:v>
              </c:pt>
              <c:pt idx="134">
                <c:v>0.1975305584590123</c:v>
              </c:pt>
              <c:pt idx="135">
                <c:v>0.19690541717788873</c:v>
              </c:pt>
              <c:pt idx="136">
                <c:v>0.1962991672813858</c:v>
              </c:pt>
              <c:pt idx="137">
                <c:v>0.19571210222825808</c:v>
              </c:pt>
              <c:pt idx="138">
                <c:v>0.1951445071078175</c:v>
              </c:pt>
              <c:pt idx="139">
                <c:v>0.19459665806864648</c:v>
              </c:pt>
              <c:pt idx="140">
                <c:v>0.19406882173761245</c:v>
              </c:pt>
              <c:pt idx="141">
                <c:v>0.19356125463079357</c:v>
              </c:pt>
              <c:pt idx="142">
                <c:v>0.19307420255808497</c:v>
              </c:pt>
              <c:pt idx="143">
                <c:v>0.19260790002340858</c:v>
              </c:pt>
              <c:pt idx="144">
                <c:v>0.19216256962261408</c:v>
              </c:pt>
              <c:pt idx="145">
                <c:v>0.19173842144130682</c:v>
              </c:pt>
              <c:pt idx="146">
                <c:v>0.19133565245500092</c:v>
              </c:pt>
              <c:pt idx="147">
                <c:v>0.19095444593413413</c:v>
              </c:pt>
              <c:pt idx="148">
                <c:v>0.19059497085663213</c:v>
              </c:pt>
              <c:pt idx="149">
                <c:v>0.19025738133083278</c:v>
              </c:pt>
              <c:pt idx="150">
                <c:v>0.18994181603170221</c:v>
              </c:pt>
              <c:pt idx="151">
                <c:v>0.18964839765337901</c:v>
              </c:pt>
              <c:pt idx="152">
                <c:v>0.18937723238117068</c:v>
              </c:pt>
              <c:pt idx="153">
                <c:v>0.18912840938618986</c:v>
              </c:pt>
              <c:pt idx="154">
                <c:v>0.18890200034587012</c:v>
              </c:pt>
              <c:pt idx="155">
                <c:v>0.18869805899361919</c:v>
              </c:pt>
              <c:pt idx="156">
                <c:v>0.18851662070086583</c:v>
              </c:pt>
              <c:pt idx="157">
                <c:v>0.18835770209472413</c:v>
              </c:pt>
              <c:pt idx="158">
                <c:v>0.1882213007144439</c:v>
              </c:pt>
              <c:pt idx="159">
                <c:v>0.18810739470971949</c:v>
              </c:pt>
              <c:pt idx="160">
                <c:v>0.18801594258381635</c:v>
              </c:pt>
              <c:pt idx="161">
                <c:v>0.18794688298431714</c:v>
              </c:pt>
              <c:pt idx="162">
                <c:v>0.18790013454411028</c:v>
              </c:pt>
              <c:pt idx="163">
                <c:v>0.18787559577503174</c:v>
              </c:pt>
              <c:pt idx="164">
                <c:v>0.18787314501632263</c:v>
              </c:pt>
              <c:pt idx="165">
                <c:v>0.18789264043980142</c:v>
              </c:pt>
              <c:pt idx="166">
                <c:v>0.18793392011334997</c:v>
              </c:pt>
              <c:pt idx="167">
                <c:v>0.1879968021239892</c:v>
              </c:pt>
              <c:pt idx="168">
                <c:v>0.1880810847614813</c:v>
              </c:pt>
              <c:pt idx="169">
                <c:v>0.18818654676303512</c:v>
              </c:pt>
              <c:pt idx="170">
                <c:v>0.18831294761931802</c:v>
              </c:pt>
              <c:pt idx="171">
                <c:v>0.18846002794158659</c:v>
              </c:pt>
              <c:pt idx="172">
                <c:v>0.1886275098893668</c:v>
              </c:pt>
              <c:pt idx="173">
                <c:v>0.18881509765771196</c:v>
              </c:pt>
              <c:pt idx="174">
                <c:v>0.18902247802267555</c:v>
              </c:pt>
              <c:pt idx="175">
                <c:v>0.18924932094326108</c:v>
              </c:pt>
              <c:pt idx="176">
                <c:v>0.1894952802177115</c:v>
              </c:pt>
              <c:pt idx="177">
                <c:v>0.18975999419167355</c:v>
              </c:pt>
              <c:pt idx="178">
                <c:v>0.19004308651539839</c:v>
              </c:pt>
              <c:pt idx="179">
                <c:v>0.19034416694684103</c:v>
              </c:pt>
              <c:pt idx="180">
                <c:v>0.1906628321972216</c:v>
              </c:pt>
              <c:pt idx="181">
                <c:v>0.19099866681534072</c:v>
              </c:pt>
              <c:pt idx="182">
                <c:v>0.19135124410671966</c:v>
              </c:pt>
              <c:pt idx="183">
                <c:v>0.19172012708342784</c:v>
              </c:pt>
              <c:pt idx="184">
                <c:v>0.19210486944029634</c:v>
              </c:pt>
              <c:pt idx="185">
                <c:v>0.19250501655309574</c:v>
              </c:pt>
              <c:pt idx="186">
                <c:v>0.19292010649415722</c:v>
              </c:pt>
              <c:pt idx="187">
                <c:v>0.19334967106087209</c:v>
              </c:pt>
              <c:pt idx="188">
                <c:v>0.19379323681248165</c:v>
              </c:pt>
              <c:pt idx="189">
                <c:v>0.19425032611059864</c:v>
              </c:pt>
              <c:pt idx="190">
                <c:v>0.1947204581589522</c:v>
              </c:pt>
              <c:pt idx="191">
                <c:v>0.19520315003793784</c:v>
              </c:pt>
              <c:pt idx="192">
                <c:v>0.19569791772968662</c:v>
              </c:pt>
              <c:pt idx="193">
                <c:v>0.19620427712950561</c:v>
              </c:pt>
              <c:pt idx="194">
                <c:v>0.19672174503972734</c:v>
              </c:pt>
              <c:pt idx="195">
                <c:v>0.19724984014221844</c:v>
              </c:pt>
              <c:pt idx="196">
                <c:v>0.19778808394600225</c:v>
              </c:pt>
              <c:pt idx="197">
                <c:v>0.19833600170670948</c:v>
              </c:pt>
              <c:pt idx="198">
                <c:v>0.19889312331483008</c:v>
              </c:pt>
              <c:pt idx="199">
                <c:v>0.19945898415000055</c:v>
              </c:pt>
              <c:pt idx="200">
                <c:v>0.20003312589884914</c:v>
              </c:pt>
              <c:pt idx="201">
                <c:v>0.20061509733420793</c:v>
              </c:pt>
              <c:pt idx="202">
                <c:v>0.20120445505378942</c:v>
              </c:pt>
              <c:pt idx="203">
                <c:v>0.201800764176713</c:v>
              </c:pt>
              <c:pt idx="204">
                <c:v>0.20240359899657001</c:v>
              </c:pt>
              <c:pt idx="205">
                <c:v>0.20301254358998028</c:v>
              </c:pt>
              <c:pt idx="206">
                <c:v>0.20362719237989463</c:v>
              </c:pt>
              <c:pt idx="207">
                <c:v>0.20424715065314575</c:v>
              </c:pt>
              <c:pt idx="208">
                <c:v>0.20487203503203208</c:v>
              </c:pt>
              <c:pt idx="209">
                <c:v>0.20550147389995088</c:v>
              </c:pt>
              <c:pt idx="210">
                <c:v>0.20613510778134297</c:v>
              </c:pt>
              <c:pt idx="211">
                <c:v>0.20677258967642537</c:v>
              </c:pt>
              <c:pt idx="212">
                <c:v>0.20741358535140317</c:v>
              </c:pt>
              <c:pt idx="213">
                <c:v>0.20805777358503461</c:v>
              </c:pt>
              <c:pt idx="214">
                <c:v>0.20870484637260261</c:v>
              </c:pt>
              <c:pt idx="215">
                <c:v>0.20935450908850248</c:v>
              </c:pt>
              <c:pt idx="216">
                <c:v>0.2100064806087972</c:v>
              </c:pt>
              <c:pt idx="217">
                <c:v>0.21066049339521625</c:v>
              </c:pt>
              <c:pt idx="218">
                <c:v>0.2113162935421774</c:v>
              </c:pt>
              <c:pt idx="219">
                <c:v>0.21197364078851402</c:v>
              </c:pt>
              <c:pt idx="220">
                <c:v>0.21263230849564824</c:v>
              </c:pt>
              <c:pt idx="221">
                <c:v>0.21329208359402949</c:v>
              </c:pt>
              <c:pt idx="222">
                <c:v>0.21395276649968559</c:v>
              </c:pt>
              <c:pt idx="223">
                <c:v>0.21461417100277455</c:v>
              </c:pt>
              <c:pt idx="224">
                <c:v>0.21527612413003952</c:v>
              </c:pt>
              <c:pt idx="225">
                <c:v>0.21593846598306787</c:v>
              </c:pt>
              <c:pt idx="226">
                <c:v>0.21660104955425558</c:v>
              </c:pt>
              <c:pt idx="227">
                <c:v>0.21726374052235298</c:v>
              </c:pt>
              <c:pt idx="228">
                <c:v>0.21792641702942434</c:v>
              </c:pt>
              <c:pt idx="229">
                <c:v>0.21858896944104644</c:v>
              </c:pt>
              <c:pt idx="230">
                <c:v>0.21925130009147931</c:v>
              </c:pt>
              <c:pt idx="231">
                <c:v>0.2199133230155135</c:v>
              </c:pt>
              <c:pt idx="232">
                <c:v>0.22057496366862459</c:v>
              </c:pt>
              <c:pt idx="233">
                <c:v>0.22123615863698243</c:v>
              </c:pt>
              <c:pt idx="234">
                <c:v>0.22189685533879949</c:v>
              </c:pt>
              <c:pt idx="235">
                <c:v>0.22255701171840997</c:v>
              </c:pt>
              <c:pt idx="236">
                <c:v>0.2232165959343819</c:v>
              </c:pt>
              <c:pt idx="237">
                <c:v>0.22387558604287894</c:v>
              </c:pt>
              <c:pt idx="238">
                <c:v>0.22453396967737968</c:v>
              </c:pt>
              <c:pt idx="239">
                <c:v>0.22519174372579137</c:v>
              </c:pt>
              <c:pt idx="240">
                <c:v>0.2258489140058639</c:v>
              </c:pt>
              <c:pt idx="241">
                <c:v>0.22650549493972896</c:v>
              </c:pt>
              <c:pt idx="242">
                <c:v>0.2271615092282871</c:v>
              </c:pt>
              <c:pt idx="243">
                <c:v>0.22781698752606047</c:v>
              </c:pt>
              <c:pt idx="244">
                <c:v>0.22847196811703169</c:v>
              </c:pt>
              <c:pt idx="245">
                <c:v>0.22912649659188572</c:v>
              </c:pt>
              <c:pt idx="246">
                <c:v>0.2297806255269873</c:v>
              </c:pt>
              <c:pt idx="247">
                <c:v>0.2304344141653171</c:v>
              </c:pt>
              <c:pt idx="248">
                <c:v>0.23108792809950238</c:v>
              </c:pt>
              <c:pt idx="249">
                <c:v>0.23174123895700277</c:v>
              </c:pt>
              <c:pt idx="250">
                <c:v>0.23239442408740346</c:v>
              </c:pt>
              <c:pt idx="251">
                <c:v>0.23304756625170112</c:v>
              </c:pt>
              <c:pt idx="252">
                <c:v>0.23370075331339019</c:v>
              </c:pt>
              <c:pt idx="253">
                <c:v>0.23435407793108232</c:v>
              </c:pt>
              <c:pt idx="254">
                <c:v>0.23500763725232274</c:v>
              </c:pt>
              <c:pt idx="255">
                <c:v>0.23566153260820427</c:v>
              </c:pt>
              <c:pt idx="256">
                <c:v>0.23631586920832853</c:v>
              </c:pt>
              <c:pt idx="257">
                <c:v>0.23697075583560953</c:v>
              </c:pt>
              <c:pt idx="258">
                <c:v>0.23762630454036757</c:v>
              </c:pt>
              <c:pt idx="259">
                <c:v>0.23828263033311703</c:v>
              </c:pt>
              <c:pt idx="260">
                <c:v>0.23893985087543848</c:v>
              </c:pt>
              <c:pt idx="261">
                <c:v>0.23959808616828041</c:v>
              </c:pt>
              <c:pt idx="262">
                <c:v>0.24025745823701122</c:v>
              </c:pt>
              <c:pt idx="263">
                <c:v>0.24091809081255952</c:v>
              </c:pt>
              <c:pt idx="264">
                <c:v>0.24158010900793836</c:v>
              </c:pt>
              <c:pt idx="265">
                <c:v>0.24224363898946896</c:v>
              </c:pt>
              <c:pt idx="266">
                <c:v>0.24290880764202794</c:v>
              </c:pt>
              <c:pt idx="267">
                <c:v>0.24357574222764697</c:v>
              </c:pt>
              <c:pt idx="268">
                <c:v>0.24424457003682332</c:v>
              </c:pt>
              <c:pt idx="269">
                <c:v>0.24491541803191438</c:v>
              </c:pt>
              <c:pt idx="270">
                <c:v>0.24558841248204541</c:v>
              </c:pt>
              <c:pt idx="271">
                <c:v>0.24626367858898418</c:v>
              </c:pt>
              <c:pt idx="272">
                <c:v>0.24694134010348659</c:v>
              </c:pt>
              <c:pt idx="273">
                <c:v>0.24762151893167531</c:v>
              </c:pt>
              <c:pt idx="274">
                <c:v>0.2483043347310786</c:v>
              </c:pt>
              <c:pt idx="275">
                <c:v>0.24898990449601416</c:v>
              </c:pt>
              <c:pt idx="276">
                <c:v>0.24967834213208515</c:v>
              </c:pt>
              <c:pt idx="277">
                <c:v>0.2503697580196238</c:v>
              </c:pt>
              <c:pt idx="278">
                <c:v>0.25106425856602443</c:v>
              </c:pt>
              <c:pt idx="279">
                <c:v>0.25176194574696337</c:v>
              </c:pt>
              <c:pt idx="280">
                <c:v>0.25246291663664044</c:v>
              </c:pt>
              <c:pt idx="281">
                <c:v>0.25316726292724595</c:v>
              </c:pt>
              <c:pt idx="282">
                <c:v>0.25387507043797147</c:v>
              </c:pt>
              <c:pt idx="283">
                <c:v>0.25458641861399905</c:v>
              </c:pt>
              <c:pt idx="284">
                <c:v>0.25530138001601077</c:v>
              </c:pt>
              <c:pt idx="285">
                <c:v>0.25602001980087513</c:v>
              </c:pt>
              <c:pt idx="286">
                <c:v>0.25674239519429531</c:v>
              </c:pt>
              <c:pt idx="287">
                <c:v>0.25746855495632315</c:v>
              </c:pt>
              <c:pt idx="288">
                <c:v>0.25819853884075999</c:v>
              </c:pt>
              <c:pt idx="289">
                <c:v>0.25893237704961664</c:v>
              </c:pt>
              <c:pt idx="290">
                <c:v>0.25967008968389682</c:v>
              </c:pt>
              <c:pt idx="291">
                <c:v>0.26041168619213578</c:v>
              </c:pt>
              <c:pt idx="292">
                <c:v>0.26115716481823231</c:v>
              </c:pt>
              <c:pt idx="293">
                <c:v>0.26190651205024107</c:v>
              </c:pt>
              <c:pt idx="294">
                <c:v>0.26265970207193456</c:v>
              </c:pt>
              <c:pt idx="295">
                <c:v>0.263416696219059</c:v>
              </c:pt>
              <c:pt idx="296">
                <c:v>0.26417744244233093</c:v>
              </c:pt>
              <c:pt idx="297">
                <c:v>0.26494187477934489</c:v>
              </c:pt>
              <c:pt idx="298">
                <c:v>0.26570991283768536</c:v>
              </c:pt>
              <c:pt idx="299">
                <c:v>0.2664814612916287</c:v>
              </c:pt>
              <c:pt idx="300">
                <c:v>0.26725640939493672</c:v>
              </c:pt>
              <c:pt idx="301">
                <c:v>0.26803463051234772</c:v>
              </c:pt>
              <c:pt idx="302">
                <c:v>0.26881598167243936</c:v>
              </c:pt>
              <c:pt idx="303">
                <c:v>0.26960030314463063</c:v>
              </c:pt>
              <c:pt idx="304">
                <c:v>0.27038741804315669</c:v>
              </c:pt>
              <c:pt idx="305">
                <c:v>0.27117713196090959</c:v>
              </c:pt>
              <c:pt idx="306">
                <c:v>0.2719692326360631</c:v>
              </c:pt>
              <c:pt idx="307">
                <c:v>0.27276348965445951</c:v>
              </c:pt>
              <c:pt idx="308">
                <c:v>0.27355965419071943</c:v>
              </c:pt>
              <c:pt idx="309">
                <c:v>0.27435745879105394</c:v>
              </c:pt>
              <c:pt idx="310">
                <c:v>0.27515661720071466</c:v>
              </c:pt>
              <c:pt idx="311">
                <c:v>0.27595682423899665</c:v>
              </c:pt>
              <c:pt idx="312">
                <c:v>0.27675775572462885</c:v>
              </c:pt>
              <c:pt idx="313">
                <c:v>0.27755906845431361</c:v>
              </c:pt>
              <c:pt idx="314">
                <c:v>0.27836040023704522</c:v>
              </c:pt>
              <c:pt idx="315">
                <c:v>0.27916136998673885</c:v>
              </c:pt>
              <c:pt idx="316">
                <c:v>0.27996157787550513</c:v>
              </c:pt>
              <c:pt idx="317">
                <c:v>0.2807606055497387</c:v>
              </c:pt>
              <c:pt idx="318">
                <c:v>0.28155801641097578</c:v>
              </c:pt>
              <c:pt idx="319">
                <c:v>0.28235335596322708</c:v>
              </c:pt>
              <c:pt idx="320">
                <c:v>0.28314615222823114</c:v>
              </c:pt>
              <c:pt idx="321">
                <c:v>0.28393591622976455</c:v>
              </c:pt>
              <c:pt idx="322">
                <c:v>0.28472214254784722</c:v>
              </c:pt>
              <c:pt idx="323">
                <c:v>0.28550430994330139</c:v>
              </c:pt>
              <c:pt idx="324">
                <c:v>0.28628188205277216</c:v>
              </c:pt>
              <c:pt idx="325">
                <c:v>0.2870543081539072</c:v>
              </c:pt>
              <c:pt idx="326">
                <c:v>0.28782102399998077</c:v>
              </c:pt>
              <c:pt idx="327">
                <c:v>0.28858145272279628</c:v>
              </c:pt>
              <c:pt idx="328">
                <c:v>0.28933500580227006</c:v>
              </c:pt>
              <c:pt idx="329">
                <c:v>0.29008108410060479</c:v>
              </c:pt>
              <c:pt idx="330">
                <c:v>0.29081907895850501</c:v>
              </c:pt>
              <c:pt idx="331">
                <c:v>0.29154837335039441</c:v>
              </c:pt>
              <c:pt idx="332">
                <c:v>0.29226834309511956</c:v>
              </c:pt>
              <c:pt idx="333">
                <c:v>0.29297835811814571</c:v>
              </c:pt>
              <c:pt idx="334">
                <c:v>0.29367778376078291</c:v>
              </c:pt>
              <c:pt idx="335">
                <c:v>0.29436598213153192</c:v>
              </c:pt>
              <c:pt idx="336">
                <c:v>0.295042313494213</c:v>
              </c:pt>
              <c:pt idx="337">
                <c:v>0.29570613768713322</c:v>
              </c:pt>
              <c:pt idx="338">
                <c:v>0.29635681556718702</c:v>
              </c:pt>
              <c:pt idx="339">
                <c:v>0.29699371047244921</c:v>
              </c:pt>
              <c:pt idx="340">
                <c:v>0.29761618969654347</c:v>
              </c:pt>
              <c:pt idx="341">
                <c:v>0.29822362596781848</c:v>
              </c:pt>
              <c:pt idx="342">
                <c:v>0.29881539892621223</c:v>
              </c:pt>
              <c:pt idx="343">
                <c:v>0.29939089659053192</c:v>
              </c:pt>
              <c:pt idx="344">
                <c:v>0.29994951680884163</c:v>
              </c:pt>
              <c:pt idx="345">
                <c:v>0.30049066868464896</c:v>
              </c:pt>
              <c:pt idx="346">
                <c:v>0.30101377397165069</c:v>
              </c:pt>
              <c:pt idx="347">
                <c:v>0.30151826842994817</c:v>
              </c:pt>
              <c:pt idx="348">
                <c:v>0.30200360313684682</c:v>
              </c:pt>
              <c:pt idx="349">
                <c:v>0.3024692457456391</c:v>
              </c:pt>
              <c:pt idx="350">
                <c:v>0.30291468168609648</c:v>
              </c:pt>
              <c:pt idx="351">
                <c:v>0.30333941530082403</c:v>
              </c:pt>
              <c:pt idx="352">
                <c:v>0.30374297091206903</c:v>
              </c:pt>
              <c:pt idx="353">
                <c:v>0.30412489381410468</c:v>
              </c:pt>
              <c:pt idx="354">
                <c:v>0.30448475118686447</c:v>
              </c:pt>
              <c:pt idx="355">
                <c:v>0.30482213292710569</c:v>
              </c:pt>
              <c:pt idx="356">
                <c:v>0.30513665239400883</c:v>
              </c:pt>
              <c:pt idx="357">
                <c:v>0.3054279470667805</c:v>
              </c:pt>
              <c:pt idx="358">
                <c:v>0.30569567911249995</c:v>
              </c:pt>
              <c:pt idx="359">
                <c:v>0.30593953586312334</c:v>
              </c:pt>
              <c:pt idx="360">
                <c:v>0.30615923020124602</c:v>
              </c:pt>
              <c:pt idx="361">
                <c:v>0.30635450085488325</c:v>
              </c:pt>
              <c:pt idx="362">
                <c:v>0.30652511260218385</c:v>
              </c:pt>
              <c:pt idx="363">
                <c:v>0.30667085638761732</c:v>
              </c:pt>
              <c:pt idx="364">
                <c:v>0.30679154935175573</c:v>
              </c:pt>
              <c:pt idx="365">
                <c:v>0.30688703477733381</c:v>
              </c:pt>
            </c:numLit>
          </c:val>
          <c:smooth val="0"/>
          <c:extLst>
            <c:ext xmlns:c16="http://schemas.microsoft.com/office/drawing/2014/chart" uri="{C3380CC4-5D6E-409C-BE32-E72D297353CC}">
              <c16:uniqueId val="{00000000-D31F-4255-AB8B-1FA1C944DA28}"/>
            </c:ext>
          </c:extLst>
        </c:ser>
        <c:ser>
          <c:idx val="1"/>
          <c:order val="1"/>
          <c:tx>
            <c:v>Sunset Time (LST)</c:v>
          </c:tx>
          <c:marker>
            <c:symbol val="none"/>
          </c:marker>
          <c:val>
            <c:numLit>
              <c:formatCode>General</c:formatCode>
              <c:ptCount val="366"/>
              <c:pt idx="0">
                <c:v>0.69820836609698067</c:v>
              </c:pt>
              <c:pt idx="1">
                <c:v>0.6987912694953694</c:v>
              </c:pt>
              <c:pt idx="2">
                <c:v>0.69939144275225507</c:v>
              </c:pt>
              <c:pt idx="3">
                <c:v>0.70000828257444914</c:v>
              </c:pt>
              <c:pt idx="4">
                <c:v>0.70064117592543607</c:v>
              </c:pt>
              <c:pt idx="5">
                <c:v>0.70128950146982461</c:v>
              </c:pt>
              <c:pt idx="6">
                <c:v>0.70195263103411887</c:v>
              </c:pt>
              <c:pt idx="7">
                <c:v>0.70262993107653515</c:v>
              </c:pt>
              <c:pt idx="8">
                <c:v>0.70332076415866163</c:v>
              </c:pt>
              <c:pt idx="9">
                <c:v>0.7040244904118792</c:v>
              </c:pt>
              <c:pt idx="10">
                <c:v>0.70474046899163967</c:v>
              </c:pt>
              <c:pt idx="11">
                <c:v>0.70546805951294089</c:v>
              </c:pt>
              <c:pt idx="12">
                <c:v>0.70620662346061647</c:v>
              </c:pt>
              <c:pt idx="13">
                <c:v>0.70695552556839714</c:v>
              </c:pt>
              <c:pt idx="14">
                <c:v>0.70771413516105952</c:v>
              </c:pt>
              <c:pt idx="15">
                <c:v>0.70848182745438859</c:v>
              </c:pt>
              <c:pt idx="16">
                <c:v>0.70925798480810032</c:v>
              </c:pt>
              <c:pt idx="17">
                <c:v>0.71004199792733047</c:v>
              </c:pt>
              <c:pt idx="18">
                <c:v>0.71083326700875493</c:v>
              </c:pt>
              <c:pt idx="19">
                <c:v>0.71163120282787484</c:v>
              </c:pt>
              <c:pt idx="20">
                <c:v>0.7124352277645023</c:v>
              </c:pt>
              <c:pt idx="21">
                <c:v>0.71324477676392817</c:v>
              </c:pt>
              <c:pt idx="22">
                <c:v>0.71405929823176484</c:v>
              </c:pt>
              <c:pt idx="23">
                <c:v>0.71487825486088508</c:v>
              </c:pt>
              <c:pt idx="24">
                <c:v>0.71570112438935762</c:v>
              </c:pt>
              <c:pt idx="25">
                <c:v>0.71652740028869732</c:v>
              </c:pt>
              <c:pt idx="26">
                <c:v>0.71735659238217375</c:v>
              </c:pt>
              <c:pt idx="27">
                <c:v>0.71818822739330634</c:v>
              </c:pt>
              <c:pt idx="28">
                <c:v>0.71902184942505454</c:v>
              </c:pt>
              <c:pt idx="29">
                <c:v>0.71985702037054267</c:v>
              </c:pt>
              <c:pt idx="30">
                <c:v>0.7206933202564958</c:v>
              </c:pt>
              <c:pt idx="31">
                <c:v>0.72153034752082446</c:v>
              </c:pt>
              <c:pt idx="32">
                <c:v>0.72236771922609677</c:v>
              </c:pt>
              <c:pt idx="33">
                <c:v>0.72320507121083566</c:v>
              </c:pt>
              <c:pt idx="34">
                <c:v>0.72404205818080736</c:v>
              </c:pt>
              <c:pt idx="35">
                <c:v>0.72487835374264808</c:v>
              </c:pt>
              <c:pt idx="36">
                <c:v>0.72571365038231317</c:v>
              </c:pt>
              <c:pt idx="37">
                <c:v>0.72654765939098143</c:v>
              </c:pt>
              <c:pt idx="38">
                <c:v>0.72738011074113584</c:v>
              </c:pt>
              <c:pt idx="39">
                <c:v>0.72821075291563142</c:v>
              </c:pt>
              <c:pt idx="40">
                <c:v>0.72903935269261366</c:v>
              </c:pt>
              <c:pt idx="41">
                <c:v>0.72986569488918973</c:v>
              </c:pt>
              <c:pt idx="42">
                <c:v>0.7306895820667666</c:v>
              </c:pt>
              <c:pt idx="43">
                <c:v>0.73151083420098417</c:v>
              </c:pt>
              <c:pt idx="44">
                <c:v>0.73232928831913369</c:v>
              </c:pt>
              <c:pt idx="45">
                <c:v>0.7331447981079281</c:v>
              </c:pt>
              <c:pt idx="46">
                <c:v>0.73395723349444908</c:v>
              </c:pt>
              <c:pt idx="47">
                <c:v>0.73476648020302204</c:v>
              </c:pt>
              <c:pt idx="48">
                <c:v>0.73557243929070748</c:v>
              </c:pt>
              <c:pt idx="49">
                <c:v>0.73637502666401122</c:v>
              </c:pt>
              <c:pt idx="50">
                <c:v>0.73717417257932394</c:v>
              </c:pt>
              <c:pt idx="51">
                <c:v>0.73796982112950915</c:v>
              </c:pt>
              <c:pt idx="52">
                <c:v>0.73876192971893739</c:v>
              </c:pt>
              <c:pt idx="53">
                <c:v>0.73955046852916628</c:v>
              </c:pt>
              <c:pt idx="54">
                <c:v>0.74033541997734742</c:v>
              </c:pt>
              <c:pt idx="55">
                <c:v>0.74111677816931443</c:v>
              </c:pt>
              <c:pt idx="56">
                <c:v>0.74189454834918678</c:v>
              </c:pt>
              <c:pt idx="57">
                <c:v>0.74266874634720459</c:v>
              </c:pt>
              <c:pt idx="58">
                <c:v>0.74343939802737447</c:v>
              </c:pt>
              <c:pt idx="59">
                <c:v>0.74420653873638065</c:v>
              </c:pt>
              <c:pt idx="60">
                <c:v>0.74497021275509823</c:v>
              </c:pt>
              <c:pt idx="61">
                <c:v>0.74573047275390714</c:v>
              </c:pt>
              <c:pt idx="62">
                <c:v>0.74648737925288244</c:v>
              </c:pt>
              <c:pt idx="63">
                <c:v>0.74724100008782701</c:v>
              </c:pt>
              <c:pt idx="64">
                <c:v>0.74799140988296986</c:v>
              </c:pt>
              <c:pt idx="65">
                <c:v>0.74873868953105915</c:v>
              </c:pt>
              <c:pt idx="66">
                <c:v>0.74948292568144603</c:v>
              </c:pt>
              <c:pt idx="67">
                <c:v>0.75022421023665542</c:v>
              </c:pt>
              <c:pt idx="68">
                <c:v>0.75096263985782719</c:v>
              </c:pt>
              <c:pt idx="69">
                <c:v>0.75169831547931953</c:v>
              </c:pt>
              <c:pt idx="70">
                <c:v>0.75243134183265425</c:v>
              </c:pt>
              <c:pt idx="71">
                <c:v>0.7531618269799043</c:v>
              </c:pt>
              <c:pt idx="72">
                <c:v>0.75388988185653261</c:v>
              </c:pt>
              <c:pt idx="73">
                <c:v>0.75461561982360625</c:v>
              </c:pt>
              <c:pt idx="74">
                <c:v>0.75533915622924463</c:v>
              </c:pt>
              <c:pt idx="75">
                <c:v>0.75606060797908137</c:v>
              </c:pt>
              <c:pt idx="76">
                <c:v>0.75678009311546046</c:v>
              </c:pt>
              <c:pt idx="77">
                <c:v>0.75749773040503621</c:v>
              </c:pt>
              <c:pt idx="78">
                <c:v>0.7582136389343811</c:v>
              </c:pt>
              <c:pt idx="79">
                <c:v>0.7589279377131839</c:v>
              </c:pt>
              <c:pt idx="80">
                <c:v>0.75964074528456549</c:v>
              </c:pt>
              <c:pt idx="81">
                <c:v>0.76035217934201627</c:v>
              </c:pt>
              <c:pt idx="82">
                <c:v>0.76106235635244224</c:v>
              </c:pt>
              <c:pt idx="83">
                <c:v>0.76177139118477455</c:v>
              </c:pt>
              <c:pt idx="84">
                <c:v>0.76247939674361065</c:v>
              </c:pt>
              <c:pt idx="85">
                <c:v>0.76318648360732733</c:v>
              </c:pt>
              <c:pt idx="86">
                <c:v>0.76389275967013703</c:v>
              </c:pt>
              <c:pt idx="87">
                <c:v>0.76459832978754161</c:v>
              </c:pt>
              <c:pt idx="88">
                <c:v>0.76530329542467845</c:v>
              </c:pt>
              <c:pt idx="89">
                <c:v>0.7660077543070688</c:v>
              </c:pt>
              <c:pt idx="90">
                <c:v>0.76671180007330486</c:v>
              </c:pt>
              <c:pt idx="91">
                <c:v>0.76741552192925744</c:v>
              </c:pt>
              <c:pt idx="92">
                <c:v>0.76811900430342472</c:v>
              </c:pt>
              <c:pt idx="93">
                <c:v>0.76882232650308657</c:v>
              </c:pt>
              <c:pt idx="94">
                <c:v>0.76952556237099667</c:v>
              </c:pt>
              <c:pt idx="95">
                <c:v>0.77022877994238981</c:v>
              </c:pt>
              <c:pt idx="96">
                <c:v>0.77093204110215696</c:v>
              </c:pt>
              <c:pt idx="97">
                <c:v>0.77163540124210339</c:v>
              </c:pt>
              <c:pt idx="98">
                <c:v>0.77233890891828794</c:v>
              </c:pt>
              <c:pt idx="99">
                <c:v>0.773042605508511</c:v>
              </c:pt>
              <c:pt idx="100">
                <c:v>0.77374652487010254</c:v>
              </c:pt>
              <c:pt idx="101">
                <c:v>0.77445069299825964</c:v>
              </c:pt>
              <c:pt idx="102">
                <c:v>0.77515512768524952</c:v>
              </c:pt>
              <c:pt idx="103">
                <c:v>0.77585983818090654</c:v>
              </c:pt>
              <c:pt idx="104">
                <c:v>0.77656482485492373</c:v>
              </c:pt>
              <c:pt idx="105">
                <c:v>0.77727007886156119</c:v>
              </c:pt>
              <c:pt idx="106">
                <c:v>0.77797558180745874</c:v>
              </c:pt>
              <c:pt idx="107">
                <c:v>0.77868130542335579</c:v>
              </c:pt>
              <c:pt idx="108">
                <c:v>0.7793872112406155</c:v>
              </c:pt>
              <c:pt idx="109">
                <c:v>0.78009325027353471</c:v>
              </c:pt>
              <c:pt idx="110">
                <c:v>0.78079936270852413</c:v>
              </c:pt>
              <c:pt idx="111">
                <c:v>0.78150547760133238</c:v>
              </c:pt>
              <c:pt idx="112">
                <c:v>0.7822115125835708</c:v>
              </c:pt>
              <c:pt idx="113">
                <c:v>0.78291737357988977</c:v>
              </c:pt>
              <c:pt idx="114">
                <c:v>0.78362295453722608</c:v>
              </c:pt>
              <c:pt idx="115">
                <c:v>0.7843281371676265</c:v>
              </c:pt>
              <c:pt idx="116">
                <c:v>0.78503279070621768</c:v>
              </c:pt>
              <c:pt idx="117">
                <c:v>0.78573677168595413</c:v>
              </c:pt>
              <c:pt idx="118">
                <c:v>0.78643992373083094</c:v>
              </c:pt>
              <c:pt idx="119">
                <c:v>0.7871420773693012</c:v>
              </c:pt>
              <c:pt idx="120">
                <c:v>0.7878430498696638</c:v>
              </c:pt>
              <c:pt idx="121">
                <c:v>0.788542645099229</c:v>
              </c:pt>
              <c:pt idx="122">
                <c:v>0.78924065340907157</c:v>
              </c:pt>
              <c:pt idx="123">
                <c:v>0.78993685154619997</c:v>
              </c:pt>
              <c:pt idx="124">
                <c:v>0.79063100259495023</c:v>
              </c:pt>
              <c:pt idx="125">
                <c:v>0.7913228559494061</c:v>
              </c:pt>
              <c:pt idx="126">
                <c:v>0.79201214731859559</c:v>
              </c:pt>
              <c:pt idx="127">
                <c:v>0.79269859876618609</c:v>
              </c:pt>
              <c:pt idx="128">
                <c:v>0.79338191878631359</c:v>
              </c:pt>
              <c:pt idx="129">
                <c:v>0.79406180241712343</c:v>
              </c:pt>
              <c:pt idx="130">
                <c:v>0.79473793139348425</c:v>
              </c:pt>
              <c:pt idx="131">
                <c:v>0.79540997434023919</c:v>
              </c:pt>
              <c:pt idx="132">
                <c:v>0.79607758700722586</c:v>
              </c:pt>
              <c:pt idx="133">
                <c:v>0.79674041254714234</c:v>
              </c:pt>
              <c:pt idx="134">
                <c:v>0.79739808183718897</c:v>
              </c:pt>
              <c:pt idx="135">
                <c:v>0.7980502138452179</c:v>
              </c:pt>
              <c:pt idx="136">
                <c:v>0.79869641604095321</c:v>
              </c:pt>
              <c:pt idx="137">
                <c:v>0.79933628485260488</c:v>
              </c:pt>
              <c:pt idx="138">
                <c:v>0.79996940616899681</c:v>
              </c:pt>
              <c:pt idx="139">
                <c:v>0.80059535588708697</c:v>
              </c:pt>
              <c:pt idx="140">
                <c:v>0.80121370050449159</c:v>
              </c:pt>
              <c:pt idx="141">
                <c:v>0.80182399775638658</c:v>
              </c:pt>
              <c:pt idx="142">
                <c:v>0.80242579729586916</c:v>
              </c:pt>
              <c:pt idx="143">
                <c:v>0.80301864141659351</c:v>
              </c:pt>
              <c:pt idx="144">
                <c:v>0.80360206581621152</c:v>
              </c:pt>
              <c:pt idx="145">
                <c:v>0.80417560039884806</c:v>
              </c:pt>
              <c:pt idx="146">
                <c:v>0.80473877011457673</c:v>
              </c:pt>
              <c:pt idx="147">
                <c:v>0.8052910958335554</c:v>
              </c:pt>
              <c:pt idx="148">
                <c:v>0.80583209525220589</c:v>
              </c:pt>
              <c:pt idx="149">
                <c:v>0.80636128382855554</c:v>
              </c:pt>
              <c:pt idx="150">
                <c:v>0.806878175743588</c:v>
              </c:pt>
              <c:pt idx="151">
                <c:v>0.80738228488520702</c:v>
              </c:pt>
              <c:pt idx="152">
                <c:v>0.80787312585118165</c:v>
              </c:pt>
              <c:pt idx="153">
                <c:v>0.80835021496723403</c:v>
              </c:pt>
              <c:pt idx="154">
                <c:v>0.80881307131624003</c:v>
              </c:pt>
              <c:pt idx="155">
                <c:v>0.80926121777434645</c:v>
              </c:pt>
              <c:pt idx="156">
                <c:v>0.80969418204968091</c:v>
              </c:pt>
              <c:pt idx="157">
                <c:v>0.81011149771922031</c:v>
              </c:pt>
              <c:pt idx="158">
                <c:v>0.81051270525931551</c:v>
              </c:pt>
              <c:pt idx="159">
                <c:v>0.81089735306532751</c:v>
              </c:pt>
              <c:pt idx="160">
                <c:v>0.81126499845583833</c:v>
              </c:pt>
              <c:pt idx="161">
                <c:v>0.81161520865692627</c:v>
              </c:pt>
              <c:pt idx="162">
                <c:v>0.81194756176207095</c:v>
              </c:pt>
              <c:pt idx="163">
                <c:v>0.81226164766336473</c:v>
              </c:pt>
              <c:pt idx="164">
                <c:v>0.81255706894985069</c:v>
              </c:pt>
              <c:pt idx="165">
                <c:v>0.81283344176899242</c:v>
              </c:pt>
              <c:pt idx="166">
                <c:v>0.8130903966474935</c:v>
              </c:pt>
              <c:pt idx="167">
                <c:v>0.81332757926793897</c:v>
              </c:pt>
              <c:pt idx="168">
                <c:v>0.81354465119800068</c:v>
              </c:pt>
              <c:pt idx="169">
                <c:v>0.81374129056926592</c:v>
              </c:pt>
              <c:pt idx="170">
                <c:v>0.81391719270306528</c:v>
              </c:pt>
              <c:pt idx="171">
                <c:v>0.8140720706810356</c:v>
              </c:pt>
              <c:pt idx="172">
                <c:v>0.81420565585851157</c:v>
              </c:pt>
              <c:pt idx="173">
                <c:v>0.81431769831922718</c:v>
              </c:pt>
              <c:pt idx="174">
                <c:v>0.81440796727017795</c:v>
              </c:pt>
              <c:pt idx="175">
                <c:v>0.81447625137590907</c:v>
              </c:pt>
              <c:pt idx="176">
                <c:v>0.81452235903185355</c:v>
              </c:pt>
              <c:pt idx="177">
                <c:v>0.81454611857675885</c:v>
              </c:pt>
              <c:pt idx="178">
                <c:v>0.81454737844459357</c:v>
              </c:pt>
              <c:pt idx="179">
                <c:v>0.81452600725669544</c:v>
              </c:pt>
              <c:pt idx="180">
                <c:v>0.81448189385527681</c:v>
              </c:pt>
              <c:pt idx="181">
                <c:v>0.81441494727971375</c:v>
              </c:pt>
              <c:pt idx="182">
                <c:v>0.81432509668736242</c:v>
              </c:pt>
              <c:pt idx="183">
                <c:v>0.81421229122091954</c:v>
              </c:pt>
              <c:pt idx="184">
                <c:v>0.81407649982459451</c:v>
              </c:pt>
              <c:pt idx="185">
                <c:v>0.8139177110115865</c:v>
              </c:pt>
              <c:pt idx="186">
                <c:v>0.81373593258555244</c:v>
              </c:pt>
              <c:pt idx="187">
                <c:v>0.81353119131890916</c:v>
              </c:pt>
              <c:pt idx="188">
                <c:v>0.81330353259095345</c:v>
              </c:pt>
              <c:pt idx="189">
                <c:v>0.81305301998887713</c:v>
              </c:pt>
              <c:pt idx="190">
                <c:v>0.81277973487482713</c:v>
              </c:pt>
              <c:pt idx="191">
                <c:v>0.81248377592220367</c:v>
              </c:pt>
              <c:pt idx="192">
                <c:v>0.81216525862440692</c:v>
              </c:pt>
              <c:pt idx="193">
                <c:v>0.81182431477922101</c:v>
              </c:pt>
              <c:pt idx="194">
                <c:v>0.811461091951999</c:v>
              </c:pt>
              <c:pt idx="195">
                <c:v>0.81107575292074885</c:v>
              </c:pt>
              <c:pt idx="196">
                <c:v>0.81066847510614382</c:v>
              </c:pt>
              <c:pt idx="197">
                <c:v>0.81023944998938457</c:v>
              </c:pt>
              <c:pt idx="198">
                <c:v>0.80978888252072934</c:v>
              </c:pt>
              <c:pt idx="199">
                <c:v>0.80931699052138761</c:v>
              </c:pt>
              <c:pt idx="200">
                <c:v>0.80882400408133526</c:v>
              </c:pt>
              <c:pt idx="201">
                <c:v>0.80831016495547237</c:v>
              </c:pt>
              <c:pt idx="202">
                <c:v>0.8077757259603866</c:v>
              </c:pt>
              <c:pt idx="203">
                <c:v>0.80722095037384856</c:v>
              </c:pt>
              <c:pt idx="204">
                <c:v>0.80664611133900055</c:v>
              </c:pt>
              <c:pt idx="205">
                <c:v>0.80605149127504649</c:v>
              </c:pt>
              <c:pt idx="206">
                <c:v>0.80543738129610842</c:v>
              </c:pt>
              <c:pt idx="207">
                <c:v>0.80480408063975784</c:v>
              </c:pt>
              <c:pt idx="208">
                <c:v>0.80415189610658266</c:v>
              </c:pt>
              <c:pt idx="209">
                <c:v>0.80348114151202277</c:v>
              </c:pt>
              <c:pt idx="210">
                <c:v>0.80279213715155839</c:v>
              </c:pt>
              <c:pt idx="211">
                <c:v>0.80208520928022786</c:v>
              </c:pt>
              <c:pt idx="212">
                <c:v>0.80136068960730633</c:v>
              </c:pt>
              <c:pt idx="213">
                <c:v>0.8006189148068914</c:v>
              </c:pt>
              <c:pt idx="214">
                <c:v>0.79986022604501994</c:v>
              </c:pt>
              <c:pt idx="215">
                <c:v>0.79908496852384947</c:v>
              </c:pt>
              <c:pt idx="216">
                <c:v>0.79829349104335023</c:v>
              </c:pt>
              <c:pt idx="217">
                <c:v>0.79748614558087327</c:v>
              </c:pt>
              <c:pt idx="218">
                <c:v>0.79666328688888133</c:v>
              </c:pt>
              <c:pt idx="219">
                <c:v>0.7958252721110658</c:v>
              </c:pt>
              <c:pt idx="220">
                <c:v>0.79497246041701963</c:v>
              </c:pt>
              <c:pt idx="221">
                <c:v>0.794105212655561</c:v>
              </c:pt>
              <c:pt idx="222">
                <c:v>0.79322389102678115</c:v>
              </c:pt>
              <c:pt idx="223">
                <c:v>0.79232885877282777</c:v>
              </c:pt>
              <c:pt idx="224">
                <c:v>0.79142047988739395</c:v>
              </c:pt>
              <c:pt idx="225">
                <c:v>0.79049911884386403</c:v>
              </c:pt>
              <c:pt idx="226">
                <c:v>0.78956514034202141</c:v>
              </c:pt>
              <c:pt idx="227">
                <c:v>0.78861890907318843</c:v>
              </c:pt>
              <c:pt idx="228">
                <c:v>0.78766078950367491</c:v>
              </c:pt>
              <c:pt idx="229">
                <c:v>0.78669114567633514</c:v>
              </c:pt>
              <c:pt idx="230">
                <c:v>0.78571034103005721</c:v>
              </c:pt>
              <c:pt idx="231">
                <c:v>0.78471873823696259</c:v>
              </c:pt>
              <c:pt idx="232">
                <c:v>0.7837166990570692</c:v>
              </c:pt>
              <c:pt idx="233">
                <c:v>0.78270458421016953</c:v>
              </c:pt>
              <c:pt idx="234">
                <c:v>0.78168275326462988</c:v>
              </c:pt>
              <c:pt idx="235">
                <c:v>0.78065156454281293</c:v>
              </c:pt>
              <c:pt idx="236">
                <c:v>0.77961137504280076</c:v>
              </c:pt>
              <c:pt idx="237">
                <c:v>0.77856254037606898</c:v>
              </c:pt>
              <c:pt idx="238">
                <c:v>0.77750541472074886</c:v>
              </c:pt>
              <c:pt idx="239">
                <c:v>0.77644035079007212</c:v>
              </c:pt>
              <c:pt idx="240">
                <c:v>0.77536769981559972</c:v>
              </c:pt>
              <c:pt idx="241">
                <c:v>0.77428781154478987</c:v>
              </c:pt>
              <c:pt idx="242">
                <c:v>0.77320103425243947</c:v>
              </c:pt>
              <c:pt idx="243">
                <c:v>0.77210771476551088</c:v>
              </c:pt>
              <c:pt idx="244">
                <c:v>0.77100819850083735</c:v>
              </c:pt>
              <c:pt idx="245">
                <c:v>0.76990282951516842</c:v>
              </c:pt>
              <c:pt idx="246">
                <c:v>0.76879195056698268</c:v>
              </c:pt>
              <c:pt idx="247">
                <c:v>0.7676759031894913</c:v>
              </c:pt>
              <c:pt idx="248">
                <c:v>0.76655502777422213</c:v>
              </c:pt>
              <c:pt idx="249">
                <c:v>0.7654296636645308</c:v>
              </c:pt>
              <c:pt idx="250">
                <c:v>0.76430014925839929</c:v>
              </c:pt>
              <c:pt idx="251">
                <c:v>0.76316682211983011</c:v>
              </c:pt>
              <c:pt idx="252">
                <c:v>0.76203001909813872</c:v>
              </c:pt>
              <c:pt idx="253">
                <c:v>0.7608900764544122</c:v>
              </c:pt>
              <c:pt idx="254">
                <c:v>0.75974732999440842</c:v>
              </c:pt>
              <c:pt idx="255">
                <c:v>0.75860211520712884</c:v>
              </c:pt>
              <c:pt idx="256">
                <c:v>0.75745476740829987</c:v>
              </c:pt>
              <c:pt idx="257">
                <c:v>0.75630562188797357</c:v>
              </c:pt>
              <c:pt idx="258">
                <c:v>0.75515501406145547</c:v>
              </c:pt>
              <c:pt idx="259">
                <c:v>0.75400327962277647</c:v>
              </c:pt>
              <c:pt idx="260">
                <c:v>0.75285075469987472</c:v>
              </c:pt>
              <c:pt idx="261">
                <c:v>0.75169777601069032</c:v>
              </c:pt>
              <c:pt idx="262">
                <c:v>0.7505446810193861</c:v>
              </c:pt>
              <c:pt idx="263">
                <c:v>0.74939180809184869</c:v>
              </c:pt>
              <c:pt idx="264">
                <c:v>0.74823949664970479</c:v>
              </c:pt>
              <c:pt idx="265">
                <c:v>0.74708808732204501</c:v>
              </c:pt>
              <c:pt idx="266">
                <c:v>0.74593792209407828</c:v>
              </c:pt>
              <c:pt idx="267">
                <c:v>0.74478934445194589</c:v>
              </c:pt>
              <c:pt idx="268">
                <c:v>0.7436426995229457</c:v>
              </c:pt>
              <c:pt idx="269">
                <c:v>0.7424983342104472</c:v>
              </c:pt>
              <c:pt idx="270">
                <c:v>0.74135659732276138</c:v>
              </c:pt>
              <c:pt idx="271">
                <c:v>0.74021783969529287</c:v>
              </c:pt>
              <c:pt idx="272">
                <c:v>0.73908241430530741</c:v>
              </c:pt>
              <c:pt idx="273">
                <c:v>0.73795067637867895</c:v>
              </c:pt>
              <c:pt idx="274">
                <c:v>0.73682298348800368</c:v>
              </c:pt>
              <c:pt idx="275">
                <c:v>0.73569969564149984</c:v>
              </c:pt>
              <c:pt idx="276">
                <c:v>0.73458117536215006</c:v>
              </c:pt>
              <c:pt idx="277">
                <c:v>0.7334677877565704</c:v>
              </c:pt>
              <c:pt idx="278">
                <c:v>0.73235990057309897</c:v>
              </c:pt>
              <c:pt idx="279">
                <c:v>0.73125788424868687</c:v>
              </c:pt>
              <c:pt idx="280">
                <c:v>0.73016211194412795</c:v>
              </c:pt>
              <c:pt idx="281">
                <c:v>0.72907295956726048</c:v>
              </c:pt>
              <c:pt idx="282">
                <c:v>0.72799080578376762</c:v>
              </c:pt>
              <c:pt idx="283">
                <c:v>0.72691603201525246</c:v>
              </c:pt>
              <c:pt idx="284">
                <c:v>0.72584902242426497</c:v>
              </c:pt>
              <c:pt idx="285">
                <c:v>0.72479016388601769</c:v>
              </c:pt>
              <c:pt idx="286">
                <c:v>0.72373984594652119</c:v>
              </c:pt>
              <c:pt idx="287">
                <c:v>0.72269846076690158</c:v>
              </c:pt>
              <c:pt idx="288">
                <c:v>0.72166640305369412</c:v>
              </c:pt>
              <c:pt idx="289">
                <c:v>0.72064406997488639</c:v>
              </c:pt>
              <c:pt idx="290">
                <c:v>0.71963186106154886</c:v>
              </c:pt>
              <c:pt idx="291">
                <c:v>0.71863017809484575</c:v>
              </c:pt>
              <c:pt idx="292">
                <c:v>0.71763942497825961</c:v>
              </c:pt>
              <c:pt idx="293">
                <c:v>0.7166600075948566</c:v>
              </c:pt>
              <c:pt idx="294">
                <c:v>0.71569233364941354</c:v>
              </c:pt>
              <c:pt idx="295">
                <c:v>0.71473681249522369</c:v>
              </c:pt>
              <c:pt idx="296">
                <c:v>0.71379385494539749</c:v>
              </c:pt>
              <c:pt idx="297">
                <c:v>0.71286387306845789</c:v>
              </c:pt>
              <c:pt idx="298">
                <c:v>0.71194727996801543</c:v>
              </c:pt>
              <c:pt idx="299">
                <c:v>0.71104448954629174</c:v>
              </c:pt>
              <c:pt idx="300">
                <c:v>0.71015591625125696</c:v>
              </c:pt>
              <c:pt idx="301">
                <c:v>0.70928197480709487</c:v>
              </c:pt>
              <c:pt idx="302">
                <c:v>0.70842307992772635</c:v>
              </c:pt>
              <c:pt idx="303">
                <c:v>0.70757964601307888</c:v>
              </c:pt>
              <c:pt idx="304">
                <c:v>0.70675208682777768</c:v>
              </c:pt>
              <c:pt idx="305">
                <c:v>0.7059408151619031</c:v>
              </c:pt>
              <c:pt idx="306">
                <c:v>0.7051462424734849</c:v>
              </c:pt>
              <c:pt idx="307">
                <c:v>0.70436877851232693</c:v>
              </c:pt>
              <c:pt idx="308">
                <c:v>0.70360883092481741</c:v>
              </c:pt>
              <c:pt idx="309">
                <c:v>0.70286680483932251</c:v>
              </c:pt>
              <c:pt idx="310">
                <c:v>0.70214310243181899</c:v>
              </c:pt>
              <c:pt idx="311">
                <c:v>0.7014381224713887</c:v>
              </c:pt>
              <c:pt idx="312">
                <c:v>0.7007522598452619</c:v>
              </c:pt>
              <c:pt idx="313">
                <c:v>0.7000859050631042</c:v>
              </c:pt>
              <c:pt idx="314">
                <c:v>0.69943944374032208</c:v>
              </c:pt>
              <c:pt idx="315">
                <c:v>0.69881325606018752</c:v>
              </c:pt>
              <c:pt idx="316">
                <c:v>0.69820771621469269</c:v>
              </c:pt>
              <c:pt idx="317">
                <c:v>0.69762319182412347</c:v>
              </c:pt>
              <c:pt idx="318">
                <c:v>0.69706004333545557</c:v>
              </c:pt>
              <c:pt idx="319">
                <c:v>0.69651862339980131</c:v>
              </c:pt>
              <c:pt idx="320">
                <c:v>0.69599927622928648</c:v>
              </c:pt>
              <c:pt idx="321">
                <c:v>0.69550233693391295</c:v>
              </c:pt>
              <c:pt idx="322">
                <c:v>0.69502813083911374</c:v>
              </c:pt>
              <c:pt idx="323">
                <c:v>0.69457697278495045</c:v>
              </c:pt>
              <c:pt idx="324">
                <c:v>0.69414916640809421</c:v>
              </c:pt>
              <c:pt idx="325">
                <c:v>0.69374500340797962</c:v>
              </c:pt>
              <c:pt idx="326">
                <c:v>0.6933647627987739</c:v>
              </c:pt>
              <c:pt idx="327">
                <c:v>0.69300871014906673</c:v>
              </c:pt>
              <c:pt idx="328">
                <c:v>0.69267709681146239</c:v>
              </c:pt>
              <c:pt idx="329">
                <c:v>0.6923701591445478</c:v>
              </c:pt>
              <c:pt idx="330">
                <c:v>0.69208811772999346</c:v>
              </c:pt>
              <c:pt idx="331">
                <c:v>0.69183117658784854</c:v>
              </c:pt>
              <c:pt idx="332">
                <c:v>0.69159952239337297</c:v>
              </c:pt>
              <c:pt idx="333">
                <c:v>0.69139332369904405</c:v>
              </c:pt>
              <c:pt idx="334">
                <c:v>0.69121273016564555</c:v>
              </c:pt>
              <c:pt idx="335">
                <c:v>0.69105787180661449</c:v>
              </c:pt>
              <c:pt idx="336">
                <c:v>0.69092885825004913</c:v>
              </c:pt>
              <c:pt idx="337">
                <c:v>0.69082577802301204</c:v>
              </c:pt>
              <c:pt idx="338">
                <c:v>0.69074869786293536</c:v>
              </c:pt>
              <c:pt idx="339">
                <c:v>0.69069766206108485</c:v>
              </c:pt>
              <c:pt idx="340">
                <c:v>0.69067269184315672</c:v>
              </c:pt>
              <c:pt idx="341">
                <c:v>0.69067378479213637</c:v>
              </c:pt>
              <c:pt idx="342">
                <c:v>0.69070091431856517</c:v>
              </c:pt>
              <c:pt idx="343">
                <c:v>0.69075402918332907</c:v>
              </c:pt>
              <c:pt idx="344">
                <c:v>0.69083305307798271</c:v>
              </c:pt>
              <c:pt idx="345">
                <c:v>0.69093788426748071</c:v>
              </c:pt>
              <c:pt idx="346">
                <c:v>0.69106839529997244</c:v>
              </c:pt>
              <c:pt idx="347">
                <c:v>0.6912244327880529</c:v>
              </c:pt>
              <c:pt idx="348">
                <c:v>0.6914058172655333</c:v>
              </c:pt>
              <c:pt idx="349">
                <c:v>0.69161234312341513</c:v>
              </c:pt>
              <c:pt idx="350">
                <c:v>0.69184377862830693</c:v>
              </c:pt>
              <c:pt idx="351">
                <c:v>0.6920998660260399</c:v>
              </c:pt>
              <c:pt idx="352">
                <c:v>0.69238032173270225</c:v>
              </c:pt>
              <c:pt idx="353">
                <c:v>0.69268483661472691</c:v>
              </c:pt>
              <c:pt idx="354">
                <c:v>0.69301307635907072</c:v>
              </c:pt>
              <c:pt idx="355">
                <c:v>0.69336468193387113</c:v>
              </c:pt>
              <c:pt idx="356">
                <c:v>0.69373927013931269</c:v>
              </c:pt>
              <c:pt idx="357">
                <c:v>0.69413643424776217</c:v>
              </c:pt>
              <c:pt idx="358">
                <c:v>0.69455574473156345</c:v>
              </c:pt>
              <c:pt idx="359">
                <c:v>0.69499675007620065</c:v>
              </c:pt>
              <c:pt idx="360">
                <c:v>0.69545897767589604</c:v>
              </c:pt>
              <c:pt idx="361">
                <c:v>0.69594193480806754</c:v>
              </c:pt>
              <c:pt idx="362">
                <c:v>0.69644510968246454</c:v>
              </c:pt>
              <c:pt idx="363">
                <c:v>0.69696797256025</c:v>
              </c:pt>
              <c:pt idx="364">
                <c:v>0.69750997693775296</c:v>
              </c:pt>
              <c:pt idx="365">
                <c:v>0.69807056078916707</c:v>
              </c:pt>
            </c:numLit>
          </c:val>
          <c:smooth val="0"/>
          <c:extLst>
            <c:ext xmlns:c16="http://schemas.microsoft.com/office/drawing/2014/chart" uri="{C3380CC4-5D6E-409C-BE32-E72D297353CC}">
              <c16:uniqueId val="{00000001-D31F-4255-AB8B-1FA1C944DA28}"/>
            </c:ext>
          </c:extLst>
        </c:ser>
        <c:dLbls>
          <c:showLegendKey val="0"/>
          <c:showVal val="0"/>
          <c:showCatName val="0"/>
          <c:showSerName val="0"/>
          <c:showPercent val="0"/>
          <c:showBubbleSize val="0"/>
        </c:dLbls>
        <c:smooth val="0"/>
        <c:axId val="344615336"/>
        <c:axId val="1"/>
      </c:lineChart>
      <c:catAx>
        <c:axId val="344615336"/>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it-IT"/>
          </a:p>
        </c:txPr>
        <c:crossAx val="1"/>
        <c:crosses val="autoZero"/>
        <c:auto val="1"/>
        <c:lblAlgn val="ctr"/>
        <c:lblOffset val="100"/>
        <c:noMultiLvlLbl val="0"/>
      </c:catAx>
      <c:valAx>
        <c:axId val="1"/>
        <c:scaling>
          <c:orientation val="minMax"/>
          <c:max val="1"/>
          <c:min val="0"/>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it-IT"/>
          </a:p>
        </c:txPr>
        <c:crossAx val="344615336"/>
        <c:crosses val="autoZero"/>
        <c:crossBetween val="between"/>
        <c:majorUnit val="0.25"/>
      </c:valAx>
    </c:plotArea>
    <c:legend>
      <c:legendPos val="r"/>
      <c:layout>
        <c:manualLayout>
          <c:xMode val="edge"/>
          <c:yMode val="edge"/>
          <c:x val="0.63213726423323602"/>
          <c:y val="0.31034601517351273"/>
          <c:w val="0.32981074655647097"/>
          <c:h val="0.37304217985503041"/>
        </c:manualLayout>
      </c:layout>
      <c:overlay val="0"/>
      <c:txPr>
        <a:bodyPr/>
        <a:lstStyle/>
        <a:p>
          <a:pPr>
            <a:defRPr sz="920" b="0" i="0" u="none" strike="noStrike" baseline="0">
              <a:solidFill>
                <a:srgbClr val="000000"/>
              </a:solidFill>
              <a:latin typeface="Calibri"/>
              <a:ea typeface="Calibri"/>
              <a:cs typeface="Calibri"/>
            </a:defRPr>
          </a:pPr>
          <a:endParaRPr lang="it-IT"/>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it-IT"/>
    </a:p>
  </c:txPr>
  <c:printSettings>
    <c:headerFooter/>
    <c:pageMargins b="0.750000000000001" l="0.70000000000000062" r="0.70000000000000062" t="0.750000000000001"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800" b="1" i="0" u="none" strike="noStrike" baseline="0">
              <a:solidFill>
                <a:srgbClr val="000000"/>
              </a:solidFill>
              <a:latin typeface="Calibri"/>
              <a:ea typeface="Calibri"/>
              <a:cs typeface="Calibri"/>
            </a:defRPr>
          </a:pPr>
          <a:endParaRPr lang="it-IT"/>
        </a:p>
      </c:txPr>
    </c:title>
    <c:autoTitleDeleted val="0"/>
    <c:plotArea>
      <c:layout/>
      <c:lineChart>
        <c:grouping val="standard"/>
        <c:varyColors val="0"/>
        <c:ser>
          <c:idx val="0"/>
          <c:order val="0"/>
          <c:tx>
            <c:v>Eq of Time (minutes)</c:v>
          </c:tx>
          <c:marker>
            <c:symbol val="none"/>
          </c:marker>
          <c:val>
            <c:numLit>
              <c:formatCode>General</c:formatCode>
              <c:ptCount val="364"/>
              <c:pt idx="0">
                <c:v>-4.1517298411347454</c:v>
              </c:pt>
              <c:pt idx="1">
                <c:v>-4.6115930586604348</c:v>
              </c:pt>
              <c:pt idx="2">
                <c:v>-5.0650671200954429</c:v>
              </c:pt>
              <c:pt idx="3">
                <c:v>-5.511675948812834</c:v>
              </c:pt>
              <c:pt idx="4">
                <c:v>-5.9509552307183062</c:v>
              </c:pt>
              <c:pt idx="5">
                <c:v>-6.3824531137972551</c:v>
              </c:pt>
              <c:pt idx="6">
                <c:v>-6.8057308762862494</c:v>
              </c:pt>
              <c:pt idx="7">
                <c:v>-7.2203635620148363</c:v>
              </c:pt>
              <c:pt idx="8">
                <c:v>-7.6259405815797026</c:v>
              </c:pt>
              <c:pt idx="9">
                <c:v>-8.0220662781335399</c:v>
              </c:pt>
              <c:pt idx="10">
                <c:v>-8.4083604566951315</c:v>
              </c:pt>
              <c:pt idx="11">
                <c:v>-8.7844588760140958</c:v>
              </c:pt>
              <c:pt idx="12">
                <c:v>-9.1500137021565937</c:v>
              </c:pt>
              <c:pt idx="13">
                <c:v>-9.5046939231052612</c:v>
              </c:pt>
              <c:pt idx="14">
                <c:v>-9.848185723804642</c:v>
              </c:pt>
              <c:pt idx="15">
                <c:v>-10.180192821214357</c:v>
              </c:pt>
              <c:pt idx="16">
                <c:v>-10.500436759069352</c:v>
              </c:pt>
              <c:pt idx="17">
                <c:v>-10.808657162179674</c:v>
              </c:pt>
              <c:pt idx="18">
                <c:v>-11.104611950232767</c:v>
              </c:pt>
              <c:pt idx="19">
                <c:v>-11.388077511201987</c:v>
              </c:pt>
              <c:pt idx="20">
                <c:v>-11.658848834584544</c:v>
              </c:pt>
              <c:pt idx="21">
                <c:v>-11.91673960482894</c:v>
              </c:pt>
              <c:pt idx="22">
                <c:v>-12.161582255432348</c:v>
              </c:pt>
              <c:pt idx="23">
                <c:v>-12.393227984310961</c:v>
              </c:pt>
              <c:pt idx="24">
                <c:v>-12.611546731164498</c:v>
              </c:pt>
              <c:pt idx="25">
                <c:v>-12.816427117669905</c:v>
              </c:pt>
              <c:pt idx="26">
                <c:v>-13.007776351447017</c:v>
              </c:pt>
              <c:pt idx="27">
                <c:v>-13.18552009484201</c:v>
              </c:pt>
              <c:pt idx="28">
                <c:v>-13.34960229967488</c:v>
              </c:pt>
              <c:pt idx="29">
                <c:v>-13.499985009185512</c:v>
              </c:pt>
              <c:pt idx="30">
                <c:v>-13.636648128500495</c:v>
              </c:pt>
              <c:pt idx="31">
                <c:v>-13.75958916502343</c:v>
              </c:pt>
              <c:pt idx="32">
                <c:v>-13.868822940218374</c:v>
              </c:pt>
              <c:pt idx="33">
                <c:v>-13.964381274327978</c:v>
              </c:pt>
              <c:pt idx="34">
                <c:v>-14.046312645620286</c:v>
              </c:pt>
              <c:pt idx="35">
                <c:v>-14.114681825810178</c:v>
              </c:pt>
              <c:pt idx="36">
                <c:v>-14.169569493344722</c:v>
              </c:pt>
              <c:pt idx="37">
                <c:v>-14.211071826276125</c:v>
              </c:pt>
              <c:pt idx="38">
                <c:v>-14.239300076471574</c:v>
              </c:pt>
              <c:pt idx="39">
                <c:v>-14.254380126931666</c:v>
              </c:pt>
              <c:pt idx="40">
                <c:v>-14.256452033997595</c:v>
              </c:pt>
              <c:pt idx="41">
                <c:v>-14.245669556231766</c:v>
              </c:pt>
              <c:pt idx="42">
                <c:v>-14.222199671754238</c:v>
              </c:pt>
              <c:pt idx="43">
                <c:v>-14.186222085802692</c:v>
              </c:pt>
              <c:pt idx="44">
                <c:v>-14.13792873026707</c:v>
              </c:pt>
              <c:pt idx="45">
                <c:v>-14.077523256923282</c:v>
              </c:pt>
              <c:pt idx="46">
                <c:v>-14.005220526054648</c:v>
              </c:pt>
              <c:pt idx="47">
                <c:v>-13.921246092113583</c:v>
              </c:pt>
              <c:pt idx="48">
                <c:v>-13.825835688026119</c:v>
              </c:pt>
              <c:pt idx="49">
                <c:v>-13.719234709689236</c:v>
              </c:pt>
              <c:pt idx="50">
                <c:v>-13.601697702153922</c:v>
              </c:pt>
              <c:pt idx="51">
                <c:v>-13.473487848921183</c:v>
              </c:pt>
              <c:pt idx="52">
                <c:v>-13.334876465706884</c:v>
              </c:pt>
              <c:pt idx="53">
                <c:v>-13.186142499961315</c:v>
              </c:pt>
              <c:pt idx="54">
                <c:v>-13.027572037345887</c:v>
              </c:pt>
              <c:pt idx="55">
                <c:v>-12.859457816289625</c:v>
              </c:pt>
              <c:pt idx="56">
                <c:v>-12.682098751660854</c:v>
              </c:pt>
              <c:pt idx="57">
                <c:v>-12.495799468501085</c:v>
              </c:pt>
              <c:pt idx="58">
                <c:v>-12.300869846674773</c:v>
              </c:pt>
              <c:pt idx="59">
                <c:v>-12.097624577196312</c:v>
              </c:pt>
              <c:pt idx="60">
                <c:v>-11.886382730899976</c:v>
              </c:pt>
              <c:pt idx="61">
                <c:v>-11.667467340023082</c:v>
              </c:pt>
              <c:pt idx="62">
                <c:v>-11.441204993172658</c:v>
              </c:pt>
              <c:pt idx="63">
                <c:v>-11.207925444051368</c:v>
              </c:pt>
              <c:pt idx="64">
                <c:v>-10.967961234223438</c:v>
              </c:pt>
              <c:pt idx="65">
                <c:v>-10.721647330099916</c:v>
              </c:pt>
              <c:pt idx="66">
                <c:v>-10.469320774235042</c:v>
              </c:pt>
              <c:pt idx="67">
                <c:v>-10.211320350928441</c:v>
              </c:pt>
              <c:pt idx="68">
                <c:v>-9.9479862660393383</c:v>
              </c:pt>
              <c:pt idx="69">
                <c:v>-9.6796598408305421</c:v>
              </c:pt>
              <c:pt idx="70">
                <c:v>-9.4066832195794685</c:v>
              </c:pt>
              <c:pt idx="71">
                <c:v>-9.1293990906055686</c:v>
              </c:pt>
              <c:pt idx="72">
                <c:v>-8.8481504202957382</c:v>
              </c:pt>
              <c:pt idx="73">
                <c:v>-8.5632801996290535</c:v>
              </c:pt>
              <c:pt idx="74">
                <c:v>-8.2751312026402477</c:v>
              </c:pt>
              <c:pt idx="75">
                <c:v>-7.9840457561952771</c:v>
              </c:pt>
              <c:pt idx="76">
                <c:v>-7.6903655203959751</c:v>
              </c:pt>
              <c:pt idx="77">
                <c:v>-7.3944312788808162</c:v>
              </c:pt>
              <c:pt idx="78">
                <c:v>-7.096582738239281</c:v>
              </c:pt>
              <c:pt idx="79">
                <c:v>-6.7971583357186969</c:v>
              </c:pt>
              <c:pt idx="80">
                <c:v>-6.4964950543714064</c:v>
              </c:pt>
              <c:pt idx="81">
                <c:v>-6.1949282447559035</c:v>
              </c:pt>
              <c:pt idx="82">
                <c:v>-5.8927914522938361</c:v>
              </c:pt>
              <c:pt idx="83">
                <c:v>-5.5904162493568252</c:v>
              </c:pt>
              <c:pt idx="84">
                <c:v>-5.2881320711640178</c:v>
              </c:pt>
              <c:pt idx="85">
                <c:v>-4.9862660545546582</c:v>
              </c:pt>
              <c:pt idx="86">
                <c:v>-4.6851428787164844</c:v>
              </c:pt>
              <c:pt idx="87">
                <c:v>-4.3850846069540399</c:v>
              </c:pt>
              <c:pt idx="88">
                <c:v>-4.0864105286016361</c:v>
              </c:pt>
              <c:pt idx="89">
                <c:v>-3.7894370002082658</c:v>
              </c:pt>
              <c:pt idx="90">
                <c:v>-3.4944772851517762</c:v>
              </c:pt>
              <c:pt idx="91">
                <c:v>-3.2018413908726213</c:v>
              </c:pt>
              <c:pt idx="92">
                <c:v>-2.9118359029644725</c:v>
              </c:pt>
              <c:pt idx="93">
                <c:v>-2.6247638153953785</c:v>
              </c:pt>
              <c:pt idx="94">
                <c:v>-2.3409243561941793</c:v>
              </c:pt>
              <c:pt idx="95">
                <c:v>-2.0606128079872468</c:v>
              </c:pt>
              <c:pt idx="96">
                <c:v>-1.7841203228328704</c:v>
              </c:pt>
              <c:pt idx="97">
                <c:v>-1.5117337308654653</c:v>
              </c:pt>
              <c:pt idx="98">
                <c:v>-1.2437353423288162</c:v>
              </c:pt>
              <c:pt idx="99">
                <c:v>-0.9804027426529448</c:v>
              </c:pt>
              <c:pt idx="100">
                <c:v>-0.72200858029716097</c:v>
              </c:pt>
              <c:pt idx="101">
                <c:v>-0.468820347167406</c:v>
              </c:pt>
              <c:pt idx="102">
                <c:v>-0.22110015148740608</c:v>
              </c:pt>
              <c:pt idx="103">
                <c:v>2.0895516908045399E-2</c:v>
              </c:pt>
              <c:pt idx="104">
                <c:v>0.25691602881572262</c:v>
              </c:pt>
              <c:pt idx="105">
                <c:v>0.4867168653108761</c:v>
              </c:pt>
              <c:pt idx="106">
                <c:v>0.7100598745846497</c:v>
              </c:pt>
              <c:pt idx="107">
                <c:v>0.92671353568000148</c:v>
              </c:pt>
              <c:pt idx="108">
                <c:v>1.1364532287450795</c:v>
              </c:pt>
              <c:pt idx="109">
                <c:v>1.3390615113460529</c:v>
              </c:pt>
              <c:pt idx="110">
                <c:v>1.5343284003003439</c:v>
              </c:pt>
              <c:pt idx="111">
                <c:v>1.722051658413251</c:v>
              </c:pt>
              <c:pt idx="112">
                <c:v>1.9020370854263517</c:v>
              </c:pt>
              <c:pt idx="113">
                <c:v>2.0740988124123474</c:v>
              </c:pt>
              <c:pt idx="114">
                <c:v>2.2380595987827587</c:v>
              </c:pt>
              <c:pt idx="115">
                <c:v>2.3937511310098736</c:v>
              </c:pt>
              <c:pt idx="116">
                <c:v>2.5410143221012964</c:v>
              </c:pt>
              <c:pt idx="117">
                <c:v>2.6796996108092248</c:v>
              </c:pt>
              <c:pt idx="118">
                <c:v>2.8096672595043528</c:v>
              </c:pt>
              <c:pt idx="119">
                <c:v>2.9307876495966592</c:v>
              </c:pt>
              <c:pt idx="120">
                <c:v>3.042941573343473</c:v>
              </c:pt>
              <c:pt idx="121">
                <c:v>3.1460205208477254</c:v>
              </c:pt>
              <c:pt idx="122">
                <c:v>3.2399269610216535</c:v>
              </c:pt>
              <c:pt idx="123">
                <c:v>3.3245746152621725</c:v>
              </c:pt>
              <c:pt idx="124">
                <c:v>3.3998887225701409</c:v>
              </c:pt>
              <c:pt idx="125">
                <c:v>3.4658062948314461</c:v>
              </c:pt>
              <c:pt idx="126">
                <c:v>3.5222763609708854</c:v>
              </c:pt>
              <c:pt idx="127">
                <c:v>3.5692601986950794</c:v>
              </c:pt>
              <c:pt idx="128">
                <c:v>3.6067315525441694</c:v>
              </c:pt>
              <c:pt idx="129">
                <c:v>3.6346768369874338</c:v>
              </c:pt>
              <c:pt idx="130">
                <c:v>3.6530953233198882</c:v>
              </c:pt>
              <c:pt idx="131">
                <c:v>3.6619993091421179</c:v>
              </c:pt>
              <c:pt idx="132">
                <c:v>3.6614142692423428</c:v>
              </c:pt>
              <c:pt idx="133">
                <c:v>3.6513789867351969</c:v>
              </c:pt>
              <c:pt idx="134">
                <c:v>3.6319456633632305</c:v>
              </c:pt>
              <c:pt idx="135">
                <c:v>3.6031800079157739</c:v>
              </c:pt>
              <c:pt idx="136">
                <c:v>3.5651613017787995</c:v>
              </c:pt>
              <c:pt idx="137">
                <c:v>3.5179824406937588</c:v>
              </c:pt>
              <c:pt idx="138">
                <c:v>3.4617499518719597</c:v>
              </c:pt>
              <c:pt idx="139">
                <c:v>3.3965839856850844</c:v>
              </c:pt>
              <c:pt idx="140">
                <c:v>3.3226182812302247</c:v>
              </c:pt>
              <c:pt idx="141">
                <c:v>3.2400001051531211</c:v>
              </c:pt>
              <c:pt idx="142">
                <c:v>3.1488901631984474</c:v>
              </c:pt>
              <c:pt idx="143">
                <c:v>3.049462484045633</c:v>
              </c:pt>
              <c:pt idx="144">
                <c:v>2.9419042750885205</c:v>
              </c:pt>
              <c:pt idx="145">
                <c:v>2.8264157499041422</c:v>
              </c:pt>
              <c:pt idx="146">
                <c:v>2.7032099272635541</c:v>
              </c:pt>
              <c:pt idx="147">
                <c:v>2.5725124016365974</c:v>
              </c:pt>
              <c:pt idx="148">
                <c:v>2.4345610852404023</c:v>
              </c:pt>
              <c:pt idx="149">
                <c:v>2.2896059217910882</c:v>
              </c:pt>
              <c:pt idx="150">
                <c:v>2.1379085722181017</c:v>
              </c:pt>
              <c:pt idx="151">
                <c:v>1.9797420727064126</c:v>
              </c:pt>
              <c:pt idx="152">
                <c:v>1.8153904655348427</c:v>
              </c:pt>
              <c:pt idx="153">
                <c:v>1.6451484032807724</c:v>
              </c:pt>
              <c:pt idx="154">
                <c:v>1.4693207270647863</c:v>
              </c:pt>
              <c:pt idx="155">
                <c:v>1.2882220196063676</c:v>
              </c:pt>
              <c:pt idx="156">
                <c:v>1.1021761339599638</c:v>
              </c:pt>
              <c:pt idx="157">
                <c:v>0.91151569889322848</c:v>
              </c:pt>
              <c:pt idx="158">
                <c:v>0.71658160196623544</c:v>
              </c:pt>
              <c:pt idx="159">
                <c:v>0.5177224514487142</c:v>
              </c:pt>
              <c:pt idx="160">
                <c:v>0.31529401830479276</c:v>
              </c:pt>
              <c:pt idx="161">
                <c:v>0.10965865954940293</c:v>
              </c:pt>
              <c:pt idx="162">
                <c:v>-9.8815275645687942E-2</c:v>
              </c:pt>
              <c:pt idx="163">
                <c:v>-0.30975405564486425</c:v>
              </c:pt>
              <c:pt idx="164">
                <c:v>-0.52277919033152898</c:v>
              </c:pt>
              <c:pt idx="165">
                <c:v>-0.73750806780734202</c:v>
              </c:pt>
              <c:pt idx="166">
                <c:v>-0.95355460218829913</c:v>
              </c:pt>
              <c:pt idx="167">
                <c:v>-1.1705298908270028</c:v>
              </c:pt>
              <c:pt idx="168">
                <c:v>-1.3880428792567163</c:v>
              </c:pt>
              <c:pt idx="169">
                <c:v>-1.6057010321159384</c:v>
              </c:pt>
              <c:pt idx="170">
                <c:v>-1.8231110082879149</c:v>
              </c:pt>
              <c:pt idx="171">
                <c:v>-2.0398793384724812</c:v>
              </c:pt>
              <c:pt idx="172">
                <c:v>-2.2556131033960702</c:v>
              </c:pt>
              <c:pt idx="173">
                <c:v>-2.4699206108547167</c:v>
              </c:pt>
              <c:pt idx="174">
                <c:v>-2.6824120698024343</c:v>
              </c:pt>
              <c:pt idx="175">
                <c:v>-2.8927002596867526</c:v>
              </c:pt>
              <c:pt idx="176">
                <c:v>-3.1004011932714124</c:v>
              </c:pt>
              <c:pt idx="177">
                <c:v>-3.3051347711941523</c:v>
              </c:pt>
              <c:pt idx="178">
                <c:v>-3.5065254265461983</c:v>
              </c:pt>
              <c:pt idx="179">
                <c:v>-3.7042027577988326</c:v>
              </c:pt>
              <c:pt idx="180">
                <c:v>-3.8978021484392</c:v>
              </c:pt>
              <c:pt idx="181">
                <c:v>-4.0869653717391712</c:v>
              </c:pt>
              <c:pt idx="182">
                <c:v>-4.2713411791300988</c:v>
              </c:pt>
              <c:pt idx="183">
                <c:v>-4.4505858707213894</c:v>
              </c:pt>
              <c:pt idx="184">
                <c:v>-4.6243638465712671</c:v>
              </c:pt>
              <c:pt idx="185">
                <c:v>-4.7923481373909089</c:v>
              </c:pt>
              <c:pt idx="186">
                <c:v>-4.9542209134424384</c:v>
              </c:pt>
              <c:pt idx="187">
                <c:v>-5.1096739704733007</c:v>
              </c:pt>
              <c:pt idx="188">
                <c:v>-5.2584091916226967</c:v>
              </c:pt>
              <c:pt idx="189">
                <c:v>-5.4001389843209981</c:v>
              </c:pt>
              <c:pt idx="190">
                <c:v>-5.5345866913018495</c:v>
              </c:pt>
              <c:pt idx="191">
                <c:v>-5.6614869749474073</c:v>
              </c:pt>
              <c:pt idx="192">
                <c:v>-5.780586174283072</c:v>
              </c:pt>
              <c:pt idx="193">
                <c:v>-5.8916426340428112</c:v>
              </c:pt>
              <c:pt idx="194">
                <c:v>-5.9944270053364637</c:v>
              </c:pt>
              <c:pt idx="195">
                <c:v>-6.0887225175452615</c:v>
              </c:pt>
              <c:pt idx="196">
                <c:v>-6.1743252211877966</c:v>
              </c:pt>
              <c:pt idx="197">
                <c:v>-6.2510442016027161</c:v>
              </c:pt>
              <c:pt idx="198">
                <c:v>-6.3187017633992033</c:v>
              </c:pt>
              <c:pt idx="199">
                <c:v>-6.3771335857326683</c:v>
              </c:pt>
              <c:pt idx="200">
                <c:v>-6.4261888485699252</c:v>
              </c:pt>
              <c:pt idx="201">
                <c:v>-6.4657303302067692</c:v>
              </c:pt>
              <c:pt idx="202">
                <c:v>-6.49563447640445</c:v>
              </c:pt>
              <c:pt idx="203">
                <c:v>-6.5157914416107134</c:v>
              </c:pt>
              <c:pt idx="204">
                <c:v>-6.5261051028191623</c:v>
              </c:pt>
              <c:pt idx="205">
                <c:v>-6.5264930467222095</c:v>
              </c:pt>
              <c:pt idx="206">
                <c:v>-6.5168865308907007</c:v>
              </c:pt>
              <c:pt idx="207">
                <c:v>-6.4972304198026949</c:v>
              </c:pt>
              <c:pt idx="208">
                <c:v>-6.4674830966209225</c:v>
              </c:pt>
              <c:pt idx="209">
                <c:v>-6.4276163516890392</c:v>
              </c:pt>
              <c:pt idx="210">
                <c:v>-6.3776152487902973</c:v>
              </c:pt>
              <c:pt idx="211">
                <c:v>-6.3174779702708284</c:v>
              </c:pt>
              <c:pt idx="212">
                <c:v>-6.2472156421867853</c:v>
              </c:pt>
              <c:pt idx="213">
                <c:v>-6.1668521406882419</c:v>
              </c:pt>
              <c:pt idx="214">
                <c:v>-6.0764238808932651</c:v>
              </c:pt>
              <c:pt idx="215">
                <c:v>-5.9759795895460375</c:v>
              </c:pt>
              <c:pt idx="216">
                <c:v>-5.8655800627842734</c:v>
              </c:pt>
              <c:pt idx="217">
                <c:v>-5.7452979103621971</c:v>
              </c:pt>
              <c:pt idx="218">
                <c:v>-5.6152172876976154</c:v>
              </c:pt>
              <c:pt idx="219">
                <c:v>-5.4754336171209426</c:v>
              </c:pt>
              <c:pt idx="220">
                <c:v>-5.326053299705034</c:v>
              </c:pt>
              <c:pt idx="221">
                <c:v>-5.167193419056054</c:v>
              </c:pt>
              <c:pt idx="222">
                <c:v>-4.998981438433753</c:v>
              </c:pt>
              <c:pt idx="223">
                <c:v>-4.8215548925519744</c:v>
              </c:pt>
              <c:pt idx="224">
                <c:v>-4.6350610753909427</c:v>
              </c:pt>
              <c:pt idx="225">
                <c:v>-4.4396567253194323</c:v>
              </c:pt>
              <c:pt idx="226">
                <c:v>-4.2355077087897639</c:v>
              </c:pt>
              <c:pt idx="227">
                <c:v>-4.0227887038315506</c:v>
              </c:pt>
              <c:pt idx="228">
                <c:v>-3.8016828845148418</c:v>
              </c:pt>
              <c:pt idx="229">
                <c:v>-3.5723816075062422</c:v>
              </c:pt>
              <c:pt idx="230">
                <c:v>-3.3350841017826705</c:v>
              </c:pt>
              <c:pt idx="231">
                <c:v>-3.0899971624996865</c:v>
              </c:pt>
              <c:pt idx="232">
                <c:v>-2.8373348499495665</c:v>
              </c:pt>
              <c:pt idx="233">
                <c:v>-2.5773181944691861</c:v>
              </c:pt>
              <c:pt idx="234">
                <c:v>-2.3101749080803309</c:v>
              </c:pt>
              <c:pt idx="235">
                <c:v>-2.0361391035715228</c:v>
              </c:pt>
              <c:pt idx="236">
                <c:v>-1.7554510216424821</c:v>
              </c:pt>
              <c:pt idx="237">
                <c:v>-1.4683567666524044</c:v>
              </c:pt>
              <c:pt idx="238">
                <c:v>-1.1751080514215646</c:v>
              </c:pt>
              <c:pt idx="239">
                <c:v>-0.87596195145377109</c:v>
              </c:pt>
              <c:pt idx="240">
                <c:v>-0.57118066885376673</c:v>
              </c:pt>
              <c:pt idx="241">
                <c:v>-0.26103130612310599</c:v>
              </c:pt>
              <c:pt idx="242">
                <c:v>5.4214350068692858E-2</c:v>
              </c:pt>
              <c:pt idx="243">
                <c:v>0.37428003513432634</c:v>
              </c:pt>
              <c:pt idx="244">
                <c:v>0.6988852029209871</c:v>
              </c:pt>
              <c:pt idx="245">
                <c:v>1.0277452123415578</c:v>
              </c:pt>
              <c:pt idx="246">
                <c:v>1.3605715045380211</c:v>
              </c:pt>
              <c:pt idx="247">
                <c:v>1.6970717709185466</c:v>
              </c:pt>
              <c:pt idx="248">
                <c:v>2.036950112495826</c:v>
              </c:pt>
              <c:pt idx="249">
                <c:v>2.3799071910220948</c:v>
              </c:pt>
              <c:pt idx="250">
                <c:v>2.7256403724974758</c:v>
              </c:pt>
              <c:pt idx="251">
                <c:v>3.0738438636993335</c:v>
              </c:pt>
              <c:pt idx="252">
                <c:v>3.4242088424438903</c:v>
              </c:pt>
              <c:pt idx="253">
                <c:v>3.7764235823535475</c:v>
              </c:pt>
              <c:pt idx="254">
                <c:v>4.130173572960059</c:v>
              </c:pt>
              <c:pt idx="255">
                <c:v>4.4851416360274179</c:v>
              </c:pt>
              <c:pt idx="256">
                <c:v>4.8410080390202097</c:v>
              </c:pt>
              <c:pt idx="257">
                <c:v>5.1974506066874371</c:v>
              </c:pt>
              <c:pt idx="258">
                <c:v>5.5541448317566262</c:v>
              </c:pt>
              <c:pt idx="259">
                <c:v>5.9107639857744783</c:v>
              </c:pt>
              <c:pt idx="260">
                <c:v>6.2669792311410291</c:v>
              </c:pt>
              <c:pt idx="261">
                <c:v>6.6224597353940347</c:v>
              </c:pt>
              <c:pt idx="262">
                <c:v>6.9768727888260464</c:v>
              </c:pt>
              <c:pt idx="263">
                <c:v>7.3298839264969597</c:v>
              </c:pt>
              <c:pt idx="264">
                <c:v>7.6811570557098454</c:v>
              </c:pt>
              <c:pt idx="265">
                <c:v>8.0303545900034266</c:v>
              </c:pt>
              <c:pt idx="266">
                <c:v>8.3771375906931329</c:v>
              </c:pt>
              <c:pt idx="267">
                <c:v>8.7211659169662799</c:v>
              </c:pt>
              <c:pt idx="268">
                <c:v>9.0620983854997412</c:v>
              </c:pt>
              <c:pt idx="269">
                <c:v>9.3995929405391525</c:v>
              </c:pt>
              <c:pt idx="270">
                <c:v>9.7333068353204837</c:v>
              </c:pt>
              <c:pt idx="271">
                <c:v>10.062896825668323</c:v>
              </c:pt>
              <c:pt idx="272">
                <c:v>10.388019376544802</c:v>
              </c:pt>
              <c:pt idx="273">
                <c:v>10.708330882260798</c:v>
              </c:pt>
              <c:pt idx="274">
                <c:v>11.023487900989997</c:v>
              </c:pt>
              <c:pt idx="275">
                <c:v>11.333147404150578</c:v>
              </c:pt>
              <c:pt idx="276">
                <c:v>11.636967041140192</c:v>
              </c:pt>
              <c:pt idx="277">
                <c:v>11.934605419831133</c:v>
              </c:pt>
              <c:pt idx="278">
                <c:v>12.225722403131934</c:v>
              </c:pt>
              <c:pt idx="279">
                <c:v>12.509979421846658</c:v>
              </c:pt>
              <c:pt idx="280">
                <c:v>12.787039803955452</c:v>
              </c:pt>
              <c:pt idx="281">
                <c:v>13.056569120347771</c:v>
              </c:pt>
              <c:pt idx="282">
                <c:v>13.318235546938817</c:v>
              </c:pt>
              <c:pt idx="283">
                <c:v>13.571710243001439</c:v>
              </c:pt>
              <c:pt idx="284">
                <c:v>13.816667745437146</c:v>
              </c:pt>
              <c:pt idx="285">
                <c:v>14.052786378612051</c:v>
              </c:pt>
              <c:pt idx="286">
                <c:v>14.279748679278061</c:v>
              </c:pt>
              <c:pt idx="287">
                <c:v>14.497241835992913</c:v>
              </c:pt>
              <c:pt idx="288">
                <c:v>14.704958142357738</c:v>
              </c:pt>
              <c:pt idx="289">
                <c:v>14.902595463279136</c:v>
              </c:pt>
              <c:pt idx="290">
                <c:v>15.089857713373181</c:v>
              </c:pt>
              <c:pt idx="291">
                <c:v>15.266455346525865</c:v>
              </c:pt>
              <c:pt idx="292">
                <c:v>15.4321058555298</c:v>
              </c:pt>
              <c:pt idx="293">
                <c:v>15.58653428062931</c:v>
              </c:pt>
              <c:pt idx="294">
                <c:v>15.729473725716291</c:v>
              </c:pt>
              <c:pt idx="295">
                <c:v>15.86066588083564</c:v>
              </c:pt>
              <c:pt idx="296">
                <c:v>15.979861549581891</c:v>
              </c:pt>
              <c:pt idx="297">
                <c:v>16.086821179895352</c:v>
              </c:pt>
              <c:pt idx="298">
                <c:v>16.181315396697229</c:v>
              </c:pt>
              <c:pt idx="299">
                <c:v>16.263125534740556</c:v>
              </c:pt>
              <c:pt idx="300">
                <c:v>16.3320441700013</c:v>
              </c:pt>
              <c:pt idx="301">
                <c:v>16.387875647880662</c:v>
              </c:pt>
              <c:pt idx="302">
                <c:v>16.430436606449014</c:v>
              </c:pt>
              <c:pt idx="303">
                <c:v>16.459556492927373</c:v>
              </c:pt>
              <c:pt idx="304">
                <c:v>16.475078071574799</c:v>
              </c:pt>
              <c:pt idx="305">
                <c:v>16.476857921125507</c:v>
              </c:pt>
              <c:pt idx="306">
                <c:v>16.464766919913618</c:v>
              </c:pt>
              <c:pt idx="307">
                <c:v>16.438690716813515</c:v>
              </c:pt>
              <c:pt idx="308">
                <c:v>16.398530186128866</c:v>
              </c:pt>
              <c:pt idx="309">
                <c:v>16.344201864575769</c:v>
              </c:pt>
              <c:pt idx="310">
                <c:v>16.275638368522554</c:v>
              </c:pt>
              <c:pt idx="311">
                <c:v>16.192788789678623</c:v>
              </c:pt>
              <c:pt idx="312">
                <c:v>16.095619067459175</c:v>
              </c:pt>
              <c:pt idx="313">
                <c:v>15.984112336295489</c:v>
              </c:pt>
              <c:pt idx="314">
                <c:v>15.858269246212924</c:v>
              </c:pt>
              <c:pt idx="315">
                <c:v>15.718108255057686</c:v>
              </c:pt>
              <c:pt idx="316">
                <c:v>15.563665890819339</c:v>
              </c:pt>
              <c:pt idx="317">
                <c:v>15.394996982569355</c:v>
              </c:pt>
              <c:pt idx="318">
                <c:v>15.212174858619692</c:v>
              </c:pt>
              <c:pt idx="319">
                <c:v>15.015291510587414</c:v>
              </c:pt>
              <c:pt idx="320">
                <c:v>14.804457722152165</c:v>
              </c:pt>
              <c:pt idx="321">
                <c:v>14.579803161388035</c:v>
              </c:pt>
              <c:pt idx="322">
                <c:v>14.341476435658617</c:v>
              </c:pt>
              <c:pt idx="323">
                <c:v>14.089645108176301</c:v>
              </c:pt>
              <c:pt idx="324">
                <c:v>13.824495675441542</c:v>
              </c:pt>
              <c:pt idx="325">
                <c:v>13.546233504896779</c:v>
              </c:pt>
              <c:pt idx="326">
                <c:v>13.255082732258705</c:v>
              </c:pt>
              <c:pt idx="327">
                <c:v>12.951286118112623</c:v>
              </c:pt>
              <c:pt idx="328">
                <c:v>12.635104863490104</c:v>
              </c:pt>
              <c:pt idx="329">
                <c:v>12.306818384281105</c:v>
              </c:pt>
              <c:pt idx="330">
                <c:v>11.96672404446516</c:v>
              </c:pt>
              <c:pt idx="331">
                <c:v>11.615136848285422</c:v>
              </c:pt>
              <c:pt idx="332">
                <c:v>11.252389091623343</c:v>
              </c:pt>
              <c:pt idx="333">
                <c:v>10.878829972971475</c:v>
              </c:pt>
              <c:pt idx="334">
                <c:v>10.494825164534589</c:v>
              </c:pt>
              <c:pt idx="335">
                <c:v>10.10075634413135</c:v>
              </c:pt>
              <c:pt idx="336">
                <c:v>9.6970206886954848</c:v>
              </c:pt>
              <c:pt idx="337">
                <c:v>9.2840303303120137</c:v>
              </c:pt>
              <c:pt idx="338">
                <c:v>8.8622117758555028</c:v>
              </c:pt>
              <c:pt idx="339">
                <c:v>8.4320052914159547</c:v>
              </c:pt>
              <c:pt idx="340">
                <c:v>7.9938642528325197</c:v>
              </c:pt>
              <c:pt idx="341">
                <c:v>7.5482544637603093</c:v>
              </c:pt>
              <c:pt idx="342">
                <c:v>7.0956534428201321</c:v>
              </c:pt>
              <c:pt idx="343">
                <c:v>6.6365496814865637</c:v>
              </c:pt>
              <c:pt idx="344">
                <c:v>6.1714418744667041</c:v>
              </c:pt>
              <c:pt idx="345">
                <c:v>5.7008381244313231</c:v>
              </c:pt>
              <c:pt idx="346">
                <c:v>5.2252551230393109</c:v>
              </c:pt>
              <c:pt idx="347">
                <c:v>4.7452173102862618</c:v>
              </c:pt>
              <c:pt idx="348">
                <c:v>4.261256014280784</c:v>
              </c:pt>
              <c:pt idx="349">
                <c:v>3.7739085736296252</c:v>
              </c:pt>
              <c:pt idx="350">
                <c:v>3.2837174446578348</c:v>
              </c:pt>
              <c:pt idx="351">
                <c:v>2.7912292957646909</c:v>
              </c:pt>
              <c:pt idx="352">
                <c:v>2.2969940912412845</c:v>
              </c:pt>
              <c:pt idx="353">
                <c:v>1.8015641669267379</c:v>
              </c:pt>
              <c:pt idx="354">
                <c:v>1.3054933000966475</c:v>
              </c:pt>
              <c:pt idx="355">
                <c:v>0.80933577600856055</c:v>
              </c:pt>
              <c:pt idx="356">
                <c:v>0.31364545352936596</c:v>
              </c:pt>
              <c:pt idx="357">
                <c:v>-0.1810251677256304</c:v>
              </c:pt>
              <c:pt idx="358">
                <c:v>-0.67412587631344523</c:v>
              </c:pt>
              <c:pt idx="359">
                <c:v>-1.1651096715423013</c:v>
              </c:pt>
              <c:pt idx="360">
                <c:v>-1.6534336773244369</c:v>
              </c:pt>
              <c:pt idx="361">
                <c:v>-2.1385600449468645</c:v>
              </c:pt>
              <c:pt idx="362">
                <c:v>-2.6199568424644659</c:v>
              </c:pt>
              <c:pt idx="363">
                <c:v>-3.0970989284463641</c:v>
              </c:pt>
            </c:numLit>
          </c:val>
          <c:smooth val="0"/>
          <c:extLst>
            <c:ext xmlns:c16="http://schemas.microsoft.com/office/drawing/2014/chart" uri="{C3380CC4-5D6E-409C-BE32-E72D297353CC}">
              <c16:uniqueId val="{00000000-9124-4C05-A916-10A327922F43}"/>
            </c:ext>
          </c:extLst>
        </c:ser>
        <c:dLbls>
          <c:showLegendKey val="0"/>
          <c:showVal val="0"/>
          <c:showCatName val="0"/>
          <c:showSerName val="0"/>
          <c:showPercent val="0"/>
          <c:showBubbleSize val="0"/>
        </c:dLbls>
        <c:smooth val="0"/>
        <c:axId val="344613696"/>
        <c:axId val="1"/>
      </c:lineChart>
      <c:catAx>
        <c:axId val="344613696"/>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it-IT"/>
          </a:p>
        </c:txPr>
        <c:crossAx val="1"/>
        <c:crosses val="autoZero"/>
        <c:auto val="1"/>
        <c:lblAlgn val="ctr"/>
        <c:lblOffset val="100"/>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it-IT"/>
          </a:p>
        </c:txPr>
        <c:crossAx val="344613696"/>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it-IT"/>
    </a:p>
  </c:txPr>
  <c:printSettings>
    <c:headerFooter/>
    <c:pageMargins b="0.750000000000001" l="0.70000000000000062" r="0.70000000000000062" t="0.750000000000001"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800" b="1" i="0" u="none" strike="noStrike" baseline="0">
              <a:solidFill>
                <a:srgbClr val="000000"/>
              </a:solidFill>
              <a:latin typeface="Calibri"/>
              <a:ea typeface="Calibri"/>
              <a:cs typeface="Calibri"/>
            </a:defRPr>
          </a:pPr>
          <a:endParaRPr lang="it-IT"/>
        </a:p>
      </c:txPr>
    </c:title>
    <c:autoTitleDeleted val="0"/>
    <c:plotArea>
      <c:layout/>
      <c:lineChart>
        <c:grouping val="standard"/>
        <c:varyColors val="0"/>
        <c:ser>
          <c:idx val="0"/>
          <c:order val="0"/>
          <c:tx>
            <c:v>Sun Declin (deg)</c:v>
          </c:tx>
          <c:marker>
            <c:symbol val="none"/>
          </c:marker>
          <c:val>
            <c:numLit>
              <c:formatCode>General</c:formatCode>
              <c:ptCount val="366"/>
              <c:pt idx="0">
                <c:v>-22.961508129687317</c:v>
              </c:pt>
              <c:pt idx="1">
                <c:v>-22.871708567756968</c:v>
              </c:pt>
              <c:pt idx="2">
                <c:v>-22.774324095436842</c:v>
              </c:pt>
              <c:pt idx="3">
                <c:v>-22.669402409764167</c:v>
              </c:pt>
              <c:pt idx="4">
                <c:v>-22.556994893028641</c:v>
              </c:pt>
              <c:pt idx="5">
                <c:v>-22.437156530475143</c:v>
              </c:pt>
              <c:pt idx="6">
                <c:v>-22.309945823239843</c:v>
              </c:pt>
              <c:pt idx="7">
                <c:v>-22.175424696878931</c:v>
              </c:pt>
              <c:pt idx="8">
                <c:v>-22.033658405859082</c:v>
              </c:pt>
              <c:pt idx="9">
                <c:v>-21.884715434387992</c:v>
              </c:pt>
              <c:pt idx="10">
                <c:v>-21.728667393968909</c:v>
              </c:pt>
              <c:pt idx="11">
                <c:v>-21.565588918067405</c:v>
              </c:pt>
              <c:pt idx="12">
                <c:v>-21.395557554279087</c:v>
              </c:pt>
              <c:pt idx="13">
                <c:v>-21.218653654385658</c:v>
              </c:pt>
              <c:pt idx="14">
                <c:v>-21.03496026268428</c:v>
              </c:pt>
              <c:pt idx="15">
                <c:v>-20.844563002968986</c:v>
              </c:pt>
              <c:pt idx="16">
                <c:v>-20.647549964536069</c:v>
              </c:pt>
              <c:pt idx="17">
                <c:v>-20.444011587574948</c:v>
              </c:pt>
              <c:pt idx="18">
                <c:v>-20.23404054829679</c:v>
              </c:pt>
              <c:pt idx="19">
                <c:v>-20.017731644140678</c:v>
              </c:pt>
              <c:pt idx="20">
                <c:v>-19.795181679380072</c:v>
              </c:pt>
              <c:pt idx="21">
                <c:v>-19.566489351444787</c:v>
              </c:pt>
              <c:pt idx="22">
                <c:v>-19.331755138247591</c:v>
              </c:pt>
              <c:pt idx="23">
                <c:v>-19.091081186798426</c:v>
              </c:pt>
              <c:pt idx="24">
                <c:v>-18.84457120336431</c:v>
              </c:pt>
              <c:pt idx="25">
                <c:v>-18.59233034541888</c:v>
              </c:pt>
              <c:pt idx="26">
                <c:v>-18.334465115605685</c:v>
              </c:pt>
              <c:pt idx="27">
                <c:v>-18.071083257923377</c:v>
              </c:pt>
              <c:pt idx="28">
                <c:v>-17.802293656318472</c:v>
              </c:pt>
              <c:pt idx="29">
                <c:v>-17.528206235858221</c:v>
              </c:pt>
              <c:pt idx="30">
                <c:v>-17.248931866631455</c:v>
              </c:pt>
              <c:pt idx="31">
                <c:v>-16.964582270516978</c:v>
              </c:pt>
              <c:pt idx="32">
                <c:v>-16.675269930929847</c:v>
              </c:pt>
              <c:pt idx="33">
                <c:v>-16.381108005648194</c:v>
              </c:pt>
              <c:pt idx="34">
                <c:v>-16.082210242805104</c:v>
              </c:pt>
              <c:pt idx="35">
                <c:v>-15.778690900107845</c:v>
              </c:pt>
              <c:pt idx="36">
                <c:v>-15.470664667342415</c:v>
              </c:pt>
              <c:pt idx="37">
                <c:v>-15.158246592197298</c:v>
              </c:pt>
              <c:pt idx="38">
                <c:v>-14.841552009432597</c:v>
              </c:pt>
              <c:pt idx="39">
                <c:v>-14.520696473405273</c:v>
              </c:pt>
              <c:pt idx="40">
                <c:v>-14.195795693949565</c:v>
              </c:pt>
              <c:pt idx="41">
                <c:v>-13.866965475602026</c:v>
              </c:pt>
              <c:pt idx="42">
                <c:v>-13.534321660148269</c:v>
              </c:pt>
              <c:pt idx="43">
                <c:v>-13.19798007245859</c:v>
              </c:pt>
              <c:pt idx="44">
                <c:v>-12.858056469573443</c:v>
              </c:pt>
              <c:pt idx="45">
                <c:v>-12.514666492989209</c:v>
              </c:pt>
              <c:pt idx="46">
                <c:v>-12.167925624089102</c:v>
              </c:pt>
              <c:pt idx="47">
                <c:v>-11.817949142654792</c:v>
              </c:pt>
              <c:pt idx="48">
                <c:v>-11.464852088392661</c:v>
              </c:pt>
              <c:pt idx="49">
                <c:v>-11.108749225400896</c:v>
              </c:pt>
              <c:pt idx="50">
                <c:v>-10.74975500949782</c:v>
              </c:pt>
              <c:pt idx="51">
                <c:v>-10.387983558330188</c:v>
              </c:pt>
              <c:pt idx="52">
                <c:v>-10.023548624178389</c:v>
              </c:pt>
              <c:pt idx="53">
                <c:v>-9.6565635693670622</c:v>
              </c:pt>
              <c:pt idx="54">
                <c:v>-9.2871413441931505</c:v>
              </c:pt>
              <c:pt idx="55">
                <c:v>-8.9153944672780074</c:v>
              </c:pt>
              <c:pt idx="56">
                <c:v>-8.5414350082518951</c:v>
              </c:pt>
              <c:pt idx="57">
                <c:v>-8.1653745726734641</c:v>
              </c:pt>
              <c:pt idx="58">
                <c:v>-7.7873242890913188</c:v>
              </c:pt>
              <c:pt idx="59">
                <c:v>-7.4073947981519606</c:v>
              </c:pt>
              <c:pt idx="60">
                <c:v>-7.0256962436566504</c:v>
              </c:pt>
              <c:pt idx="61">
                <c:v>-6.6423382654735947</c:v>
              </c:pt>
              <c:pt idx="62">
                <c:v>-6.2574299942117033</c:v>
              </c:pt>
              <c:pt idx="63">
                <c:v>-5.8710800475589586</c:v>
              </c:pt>
              <c:pt idx="64">
                <c:v>-5.4833965281931425</c:v>
              </c:pt>
              <c:pt idx="65">
                <c:v>-5.0944870231741017</c:v>
              </c:pt>
              <c:pt idx="66">
                <c:v>-4.7044586047231887</c:v>
              </c:pt>
              <c:pt idx="67">
                <c:v>-4.3134178323032026</c:v>
              </c:pt>
              <c:pt idx="68">
                <c:v>-3.9214707559078295</c:v>
              </c:pt>
              <c:pt idx="69">
                <c:v>-3.5287229204737112</c:v>
              </c:pt>
              <c:pt idx="70">
                <c:v>-3.1352793713289833</c:v>
              </c:pt>
              <c:pt idx="71">
                <c:v>-2.7412446605952736</c:v>
              </c:pt>
              <c:pt idx="72">
                <c:v>-2.346722854456234</c:v>
              </c:pt>
              <c:pt idx="73">
                <c:v>-1.9518175412160068</c:v>
              </c:pt>
              <c:pt idx="74">
                <c:v>-1.55663184006241</c:v>
              </c:pt>
              <c:pt idx="75">
                <c:v>-1.1612684104591369</c:v>
              </c:pt>
              <c:pt idx="76">
                <c:v>-0.76582946208820912</c:v>
              </c:pt>
              <c:pt idx="77">
                <c:v>-0.37041676526583373</c:v>
              </c:pt>
              <c:pt idx="78">
                <c:v>2.4868338240887116E-2</c:v>
              </c:pt>
              <c:pt idx="79">
                <c:v>0.41992492407264465</c:v>
              </c:pt>
              <c:pt idx="80">
                <c:v>0.81465247388471851</c:v>
              </c:pt>
              <c:pt idx="81">
                <c:v>1.2089508637698689</c:v>
              </c:pt>
              <c:pt idx="82">
                <c:v>1.6027203525731013</c:v>
              </c:pt>
              <c:pt idx="83">
                <c:v>1.9958615701604676</c:v>
              </c:pt>
              <c:pt idx="84">
                <c:v>2.3882755057192466</c:v>
              </c:pt>
              <c:pt idx="85">
                <c:v>2.7798634961478101</c:v>
              </c:pt>
              <c:pt idx="86">
                <c:v>3.1705272146104564</c:v>
              </c:pt>
              <c:pt idx="87">
                <c:v>3.5601686593164588</c:v>
              </c:pt>
              <c:pt idx="88">
                <c:v>3.9486901425924894</c:v>
              </c:pt>
              <c:pt idx="89">
                <c:v>4.3359942803117484</c:v>
              </c:pt>
              <c:pt idx="90">
                <c:v>4.721983981744021</c:v>
              </c:pt>
              <c:pt idx="91">
                <c:v>5.1065624398897302</c:v>
              </c:pt>
              <c:pt idx="92">
                <c:v>5.489633122363049</c:v>
              </c:pt>
              <c:pt idx="93">
                <c:v>5.8710997628810819</c:v>
              </c:pt>
              <c:pt idx="94">
                <c:v>6.2508663534280942</c:v>
              </c:pt>
              <c:pt idx="95">
                <c:v>6.6288371371508239</c:v>
              </c:pt>
              <c:pt idx="96">
                <c:v>7.0049166020478397</c:v>
              </c:pt>
              <c:pt idx="97">
                <c:v>7.3790094755128868</c:v>
              </c:pt>
              <c:pt idx="98">
                <c:v>7.7510207197918772</c:v>
              </c:pt>
              <c:pt idx="99">
                <c:v>8.1208555284138448</c:v>
              </c:pt>
              <c:pt idx="100">
                <c:v>8.4884193236508452</c:v>
              </c:pt>
              <c:pt idx="101">
                <c:v>8.8536177550705872</c:v>
              </c:pt>
              <c:pt idx="102">
                <c:v>9.2163566992326462</c:v>
              </c:pt>
              <c:pt idx="103">
                <c:v>9.5765422605899406</c:v>
              </c:pt>
              <c:pt idx="104">
                <c:v>9.9340807736445651</c:v>
              </c:pt>
              <c:pt idx="105">
                <c:v>10.288878806418857</c:v>
              </c:pt>
              <c:pt idx="106">
                <c:v>10.640843165290715</c:v>
              </c:pt>
              <c:pt idx="107">
                <c:v>10.989880901243373</c:v>
              </c:pt>
              <c:pt idx="108">
                <c:v>11.335899317585062</c:v>
              </c:pt>
              <c:pt idx="109">
                <c:v>11.678805979181179</c:v>
              </c:pt>
              <c:pt idx="110">
                <c:v>12.018508723248969</c:v>
              </c:pt>
              <c:pt idx="111">
                <c:v>12.354915671757825</c:v>
              </c:pt>
              <c:pt idx="112">
                <c:v>12.687935245477401</c:v>
              </c:pt>
              <c:pt idx="113">
                <c:v>13.017476179713773</c:v>
              </c:pt>
              <c:pt idx="114">
                <c:v>13.343447541768919</c:v>
              </c:pt>
              <c:pt idx="115">
                <c:v>13.665758750158185</c:v>
              </c:pt>
              <c:pt idx="116">
                <c:v>13.984319595616485</c:v>
              </c:pt>
              <c:pt idx="117">
                <c:v>14.299040263918901</c:v>
              </c:pt>
              <c:pt idx="118">
                <c:v>14.609831360539092</c:v>
              </c:pt>
              <c:pt idx="119">
                <c:v>14.916603937164005</c:v>
              </c:pt>
              <c:pt idx="120">
                <c:v>15.219269520078861</c:v>
              </c:pt>
              <c:pt idx="121">
                <c:v>15.517740140432586</c:v>
              </c:pt>
              <c:pt idx="122">
                <c:v>15.811928366385439</c:v>
              </c:pt>
              <c:pt idx="123">
                <c:v>16.10174733714139</c:v>
              </c:pt>
              <c:pt idx="124">
                <c:v>16.387110798853822</c:v>
              </c:pt>
              <c:pt idx="125">
                <c:v>16.667933142395153</c:v>
              </c:pt>
              <c:pt idx="126">
                <c:v>16.944129442968553</c:v>
              </c:pt>
              <c:pt idx="127">
                <c:v>17.215615501536664</c:v>
              </c:pt>
              <c:pt idx="128">
                <c:v>17.482307888033784</c:v>
              </c:pt>
              <c:pt idx="129">
                <c:v>17.744123986322069</c:v>
              </c:pt>
              <c:pt idx="130">
                <c:v>18.000982040842526</c:v>
              </c:pt>
              <c:pt idx="131">
                <c:v>18.252801204907062</c:v>
              </c:pt>
              <c:pt idx="132">
                <c:v>18.499501590568599</c:v>
              </c:pt>
              <c:pt idx="133">
                <c:v>18.741004319996293</c:v>
              </c:pt>
              <c:pt idx="134">
                <c:v>18.977231578279799</c:v>
              </c:pt>
              <c:pt idx="135">
                <c:v>19.208106667571148</c:v>
              </c:pt>
              <c:pt idx="136">
                <c:v>19.433554062474041</c:v>
              </c:pt>
              <c:pt idx="137">
                <c:v>19.653499466572164</c:v>
              </c:pt>
              <c:pt idx="138">
                <c:v>19.867869869987722</c:v>
              </c:pt>
              <c:pt idx="139">
                <c:v>20.07659360785015</c:v>
              </c:pt>
              <c:pt idx="140">
                <c:v>20.279600419546199</c:v>
              </c:pt>
              <c:pt idx="141">
                <c:v>20.476821508617832</c:v>
              </c:pt>
              <c:pt idx="142">
                <c:v>20.668189603164695</c:v>
              </c:pt>
              <c:pt idx="143">
                <c:v>20.853639016602468</c:v>
              </c:pt>
              <c:pt idx="144">
                <c:v>21.033105708620941</c:v>
              </c:pt>
              <c:pt idx="145">
                <c:v>21.206527346179048</c:v>
              </c:pt>
              <c:pt idx="146">
                <c:v>21.373843364371268</c:v>
              </c:pt>
              <c:pt idx="147">
                <c:v>21.534995026991943</c:v>
              </c:pt>
              <c:pt idx="148">
                <c:v>21.689925486620268</c:v>
              </c:pt>
              <c:pt idx="149">
                <c:v>21.838579844046794</c:v>
              </c:pt>
              <c:pt idx="150">
                <c:v>21.980905206857773</c:v>
              </c:pt>
              <c:pt idx="151">
                <c:v>22.116850746992728</c:v>
              </c:pt>
              <c:pt idx="152">
                <c:v>22.246367757088279</c:v>
              </c:pt>
              <c:pt idx="153">
                <c:v>22.369409705422811</c:v>
              </c:pt>
              <c:pt idx="154">
                <c:v>22.485932289275883</c:v>
              </c:pt>
              <c:pt idx="155">
                <c:v>22.595893486517792</c:v>
              </c:pt>
              <c:pt idx="156">
                <c:v>22.699253605249005</c:v>
              </c:pt>
              <c:pt idx="157">
                <c:v>22.79597533131097</c:v>
              </c:pt>
              <c:pt idx="158">
                <c:v>22.886023773495889</c:v>
              </c:pt>
              <c:pt idx="159">
                <c:v>22.969366506287336</c:v>
              </c:pt>
              <c:pt idx="160">
                <c:v>23.045973609972148</c:v>
              </c:pt>
              <c:pt idx="161">
                <c:v>23.115817707969807</c:v>
              </c:pt>
              <c:pt idx="162">
                <c:v>23.178874001235325</c:v>
              </c:pt>
              <c:pt idx="163">
                <c:v>23.235120299600649</c:v>
              </c:pt>
              <c:pt idx="164">
                <c:v>23.284537049930201</c:v>
              </c:pt>
              <c:pt idx="165">
                <c:v>23.327107360977344</c:v>
              </c:pt>
              <c:pt idx="166">
                <c:v>23.362817024839966</c:v>
              </c:pt>
              <c:pt idx="167">
                <c:v>23.391654534927152</c:v>
              </c:pt>
              <c:pt idx="168">
                <c:v>23.413611100360782</c:v>
              </c:pt>
              <c:pt idx="169">
                <c:v>23.428680656750608</c:v>
              </c:pt>
              <c:pt idx="170">
                <c:v>23.436859873294768</c:v>
              </c:pt>
              <c:pt idx="171">
                <c:v>23.438148156172851</c:v>
              </c:pt>
              <c:pt idx="172">
                <c:v>23.432547648212733</c:v>
              </c:pt>
              <c:pt idx="173">
                <c:v>23.420063224827619</c:v>
              </c:pt>
              <c:pt idx="174">
                <c:v>23.400702486234426</c:v>
              </c:pt>
              <c:pt idx="175">
                <c:v>23.374475745979403</c:v>
              </c:pt>
              <c:pt idx="176">
                <c:v>23.341396015811863</c:v>
              </c:pt>
              <c:pt idx="177">
                <c:v>23.301478986960554</c:v>
              </c:pt>
              <c:pt idx="178">
                <c:v>23.254743007882052</c:v>
              </c:pt>
              <c:pt idx="179">
                <c:v>23.201209058563482</c:v>
              </c:pt>
              <c:pt idx="180">
                <c:v>23.140900721474839</c:v>
              </c:pt>
              <c:pt idx="181">
                <c:v>23.073844149279463</c:v>
              </c:pt>
              <c:pt idx="182">
                <c:v>23.000068029421289</c:v>
              </c:pt>
              <c:pt idx="183">
                <c:v>22.919603545719987</c:v>
              </c:pt>
              <c:pt idx="184">
                <c:v>22.832484337114195</c:v>
              </c:pt>
              <c:pt idx="185">
                <c:v>22.738746453702419</c:v>
              </c:pt>
              <c:pt idx="186">
                <c:v>22.638428310239995</c:v>
              </c:pt>
              <c:pt idx="187">
                <c:v>22.531570637256525</c:v>
              </c:pt>
              <c:pt idx="188">
                <c:v>22.418216429966282</c:v>
              </c:pt>
              <c:pt idx="189">
                <c:v>22.298410895147502</c:v>
              </c:pt>
              <c:pt idx="190">
                <c:v>22.172201396172266</c:v>
              </c:pt>
              <c:pt idx="191">
                <c:v>22.039637396371145</c:v>
              </c:pt>
              <c:pt idx="192">
                <c:v>21.900770400919285</c:v>
              </c:pt>
              <c:pt idx="193">
                <c:v>21.75565389743177</c:v>
              </c:pt>
              <c:pt idx="194">
                <c:v>21.604343295457138</c:v>
              </c:pt>
              <c:pt idx="195">
                <c:v>21.446895865055197</c:v>
              </c:pt>
              <c:pt idx="196">
                <c:v>21.283370674647038</c:v>
              </c:pt>
              <c:pt idx="197">
                <c:v>21.113828528320724</c:v>
              </c:pt>
              <c:pt idx="198">
                <c:v>20.938331902771878</c:v>
              </c:pt>
              <c:pt idx="199">
                <c:v>20.756944884057461</c:v>
              </c:pt>
              <c:pt idx="200">
                <c:v>20.569733104334382</c:v>
              </c:pt>
              <c:pt idx="201">
                <c:v>20.376763678749789</c:v>
              </c:pt>
              <c:pt idx="202">
                <c:v>20.178105142643716</c:v>
              </c:pt>
              <c:pt idx="203">
                <c:v>19.973827389220258</c:v>
              </c:pt>
              <c:pt idx="204">
                <c:v>19.764001607833432</c:v>
              </c:pt>
              <c:pt idx="205">
                <c:v>19.548700223029979</c:v>
              </c:pt>
              <c:pt idx="206">
                <c:v>19.327996834481343</c:v>
              </c:pt>
              <c:pt idx="207">
                <c:v>19.101966157932111</c:v>
              </c:pt>
              <c:pt idx="208">
                <c:v>18.870683967280428</c:v>
              </c:pt>
              <c:pt idx="209">
                <c:v>18.634227037901585</c:v>
              </c:pt>
              <c:pt idx="210">
                <c:v>18.392673091314887</c:v>
              </c:pt>
              <c:pt idx="211">
                <c:v>18.14610074128877</c:v>
              </c:pt>
              <c:pt idx="212">
                <c:v>17.894589441466518</c:v>
              </c:pt>
              <c:pt idx="213">
                <c:v>17.638219434591321</c:v>
              </c:pt>
              <c:pt idx="214">
                <c:v>17.377071703398403</c:v>
              </c:pt>
              <c:pt idx="215">
                <c:v>17.111227923235184</c:v>
              </c:pt>
              <c:pt idx="216">
                <c:v>16.840770416461755</c:v>
              </c:pt>
              <c:pt idx="217">
                <c:v>16.565782108678018</c:v>
              </c:pt>
              <c:pt idx="218">
                <c:v>16.286346486815251</c:v>
              </c:pt>
              <c:pt idx="219">
                <c:v>16.002547559121044</c:v>
              </c:pt>
              <c:pt idx="220">
                <c:v>15.71446981706568</c:v>
              </c:pt>
              <c:pt idx="221">
                <c:v>15.422198199182564</c:v>
              </c:pt>
              <c:pt idx="222">
                <c:v>15.125818056857415</c:v>
              </c:pt>
              <c:pt idx="223">
                <c:v>14.825415122071469</c:v>
              </c:pt>
              <c:pt idx="224">
                <c:v>14.521075477095382</c:v>
              </c:pt>
              <c:pt idx="225">
                <c:v>14.212885526132185</c:v>
              </c:pt>
              <c:pt idx="226">
                <c:v>13.900931968896456</c:v>
              </c:pt>
              <c:pt idx="227">
                <c:v>13.585301776112473</c:v>
              </c:pt>
              <c:pt idx="228">
                <c:v>13.266082166919212</c:v>
              </c:pt>
              <c:pt idx="229">
                <c:v>12.943360588148693</c:v>
              </c:pt>
              <c:pt idx="230">
                <c:v>12.617224695457832</c:v>
              </c:pt>
              <c:pt idx="231">
                <c:v>12.287762336281258</c:v>
              </c:pt>
              <c:pt idx="232">
                <c:v>11.95506153456868</c:v>
              </c:pt>
              <c:pt idx="233">
                <c:v>11.619210477274548</c:v>
              </c:pt>
              <c:pt idx="234">
                <c:v>11.280297502557586</c:v>
              </c:pt>
              <c:pt idx="235">
                <c:v>10.938411089649055</c:v>
              </c:pt>
              <c:pt idx="236">
                <c:v>10.593639850347854</c:v>
              </c:pt>
              <c:pt idx="237">
                <c:v>10.246072522094858</c:v>
              </c:pt>
              <c:pt idx="238">
                <c:v>9.8957979625833179</c:v>
              </c:pt>
              <c:pt idx="239">
                <c:v>9.542905145849879</c:v>
              </c:pt>
              <c:pt idx="240">
                <c:v>9.1874831598029374</c:v>
              </c:pt>
              <c:pt idx="241">
                <c:v>8.8296212051353198</c:v>
              </c:pt>
              <c:pt idx="242">
                <c:v>8.46940859556838</c:v>
              </c:pt>
              <c:pt idx="243">
                <c:v>8.1069347593749352</c:v>
              </c:pt>
              <c:pt idx="244">
                <c:v>7.7422892421288338</c:v>
              </c:pt>
              <c:pt idx="245">
                <c:v>7.3755617106277676</c:v>
              </c:pt>
              <c:pt idx="246">
                <c:v>7.0068419579313028</c:v>
              </c:pt>
              <c:pt idx="247">
                <c:v>6.636219909462552</c:v>
              </c:pt>
              <c:pt idx="248">
                <c:v>6.2637856301193855</c:v>
              </c:pt>
              <c:pt idx="249">
                <c:v>5.8896293323333628</c:v>
              </c:pt>
              <c:pt idx="250">
                <c:v>5.5138413850269217</c:v>
              </c:pt>
              <c:pt idx="251">
                <c:v>5.1365123234106225</c:v>
              </c:pt>
              <c:pt idx="252">
                <c:v>4.7577328595632515</c:v>
              </c:pt>
              <c:pt idx="253">
                <c:v>4.3775938937379806</c:v>
              </c:pt>
              <c:pt idx="254">
                <c:v>3.9961865263393244</c:v>
              </c:pt>
              <c:pt idx="255">
                <c:v>3.6136020705136538</c:v>
              </c:pt>
              <c:pt idx="256">
                <c:v>3.2299320652951211</c:v>
              </c:pt>
              <c:pt idx="257">
                <c:v>2.8452682892488261</c:v>
              </c:pt>
              <c:pt idx="258">
                <c:v>2.459702774553421</c:v>
              </c:pt>
              <c:pt idx="259">
                <c:v>2.0733278214697646</c:v>
              </c:pt>
              <c:pt idx="260">
                <c:v>1.6862360131287197</c:v>
              </c:pt>
              <c:pt idx="261">
                <c:v>1.2985202305816301</c:v>
              </c:pt>
              <c:pt idx="262">
                <c:v>0.91027366806075638</c:v>
              </c:pt>
              <c:pt idx="263">
                <c:v>0.52158984837704703</c:v>
              </c:pt>
              <c:pt idx="264">
                <c:v>0.13256263840333518</c:v>
              </c:pt>
              <c:pt idx="265">
                <c:v>-0.25671373542151743</c:v>
              </c:pt>
              <c:pt idx="266">
                <c:v>-0.64614467163130185</c:v>
              </c:pt>
              <c:pt idx="267">
                <c:v>-1.03563517837749</c:v>
              </c:pt>
              <c:pt idx="268">
                <c:v>-1.425089858245554</c:v>
              </c:pt>
              <c:pt idx="269">
                <c:v>-1.8144128933033525</c:v>
              </c:pt>
              <c:pt idx="270">
                <c:v>-2.2035080304569359</c:v>
              </c:pt>
              <c:pt idx="271">
                <c:v>-2.592278567176423</c:v>
              </c:pt>
              <c:pt idx="272">
                <c:v>-2.9806273376622943</c:v>
              </c:pt>
              <c:pt idx="273">
                <c:v>-3.3684566995223069</c:v>
              </c:pt>
              <c:pt idx="274">
                <c:v>-3.7556685210330158</c:v>
              </c:pt>
              <c:pt idx="275">
                <c:v>-4.1421641690592983</c:v>
              </c:pt>
              <c:pt idx="276">
                <c:v>-4.5278444977060897</c:v>
              </c:pt>
              <c:pt idx="277">
                <c:v>-4.9126098377780689</c:v>
              </c:pt>
              <c:pt idx="278">
                <c:v>-5.2963599871319573</c:v>
              </c:pt>
              <c:pt idx="279">
                <c:v>-5.678994201990867</c:v>
              </c:pt>
              <c:pt idx="280">
                <c:v>-6.0604111893134212</c:v>
              </c:pt>
              <c:pt idx="281">
                <c:v>-6.4405091002952908</c:v>
              </c:pt>
              <c:pt idx="282">
                <c:v>-6.8191855250889164</c:v>
              </c:pt>
              <c:pt idx="283">
                <c:v>-7.1963374888276164</c:v>
              </c:pt>
              <c:pt idx="284">
                <c:v>-7.5718614490456302</c:v>
              </c:pt>
              <c:pt idx="285">
                <c:v>-7.9456532945790954</c:v>
              </c:pt>
              <c:pt idx="286">
                <c:v>-8.3176083460425243</c:v>
              </c:pt>
              <c:pt idx="287">
                <c:v>-8.687621357973299</c:v>
              </c:pt>
              <c:pt idx="288">
                <c:v>-9.0555865227337495</c:v>
              </c:pt>
              <c:pt idx="289">
                <c:v>-9.4213974762727037</c:v>
              </c:pt>
              <c:pt idx="290">
                <c:v>-9.7849473058327554</c:v>
              </c:pt>
              <c:pt idx="291">
                <c:v>-10.146128559706561</c:v>
              </c:pt>
              <c:pt idx="292">
                <c:v>-10.504833259136461</c:v>
              </c:pt>
              <c:pt idx="293">
                <c:v>-10.860952912451065</c:v>
              </c:pt>
              <c:pt idx="294">
                <c:v>-11.214378531538207</c:v>
              </c:pt>
              <c:pt idx="295">
                <c:v>-11.565000650748985</c:v>
              </c:pt>
              <c:pt idx="296">
                <c:v>-11.912709348326558</c:v>
              </c:pt>
              <c:pt idx="297">
                <c:v>-12.257394270452128</c:v>
              </c:pt>
              <c:pt idx="298">
                <c:v>-12.598944658002424</c:v>
              </c:pt>
              <c:pt idx="299">
                <c:v>-12.937249376105033</c:v>
              </c:pt>
              <c:pt idx="300">
                <c:v>-13.272196946576132</c:v>
              </c:pt>
              <c:pt idx="301">
                <c:v>-13.603675583328922</c:v>
              </c:pt>
              <c:pt idx="302">
                <c:v>-13.931573230825682</c:v>
              </c:pt>
              <c:pt idx="303">
                <c:v>-14.255777605649055</c:v>
              </c:pt>
              <c:pt idx="304">
                <c:v>-14.576176241261678</c:v>
              </c:pt>
              <c:pt idx="305">
                <c:v>-14.892656536018762</c:v>
              </c:pt>
              <c:pt idx="306">
                <c:v>-15.205105804481963</c:v>
              </c:pt>
              <c:pt idx="307">
                <c:v>-15.513411332092675</c:v>
              </c:pt>
              <c:pt idx="308">
                <c:v>-15.817460433235643</c:v>
              </c:pt>
              <c:pt idx="309">
                <c:v>-16.117140512730955</c:v>
              </c:pt>
              <c:pt idx="310">
                <c:v>-16.412339130767755</c:v>
              </c:pt>
              <c:pt idx="311">
                <c:v>-16.702944071295885</c:v>
              </c:pt>
              <c:pt idx="312">
                <c:v>-16.988843413869855</c:v>
              </c:pt>
              <c:pt idx="313">
                <c:v>-17.269925608934873</c:v>
              </c:pt>
              <c:pt idx="314">
                <c:v>-17.546079556520674</c:v>
              </c:pt>
              <c:pt idx="315">
                <c:v>-17.817194688310394</c:v>
              </c:pt>
              <c:pt idx="316">
                <c:v>-18.083161053022057</c:v>
              </c:pt>
              <c:pt idx="317">
                <c:v>-18.343869405032663</c:v>
              </c:pt>
              <c:pt idx="318">
                <c:v>-18.599211296157581</c:v>
              </c:pt>
              <c:pt idx="319">
                <c:v>-18.849079170480415</c:v>
              </c:pt>
              <c:pt idx="320">
                <c:v>-19.093366462111661</c:v>
              </c:pt>
              <c:pt idx="321">
                <c:v>-19.331967695732462</c:v>
              </c:pt>
              <c:pt idx="322">
                <c:v>-19.564778589772288</c:v>
              </c:pt>
              <c:pt idx="323">
                <c:v>-19.791696162037479</c:v>
              </c:pt>
              <c:pt idx="324">
                <c:v>-20.012618837599021</c:v>
              </c:pt>
              <c:pt idx="325">
                <c:v>-20.227446558725049</c:v>
              </c:pt>
              <c:pt idx="326">
                <c:v>-20.436080896625125</c:v>
              </c:pt>
              <c:pt idx="327">
                <c:v>-20.638425164755361</c:v>
              </c:pt>
              <c:pt idx="328">
                <c:v>-20.834384533417541</c:v>
              </c:pt>
              <c:pt idx="329">
                <c:v>-21.023866145363939</c:v>
              </c:pt>
              <c:pt idx="330">
                <c:v>-21.206779232107458</c:v>
              </c:pt>
              <c:pt idx="331">
                <c:v>-21.383035230616873</c:v>
              </c:pt>
              <c:pt idx="332">
                <c:v>-21.55254790006548</c:v>
              </c:pt>
              <c:pt idx="333">
                <c:v>-21.71523343828666</c:v>
              </c:pt>
              <c:pt idx="334">
                <c:v>-21.871010597577051</c:v>
              </c:pt>
              <c:pt idx="335">
                <c:v>-22.019800799478659</c:v>
              </c:pt>
              <c:pt idx="336">
                <c:v>-22.161528248163155</c:v>
              </c:pt>
              <c:pt idx="337">
                <c:v>-22.296120042032225</c:v>
              </c:pt>
              <c:pt idx="338">
                <c:v>-22.423506283145738</c:v>
              </c:pt>
              <c:pt idx="339">
                <c:v>-22.543620184085384</c:v>
              </c:pt>
              <c:pt idx="340">
                <c:v>-22.656398171861454</c:v>
              </c:pt>
              <c:pt idx="341">
                <c:v>-22.761779988470611</c:v>
              </c:pt>
              <c:pt idx="342">
                <c:v>-22.859708787721573</c:v>
              </c:pt>
              <c:pt idx="343">
                <c:v>-22.9501312279464</c:v>
              </c:pt>
              <c:pt idx="344">
                <c:v>-23.032997560229145</c:v>
              </c:pt>
              <c:pt idx="345">
                <c:v>-23.108261711793812</c:v>
              </c:pt>
              <c:pt idx="346">
                <c:v>-23.175881364207399</c:v>
              </c:pt>
              <c:pt idx="347">
                <c:v>-23.235818026071964</c:v>
              </c:pt>
              <c:pt idx="348">
                <c:v>-23.288037099898258</c:v>
              </c:pt>
              <c:pt idx="349">
                <c:v>-23.33250794287564</c:v>
              </c:pt>
              <c:pt idx="350">
                <c:v>-23.369203921275066</c:v>
              </c:pt>
              <c:pt idx="351">
                <c:v>-23.398102458250744</c:v>
              </c:pt>
              <c:pt idx="352">
                <c:v>-23.419185074830111</c:v>
              </c:pt>
              <c:pt idx="353">
                <c:v>-23.432437423913949</c:v>
              </c:pt>
              <c:pt idx="354">
                <c:v>-23.437849317137342</c:v>
              </c:pt>
              <c:pt idx="355">
                <c:v>-23.435414744474748</c:v>
              </c:pt>
              <c:pt idx="356">
                <c:v>-23.425131886504996</c:v>
              </c:pt>
              <c:pt idx="357">
                <c:v>-23.407003119285569</c:v>
              </c:pt>
              <c:pt idx="358">
                <c:v>-23.381035011819197</c:v>
              </c:pt>
              <c:pt idx="359">
                <c:v>-23.347238316129896</c:v>
              </c:pt>
              <c:pt idx="360">
                <c:v>-23.305627949999401</c:v>
              </c:pt>
              <c:pt idx="361">
                <c:v>-23.256222972447663</c:v>
              </c:pt>
              <c:pt idx="362">
                <c:v>-23.199046552075302</c:v>
              </c:pt>
              <c:pt idx="363">
                <c:v>-23.134125928415248</c:v>
              </c:pt>
              <c:pt idx="364">
                <c:v>-23.061492366473562</c:v>
              </c:pt>
              <c:pt idx="365">
                <c:v>-22.981181104667098</c:v>
              </c:pt>
            </c:numLit>
          </c:val>
          <c:smooth val="0"/>
          <c:extLst>
            <c:ext xmlns:c16="http://schemas.microsoft.com/office/drawing/2014/chart" uri="{C3380CC4-5D6E-409C-BE32-E72D297353CC}">
              <c16:uniqueId val="{00000000-F992-4CC7-B7F4-6CD97A235582}"/>
            </c:ext>
          </c:extLst>
        </c:ser>
        <c:dLbls>
          <c:showLegendKey val="0"/>
          <c:showVal val="0"/>
          <c:showCatName val="0"/>
          <c:showSerName val="0"/>
          <c:showPercent val="0"/>
          <c:showBubbleSize val="0"/>
        </c:dLbls>
        <c:smooth val="0"/>
        <c:axId val="344619768"/>
        <c:axId val="1"/>
      </c:lineChart>
      <c:catAx>
        <c:axId val="344619768"/>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it-IT"/>
          </a:p>
        </c:txPr>
        <c:crossAx val="1"/>
        <c:crosses val="autoZero"/>
        <c:auto val="1"/>
        <c:lblAlgn val="ctr"/>
        <c:lblOffset val="100"/>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it-IT"/>
          </a:p>
        </c:txPr>
        <c:crossAx val="344619768"/>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it-IT"/>
    </a:p>
  </c:tx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1D8E02B-8D90-41B1-8DE1-340CFCCFA150}">
  <sheetPr codeName="Grafico1"/>
  <sheetViews>
    <sheetView zoomScale="78"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4.xml"/><Relationship Id="rId18" Type="http://schemas.openxmlformats.org/officeDocument/2006/relationships/chart" Target="../charts/chart19.xml"/><Relationship Id="rId3" Type="http://schemas.openxmlformats.org/officeDocument/2006/relationships/chart" Target="../charts/chart4.xml"/><Relationship Id="rId21" Type="http://schemas.openxmlformats.org/officeDocument/2006/relationships/chart" Target="../charts/chart22.xml"/><Relationship Id="rId7" Type="http://schemas.openxmlformats.org/officeDocument/2006/relationships/chart" Target="../charts/chart8.xml"/><Relationship Id="rId12" Type="http://schemas.openxmlformats.org/officeDocument/2006/relationships/chart" Target="../charts/chart13.xml"/><Relationship Id="rId17" Type="http://schemas.openxmlformats.org/officeDocument/2006/relationships/chart" Target="../charts/chart18.xml"/><Relationship Id="rId2" Type="http://schemas.openxmlformats.org/officeDocument/2006/relationships/chart" Target="../charts/chart3.xml"/><Relationship Id="rId16" Type="http://schemas.openxmlformats.org/officeDocument/2006/relationships/chart" Target="../charts/chart17.xml"/><Relationship Id="rId20" Type="http://schemas.openxmlformats.org/officeDocument/2006/relationships/chart" Target="../charts/chart21.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24" Type="http://schemas.openxmlformats.org/officeDocument/2006/relationships/chart" Target="../charts/chart25.xml"/><Relationship Id="rId5" Type="http://schemas.openxmlformats.org/officeDocument/2006/relationships/chart" Target="../charts/chart6.xml"/><Relationship Id="rId15" Type="http://schemas.openxmlformats.org/officeDocument/2006/relationships/chart" Target="../charts/chart16.xml"/><Relationship Id="rId23" Type="http://schemas.openxmlformats.org/officeDocument/2006/relationships/chart" Target="../charts/chart24.xml"/><Relationship Id="rId10" Type="http://schemas.openxmlformats.org/officeDocument/2006/relationships/chart" Target="../charts/chart11.xml"/><Relationship Id="rId19" Type="http://schemas.openxmlformats.org/officeDocument/2006/relationships/chart" Target="../charts/chart20.xml"/><Relationship Id="rId4" Type="http://schemas.openxmlformats.org/officeDocument/2006/relationships/chart" Target="../charts/chart5.xml"/><Relationship Id="rId9" Type="http://schemas.openxmlformats.org/officeDocument/2006/relationships/chart" Target="../charts/chart10.xml"/><Relationship Id="rId14" Type="http://schemas.openxmlformats.org/officeDocument/2006/relationships/chart" Target="../charts/chart15.xml"/><Relationship Id="rId22" Type="http://schemas.openxmlformats.org/officeDocument/2006/relationships/chart" Target="../charts/chart2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5" Type="http://schemas.openxmlformats.org/officeDocument/2006/relationships/chart" Target="../charts/chart30.xml"/><Relationship Id="rId4" Type="http://schemas.openxmlformats.org/officeDocument/2006/relationships/chart" Target="../charts/chart2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 Id="rId5" Type="http://schemas.openxmlformats.org/officeDocument/2006/relationships/chart" Target="../charts/chart38.xml"/><Relationship Id="rId4"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absoluteAnchor>
    <xdr:pos x="0" y="0"/>
    <xdr:ext cx="9300308" cy="6076462"/>
    <xdr:graphicFrame macro="">
      <xdr:nvGraphicFramePr>
        <xdr:cNvPr id="2" name="Grafico 1">
          <a:extLst>
            <a:ext uri="{FF2B5EF4-FFF2-40B4-BE49-F238E27FC236}">
              <a16:creationId xmlns:a16="http://schemas.microsoft.com/office/drawing/2014/main" id="{D2D3631D-33F0-D436-58F1-EF8773C837A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9</xdr:col>
      <xdr:colOff>38100</xdr:colOff>
      <xdr:row>10</xdr:row>
      <xdr:rowOff>19977</xdr:rowOff>
    </xdr:from>
    <xdr:to>
      <xdr:col>13</xdr:col>
      <xdr:colOff>323850</xdr:colOff>
      <xdr:row>18</xdr:row>
      <xdr:rowOff>57150</xdr:rowOff>
    </xdr:to>
    <xdr:sp macro="[0]!Initialization_1" textlink="">
      <xdr:nvSpPr>
        <xdr:cNvPr id="2" name="Ovale 1">
          <a:extLst>
            <a:ext uri="{FF2B5EF4-FFF2-40B4-BE49-F238E27FC236}">
              <a16:creationId xmlns:a16="http://schemas.microsoft.com/office/drawing/2014/main" id="{ADF3050E-7535-E450-D02C-5FF4E462DE69}"/>
            </a:ext>
          </a:extLst>
        </xdr:cNvPr>
        <xdr:cNvSpPr/>
      </xdr:nvSpPr>
      <xdr:spPr>
        <a:xfrm>
          <a:off x="5524500" y="1924977"/>
          <a:ext cx="2724150" cy="1561173"/>
        </a:xfrm>
        <a:prstGeom prst="ellipse">
          <a:avLst/>
        </a:prstGeom>
        <a:solidFill>
          <a:schemeClr val="accent2">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2800" b="1">
              <a:solidFill>
                <a:schemeClr val="tx1"/>
              </a:solidFill>
            </a:rPr>
            <a:t>INPUT</a:t>
          </a:r>
          <a:endParaRPr lang="it-IT" sz="1100" b="1">
            <a:solidFill>
              <a:schemeClr val="tx1"/>
            </a:solidFill>
          </a:endParaRPr>
        </a:p>
      </xdr:txBody>
    </xdr:sp>
    <xdr:clientData/>
  </xdr:twoCellAnchor>
  <xdr:twoCellAnchor>
    <xdr:from>
      <xdr:col>0</xdr:col>
      <xdr:colOff>315719</xdr:colOff>
      <xdr:row>4</xdr:row>
      <xdr:rowOff>170055</xdr:rowOff>
    </xdr:from>
    <xdr:to>
      <xdr:col>7</xdr:col>
      <xdr:colOff>87118</xdr:colOff>
      <xdr:row>24</xdr:row>
      <xdr:rowOff>175104</xdr:rowOff>
    </xdr:to>
    <xdr:sp macro="" textlink="">
      <xdr:nvSpPr>
        <xdr:cNvPr id="3" name="CasellaDiTesto 2">
          <a:extLst>
            <a:ext uri="{FF2B5EF4-FFF2-40B4-BE49-F238E27FC236}">
              <a16:creationId xmlns:a16="http://schemas.microsoft.com/office/drawing/2014/main" id="{70358E48-3D90-291D-7257-E6D5DF09AFA9}"/>
            </a:ext>
          </a:extLst>
        </xdr:cNvPr>
        <xdr:cNvSpPr txBox="1"/>
      </xdr:nvSpPr>
      <xdr:spPr>
        <a:xfrm>
          <a:off x="315719" y="913470"/>
          <a:ext cx="4064619" cy="3722122"/>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t-IT" sz="1400" b="1" i="1"/>
            <a:t>STEP 1 </a:t>
          </a:r>
          <a:endParaRPr lang="it-IT" sz="1400" b="0" i="0"/>
        </a:p>
        <a:p>
          <a:pPr algn="l"/>
          <a:endParaRPr lang="it-IT" sz="1400" b="0" i="0"/>
        </a:p>
        <a:p>
          <a:pPr algn="l"/>
          <a:r>
            <a:rPr lang="it-IT" sz="1400" b="0" i="0"/>
            <a:t>The</a:t>
          </a:r>
          <a:r>
            <a:rPr lang="it-IT" sz="1400" b="0" i="0" baseline="0"/>
            <a:t> first step is to create the initial situation of the village and its population.</a:t>
          </a:r>
        </a:p>
        <a:p>
          <a:pPr algn="l"/>
          <a:endParaRPr lang="it-IT" sz="1400" b="0" i="0"/>
        </a:p>
        <a:p>
          <a:pPr algn="l"/>
          <a:r>
            <a:rPr lang="it-IT" sz="1400" b="0" i="0"/>
            <a:t>Info</a:t>
          </a:r>
          <a:r>
            <a:rPr lang="it-IT" sz="1400" b="0" i="0" baseline="0"/>
            <a:t> related to </a:t>
          </a:r>
          <a:r>
            <a:rPr lang="it-IT" sz="1400" b="0" i="1" baseline="0"/>
            <a:t>location</a:t>
          </a:r>
          <a:r>
            <a:rPr lang="it-IT" sz="1400" b="0" i="0" baseline="0"/>
            <a:t>, </a:t>
          </a:r>
          <a:r>
            <a:rPr lang="it-IT" sz="1400" b="0" i="1" baseline="0"/>
            <a:t>habits</a:t>
          </a:r>
          <a:r>
            <a:rPr lang="it-IT" sz="1400" b="0" i="0" baseline="0"/>
            <a:t> and </a:t>
          </a:r>
          <a:r>
            <a:rPr lang="it-IT" sz="1400" b="0" i="1" baseline="0"/>
            <a:t>house occupancy </a:t>
          </a:r>
          <a:r>
            <a:rPr lang="it-IT" sz="1400" b="0" i="0" baseline="0"/>
            <a:t>will be considered the same for </a:t>
          </a:r>
          <a:r>
            <a:rPr lang="it-IT" sz="1400" b="0" i="0" u="sng" baseline="0"/>
            <a:t>all</a:t>
          </a:r>
          <a:r>
            <a:rPr lang="it-IT" sz="1400" b="0" i="0" baseline="0"/>
            <a:t> classes.</a:t>
          </a:r>
        </a:p>
        <a:p>
          <a:pPr algn="l"/>
          <a:endParaRPr lang="it-IT" sz="1400" b="0" i="0" baseline="0"/>
        </a:p>
        <a:p>
          <a:pPr algn="l"/>
          <a:r>
            <a:rPr lang="it-IT" sz="1400" b="0" i="0" baseline="0"/>
            <a:t>Info specific to the class through survey</a:t>
          </a:r>
        </a:p>
        <a:p>
          <a:pPr algn="l"/>
          <a:r>
            <a:rPr lang="it-IT" sz="1400" b="1" i="0" baseline="0"/>
            <a:t>!!!</a:t>
          </a:r>
          <a:r>
            <a:rPr lang="it-IT" sz="1400" b="0" i="0" baseline="0"/>
            <a:t> Bare in mind the importance of dividing in the right way the population into different classes. With this approach is better to classify based on: Energy Supply System, Income or Appliances owned. </a:t>
          </a:r>
          <a:r>
            <a:rPr lang="it-IT" sz="1400" b="1" i="0" baseline="0"/>
            <a:t>!!!</a:t>
          </a:r>
          <a:br>
            <a:rPr lang="it-IT" sz="1400" b="0" i="0" baseline="0"/>
          </a:br>
          <a:endParaRPr lang="it-IT" sz="1400" b="0" i="0" baseline="0"/>
        </a:p>
        <a:p>
          <a:pPr algn="l"/>
          <a:r>
            <a:rPr lang="it-IT" sz="1400" b="0" i="0" baseline="0"/>
            <a:t>(on the right more details to understand better how to fill properly the sheet)</a:t>
          </a:r>
        </a:p>
      </xdr:txBody>
    </xdr:sp>
    <xdr:clientData/>
  </xdr:twoCellAnchor>
  <xdr:twoCellAnchor>
    <xdr:from>
      <xdr:col>16</xdr:col>
      <xdr:colOff>24764</xdr:colOff>
      <xdr:row>0</xdr:row>
      <xdr:rowOff>67400</xdr:rowOff>
    </xdr:from>
    <xdr:to>
      <xdr:col>26</xdr:col>
      <xdr:colOff>228599</xdr:colOff>
      <xdr:row>30</xdr:row>
      <xdr:rowOff>113924</xdr:rowOff>
    </xdr:to>
    <xdr:sp macro="" textlink="">
      <xdr:nvSpPr>
        <xdr:cNvPr id="4" name="CasellaDiTesto 3">
          <a:extLst>
            <a:ext uri="{FF2B5EF4-FFF2-40B4-BE49-F238E27FC236}">
              <a16:creationId xmlns:a16="http://schemas.microsoft.com/office/drawing/2014/main" id="{D2A451F7-0F4F-A2B9-65BF-308DCDAFCEE0}"/>
            </a:ext>
          </a:extLst>
        </xdr:cNvPr>
        <xdr:cNvSpPr txBox="1"/>
      </xdr:nvSpPr>
      <xdr:spPr>
        <a:xfrm>
          <a:off x="9604193" y="67400"/>
          <a:ext cx="6190977" cy="5489381"/>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t-IT" sz="1100"/>
            <a:t>MORE DETAILS</a:t>
          </a:r>
        </a:p>
        <a:p>
          <a:endParaRPr lang="it-IT" sz="1100"/>
        </a:p>
        <a:p>
          <a:r>
            <a:rPr lang="it-IT" sz="1100" b="1"/>
            <a:t>!!!</a:t>
          </a:r>
          <a:r>
            <a:rPr lang="it-IT" sz="1100"/>
            <a:t> </a:t>
          </a:r>
        </a:p>
        <a:p>
          <a:r>
            <a:rPr lang="it-IT" sz="1100"/>
            <a:t>- </a:t>
          </a:r>
          <a:r>
            <a:rPr lang="it-IT" sz="1100" b="1" i="0"/>
            <a:t>location</a:t>
          </a:r>
          <a:r>
            <a:rPr lang="it-IT" sz="1100"/>
            <a:t>: it</a:t>
          </a:r>
          <a:r>
            <a:rPr lang="it-IT" sz="1100" baseline="0"/>
            <a:t> is important to insert also the time zone. in addition bare in mind that this calculation is good only for those countries that doesn't have time change along the year (the majority of African and south America countries doesn't have so no problem)</a:t>
          </a:r>
        </a:p>
        <a:p>
          <a:r>
            <a:rPr lang="it-IT" sz="1100" baseline="0"/>
            <a:t>-  </a:t>
          </a:r>
          <a:r>
            <a:rPr lang="it-IT" sz="1100" b="1" baseline="0"/>
            <a:t>"macro-Class"</a:t>
          </a:r>
          <a:r>
            <a:rPr lang="it-IT" sz="1100" b="0" baseline="0"/>
            <a:t>:</a:t>
          </a:r>
          <a:r>
            <a:rPr lang="it-IT" sz="1100" baseline="0"/>
            <a:t> tabel is unutilized. Do not insert anything!</a:t>
          </a:r>
        </a:p>
        <a:p>
          <a:r>
            <a:rPr lang="it-IT" sz="1100" b="0" baseline="0"/>
            <a:t>- </a:t>
          </a:r>
          <a:r>
            <a:rPr lang="it-IT" sz="1100" b="1" baseline="0"/>
            <a:t>house occupancy and Max tolerable air temperature</a:t>
          </a:r>
          <a:r>
            <a:rPr lang="it-IT" sz="1100" baseline="0"/>
            <a:t>: this are useful info for the estimation of the H&amp;C appliances (such as Fan and Air circulation). The first info determines wheter the H&amp;C should be switched on or not depending if a HH's member is in the house or not. The second info is to determine the amount of time to be switched-ON based on the air temperature</a:t>
          </a:r>
        </a:p>
        <a:p>
          <a:r>
            <a:rPr lang="it-IT" sz="1100" baseline="0"/>
            <a:t>- </a:t>
          </a:r>
          <a:r>
            <a:rPr lang="it-IT" sz="1100" b="1" baseline="0"/>
            <a:t>light behaviour</a:t>
          </a:r>
          <a:r>
            <a:rPr lang="it-IT" sz="1100" baseline="0"/>
            <a:t>: with this approach we consider two time windows for the use of lights: at </a:t>
          </a:r>
          <a:r>
            <a:rPr lang="it-IT" sz="1100" i="1" baseline="0"/>
            <a:t>sunrise</a:t>
          </a:r>
          <a:r>
            <a:rPr lang="it-IT" sz="1100" baseline="0"/>
            <a:t> and </a:t>
          </a:r>
          <a:r>
            <a:rPr lang="it-IT" sz="1100" b="0" i="1" baseline="0"/>
            <a:t>sunset</a:t>
          </a:r>
          <a:r>
            <a:rPr lang="it-IT" sz="1100" baseline="0"/>
            <a:t>. It is possible to chose, based on the morning and evening habits, when the lights should be ON around this two events.</a:t>
          </a:r>
        </a:p>
        <a:p>
          <a:r>
            <a:rPr lang="it-IT" sz="1100" baseline="0"/>
            <a:t>- </a:t>
          </a:r>
          <a:r>
            <a:rPr lang="it-IT" sz="1100" b="1" i="0" u="none" strike="noStrike">
              <a:solidFill>
                <a:schemeClr val="dk1"/>
              </a:solidFill>
              <a:effectLst/>
              <a:latin typeface="+mn-lt"/>
              <a:ea typeface="+mn-ea"/>
              <a:cs typeface="+mn-cs"/>
            </a:rPr>
            <a:t>Simultaneity factor for mini-grid</a:t>
          </a:r>
          <a:r>
            <a:rPr lang="it-IT" sz="1100" b="0" i="0" u="none" strike="noStrike">
              <a:solidFill>
                <a:schemeClr val="dk1"/>
              </a:solidFill>
              <a:effectLst/>
              <a:latin typeface="+mn-lt"/>
              <a:ea typeface="+mn-ea"/>
              <a:cs typeface="+mn-cs"/>
            </a:rPr>
            <a:t>:</a:t>
          </a:r>
          <a:r>
            <a:rPr lang="it-IT" sz="1100" b="0" i="0" u="none" strike="noStrike" baseline="0">
              <a:solidFill>
                <a:schemeClr val="dk1"/>
              </a:solidFill>
              <a:effectLst/>
              <a:latin typeface="+mn-lt"/>
              <a:ea typeface="+mn-ea"/>
              <a:cs typeface="+mn-cs"/>
            </a:rPr>
            <a:t> useful parameter to estimate the Evening's Availability for those connected to a mini grid. the formula involves division between the battery capacity and the sum of all the appliances owned by all those connected to the same mini-grid. Becouse this would be the worst scenario and highly unlikely, we add this parameter to reduce the hypotetic peak load demand (otherwise the B.C. will never be enough)</a:t>
          </a:r>
          <a:endParaRPr lang="it-IT" sz="1100" baseline="0"/>
        </a:p>
        <a:p>
          <a:endParaRPr lang="it-IT" sz="1100" baseline="0"/>
        </a:p>
        <a:p>
          <a:r>
            <a:rPr lang="it-IT" sz="1100" b="1" i="1" u="sng" baseline="0"/>
            <a:t>Survey:</a:t>
          </a:r>
        </a:p>
        <a:p>
          <a:r>
            <a:rPr lang="it-IT" sz="1100" baseline="0"/>
            <a:t>- insert the </a:t>
          </a:r>
          <a:r>
            <a:rPr lang="it-IT" sz="1100" i="1" baseline="0"/>
            <a:t>name</a:t>
          </a:r>
          <a:r>
            <a:rPr lang="it-IT" sz="1100" baseline="0"/>
            <a:t> of the new Class adding the </a:t>
          </a:r>
          <a:r>
            <a:rPr lang="it-IT" sz="1100" i="1" baseline="0"/>
            <a:t>number</a:t>
          </a:r>
          <a:r>
            <a:rPr lang="it-IT" sz="1100" baseline="0"/>
            <a:t> of HH belonging to the same class </a:t>
          </a:r>
        </a:p>
        <a:p>
          <a:r>
            <a:rPr lang="it-IT" sz="1100" baseline="0"/>
            <a:t> - </a:t>
          </a:r>
          <a:r>
            <a:rPr lang="it-IT" sz="1100" b="1" baseline="0"/>
            <a:t>CAPACITY</a:t>
          </a:r>
          <a:r>
            <a:rPr lang="it-IT" sz="1100" baseline="0"/>
            <a:t>: 3 info are requested: which kind of connection do they have? if a </a:t>
          </a:r>
          <a:r>
            <a:rPr lang="it-IT" sz="1100" i="1" baseline="0"/>
            <a:t>battery</a:t>
          </a:r>
          <a:r>
            <a:rPr lang="it-IT" sz="1100" baseline="0"/>
            <a:t> is present, what is its capacity? And if there is the </a:t>
          </a:r>
          <a:r>
            <a:rPr lang="it-IT" sz="1100" i="1" baseline="0"/>
            <a:t>name plate </a:t>
          </a:r>
          <a:r>
            <a:rPr lang="it-IT" sz="1100" baseline="0"/>
            <a:t>on the system, what value it is written? (in this way is not necessary to compute the capacity Tier based on what they own)</a:t>
          </a:r>
          <a:endParaRPr lang="it-IT" sz="1100"/>
        </a:p>
        <a:p>
          <a:r>
            <a:rPr lang="it-IT" sz="1100"/>
            <a:t>- </a:t>
          </a:r>
          <a:r>
            <a:rPr lang="it-IT" sz="1100" b="1"/>
            <a:t>AVAILABILITY</a:t>
          </a:r>
          <a:r>
            <a:rPr lang="it-IT" sz="1100"/>
            <a:t>: is separeted into DAY and EVENING.</a:t>
          </a:r>
          <a:r>
            <a:rPr lang="it-IT" sz="1100" baseline="0"/>
            <a:t> it is not necessary to answer to this question. the software will compute this two Tier level based on the appliance </a:t>
          </a:r>
          <a:r>
            <a:rPr lang="it-IT" sz="1100" i="1" baseline="0"/>
            <a:t>consumption</a:t>
          </a:r>
          <a:r>
            <a:rPr lang="it-IT" sz="1100" baseline="0"/>
            <a:t> and battery capacity if present</a:t>
          </a:r>
        </a:p>
        <a:p>
          <a:r>
            <a:rPr lang="it-IT" sz="1100" b="0" baseline="0"/>
            <a:t>- </a:t>
          </a:r>
          <a:r>
            <a:rPr lang="it-IT" sz="1100" b="1" baseline="0"/>
            <a:t>ALL</a:t>
          </a:r>
          <a:r>
            <a:rPr lang="it-IT" sz="1100" baseline="0"/>
            <a:t> </a:t>
          </a:r>
          <a:r>
            <a:rPr lang="it-IT" sz="1100" b="1" baseline="0"/>
            <a:t>OTHERS</a:t>
          </a:r>
          <a:r>
            <a:rPr lang="it-IT" sz="1100" baseline="0"/>
            <a:t> </a:t>
          </a:r>
          <a:r>
            <a:rPr lang="it-IT" sz="1100" b="1" baseline="0"/>
            <a:t>TIER</a:t>
          </a:r>
          <a:r>
            <a:rPr lang="it-IT" sz="1100" baseline="0"/>
            <a:t>: respond to the </a:t>
          </a:r>
          <a:r>
            <a:rPr lang="it-IT" sz="1100" i="1" baseline="0"/>
            <a:t>survey</a:t>
          </a:r>
          <a:r>
            <a:rPr lang="it-IT" sz="1100" baseline="0"/>
            <a:t> is the only way to know. no other way to calculate those Tiers</a:t>
          </a:r>
          <a:r>
            <a:rPr lang="it-IT" sz="1100"/>
            <a:t>  </a:t>
          </a:r>
        </a:p>
        <a:p>
          <a:endParaRPr lang="it-IT" sz="1100"/>
        </a:p>
        <a:p>
          <a:endParaRPr lang="it-IT" sz="1100"/>
        </a:p>
        <a:p>
          <a:endParaRPr lang="it-IT" sz="1100"/>
        </a:p>
        <a:p>
          <a:endParaRPr lang="it-IT" sz="1100"/>
        </a:p>
      </xdr:txBody>
    </xdr:sp>
    <xdr:clientData/>
  </xdr:twoCellAnchor>
  <xdr:twoCellAnchor>
    <xdr:from>
      <xdr:col>8</xdr:col>
      <xdr:colOff>598027</xdr:colOff>
      <xdr:row>36</xdr:row>
      <xdr:rowOff>73722</xdr:rowOff>
    </xdr:from>
    <xdr:to>
      <xdr:col>13</xdr:col>
      <xdr:colOff>605646</xdr:colOff>
      <xdr:row>43</xdr:row>
      <xdr:rowOff>146759</xdr:rowOff>
    </xdr:to>
    <xdr:sp macro="[0]!Initialization_2" textlink="">
      <xdr:nvSpPr>
        <xdr:cNvPr id="5" name="Ovale 4">
          <a:extLst>
            <a:ext uri="{FF2B5EF4-FFF2-40B4-BE49-F238E27FC236}">
              <a16:creationId xmlns:a16="http://schemas.microsoft.com/office/drawing/2014/main" id="{A71CE8E1-CD6D-68FA-2EDF-311253E3F547}"/>
            </a:ext>
          </a:extLst>
        </xdr:cNvPr>
        <xdr:cNvSpPr/>
      </xdr:nvSpPr>
      <xdr:spPr>
        <a:xfrm>
          <a:off x="5504564" y="6764454"/>
          <a:ext cx="3074204" cy="1374012"/>
        </a:xfrm>
        <a:prstGeom prst="ellipse">
          <a:avLst/>
        </a:prstGeom>
        <a:ln>
          <a:solidFill>
            <a:schemeClr val="bg1"/>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it-IT" sz="2800" b="1">
              <a:solidFill>
                <a:schemeClr val="tx1"/>
              </a:solidFill>
            </a:rPr>
            <a:t>APP_iniziale</a:t>
          </a:r>
          <a:endParaRPr lang="it-IT" sz="1100" b="1">
            <a:solidFill>
              <a:schemeClr val="tx1"/>
            </a:solidFill>
          </a:endParaRPr>
        </a:p>
      </xdr:txBody>
    </xdr:sp>
    <xdr:clientData/>
  </xdr:twoCellAnchor>
  <xdr:twoCellAnchor>
    <xdr:from>
      <xdr:col>9</xdr:col>
      <xdr:colOff>389914</xdr:colOff>
      <xdr:row>60</xdr:row>
      <xdr:rowOff>102503</xdr:rowOff>
    </xdr:from>
    <xdr:to>
      <xdr:col>13</xdr:col>
      <xdr:colOff>374674</xdr:colOff>
      <xdr:row>66</xdr:row>
      <xdr:rowOff>41544</xdr:rowOff>
    </xdr:to>
    <xdr:sp macro="[0]!Initialization_3" textlink="">
      <xdr:nvSpPr>
        <xdr:cNvPr id="6" name="Ovale 5">
          <a:extLst>
            <a:ext uri="{FF2B5EF4-FFF2-40B4-BE49-F238E27FC236}">
              <a16:creationId xmlns:a16="http://schemas.microsoft.com/office/drawing/2014/main" id="{39E57042-C881-6FF0-45D1-6990782933B3}"/>
            </a:ext>
          </a:extLst>
        </xdr:cNvPr>
        <xdr:cNvSpPr/>
      </xdr:nvSpPr>
      <xdr:spPr>
        <a:xfrm>
          <a:off x="5909768" y="11253723"/>
          <a:ext cx="2438028" cy="1054162"/>
        </a:xfrm>
        <a:prstGeom prst="ellipse">
          <a:avLst/>
        </a:prstGeom>
        <a:solidFill>
          <a:srgbClr val="00B050"/>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3200">
              <a:solidFill>
                <a:schemeClr val="tx1"/>
              </a:solidFill>
            </a:rPr>
            <a:t>MTF</a:t>
          </a:r>
          <a:endParaRPr lang="it-IT" sz="1100">
            <a:solidFill>
              <a:schemeClr val="tx1"/>
            </a:solidFill>
          </a:endParaRPr>
        </a:p>
      </xdr:txBody>
    </xdr:sp>
    <xdr:clientData/>
  </xdr:twoCellAnchor>
  <xdr:twoCellAnchor>
    <xdr:from>
      <xdr:col>9</xdr:col>
      <xdr:colOff>307926</xdr:colOff>
      <xdr:row>81</xdr:row>
      <xdr:rowOff>152400</xdr:rowOff>
    </xdr:from>
    <xdr:to>
      <xdr:col>14</xdr:col>
      <xdr:colOff>476249</xdr:colOff>
      <xdr:row>90</xdr:row>
      <xdr:rowOff>126047</xdr:rowOff>
    </xdr:to>
    <xdr:sp macro="[0]!Initialization_4" textlink="">
      <xdr:nvSpPr>
        <xdr:cNvPr id="7" name="Ovale 6">
          <a:extLst>
            <a:ext uri="{FF2B5EF4-FFF2-40B4-BE49-F238E27FC236}">
              <a16:creationId xmlns:a16="http://schemas.microsoft.com/office/drawing/2014/main" id="{031BF92D-E638-4130-BDDA-2B3AA2543A74}"/>
            </a:ext>
          </a:extLst>
        </xdr:cNvPr>
        <xdr:cNvSpPr/>
      </xdr:nvSpPr>
      <xdr:spPr>
        <a:xfrm>
          <a:off x="5794326" y="15582900"/>
          <a:ext cx="3216323" cy="1688147"/>
        </a:xfrm>
        <a:prstGeom prst="ellipse">
          <a:avLst/>
        </a:prstGeom>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2400">
              <a:solidFill>
                <a:schemeClr val="tx1"/>
              </a:solidFill>
            </a:rPr>
            <a:t>APP_finale</a:t>
          </a:r>
          <a:endParaRPr lang="it-IT" sz="1100">
            <a:solidFill>
              <a:schemeClr val="tx1"/>
            </a:solidFill>
          </a:endParaRPr>
        </a:p>
      </xdr:txBody>
    </xdr:sp>
    <xdr:clientData/>
  </xdr:twoCellAnchor>
  <xdr:twoCellAnchor>
    <xdr:from>
      <xdr:col>0</xdr:col>
      <xdr:colOff>333196</xdr:colOff>
      <xdr:row>32</xdr:row>
      <xdr:rowOff>105746</xdr:rowOff>
    </xdr:from>
    <xdr:to>
      <xdr:col>7</xdr:col>
      <xdr:colOff>115106</xdr:colOff>
      <xdr:row>50</xdr:row>
      <xdr:rowOff>98125</xdr:rowOff>
    </xdr:to>
    <xdr:sp macro="" textlink="">
      <xdr:nvSpPr>
        <xdr:cNvPr id="8" name="CasellaDiTesto 7">
          <a:extLst>
            <a:ext uri="{FF2B5EF4-FFF2-40B4-BE49-F238E27FC236}">
              <a16:creationId xmlns:a16="http://schemas.microsoft.com/office/drawing/2014/main" id="{DBF4B47A-AC74-C504-1100-63AD8EF73256}"/>
            </a:ext>
          </a:extLst>
        </xdr:cNvPr>
        <xdr:cNvSpPr txBox="1"/>
      </xdr:nvSpPr>
      <xdr:spPr>
        <a:xfrm>
          <a:off x="333196" y="5856689"/>
          <a:ext cx="4059174" cy="3227285"/>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t-IT" sz="1400" b="1" i="1"/>
            <a:t>STEP 2 </a:t>
          </a:r>
        </a:p>
        <a:p>
          <a:pPr algn="l"/>
          <a:endParaRPr lang="it-IT" sz="1400" b="0" i="0"/>
        </a:p>
        <a:p>
          <a:pPr algn="l"/>
          <a:r>
            <a:rPr lang="it-IT" sz="1400" b="0" i="0"/>
            <a:t>Initialization</a:t>
          </a:r>
          <a:r>
            <a:rPr lang="it-IT" sz="1400" b="0" i="0" baseline="0"/>
            <a:t> of Appliances for each Class.</a:t>
          </a:r>
        </a:p>
        <a:p>
          <a:pPr algn="l"/>
          <a:endParaRPr lang="it-IT" sz="1400" b="0" i="0" baseline="0"/>
        </a:p>
        <a:p>
          <a:pPr algn="l"/>
          <a:r>
            <a:rPr lang="it-IT" sz="1400" b="0" i="0" baseline="0"/>
            <a:t>These appliances will be considered for the calculation of Capacity and Availability Tiers if the survey is not completed/filled.</a:t>
          </a:r>
          <a:endParaRPr lang="it-IT" sz="1400" b="0" i="0"/>
        </a:p>
        <a:p>
          <a:pPr algn="l"/>
          <a:endParaRPr lang="it-IT" sz="1400" b="0" i="0"/>
        </a:p>
        <a:p>
          <a:pPr algn="l"/>
          <a:r>
            <a:rPr lang="it-IT" sz="1400" b="0" i="0"/>
            <a:t>It is possible to add new </a:t>
          </a:r>
          <a:r>
            <a:rPr lang="it-IT" sz="1400" b="0" i="0" baseline="0">
              <a:solidFill>
                <a:schemeClr val="dk1"/>
              </a:solidFill>
              <a:latin typeface="+mn-lt"/>
              <a:ea typeface="+mn-ea"/>
              <a:cs typeface="+mn-cs"/>
            </a:rPr>
            <a:t>Appliances </a:t>
          </a:r>
          <a:r>
            <a:rPr lang="it-IT" sz="1400" b="0" i="0" baseline="0"/>
            <a:t>between the empty spaces and at the end in </a:t>
          </a:r>
          <a:r>
            <a:rPr lang="it-IT" sz="1400" b="0" i="1" baseline="0"/>
            <a:t>Others</a:t>
          </a:r>
          <a:r>
            <a:rPr lang="it-IT" sz="1400" b="0" i="0" baseline="0"/>
            <a:t>.</a:t>
          </a:r>
          <a:endParaRPr lang="it-IT" sz="1400" b="0" i="0"/>
        </a:p>
        <a:p>
          <a:pPr algn="l"/>
          <a:endParaRPr lang="it-IT" sz="1400" b="0" i="0"/>
        </a:p>
        <a:p>
          <a:pPr algn="l"/>
          <a:endParaRPr lang="it-IT" sz="1100" b="0" i="0"/>
        </a:p>
      </xdr:txBody>
    </xdr:sp>
    <xdr:clientData/>
  </xdr:twoCellAnchor>
  <xdr:twoCellAnchor>
    <xdr:from>
      <xdr:col>0</xdr:col>
      <xdr:colOff>305795</xdr:colOff>
      <xdr:row>51</xdr:row>
      <xdr:rowOff>69682</xdr:rowOff>
    </xdr:from>
    <xdr:to>
      <xdr:col>8</xdr:col>
      <xdr:colOff>27723</xdr:colOff>
      <xdr:row>78</xdr:row>
      <xdr:rowOff>144237</xdr:rowOff>
    </xdr:to>
    <xdr:sp macro="" textlink="">
      <xdr:nvSpPr>
        <xdr:cNvPr id="9" name="CasellaDiTesto 8">
          <a:extLst>
            <a:ext uri="{FF2B5EF4-FFF2-40B4-BE49-F238E27FC236}">
              <a16:creationId xmlns:a16="http://schemas.microsoft.com/office/drawing/2014/main" id="{3B47E112-3374-7C84-C8EB-ADEC0D69C88E}"/>
            </a:ext>
          </a:extLst>
        </xdr:cNvPr>
        <xdr:cNvSpPr txBox="1"/>
      </xdr:nvSpPr>
      <xdr:spPr>
        <a:xfrm>
          <a:off x="305795" y="9235248"/>
          <a:ext cx="4610230" cy="4926914"/>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t-IT" sz="1400" b="1" i="1"/>
            <a:t>STEP 3 </a:t>
          </a:r>
        </a:p>
        <a:p>
          <a:pPr algn="l"/>
          <a:r>
            <a:rPr lang="it-IT" sz="1400" b="0" i="0"/>
            <a:t>part</a:t>
          </a:r>
          <a:r>
            <a:rPr lang="it-IT" sz="1400" b="0" i="0" baseline="0"/>
            <a:t> 1: </a:t>
          </a:r>
          <a:r>
            <a:rPr lang="it-IT" sz="1400" b="1" i="0" baseline="0"/>
            <a:t>Results</a:t>
          </a:r>
          <a:r>
            <a:rPr lang="it-IT" sz="1400" b="0" i="0" baseline="0"/>
            <a:t> </a:t>
          </a:r>
        </a:p>
        <a:p>
          <a:pPr algn="l"/>
          <a:r>
            <a:rPr lang="it-IT" sz="1400" b="0" i="0" baseline="0"/>
            <a:t>The first table shows the results in all tier level for each class  (the capacity tier is divided into two parts but only one will be computed based on the Supply System)</a:t>
          </a:r>
        </a:p>
        <a:p>
          <a:pPr algn="l"/>
          <a:endParaRPr lang="it-IT" sz="1400" b="0" i="0" baseline="0"/>
        </a:p>
        <a:p>
          <a:pPr algn="l"/>
          <a:r>
            <a:rPr lang="it-IT" sz="1400" b="0" i="0" baseline="0"/>
            <a:t>part 2: </a:t>
          </a:r>
          <a:r>
            <a:rPr lang="it-IT" sz="1400" b="1" i="0" baseline="0"/>
            <a:t>Design the interventions</a:t>
          </a:r>
        </a:p>
        <a:p>
          <a:pPr algn="l"/>
          <a:r>
            <a:rPr lang="it-IT" sz="1400" b="0" i="0" baseline="0"/>
            <a:t>The intervention or project must be characterized by the amount of HH partecipating and the tier level to be reached as final goal. This table presents two type of intervention in order to compare the possible impact</a:t>
          </a:r>
        </a:p>
        <a:p>
          <a:pPr algn="l"/>
          <a:endParaRPr lang="it-IT" sz="1400" b="0" i="0" baseline="0"/>
        </a:p>
        <a:p>
          <a:pPr algn="l"/>
          <a:r>
            <a:rPr lang="it-IT" sz="1400" b="0" i="0" baseline="0"/>
            <a:t>part 3: </a:t>
          </a:r>
          <a:r>
            <a:rPr lang="it-IT" sz="1400" b="1" i="0" baseline="0"/>
            <a:t>MTF table &amp; results</a:t>
          </a:r>
        </a:p>
        <a:p>
          <a:pPr algn="l"/>
          <a:r>
            <a:rPr lang="it-IT" sz="1400" b="0" i="0" baseline="0"/>
            <a:t>The principle funcitioning of this final table is very easy. It gives an attribute to each Tier level (there are different type like AI, GMI and free choice), it compute the proportion of the population "living" in those Tier and finally the product of this two elements that gives the contribution. </a:t>
          </a:r>
        </a:p>
        <a:p>
          <a:pPr algn="l"/>
          <a:r>
            <a:rPr lang="it-IT" sz="1400" b="0" i="0" baseline="0"/>
            <a:t>Havign two project (A &amp; B) is useful to compare the possible results and help to make the decisions.</a:t>
          </a:r>
        </a:p>
        <a:p>
          <a:pPr algn="l"/>
          <a:endParaRPr lang="it-IT" sz="1400" b="0" i="0"/>
        </a:p>
        <a:p>
          <a:pPr algn="l"/>
          <a:r>
            <a:rPr lang="it-IT" sz="1400" b="0" i="0"/>
            <a:t>part</a:t>
          </a:r>
          <a:r>
            <a:rPr lang="it-IT" sz="1400" b="0" i="0" baseline="0"/>
            <a:t> 4: GINI???</a:t>
          </a:r>
          <a:endParaRPr lang="it-IT" sz="1400" b="0" i="0"/>
        </a:p>
      </xdr:txBody>
    </xdr:sp>
    <xdr:clientData/>
  </xdr:twoCellAnchor>
  <xdr:twoCellAnchor>
    <xdr:from>
      <xdr:col>0</xdr:col>
      <xdr:colOff>310371</xdr:colOff>
      <xdr:row>80</xdr:row>
      <xdr:rowOff>8421</xdr:rowOff>
    </xdr:from>
    <xdr:to>
      <xdr:col>8</xdr:col>
      <xdr:colOff>35584</xdr:colOff>
      <xdr:row>106</xdr:row>
      <xdr:rowOff>68472</xdr:rowOff>
    </xdr:to>
    <xdr:sp macro="" textlink="">
      <xdr:nvSpPr>
        <xdr:cNvPr id="11" name="CasellaDiTesto 10">
          <a:extLst>
            <a:ext uri="{FF2B5EF4-FFF2-40B4-BE49-F238E27FC236}">
              <a16:creationId xmlns:a16="http://schemas.microsoft.com/office/drawing/2014/main" id="{8D3769B6-2DF5-404F-AEDD-B06DDFFEC365}"/>
            </a:ext>
          </a:extLst>
        </xdr:cNvPr>
        <xdr:cNvSpPr txBox="1"/>
      </xdr:nvSpPr>
      <xdr:spPr>
        <a:xfrm>
          <a:off x="310371" y="14385779"/>
          <a:ext cx="4613515" cy="4732693"/>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t-IT" sz="1400" b="1" i="1"/>
            <a:t>STEP 4 </a:t>
          </a:r>
        </a:p>
        <a:p>
          <a:pPr algn="l"/>
          <a:r>
            <a:rPr lang="it-IT" sz="1400" b="0" i="0"/>
            <a:t>Press</a:t>
          </a:r>
          <a:r>
            <a:rPr lang="it-IT" sz="1400" b="0" i="0" baseline="0"/>
            <a:t> the bottom "APP_finale" to shape the final sheet. It will be filled with a table for each class, both for those who partecipate and those who don't.</a:t>
          </a:r>
        </a:p>
        <a:p>
          <a:pPr algn="l"/>
          <a:r>
            <a:rPr lang="it-IT" sz="1400" b="0" i="0" baseline="0"/>
            <a:t>The table is complete with all the variables and attributes necessary to run the software RAMP. </a:t>
          </a:r>
        </a:p>
        <a:p>
          <a:pPr algn="l"/>
          <a:r>
            <a:rPr lang="it-IT" sz="1400" b="0" i="0"/>
            <a:t>The columns </a:t>
          </a:r>
          <a:r>
            <a:rPr lang="it-IT" sz="1400" b="0" i="1"/>
            <a:t>quantity</a:t>
          </a:r>
          <a:r>
            <a:rPr lang="it-IT" sz="1400" b="0" i="0"/>
            <a:t>, </a:t>
          </a:r>
          <a:r>
            <a:rPr lang="it-IT" sz="1400" b="0" i="1"/>
            <a:t>power</a:t>
          </a:r>
          <a:r>
            <a:rPr lang="it-IT" sz="1400" b="0" i="1" baseline="0"/>
            <a:t> </a:t>
          </a:r>
          <a:r>
            <a:rPr lang="it-IT" sz="1400" b="0" i="0"/>
            <a:t>and </a:t>
          </a:r>
          <a:r>
            <a:rPr lang="it-IT" sz="1400" b="0" i="1"/>
            <a:t>time </a:t>
          </a:r>
          <a:r>
            <a:rPr lang="it-IT" sz="1400" b="0" i="0"/>
            <a:t>will be taken from app_iniziale.</a:t>
          </a:r>
          <a:r>
            <a:rPr lang="it-IT" sz="1400" b="0" i="0" baseline="0"/>
            <a:t> Plus there is a control based on the tier level inserted on the table "design of intervention". (e.g.: if 'Name_Class' will be tier 4 after, all the app considered by ESMAP in tier 4 must have q.ty, power and time &gt; 0)</a:t>
          </a:r>
        </a:p>
        <a:p>
          <a:pPr algn="l"/>
          <a:endParaRPr lang="it-IT" sz="1400" b="0" i="0" baseline="0"/>
        </a:p>
        <a:p>
          <a:pPr algn="l"/>
          <a:r>
            <a:rPr lang="it-IT" sz="1400" b="0" i="0" baseline="0"/>
            <a:t>default values: leave it empy or with castro's values??</a:t>
          </a:r>
        </a:p>
        <a:p>
          <a:pPr algn="l"/>
          <a:endParaRPr lang="it-IT" sz="1400" b="0" i="0" baseline="0"/>
        </a:p>
        <a:p>
          <a:pPr algn="l"/>
          <a:r>
            <a:rPr lang="it-IT" sz="1400" b="0" i="0" baseline="0"/>
            <a:t>after this the last macro must be lunched in order to create the 12 input files ( the values change based on the months)</a:t>
          </a:r>
        </a:p>
        <a:p>
          <a:pPr algn="l"/>
          <a:endParaRPr lang="it-IT" sz="1400" b="0" i="0" baseline="0"/>
        </a:p>
        <a:p>
          <a:pPr algn="l"/>
          <a:r>
            <a:rPr lang="it-IT" sz="1400" b="0" i="0" baseline="0"/>
            <a:t>RAMP must be runned </a:t>
          </a:r>
        </a:p>
        <a:p>
          <a:pPr algn="l"/>
          <a:r>
            <a:rPr lang="it-IT" sz="1400" b="0" i="0" baseline="0"/>
            <a:t>it creates 12 output files</a:t>
          </a:r>
        </a:p>
        <a:p>
          <a:pPr algn="l"/>
          <a:r>
            <a:rPr lang="it-IT" sz="1400" b="0" i="0" baseline="0"/>
            <a:t>last macro will be able to create one single file as output</a:t>
          </a:r>
          <a:endParaRPr lang="it-IT" sz="1400" b="0" i="0"/>
        </a:p>
      </xdr:txBody>
    </xdr:sp>
    <xdr:clientData/>
  </xdr:twoCellAnchor>
  <xdr:twoCellAnchor>
    <xdr:from>
      <xdr:col>16</xdr:col>
      <xdr:colOff>6499</xdr:colOff>
      <xdr:row>32</xdr:row>
      <xdr:rowOff>139592</xdr:rowOff>
    </xdr:from>
    <xdr:to>
      <xdr:col>26</xdr:col>
      <xdr:colOff>21739</xdr:colOff>
      <xdr:row>46</xdr:row>
      <xdr:rowOff>90228</xdr:rowOff>
    </xdr:to>
    <xdr:sp macro="" textlink="">
      <xdr:nvSpPr>
        <xdr:cNvPr id="10" name="CasellaDiTesto 9">
          <a:extLst>
            <a:ext uri="{FF2B5EF4-FFF2-40B4-BE49-F238E27FC236}">
              <a16:creationId xmlns:a16="http://schemas.microsoft.com/office/drawing/2014/main" id="{3AC09BFF-5C22-4015-A790-289AD1CFC0D9}"/>
            </a:ext>
          </a:extLst>
        </xdr:cNvPr>
        <xdr:cNvSpPr txBox="1"/>
      </xdr:nvSpPr>
      <xdr:spPr>
        <a:xfrm>
          <a:off x="9783103" y="5890535"/>
          <a:ext cx="6125617" cy="2466674"/>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more details</a:t>
          </a:r>
        </a:p>
        <a:p>
          <a:endParaRPr lang="it-IT" sz="1100"/>
        </a:p>
        <a:p>
          <a:r>
            <a:rPr lang="it-IT" sz="1100" b="1"/>
            <a:t>!!!</a:t>
          </a:r>
          <a:r>
            <a:rPr lang="it-IT" sz="1100"/>
            <a:t> </a:t>
          </a:r>
        </a:p>
        <a:p>
          <a:endParaRPr lang="it-IT" sz="1100"/>
        </a:p>
        <a:p>
          <a:r>
            <a:rPr lang="it-IT" sz="1100"/>
            <a:t>- this info will be used only for calculating</a:t>
          </a:r>
          <a:r>
            <a:rPr lang="it-IT" sz="1100" baseline="0"/>
            <a:t> the tiers and re-used for the final part: APP_finale. The table will be copied and pasted to the related class, either if it's partecipating in the project or not.</a:t>
          </a:r>
        </a:p>
        <a:p>
          <a:r>
            <a:rPr lang="it-IT" sz="1100" baseline="0"/>
            <a:t>- Funcioning Time should be insert but after (app_finale) it will be over-written by the value computed with the info taken from the INPUT sheet</a:t>
          </a:r>
        </a:p>
        <a:p>
          <a:r>
            <a:rPr lang="it-IT" sz="1100" baseline="0"/>
            <a:t>- those who are </a:t>
          </a:r>
          <a:r>
            <a:rPr lang="it-IT" sz="1100" i="1" baseline="0"/>
            <a:t>'no access'</a:t>
          </a:r>
          <a:r>
            <a:rPr lang="it-IT" sz="1100" baseline="0"/>
            <a:t> can be left empty becouse their tier will be 0 anyway. (if you insert app it is OK since it will be copied after)</a:t>
          </a:r>
          <a:endParaRPr lang="it-IT" sz="1100"/>
        </a:p>
      </xdr:txBody>
    </xdr:sp>
    <xdr:clientData/>
  </xdr:twoCellAnchor>
  <xdr:twoCellAnchor>
    <xdr:from>
      <xdr:col>9</xdr:col>
      <xdr:colOff>361950</xdr:colOff>
      <xdr:row>99</xdr:row>
      <xdr:rowOff>19050</xdr:rowOff>
    </xdr:from>
    <xdr:to>
      <xdr:col>14</xdr:col>
      <xdr:colOff>495300</xdr:colOff>
      <xdr:row>107</xdr:row>
      <xdr:rowOff>171450</xdr:rowOff>
    </xdr:to>
    <xdr:sp macro="[0]!salva_file_mesi" textlink="">
      <xdr:nvSpPr>
        <xdr:cNvPr id="12" name="Ovale 11">
          <a:extLst>
            <a:ext uri="{FF2B5EF4-FFF2-40B4-BE49-F238E27FC236}">
              <a16:creationId xmlns:a16="http://schemas.microsoft.com/office/drawing/2014/main" id="{10B217D6-DD29-8773-0980-083D8C0A16F2}"/>
            </a:ext>
          </a:extLst>
        </xdr:cNvPr>
        <xdr:cNvSpPr/>
      </xdr:nvSpPr>
      <xdr:spPr>
        <a:xfrm>
          <a:off x="5848350" y="18878550"/>
          <a:ext cx="3181350" cy="1676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4000" b="1">
              <a:solidFill>
                <a:sysClr val="windowText" lastClr="000000"/>
              </a:solidFill>
            </a:rPr>
            <a:t>RAMP</a:t>
          </a:r>
          <a:endParaRPr lang="en-GB" sz="1100" b="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1672</xdr:colOff>
      <xdr:row>2</xdr:row>
      <xdr:rowOff>37170</xdr:rowOff>
    </xdr:from>
    <xdr:to>
      <xdr:col>4</xdr:col>
      <xdr:colOff>513219</xdr:colOff>
      <xdr:row>6</xdr:row>
      <xdr:rowOff>0</xdr:rowOff>
    </xdr:to>
    <xdr:sp macro="[0]!follow_link" textlink="">
      <xdr:nvSpPr>
        <xdr:cNvPr id="2" name="Rettangolo con angoli arrotondati 4">
          <a:extLst>
            <a:ext uri="{FF2B5EF4-FFF2-40B4-BE49-F238E27FC236}">
              <a16:creationId xmlns:a16="http://schemas.microsoft.com/office/drawing/2014/main" id="{5FEA6FFA-DF3E-4B2F-9560-0BA13D7B8545}"/>
            </a:ext>
            <a:ext uri="{147F2762-F138-4A5C-976F-8EAC2B608ADB}">
              <a16:predDERef xmlns:a16="http://schemas.microsoft.com/office/drawing/2014/main" pred="{18958F20-A84C-1685-8004-3BEE38ED83D7}"/>
            </a:ext>
          </a:extLst>
        </xdr:cNvPr>
        <xdr:cNvSpPr/>
      </xdr:nvSpPr>
      <xdr:spPr>
        <a:xfrm>
          <a:off x="4290097" y="402512"/>
          <a:ext cx="2781889" cy="693515"/>
        </a:xfrm>
        <a:prstGeom prst="roundRect">
          <a:avLst>
            <a:gd name="adj" fmla="val 29210"/>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a:solidFill>
                <a:srgbClr val="000000"/>
              </a:solidFill>
              <a:latin typeface="+mn-lt"/>
              <a:ea typeface="+mn-lt"/>
              <a:cs typeface="+mn-lt"/>
            </a:rPr>
            <a:t>DOWNLOAD DATA FOR TEMPERATURE</a:t>
          </a:r>
        </a:p>
      </xdr:txBody>
    </xdr:sp>
    <xdr:clientData/>
  </xdr:twoCellAnchor>
  <xdr:twoCellAnchor>
    <xdr:from>
      <xdr:col>0</xdr:col>
      <xdr:colOff>208280</xdr:colOff>
      <xdr:row>25</xdr:row>
      <xdr:rowOff>164346</xdr:rowOff>
    </xdr:from>
    <xdr:to>
      <xdr:col>1</xdr:col>
      <xdr:colOff>1112519</xdr:colOff>
      <xdr:row>27</xdr:row>
      <xdr:rowOff>144779</xdr:rowOff>
    </xdr:to>
    <xdr:sp macro="[0]!Print_Appliance_Sheet_2" textlink="">
      <xdr:nvSpPr>
        <xdr:cNvPr id="3" name="Rettangolo con angoli arrotondati 2">
          <a:extLst>
            <a:ext uri="{FF2B5EF4-FFF2-40B4-BE49-F238E27FC236}">
              <a16:creationId xmlns:a16="http://schemas.microsoft.com/office/drawing/2014/main" id="{1F639487-DDC7-484C-A21B-A45F33F02250}"/>
            </a:ext>
          </a:extLst>
        </xdr:cNvPr>
        <xdr:cNvSpPr/>
      </xdr:nvSpPr>
      <xdr:spPr>
        <a:xfrm>
          <a:off x="208280" y="5399286"/>
          <a:ext cx="2100579" cy="460493"/>
        </a:xfrm>
        <a:prstGeom prst="roundRect">
          <a:avLst/>
        </a:prstGeom>
        <a:ln>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it-IT" sz="1800" b="1" i="1">
              <a:solidFill>
                <a:sysClr val="windowText" lastClr="000000"/>
              </a:solidFill>
            </a:rPr>
            <a:t>PRINT</a:t>
          </a:r>
          <a:r>
            <a:rPr lang="it-IT" sz="1800" b="1" i="1" baseline="0">
              <a:solidFill>
                <a:sysClr val="windowText" lastClr="000000"/>
              </a:solidFill>
            </a:rPr>
            <a:t> APP_iniziale</a:t>
          </a:r>
          <a:endParaRPr lang="it-IT" sz="1050" b="1" i="1">
            <a:solidFill>
              <a:sysClr val="windowText" lastClr="000000"/>
            </a:solidFill>
          </a:endParaRPr>
        </a:p>
      </xdr:txBody>
    </xdr:sp>
    <xdr:clientData/>
  </xdr:twoCellAnchor>
  <xdr:twoCellAnchor>
    <xdr:from>
      <xdr:col>3</xdr:col>
      <xdr:colOff>524975</xdr:colOff>
      <xdr:row>22</xdr:row>
      <xdr:rowOff>139178</xdr:rowOff>
    </xdr:from>
    <xdr:to>
      <xdr:col>4</xdr:col>
      <xdr:colOff>605847</xdr:colOff>
      <xdr:row>25</xdr:row>
      <xdr:rowOff>104384</xdr:rowOff>
    </xdr:to>
    <xdr:sp macro="[0]!Clear_survey" textlink="">
      <xdr:nvSpPr>
        <xdr:cNvPr id="43" name="Rettangolo con angoli arrotondati 3">
          <a:extLst>
            <a:ext uri="{FF2B5EF4-FFF2-40B4-BE49-F238E27FC236}">
              <a16:creationId xmlns:a16="http://schemas.microsoft.com/office/drawing/2014/main" id="{8EF22043-BE79-C207-AFDF-992B997B2CDD}"/>
            </a:ext>
          </a:extLst>
        </xdr:cNvPr>
        <xdr:cNvSpPr/>
      </xdr:nvSpPr>
      <xdr:spPr>
        <a:xfrm>
          <a:off x="4813400" y="4645068"/>
          <a:ext cx="2351214" cy="695891"/>
        </a:xfrm>
        <a:prstGeom prst="roundRect">
          <a:avLst>
            <a:gd name="adj" fmla="val 27917"/>
          </a:avLst>
        </a:prstGeom>
        <a:ln>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it-IT" sz="2000" b="1">
              <a:solidFill>
                <a:sysClr val="windowText" lastClr="000000"/>
              </a:solidFill>
            </a:rPr>
            <a:t>CLEAR</a:t>
          </a:r>
          <a:r>
            <a:rPr lang="it-IT" sz="2000" b="1" baseline="0">
              <a:solidFill>
                <a:sysClr val="windowText" lastClr="000000"/>
              </a:solidFill>
            </a:rPr>
            <a:t> SURVEY</a:t>
          </a:r>
          <a:endParaRPr lang="it-IT" sz="2000" b="1">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92</xdr:col>
      <xdr:colOff>9072</xdr:colOff>
      <xdr:row>9</xdr:row>
      <xdr:rowOff>9072</xdr:rowOff>
    </xdr:from>
    <xdr:to>
      <xdr:col>95</xdr:col>
      <xdr:colOff>598715</xdr:colOff>
      <xdr:row>13</xdr:row>
      <xdr:rowOff>181429</xdr:rowOff>
    </xdr:to>
    <xdr:sp macro="[0]!Project_B" textlink="">
      <xdr:nvSpPr>
        <xdr:cNvPr id="2" name="Rettangolo con angoli arrotondati 1">
          <a:extLst>
            <a:ext uri="{FF2B5EF4-FFF2-40B4-BE49-F238E27FC236}">
              <a16:creationId xmlns:a16="http://schemas.microsoft.com/office/drawing/2014/main" id="{8F3EE528-8BA7-D9C8-56BB-CC423D68AFDD}"/>
            </a:ext>
          </a:extLst>
        </xdr:cNvPr>
        <xdr:cNvSpPr/>
      </xdr:nvSpPr>
      <xdr:spPr>
        <a:xfrm>
          <a:off x="52614286" y="2757715"/>
          <a:ext cx="2413000" cy="925285"/>
        </a:xfrm>
        <a:prstGeom prst="roundRect">
          <a:avLst/>
        </a:prstGeom>
        <a:solidFill>
          <a:schemeClr val="accent5">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3200" b="1">
              <a:solidFill>
                <a:sysClr val="windowText" lastClr="000000"/>
              </a:solidFill>
            </a:rPr>
            <a:t>PROJECT B</a:t>
          </a:r>
          <a:endParaRPr lang="it-IT" sz="1100" b="1">
            <a:solidFill>
              <a:sysClr val="windowText" lastClr="000000"/>
            </a:solidFill>
          </a:endParaRPr>
        </a:p>
      </xdr:txBody>
    </xdr:sp>
    <xdr:clientData/>
  </xdr:twoCellAnchor>
  <xdr:twoCellAnchor>
    <xdr:from>
      <xdr:col>0</xdr:col>
      <xdr:colOff>165100</xdr:colOff>
      <xdr:row>0</xdr:row>
      <xdr:rowOff>66675</xdr:rowOff>
    </xdr:from>
    <xdr:to>
      <xdr:col>2</xdr:col>
      <xdr:colOff>1065213</xdr:colOff>
      <xdr:row>0</xdr:row>
      <xdr:rowOff>481012</xdr:rowOff>
    </xdr:to>
    <xdr:sp macro="[0]!CALCOLO_TIER_FINALE_2" textlink="">
      <xdr:nvSpPr>
        <xdr:cNvPr id="7" name="Rettangolo con angoli arrotondati 2">
          <a:extLst>
            <a:ext uri="{FF2B5EF4-FFF2-40B4-BE49-F238E27FC236}">
              <a16:creationId xmlns:a16="http://schemas.microsoft.com/office/drawing/2014/main" id="{B59348FD-3C13-42F0-8861-E9E049A6B224}"/>
            </a:ext>
          </a:extLst>
        </xdr:cNvPr>
        <xdr:cNvSpPr/>
      </xdr:nvSpPr>
      <xdr:spPr>
        <a:xfrm>
          <a:off x="165100" y="66675"/>
          <a:ext cx="2979738" cy="414337"/>
        </a:xfrm>
        <a:prstGeom prst="roundRect">
          <a:avLst/>
        </a:prstGeom>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it-IT" sz="2000" b="1" i="1">
              <a:solidFill>
                <a:sysClr val="windowText" lastClr="000000"/>
              </a:solidFill>
            </a:rPr>
            <a:t>TIER CALCULATION</a:t>
          </a:r>
        </a:p>
      </xdr:txBody>
    </xdr:sp>
    <xdr:clientData/>
  </xdr:twoCellAnchor>
  <xdr:twoCellAnchor>
    <xdr:from>
      <xdr:col>92</xdr:col>
      <xdr:colOff>0</xdr:colOff>
      <xdr:row>2</xdr:row>
      <xdr:rowOff>9072</xdr:rowOff>
    </xdr:from>
    <xdr:to>
      <xdr:col>95</xdr:col>
      <xdr:colOff>589643</xdr:colOff>
      <xdr:row>6</xdr:row>
      <xdr:rowOff>170545</xdr:rowOff>
    </xdr:to>
    <xdr:sp macro="[0]!Project_A" textlink="">
      <xdr:nvSpPr>
        <xdr:cNvPr id="5" name="Rettangolo con angoli arrotondati 4">
          <a:extLst>
            <a:ext uri="{FF2B5EF4-FFF2-40B4-BE49-F238E27FC236}">
              <a16:creationId xmlns:a16="http://schemas.microsoft.com/office/drawing/2014/main" id="{3BE3F144-5684-444D-B066-B53C8B1CBEB1}"/>
            </a:ext>
          </a:extLst>
        </xdr:cNvPr>
        <xdr:cNvSpPr/>
      </xdr:nvSpPr>
      <xdr:spPr>
        <a:xfrm>
          <a:off x="52605214" y="1460501"/>
          <a:ext cx="2413000" cy="896258"/>
        </a:xfrm>
        <a:prstGeom prst="roundRect">
          <a:avLst/>
        </a:prstGeom>
        <a:solidFill>
          <a:schemeClr val="accent2">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3200" b="1">
              <a:solidFill>
                <a:sysClr val="windowText" lastClr="000000"/>
              </a:solidFill>
            </a:rPr>
            <a:t>PROJECT</a:t>
          </a:r>
          <a:r>
            <a:rPr lang="it-IT" sz="3200" b="1" baseline="0">
              <a:solidFill>
                <a:sysClr val="windowText" lastClr="000000"/>
              </a:solidFill>
            </a:rPr>
            <a:t> A</a:t>
          </a:r>
          <a:endParaRPr lang="it-IT" sz="3200" b="1">
            <a:solidFill>
              <a:sysClr val="windowText" lastClr="000000"/>
            </a:solidFill>
          </a:endParaRPr>
        </a:p>
      </xdr:txBody>
    </xdr:sp>
    <xdr:clientData/>
  </xdr:twoCellAnchor>
  <xdr:twoCellAnchor>
    <xdr:from>
      <xdr:col>22</xdr:col>
      <xdr:colOff>268942</xdr:colOff>
      <xdr:row>8</xdr:row>
      <xdr:rowOff>97118</xdr:rowOff>
    </xdr:from>
    <xdr:to>
      <xdr:col>25</xdr:col>
      <xdr:colOff>313765</xdr:colOff>
      <xdr:row>12</xdr:row>
      <xdr:rowOff>14941</xdr:rowOff>
    </xdr:to>
    <xdr:sp macro="[0]!Chart_Plot" textlink="">
      <xdr:nvSpPr>
        <xdr:cNvPr id="3" name="Rettangolo con angoli arrotondati 2">
          <a:extLst>
            <a:ext uri="{FF2B5EF4-FFF2-40B4-BE49-F238E27FC236}">
              <a16:creationId xmlns:a16="http://schemas.microsoft.com/office/drawing/2014/main" id="{29051E5B-DB9A-F2A4-14DF-B1CC532C2484}"/>
            </a:ext>
          </a:extLst>
        </xdr:cNvPr>
        <xdr:cNvSpPr/>
      </xdr:nvSpPr>
      <xdr:spPr>
        <a:xfrm>
          <a:off x="23719118" y="2465294"/>
          <a:ext cx="2442882" cy="694765"/>
        </a:xfrm>
        <a:prstGeom prst="roundRect">
          <a:avLst/>
        </a:prstGeom>
        <a:solidFill>
          <a:schemeClr val="accent6">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i="1">
              <a:solidFill>
                <a:sysClr val="windowText" lastClr="000000"/>
              </a:solidFill>
            </a:rPr>
            <a:t>PLOT CHARTS</a:t>
          </a:r>
        </a:p>
      </xdr:txBody>
    </xdr:sp>
    <xdr:clientData/>
  </xdr:twoCellAnchor>
  <xdr:twoCellAnchor>
    <xdr:from>
      <xdr:col>27</xdr:col>
      <xdr:colOff>0</xdr:colOff>
      <xdr:row>1</xdr:row>
      <xdr:rowOff>0</xdr:rowOff>
    </xdr:from>
    <xdr:to>
      <xdr:col>39</xdr:col>
      <xdr:colOff>320040</xdr:colOff>
      <xdr:row>18</xdr:row>
      <xdr:rowOff>99060</xdr:rowOff>
    </xdr:to>
    <xdr:graphicFrame macro="">
      <xdr:nvGraphicFramePr>
        <xdr:cNvPr id="4" name="Grafico 3">
          <a:extLst>
            <a:ext uri="{FF2B5EF4-FFF2-40B4-BE49-F238E27FC236}">
              <a16:creationId xmlns:a16="http://schemas.microsoft.com/office/drawing/2014/main" id="{0098281A-CBFB-8075-A687-76683E5102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0</xdr:colOff>
      <xdr:row>19</xdr:row>
      <xdr:rowOff>43180</xdr:rowOff>
    </xdr:from>
    <xdr:to>
      <xdr:col>39</xdr:col>
      <xdr:colOff>320040</xdr:colOff>
      <xdr:row>39</xdr:row>
      <xdr:rowOff>180340</xdr:rowOff>
    </xdr:to>
    <xdr:graphicFrame macro="">
      <xdr:nvGraphicFramePr>
        <xdr:cNvPr id="6" name="Grafico 5">
          <a:extLst>
            <a:ext uri="{FF2B5EF4-FFF2-40B4-BE49-F238E27FC236}">
              <a16:creationId xmlns:a16="http://schemas.microsoft.com/office/drawing/2014/main" id="{A2248B9C-2A13-F65A-01DC-0618761BD2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571501</xdr:colOff>
      <xdr:row>40</xdr:row>
      <xdr:rowOff>124460</xdr:rowOff>
    </xdr:from>
    <xdr:to>
      <xdr:col>39</xdr:col>
      <xdr:colOff>295193</xdr:colOff>
      <xdr:row>61</xdr:row>
      <xdr:rowOff>93980</xdr:rowOff>
    </xdr:to>
    <xdr:graphicFrame macro="">
      <xdr:nvGraphicFramePr>
        <xdr:cNvPr id="8" name="Grafico 7">
          <a:extLst>
            <a:ext uri="{FF2B5EF4-FFF2-40B4-BE49-F238E27FC236}">
              <a16:creationId xmlns:a16="http://schemas.microsoft.com/office/drawing/2014/main" id="{7030A858-EA1A-EE3D-80BF-022B84CAFD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0</xdr:colOff>
      <xdr:row>62</xdr:row>
      <xdr:rowOff>38100</xdr:rowOff>
    </xdr:from>
    <xdr:to>
      <xdr:col>35</xdr:col>
      <xdr:colOff>203200</xdr:colOff>
      <xdr:row>83</xdr:row>
      <xdr:rowOff>7620</xdr:rowOff>
    </xdr:to>
    <xdr:graphicFrame macro="">
      <xdr:nvGraphicFramePr>
        <xdr:cNvPr id="9" name="Grafico 8">
          <a:extLst>
            <a:ext uri="{FF2B5EF4-FFF2-40B4-BE49-F238E27FC236}">
              <a16:creationId xmlns:a16="http://schemas.microsoft.com/office/drawing/2014/main" id="{BA4F8980-0E41-FEA0-8255-69111AD596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35</xdr:col>
      <xdr:colOff>457200</xdr:colOff>
      <xdr:row>62</xdr:row>
      <xdr:rowOff>38100</xdr:rowOff>
    </xdr:from>
    <xdr:to>
      <xdr:col>43</xdr:col>
      <xdr:colOff>157480</xdr:colOff>
      <xdr:row>83</xdr:row>
      <xdr:rowOff>7620</xdr:rowOff>
    </xdr:to>
    <xdr:graphicFrame macro="">
      <xdr:nvGraphicFramePr>
        <xdr:cNvPr id="10" name="Grafico 9">
          <a:extLst>
            <a:ext uri="{FF2B5EF4-FFF2-40B4-BE49-F238E27FC236}">
              <a16:creationId xmlns:a16="http://schemas.microsoft.com/office/drawing/2014/main" id="{ED116A97-072E-011B-AEEB-27FC98BFE6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411480</xdr:colOff>
      <xdr:row>62</xdr:row>
      <xdr:rowOff>38100</xdr:rowOff>
    </xdr:from>
    <xdr:to>
      <xdr:col>50</xdr:col>
      <xdr:colOff>805180</xdr:colOff>
      <xdr:row>83</xdr:row>
      <xdr:rowOff>7620</xdr:rowOff>
    </xdr:to>
    <xdr:graphicFrame macro="">
      <xdr:nvGraphicFramePr>
        <xdr:cNvPr id="11" name="Grafico 10">
          <a:extLst>
            <a:ext uri="{FF2B5EF4-FFF2-40B4-BE49-F238E27FC236}">
              <a16:creationId xmlns:a16="http://schemas.microsoft.com/office/drawing/2014/main" id="{95B50E2B-D5C0-3C98-ECF0-A168AD2D8B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0</xdr:colOff>
      <xdr:row>84</xdr:row>
      <xdr:rowOff>78740</xdr:rowOff>
    </xdr:from>
    <xdr:to>
      <xdr:col>35</xdr:col>
      <xdr:colOff>203200</xdr:colOff>
      <xdr:row>105</xdr:row>
      <xdr:rowOff>48260</xdr:rowOff>
    </xdr:to>
    <xdr:graphicFrame macro="">
      <xdr:nvGraphicFramePr>
        <xdr:cNvPr id="12" name="Grafico 11">
          <a:extLst>
            <a:ext uri="{FF2B5EF4-FFF2-40B4-BE49-F238E27FC236}">
              <a16:creationId xmlns:a16="http://schemas.microsoft.com/office/drawing/2014/main" id="{62C9B75D-1AA4-257E-19FB-AA8910C55D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35</xdr:col>
      <xdr:colOff>457200</xdr:colOff>
      <xdr:row>84</xdr:row>
      <xdr:rowOff>78740</xdr:rowOff>
    </xdr:from>
    <xdr:to>
      <xdr:col>43</xdr:col>
      <xdr:colOff>157480</xdr:colOff>
      <xdr:row>105</xdr:row>
      <xdr:rowOff>48260</xdr:rowOff>
    </xdr:to>
    <xdr:graphicFrame macro="">
      <xdr:nvGraphicFramePr>
        <xdr:cNvPr id="13" name="Grafico 12">
          <a:extLst>
            <a:ext uri="{FF2B5EF4-FFF2-40B4-BE49-F238E27FC236}">
              <a16:creationId xmlns:a16="http://schemas.microsoft.com/office/drawing/2014/main" id="{B6168538-59AD-9F49-570F-A943749EF6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43</xdr:col>
      <xdr:colOff>411480</xdr:colOff>
      <xdr:row>84</xdr:row>
      <xdr:rowOff>78740</xdr:rowOff>
    </xdr:from>
    <xdr:to>
      <xdr:col>50</xdr:col>
      <xdr:colOff>805180</xdr:colOff>
      <xdr:row>105</xdr:row>
      <xdr:rowOff>48260</xdr:rowOff>
    </xdr:to>
    <xdr:graphicFrame macro="">
      <xdr:nvGraphicFramePr>
        <xdr:cNvPr id="14" name="Grafico 13">
          <a:extLst>
            <a:ext uri="{FF2B5EF4-FFF2-40B4-BE49-F238E27FC236}">
              <a16:creationId xmlns:a16="http://schemas.microsoft.com/office/drawing/2014/main" id="{379F13D0-E884-D950-02EB-CA92E9E3C7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27</xdr:col>
      <xdr:colOff>0</xdr:colOff>
      <xdr:row>106</xdr:row>
      <xdr:rowOff>119380</xdr:rowOff>
    </xdr:from>
    <xdr:to>
      <xdr:col>35</xdr:col>
      <xdr:colOff>203200</xdr:colOff>
      <xdr:row>127</xdr:row>
      <xdr:rowOff>88900</xdr:rowOff>
    </xdr:to>
    <xdr:graphicFrame macro="">
      <xdr:nvGraphicFramePr>
        <xdr:cNvPr id="15" name="Grafico 14">
          <a:extLst>
            <a:ext uri="{FF2B5EF4-FFF2-40B4-BE49-F238E27FC236}">
              <a16:creationId xmlns:a16="http://schemas.microsoft.com/office/drawing/2014/main" id="{B6287E80-8CAF-008B-C2E5-74360BF091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457200</xdr:colOff>
      <xdr:row>106</xdr:row>
      <xdr:rowOff>119380</xdr:rowOff>
    </xdr:from>
    <xdr:to>
      <xdr:col>43</xdr:col>
      <xdr:colOff>157480</xdr:colOff>
      <xdr:row>127</xdr:row>
      <xdr:rowOff>88900</xdr:rowOff>
    </xdr:to>
    <xdr:graphicFrame macro="">
      <xdr:nvGraphicFramePr>
        <xdr:cNvPr id="16" name="Grafico 15">
          <a:extLst>
            <a:ext uri="{FF2B5EF4-FFF2-40B4-BE49-F238E27FC236}">
              <a16:creationId xmlns:a16="http://schemas.microsoft.com/office/drawing/2014/main" id="{817B76D9-224B-B682-4A4C-54EF83B50D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43</xdr:col>
      <xdr:colOff>411480</xdr:colOff>
      <xdr:row>106</xdr:row>
      <xdr:rowOff>119380</xdr:rowOff>
    </xdr:from>
    <xdr:to>
      <xdr:col>50</xdr:col>
      <xdr:colOff>805180</xdr:colOff>
      <xdr:row>127</xdr:row>
      <xdr:rowOff>88900</xdr:rowOff>
    </xdr:to>
    <xdr:graphicFrame macro="">
      <xdr:nvGraphicFramePr>
        <xdr:cNvPr id="17" name="Grafico 16">
          <a:extLst>
            <a:ext uri="{FF2B5EF4-FFF2-40B4-BE49-F238E27FC236}">
              <a16:creationId xmlns:a16="http://schemas.microsoft.com/office/drawing/2014/main" id="{9DE50B0C-83C5-0021-8845-E00AED6BBA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27</xdr:col>
      <xdr:colOff>0</xdr:colOff>
      <xdr:row>128</xdr:row>
      <xdr:rowOff>160020</xdr:rowOff>
    </xdr:from>
    <xdr:to>
      <xdr:col>35</xdr:col>
      <xdr:colOff>203200</xdr:colOff>
      <xdr:row>149</xdr:row>
      <xdr:rowOff>129540</xdr:rowOff>
    </xdr:to>
    <xdr:graphicFrame macro="">
      <xdr:nvGraphicFramePr>
        <xdr:cNvPr id="18" name="Grafico 17">
          <a:extLst>
            <a:ext uri="{FF2B5EF4-FFF2-40B4-BE49-F238E27FC236}">
              <a16:creationId xmlns:a16="http://schemas.microsoft.com/office/drawing/2014/main" id="{25037221-0636-BE61-BCAF-12868E364A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35</xdr:col>
      <xdr:colOff>457200</xdr:colOff>
      <xdr:row>128</xdr:row>
      <xdr:rowOff>160020</xdr:rowOff>
    </xdr:from>
    <xdr:to>
      <xdr:col>43</xdr:col>
      <xdr:colOff>157480</xdr:colOff>
      <xdr:row>149</xdr:row>
      <xdr:rowOff>129540</xdr:rowOff>
    </xdr:to>
    <xdr:graphicFrame macro="">
      <xdr:nvGraphicFramePr>
        <xdr:cNvPr id="19" name="Grafico 18">
          <a:extLst>
            <a:ext uri="{FF2B5EF4-FFF2-40B4-BE49-F238E27FC236}">
              <a16:creationId xmlns:a16="http://schemas.microsoft.com/office/drawing/2014/main" id="{200D2E29-6DD3-DC34-F593-6095290186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411480</xdr:colOff>
      <xdr:row>128</xdr:row>
      <xdr:rowOff>160020</xdr:rowOff>
    </xdr:from>
    <xdr:to>
      <xdr:col>50</xdr:col>
      <xdr:colOff>805180</xdr:colOff>
      <xdr:row>149</xdr:row>
      <xdr:rowOff>129540</xdr:rowOff>
    </xdr:to>
    <xdr:graphicFrame macro="">
      <xdr:nvGraphicFramePr>
        <xdr:cNvPr id="20" name="Grafico 19">
          <a:extLst>
            <a:ext uri="{FF2B5EF4-FFF2-40B4-BE49-F238E27FC236}">
              <a16:creationId xmlns:a16="http://schemas.microsoft.com/office/drawing/2014/main" id="{B99AA08E-98FB-8A21-6D4E-92F02A4355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27</xdr:col>
      <xdr:colOff>0</xdr:colOff>
      <xdr:row>151</xdr:row>
      <xdr:rowOff>17779</xdr:rowOff>
    </xdr:from>
    <xdr:to>
      <xdr:col>35</xdr:col>
      <xdr:colOff>203200</xdr:colOff>
      <xdr:row>171</xdr:row>
      <xdr:rowOff>170179</xdr:rowOff>
    </xdr:to>
    <xdr:graphicFrame macro="">
      <xdr:nvGraphicFramePr>
        <xdr:cNvPr id="21" name="Grafico 20">
          <a:extLst>
            <a:ext uri="{FF2B5EF4-FFF2-40B4-BE49-F238E27FC236}">
              <a16:creationId xmlns:a16="http://schemas.microsoft.com/office/drawing/2014/main" id="{652EB715-426A-79B9-DC81-2AA8CEA50D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35</xdr:col>
      <xdr:colOff>457200</xdr:colOff>
      <xdr:row>151</xdr:row>
      <xdr:rowOff>17779</xdr:rowOff>
    </xdr:from>
    <xdr:to>
      <xdr:col>43</xdr:col>
      <xdr:colOff>157480</xdr:colOff>
      <xdr:row>171</xdr:row>
      <xdr:rowOff>170179</xdr:rowOff>
    </xdr:to>
    <xdr:graphicFrame macro="">
      <xdr:nvGraphicFramePr>
        <xdr:cNvPr id="22" name="Grafico 21">
          <a:extLst>
            <a:ext uri="{FF2B5EF4-FFF2-40B4-BE49-F238E27FC236}">
              <a16:creationId xmlns:a16="http://schemas.microsoft.com/office/drawing/2014/main" id="{82F18A39-AB24-BF6C-4C87-CF418BC5FC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43</xdr:col>
      <xdr:colOff>411480</xdr:colOff>
      <xdr:row>151</xdr:row>
      <xdr:rowOff>17779</xdr:rowOff>
    </xdr:from>
    <xdr:to>
      <xdr:col>50</xdr:col>
      <xdr:colOff>805180</xdr:colOff>
      <xdr:row>171</xdr:row>
      <xdr:rowOff>170179</xdr:rowOff>
    </xdr:to>
    <xdr:graphicFrame macro="">
      <xdr:nvGraphicFramePr>
        <xdr:cNvPr id="23" name="Grafico 22">
          <a:extLst>
            <a:ext uri="{FF2B5EF4-FFF2-40B4-BE49-F238E27FC236}">
              <a16:creationId xmlns:a16="http://schemas.microsoft.com/office/drawing/2014/main" id="{73A6150F-DC25-E644-AAC5-0DFEBDA751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27</xdr:col>
      <xdr:colOff>0</xdr:colOff>
      <xdr:row>173</xdr:row>
      <xdr:rowOff>58419</xdr:rowOff>
    </xdr:from>
    <xdr:to>
      <xdr:col>35</xdr:col>
      <xdr:colOff>203200</xdr:colOff>
      <xdr:row>194</xdr:row>
      <xdr:rowOff>27939</xdr:rowOff>
    </xdr:to>
    <xdr:graphicFrame macro="">
      <xdr:nvGraphicFramePr>
        <xdr:cNvPr id="24" name="Grafico 23">
          <a:extLst>
            <a:ext uri="{FF2B5EF4-FFF2-40B4-BE49-F238E27FC236}">
              <a16:creationId xmlns:a16="http://schemas.microsoft.com/office/drawing/2014/main" id="{2F4BDEB8-981D-9A24-A232-E53716AF2A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35</xdr:col>
      <xdr:colOff>457200</xdr:colOff>
      <xdr:row>173</xdr:row>
      <xdr:rowOff>58419</xdr:rowOff>
    </xdr:from>
    <xdr:to>
      <xdr:col>43</xdr:col>
      <xdr:colOff>157480</xdr:colOff>
      <xdr:row>194</xdr:row>
      <xdr:rowOff>27939</xdr:rowOff>
    </xdr:to>
    <xdr:graphicFrame macro="">
      <xdr:nvGraphicFramePr>
        <xdr:cNvPr id="25" name="Grafico 24">
          <a:extLst>
            <a:ext uri="{FF2B5EF4-FFF2-40B4-BE49-F238E27FC236}">
              <a16:creationId xmlns:a16="http://schemas.microsoft.com/office/drawing/2014/main" id="{28EF880C-809D-6544-5E23-77F07A465C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43</xdr:col>
      <xdr:colOff>411480</xdr:colOff>
      <xdr:row>173</xdr:row>
      <xdr:rowOff>58419</xdr:rowOff>
    </xdr:from>
    <xdr:to>
      <xdr:col>50</xdr:col>
      <xdr:colOff>805180</xdr:colOff>
      <xdr:row>194</xdr:row>
      <xdr:rowOff>27939</xdr:rowOff>
    </xdr:to>
    <xdr:graphicFrame macro="">
      <xdr:nvGraphicFramePr>
        <xdr:cNvPr id="26" name="Grafico 25">
          <a:extLst>
            <a:ext uri="{FF2B5EF4-FFF2-40B4-BE49-F238E27FC236}">
              <a16:creationId xmlns:a16="http://schemas.microsoft.com/office/drawing/2014/main" id="{920A1D33-A53E-4ADA-E873-707D0AC220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27</xdr:col>
      <xdr:colOff>0</xdr:colOff>
      <xdr:row>195</xdr:row>
      <xdr:rowOff>99059</xdr:rowOff>
    </xdr:from>
    <xdr:to>
      <xdr:col>35</xdr:col>
      <xdr:colOff>203200</xdr:colOff>
      <xdr:row>216</xdr:row>
      <xdr:rowOff>68579</xdr:rowOff>
    </xdr:to>
    <xdr:graphicFrame macro="">
      <xdr:nvGraphicFramePr>
        <xdr:cNvPr id="27" name="Grafico 26">
          <a:extLst>
            <a:ext uri="{FF2B5EF4-FFF2-40B4-BE49-F238E27FC236}">
              <a16:creationId xmlns:a16="http://schemas.microsoft.com/office/drawing/2014/main" id="{CF7F0DAB-23A4-8C67-34C4-2363ECB226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35</xdr:col>
      <xdr:colOff>457200</xdr:colOff>
      <xdr:row>195</xdr:row>
      <xdr:rowOff>99059</xdr:rowOff>
    </xdr:from>
    <xdr:to>
      <xdr:col>43</xdr:col>
      <xdr:colOff>157480</xdr:colOff>
      <xdr:row>216</xdr:row>
      <xdr:rowOff>68579</xdr:rowOff>
    </xdr:to>
    <xdr:graphicFrame macro="">
      <xdr:nvGraphicFramePr>
        <xdr:cNvPr id="28" name="Grafico 27">
          <a:extLst>
            <a:ext uri="{FF2B5EF4-FFF2-40B4-BE49-F238E27FC236}">
              <a16:creationId xmlns:a16="http://schemas.microsoft.com/office/drawing/2014/main" id="{3D06B283-2F92-B520-9746-2D5FF420EE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43</xdr:col>
      <xdr:colOff>411480</xdr:colOff>
      <xdr:row>195</xdr:row>
      <xdr:rowOff>99059</xdr:rowOff>
    </xdr:from>
    <xdr:to>
      <xdr:col>50</xdr:col>
      <xdr:colOff>805180</xdr:colOff>
      <xdr:row>216</xdr:row>
      <xdr:rowOff>68579</xdr:rowOff>
    </xdr:to>
    <xdr:graphicFrame macro="">
      <xdr:nvGraphicFramePr>
        <xdr:cNvPr id="29" name="Grafico 28">
          <a:extLst>
            <a:ext uri="{FF2B5EF4-FFF2-40B4-BE49-F238E27FC236}">
              <a16:creationId xmlns:a16="http://schemas.microsoft.com/office/drawing/2014/main" id="{8524382F-9397-76F5-C6DD-E08CA4782B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27214</xdr:colOff>
      <xdr:row>0</xdr:row>
      <xdr:rowOff>299356</xdr:rowOff>
    </xdr:from>
    <xdr:to>
      <xdr:col>0</xdr:col>
      <xdr:colOff>1778000</xdr:colOff>
      <xdr:row>1</xdr:row>
      <xdr:rowOff>526142</xdr:rowOff>
    </xdr:to>
    <xdr:sp macro="[0]!OUTPUT_1" textlink="">
      <xdr:nvSpPr>
        <xdr:cNvPr id="2" name="Rettangolo con angoli arrotondati 1">
          <a:extLst>
            <a:ext uri="{FF2B5EF4-FFF2-40B4-BE49-F238E27FC236}">
              <a16:creationId xmlns:a16="http://schemas.microsoft.com/office/drawing/2014/main" id="{BD39143D-BF51-0594-4052-D51CBA5EBC75}"/>
            </a:ext>
          </a:extLst>
        </xdr:cNvPr>
        <xdr:cNvSpPr/>
      </xdr:nvSpPr>
      <xdr:spPr>
        <a:xfrm>
          <a:off x="27214" y="299356"/>
          <a:ext cx="1750786" cy="526143"/>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200" b="1">
              <a:solidFill>
                <a:sysClr val="windowText" lastClr="000000"/>
              </a:solidFill>
            </a:rPr>
            <a:t>OUTPUT</a:t>
          </a:r>
          <a:r>
            <a:rPr lang="it-IT" sz="1200" b="1" baseline="0"/>
            <a:t> </a:t>
          </a:r>
          <a:r>
            <a:rPr lang="it-IT" sz="1200" b="1" baseline="0">
              <a:solidFill>
                <a:sysClr val="windowText" lastClr="000000"/>
              </a:solidFill>
            </a:rPr>
            <a:t>CALCULATION</a:t>
          </a:r>
          <a:endParaRPr lang="it-IT" sz="1000" b="1">
            <a:solidFill>
              <a:sysClr val="windowText" lastClr="000000"/>
            </a:solidFill>
          </a:endParaRPr>
        </a:p>
      </xdr:txBody>
    </xdr:sp>
    <xdr:clientData/>
  </xdr:twoCellAnchor>
  <xdr:twoCellAnchor>
    <xdr:from>
      <xdr:col>47</xdr:col>
      <xdr:colOff>410308</xdr:colOff>
      <xdr:row>19</xdr:row>
      <xdr:rowOff>125604</xdr:rowOff>
    </xdr:from>
    <xdr:to>
      <xdr:col>52</xdr:col>
      <xdr:colOff>547688</xdr:colOff>
      <xdr:row>24</xdr:row>
      <xdr:rowOff>142351</xdr:rowOff>
    </xdr:to>
    <xdr:sp macro="[0]!Chart_Plot_OUTPUT" textlink="">
      <xdr:nvSpPr>
        <xdr:cNvPr id="3" name="Rettangolo con angoli arrotondati 2">
          <a:extLst>
            <a:ext uri="{FF2B5EF4-FFF2-40B4-BE49-F238E27FC236}">
              <a16:creationId xmlns:a16="http://schemas.microsoft.com/office/drawing/2014/main" id="{A2003B81-774D-C19B-393D-E9AE33EEFB8D}"/>
            </a:ext>
          </a:extLst>
        </xdr:cNvPr>
        <xdr:cNvSpPr/>
      </xdr:nvSpPr>
      <xdr:spPr>
        <a:xfrm>
          <a:off x="37629246" y="4388042"/>
          <a:ext cx="3209192" cy="909715"/>
        </a:xfrm>
        <a:prstGeom prst="roundRect">
          <a:avLst/>
        </a:prstGeom>
        <a:solidFill>
          <a:schemeClr val="accent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i="1">
              <a:solidFill>
                <a:sysClr val="windowText" lastClr="000000"/>
              </a:solidFill>
            </a:rPr>
            <a:t>PLOT CHART OUTPUT</a:t>
          </a:r>
        </a:p>
      </xdr:txBody>
    </xdr:sp>
    <xdr:clientData/>
  </xdr:twoCellAnchor>
  <xdr:twoCellAnchor>
    <xdr:from>
      <xdr:col>54</xdr:col>
      <xdr:colOff>1</xdr:colOff>
      <xdr:row>1</xdr:row>
      <xdr:rowOff>0</xdr:rowOff>
    </xdr:from>
    <xdr:to>
      <xdr:col>62</xdr:col>
      <xdr:colOff>556261</xdr:colOff>
      <xdr:row>16</xdr:row>
      <xdr:rowOff>175260</xdr:rowOff>
    </xdr:to>
    <xdr:graphicFrame macro="">
      <xdr:nvGraphicFramePr>
        <xdr:cNvPr id="29" name="Grafico 28">
          <a:extLst>
            <a:ext uri="{FF2B5EF4-FFF2-40B4-BE49-F238E27FC236}">
              <a16:creationId xmlns:a16="http://schemas.microsoft.com/office/drawing/2014/main" id="{6BC51453-7521-F6A9-836B-C4498D4628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67</xdr:col>
      <xdr:colOff>0</xdr:colOff>
      <xdr:row>1</xdr:row>
      <xdr:rowOff>0</xdr:rowOff>
    </xdr:from>
    <xdr:to>
      <xdr:col>77</xdr:col>
      <xdr:colOff>304800</xdr:colOff>
      <xdr:row>16</xdr:row>
      <xdr:rowOff>175260</xdr:rowOff>
    </xdr:to>
    <xdr:graphicFrame macro="">
      <xdr:nvGraphicFramePr>
        <xdr:cNvPr id="30" name="Grafico 29">
          <a:extLst>
            <a:ext uri="{FF2B5EF4-FFF2-40B4-BE49-F238E27FC236}">
              <a16:creationId xmlns:a16="http://schemas.microsoft.com/office/drawing/2014/main" id="{354B2994-490E-809C-0EA3-A9B45A7D91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80</xdr:col>
      <xdr:colOff>0</xdr:colOff>
      <xdr:row>1</xdr:row>
      <xdr:rowOff>0</xdr:rowOff>
    </xdr:from>
    <xdr:to>
      <xdr:col>90</xdr:col>
      <xdr:colOff>464820</xdr:colOff>
      <xdr:row>16</xdr:row>
      <xdr:rowOff>175260</xdr:rowOff>
    </xdr:to>
    <xdr:graphicFrame macro="">
      <xdr:nvGraphicFramePr>
        <xdr:cNvPr id="31" name="Grafico 30">
          <a:extLst>
            <a:ext uri="{FF2B5EF4-FFF2-40B4-BE49-F238E27FC236}">
              <a16:creationId xmlns:a16="http://schemas.microsoft.com/office/drawing/2014/main" id="{A873AA34-9EEB-3B1F-644E-61A29F4E4C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54</xdr:col>
      <xdr:colOff>1</xdr:colOff>
      <xdr:row>24</xdr:row>
      <xdr:rowOff>0</xdr:rowOff>
    </xdr:from>
    <xdr:to>
      <xdr:col>62</xdr:col>
      <xdr:colOff>556261</xdr:colOff>
      <xdr:row>44</xdr:row>
      <xdr:rowOff>152400</xdr:rowOff>
    </xdr:to>
    <xdr:graphicFrame macro="">
      <xdr:nvGraphicFramePr>
        <xdr:cNvPr id="32" name="Grafico 31">
          <a:extLst>
            <a:ext uri="{FF2B5EF4-FFF2-40B4-BE49-F238E27FC236}">
              <a16:creationId xmlns:a16="http://schemas.microsoft.com/office/drawing/2014/main" id="{30CC180C-38DF-5A00-ACE5-7F95173875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54</xdr:col>
      <xdr:colOff>1</xdr:colOff>
      <xdr:row>47</xdr:row>
      <xdr:rowOff>0</xdr:rowOff>
    </xdr:from>
    <xdr:to>
      <xdr:col>62</xdr:col>
      <xdr:colOff>556261</xdr:colOff>
      <xdr:row>67</xdr:row>
      <xdr:rowOff>152400</xdr:rowOff>
    </xdr:to>
    <xdr:graphicFrame macro="">
      <xdr:nvGraphicFramePr>
        <xdr:cNvPr id="33" name="Grafico 32">
          <a:extLst>
            <a:ext uri="{FF2B5EF4-FFF2-40B4-BE49-F238E27FC236}">
              <a16:creationId xmlns:a16="http://schemas.microsoft.com/office/drawing/2014/main" id="{1FC6DAB5-CF35-8CD0-0D7B-B1403BF4BC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95</xdr:col>
      <xdr:colOff>83383</xdr:colOff>
      <xdr:row>2</xdr:row>
      <xdr:rowOff>372020</xdr:rowOff>
    </xdr:from>
    <xdr:to>
      <xdr:col>97</xdr:col>
      <xdr:colOff>269394</xdr:colOff>
      <xdr:row>4</xdr:row>
      <xdr:rowOff>141111</xdr:rowOff>
    </xdr:to>
    <xdr:sp macro="[0]!RAMP_PROJECT_A" textlink="">
      <xdr:nvSpPr>
        <xdr:cNvPr id="4" name="Rettangolo con angoli arrotondati 3">
          <a:extLst>
            <a:ext uri="{FF2B5EF4-FFF2-40B4-BE49-F238E27FC236}">
              <a16:creationId xmlns:a16="http://schemas.microsoft.com/office/drawing/2014/main" id="{482ABB69-EAC2-AB26-3655-35C825F953AE}"/>
            </a:ext>
          </a:extLst>
        </xdr:cNvPr>
        <xdr:cNvSpPr/>
      </xdr:nvSpPr>
      <xdr:spPr>
        <a:xfrm>
          <a:off x="72556767" y="1225101"/>
          <a:ext cx="1430354" cy="667071"/>
        </a:xfrm>
        <a:prstGeom prst="roundRect">
          <a:avLst/>
        </a:prstGeom>
        <a:solidFill>
          <a:schemeClr val="accent2">
            <a:lumMod val="60000"/>
            <a:lumOff val="4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it-IT" sz="1800" b="1"/>
            <a:t>PROJECT A</a:t>
          </a:r>
          <a:endParaRPr lang="it-IT" sz="1100"/>
        </a:p>
      </xdr:txBody>
    </xdr:sp>
    <xdr:clientData/>
  </xdr:twoCellAnchor>
  <xdr:twoCellAnchor>
    <xdr:from>
      <xdr:col>97</xdr:col>
      <xdr:colOff>402551</xdr:colOff>
      <xdr:row>2</xdr:row>
      <xdr:rowOff>351238</xdr:rowOff>
    </xdr:from>
    <xdr:to>
      <xdr:col>99</xdr:col>
      <xdr:colOff>588561</xdr:colOff>
      <xdr:row>4</xdr:row>
      <xdr:rowOff>120329</xdr:rowOff>
    </xdr:to>
    <xdr:sp macro="[0]!RAMP_PROJECT_B" textlink="">
      <xdr:nvSpPr>
        <xdr:cNvPr id="5" name="Rettangolo con angoli arrotondati 4">
          <a:extLst>
            <a:ext uri="{FF2B5EF4-FFF2-40B4-BE49-F238E27FC236}">
              <a16:creationId xmlns:a16="http://schemas.microsoft.com/office/drawing/2014/main" id="{114E87DE-200A-4832-8C2B-B410E0A563E0}"/>
            </a:ext>
          </a:extLst>
        </xdr:cNvPr>
        <xdr:cNvSpPr/>
      </xdr:nvSpPr>
      <xdr:spPr>
        <a:xfrm>
          <a:off x="74120278" y="1204319"/>
          <a:ext cx="1430354" cy="667071"/>
        </a:xfrm>
        <a:prstGeom prst="roundRect">
          <a:avLst/>
        </a:prstGeom>
        <a:solidFill>
          <a:schemeClr val="accent5">
            <a:lumMod val="60000"/>
            <a:lumOff val="40000"/>
          </a:schemeClr>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it-IT" sz="1800" b="1"/>
            <a:t>PROJECT B</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26</xdr:col>
      <xdr:colOff>1009508</xdr:colOff>
      <xdr:row>18</xdr:row>
      <xdr:rowOff>99512</xdr:rowOff>
    </xdr:from>
    <xdr:to>
      <xdr:col>28</xdr:col>
      <xdr:colOff>708172</xdr:colOff>
      <xdr:row>22</xdr:row>
      <xdr:rowOff>71803</xdr:rowOff>
    </xdr:to>
    <xdr:sp macro="[0]!APP_Finale" textlink="">
      <xdr:nvSpPr>
        <xdr:cNvPr id="3" name="Rettangolo con angoli arrotondati 2">
          <a:extLst>
            <a:ext uri="{FF2B5EF4-FFF2-40B4-BE49-F238E27FC236}">
              <a16:creationId xmlns:a16="http://schemas.microsoft.com/office/drawing/2014/main" id="{02D631E2-2AE6-4BF1-38F5-24E76507EE34}"/>
            </a:ext>
          </a:extLst>
        </xdr:cNvPr>
        <xdr:cNvSpPr/>
      </xdr:nvSpPr>
      <xdr:spPr>
        <a:xfrm>
          <a:off x="20610955" y="3929565"/>
          <a:ext cx="1894428" cy="694185"/>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2400">
              <a:solidFill>
                <a:sysClr val="windowText" lastClr="000000"/>
              </a:solidFill>
            </a:rPr>
            <a:t>APP</a:t>
          </a:r>
          <a:r>
            <a:rPr lang="it-IT" sz="2400"/>
            <a:t> </a:t>
          </a:r>
          <a:r>
            <a:rPr lang="it-IT" sz="2400">
              <a:solidFill>
                <a:sysClr val="windowText" lastClr="000000"/>
              </a:solidFill>
            </a:rPr>
            <a:t>FINALE</a:t>
          </a:r>
        </a:p>
        <a:p>
          <a:pPr algn="ctr"/>
          <a:endParaRPr lang="it-IT" sz="1200"/>
        </a:p>
      </xdr:txBody>
    </xdr:sp>
    <xdr:clientData/>
  </xdr:twoCellAnchor>
  <xdr:twoCellAnchor>
    <xdr:from>
      <xdr:col>1</xdr:col>
      <xdr:colOff>547686</xdr:colOff>
      <xdr:row>15</xdr:row>
      <xdr:rowOff>158751</xdr:rowOff>
    </xdr:from>
    <xdr:to>
      <xdr:col>7</xdr:col>
      <xdr:colOff>539749</xdr:colOff>
      <xdr:row>18</xdr:row>
      <xdr:rowOff>39688</xdr:rowOff>
    </xdr:to>
    <xdr:sp macro="[0]!CALCOLO_TIER_FINALE_2" textlink="">
      <xdr:nvSpPr>
        <xdr:cNvPr id="4" name="Rettangolo con angoli arrotondati 3">
          <a:extLst>
            <a:ext uri="{FF2B5EF4-FFF2-40B4-BE49-F238E27FC236}">
              <a16:creationId xmlns:a16="http://schemas.microsoft.com/office/drawing/2014/main" id="{3CC04B34-A54C-9945-3D34-511D1F223856}"/>
            </a:ext>
          </a:extLst>
        </xdr:cNvPr>
        <xdr:cNvSpPr/>
      </xdr:nvSpPr>
      <xdr:spPr>
        <a:xfrm>
          <a:off x="1722436" y="3762376"/>
          <a:ext cx="4532313" cy="428625"/>
        </a:xfrm>
        <a:prstGeom prst="roundRect">
          <a:avLst/>
        </a:prstGeom>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it-IT" sz="2000" b="1" i="1">
              <a:solidFill>
                <a:sysClr val="windowText" lastClr="000000"/>
              </a:solidFill>
            </a:rPr>
            <a:t>CALCOLO TIER</a:t>
          </a:r>
        </a:p>
      </xdr:txBody>
    </xdr:sp>
    <xdr:clientData/>
  </xdr:twoCellAnchor>
  <xdr:twoCellAnchor>
    <xdr:from>
      <xdr:col>54</xdr:col>
      <xdr:colOff>157914</xdr:colOff>
      <xdr:row>10</xdr:row>
      <xdr:rowOff>48794</xdr:rowOff>
    </xdr:from>
    <xdr:to>
      <xdr:col>61</xdr:col>
      <xdr:colOff>460375</xdr:colOff>
      <xdr:row>24</xdr:row>
      <xdr:rowOff>126666</xdr:rowOff>
    </xdr:to>
    <xdr:graphicFrame macro="">
      <xdr:nvGraphicFramePr>
        <xdr:cNvPr id="2" name="Grafico 1">
          <a:extLst>
            <a:ext uri="{FF2B5EF4-FFF2-40B4-BE49-F238E27FC236}">
              <a16:creationId xmlns:a16="http://schemas.microsoft.com/office/drawing/2014/main" id="{67E8873A-9670-D943-4A83-D2E810A0EF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160265</xdr:colOff>
      <xdr:row>29</xdr:row>
      <xdr:rowOff>133625</xdr:rowOff>
    </xdr:from>
    <xdr:to>
      <xdr:col>39</xdr:col>
      <xdr:colOff>655320</xdr:colOff>
      <xdr:row>61</xdr:row>
      <xdr:rowOff>158791</xdr:rowOff>
    </xdr:to>
    <xdr:graphicFrame macro="">
      <xdr:nvGraphicFramePr>
        <xdr:cNvPr id="6" name="Grafico 1">
          <a:extLst>
            <a:ext uri="{FF2B5EF4-FFF2-40B4-BE49-F238E27FC236}">
              <a16:creationId xmlns:a16="http://schemas.microsoft.com/office/drawing/2014/main" id="{F8664E56-97AA-C31E-1351-F71AD39614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621153</xdr:colOff>
      <xdr:row>19</xdr:row>
      <xdr:rowOff>84373</xdr:rowOff>
    </xdr:from>
    <xdr:to>
      <xdr:col>15</xdr:col>
      <xdr:colOff>159589</xdr:colOff>
      <xdr:row>48</xdr:row>
      <xdr:rowOff>131126</xdr:rowOff>
    </xdr:to>
    <xdr:graphicFrame macro="">
      <xdr:nvGraphicFramePr>
        <xdr:cNvPr id="5" name="Grafico 4">
          <a:extLst>
            <a:ext uri="{FF2B5EF4-FFF2-40B4-BE49-F238E27FC236}">
              <a16:creationId xmlns:a16="http://schemas.microsoft.com/office/drawing/2014/main" id="{13AE356D-110B-BCDE-5F66-9725CD7946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16</xdr:col>
      <xdr:colOff>593913</xdr:colOff>
      <xdr:row>37</xdr:row>
      <xdr:rowOff>106856</xdr:rowOff>
    </xdr:from>
    <xdr:to>
      <xdr:col>23</xdr:col>
      <xdr:colOff>258185</xdr:colOff>
      <xdr:row>62</xdr:row>
      <xdr:rowOff>21960</xdr:rowOff>
    </xdr:to>
    <xdr:pic>
      <xdr:nvPicPr>
        <xdr:cNvPr id="4" name="Immagine 1">
          <a:extLst>
            <a:ext uri="{FF2B5EF4-FFF2-40B4-BE49-F238E27FC236}">
              <a16:creationId xmlns:a16="http://schemas.microsoft.com/office/drawing/2014/main" id="{9A4D6CFB-4C62-E1A8-984B-5311A4433910}"/>
            </a:ext>
          </a:extLst>
        </xdr:cNvPr>
        <xdr:cNvPicPr>
          <a:picLocks noChangeAspect="1"/>
        </xdr:cNvPicPr>
      </xdr:nvPicPr>
      <xdr:blipFill>
        <a:blip xmlns:r="http://schemas.openxmlformats.org/officeDocument/2006/relationships" r:embed="rId1"/>
        <a:stretch>
          <a:fillRect/>
        </a:stretch>
      </xdr:blipFill>
      <xdr:spPr>
        <a:xfrm>
          <a:off x="15208251" y="7829577"/>
          <a:ext cx="5737412" cy="4677604"/>
        </a:xfrm>
        <a:prstGeom prst="rect">
          <a:avLst/>
        </a:prstGeom>
      </xdr:spPr>
    </xdr:pic>
    <xdr:clientData/>
  </xdr:twoCellAnchor>
  <xdr:twoCellAnchor editAs="oneCell">
    <xdr:from>
      <xdr:col>9</xdr:col>
      <xdr:colOff>72669</xdr:colOff>
      <xdr:row>36</xdr:row>
      <xdr:rowOff>1355</xdr:rowOff>
    </xdr:from>
    <xdr:to>
      <xdr:col>15</xdr:col>
      <xdr:colOff>60754</xdr:colOff>
      <xdr:row>63</xdr:row>
      <xdr:rowOff>181386</xdr:rowOff>
    </xdr:to>
    <xdr:pic>
      <xdr:nvPicPr>
        <xdr:cNvPr id="2" name="Immagine 21">
          <a:extLst>
            <a:ext uri="{FF2B5EF4-FFF2-40B4-BE49-F238E27FC236}">
              <a16:creationId xmlns:a16="http://schemas.microsoft.com/office/drawing/2014/main" id="{7AFF2153-5009-2721-F15B-39C91E0426A8}"/>
            </a:ext>
          </a:extLst>
        </xdr:cNvPr>
        <xdr:cNvPicPr>
          <a:picLocks noChangeAspect="1"/>
        </xdr:cNvPicPr>
      </xdr:nvPicPr>
      <xdr:blipFill>
        <a:blip xmlns:r="http://schemas.openxmlformats.org/officeDocument/2006/relationships" r:embed="rId2"/>
        <a:stretch>
          <a:fillRect/>
        </a:stretch>
      </xdr:blipFill>
      <xdr:spPr>
        <a:xfrm>
          <a:off x="8684479" y="7536688"/>
          <a:ext cx="5140656" cy="540517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7</xdr:row>
      <xdr:rowOff>0</xdr:rowOff>
    </xdr:from>
    <xdr:to>
      <xdr:col>3</xdr:col>
      <xdr:colOff>0</xdr:colOff>
      <xdr:row>18</xdr:row>
      <xdr:rowOff>0</xdr:rowOff>
    </xdr:to>
    <xdr:graphicFrame macro="">
      <xdr:nvGraphicFramePr>
        <xdr:cNvPr id="2" name="Chart 8">
          <a:extLst>
            <a:ext uri="{FF2B5EF4-FFF2-40B4-BE49-F238E27FC236}">
              <a16:creationId xmlns:a16="http://schemas.microsoft.com/office/drawing/2014/main" id="{DD071DF4-CAC0-46C8-8FCD-BA51FDB44D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18</xdr:row>
      <xdr:rowOff>0</xdr:rowOff>
    </xdr:from>
    <xdr:to>
      <xdr:col>3</xdr:col>
      <xdr:colOff>0</xdr:colOff>
      <xdr:row>29</xdr:row>
      <xdr:rowOff>0</xdr:rowOff>
    </xdr:to>
    <xdr:graphicFrame macro="">
      <xdr:nvGraphicFramePr>
        <xdr:cNvPr id="3" name="Chart 7">
          <a:extLst>
            <a:ext uri="{FF2B5EF4-FFF2-40B4-BE49-F238E27FC236}">
              <a16:creationId xmlns:a16="http://schemas.microsoft.com/office/drawing/2014/main" id="{895232BB-61C8-44D0-9648-872945663324}"/>
            </a:ext>
            <a:ext uri="{147F2762-F138-4A5C-976F-8EAC2B608ADB}">
              <a16:predDERef xmlns:a16="http://schemas.microsoft.com/office/drawing/2014/main" pred="{DD071DF4-CAC0-46C8-8FCD-BA51FDB44D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29</xdr:row>
      <xdr:rowOff>0</xdr:rowOff>
    </xdr:from>
    <xdr:to>
      <xdr:col>3</xdr:col>
      <xdr:colOff>0</xdr:colOff>
      <xdr:row>40</xdr:row>
      <xdr:rowOff>0</xdr:rowOff>
    </xdr:to>
    <xdr:graphicFrame macro="">
      <xdr:nvGraphicFramePr>
        <xdr:cNvPr id="4" name="Chart 6">
          <a:extLst>
            <a:ext uri="{FF2B5EF4-FFF2-40B4-BE49-F238E27FC236}">
              <a16:creationId xmlns:a16="http://schemas.microsoft.com/office/drawing/2014/main" id="{EB22D96E-A86C-4020-9E74-09383018D327}"/>
            </a:ext>
            <a:ext uri="{147F2762-F138-4A5C-976F-8EAC2B608ADB}">
              <a16:predDERef xmlns:a16="http://schemas.microsoft.com/office/drawing/2014/main" pred="{895232BB-61C8-44D0-9648-8729456633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40</xdr:row>
      <xdr:rowOff>0</xdr:rowOff>
    </xdr:from>
    <xdr:to>
      <xdr:col>3</xdr:col>
      <xdr:colOff>0</xdr:colOff>
      <xdr:row>51</xdr:row>
      <xdr:rowOff>0</xdr:rowOff>
    </xdr:to>
    <xdr:graphicFrame macro="">
      <xdr:nvGraphicFramePr>
        <xdr:cNvPr id="5" name="Chart 2">
          <a:extLst>
            <a:ext uri="{FF2B5EF4-FFF2-40B4-BE49-F238E27FC236}">
              <a16:creationId xmlns:a16="http://schemas.microsoft.com/office/drawing/2014/main" id="{D418DFDF-7C5C-47E4-868A-5CF1B940FF39}"/>
            </a:ext>
            <a:ext uri="{147F2762-F138-4A5C-976F-8EAC2B608ADB}">
              <a16:predDERef xmlns:a16="http://schemas.microsoft.com/office/drawing/2014/main" pred="{EB22D96E-A86C-4020-9E74-09383018D3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51</xdr:row>
      <xdr:rowOff>0</xdr:rowOff>
    </xdr:from>
    <xdr:to>
      <xdr:col>3</xdr:col>
      <xdr:colOff>0</xdr:colOff>
      <xdr:row>62</xdr:row>
      <xdr:rowOff>0</xdr:rowOff>
    </xdr:to>
    <xdr:graphicFrame macro="">
      <xdr:nvGraphicFramePr>
        <xdr:cNvPr id="6" name="Chart 3">
          <a:extLst>
            <a:ext uri="{FF2B5EF4-FFF2-40B4-BE49-F238E27FC236}">
              <a16:creationId xmlns:a16="http://schemas.microsoft.com/office/drawing/2014/main" id="{E588FEA3-5F9B-4A4F-B803-AAA9C80D9963}"/>
            </a:ext>
            <a:ext uri="{147F2762-F138-4A5C-976F-8EAC2B608ADB}">
              <a16:predDERef xmlns:a16="http://schemas.microsoft.com/office/drawing/2014/main" pred="{D418DFDF-7C5C-47E4-868A-5CF1B940FF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Tommaso Fumagalli" id="{DB24331B-8A27-4FAA-9688-51518BBCC069}" userId="S::10490906@polimi.it::79efe85e-e6a8-4a35-8e5e-105212e114cf" providerId="AD"/>
  <person displayName="Gian Giacomo Bruno Byron Sommariva" id="{ADE4C567-CE77-405B-B7F1-C03C97C53F8E}" userId="S::10574822@polimi.it::2641fad5-e2ce-493f-af88-dafe20dd462b" providerId="AD"/>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1" dT="2023-05-27T09:56:14.30" personId="{ADE4C567-CE77-405B-B7F1-C03C97C53F8E}" id="{74B06D5F-2AE2-4291-980D-660A52573F61}" done="1">
    <text>Modificare la formula. Se il valore inserito nel survey è 0 il tier giustamente deve essere 5 ma se la cella è vuota lo considera come 0 e quindi in tier 5</text>
  </threadedComment>
  <threadedComment ref="H1" dT="2023-06-03T10:04:07.05" personId="{DB24331B-8A27-4FAA-9688-51518BBCC069}" id="{2A5C9C65-4AE6-4E07-8025-162E15A8CBB0}" parentId="{74B06D5F-2AE2-4291-980D-660A52573F61}">
    <text xml:space="preserve">Per ora ho messo che se è vuoto in survey resta vuoto anche qui, poi ragioniamo se ha senso </text>
  </threadedComment>
  <threadedComment ref="N2" dT="2023-05-25T10:52:43.59" personId="{ADE4C567-CE77-405B-B7F1-C03C97C53F8E}" id="{93775DE3-631F-426E-9B0D-D942ECB6EEBF}">
    <text>È meglio kwh al giorno o mese?</text>
  </threadedComment>
  <threadedComment ref="R2" dT="2023-05-27T14:01:25.30" personId="{ADE4C567-CE77-405B-B7F1-C03C97C53F8E}" id="{977A7E50-FEA4-4322-8855-E0F5B42D05C8}">
    <text xml:space="preserve">PROBLEMA: se un utente è no access di conseguenza non ha nemmeno una tariffa e dunque noo è possibile calcolare la sua WTC </text>
  </threadedComment>
  <threadedComment ref="R2" dT="2023-05-29T12:38:06.75" personId="{ADE4C567-CE77-405B-B7F1-C03C97C53F8E}" id="{6E20912D-D8A3-44A7-9FC3-655077FC4B97}" parentId="{977A7E50-FEA4-4322-8855-E0F5B42D05C8}">
    <text>Proposte?
- tariffa MAX
- tariffa MEDIA</text>
  </threadedComment>
  <threadedComment ref="CK2" dT="2023-05-31T09:47:09.60" personId="{ADE4C567-CE77-405B-B7F1-C03C97C53F8E}" id="{FCE3B3BC-3587-40DE-B08A-2BE4A6FF8101}">
    <text>Direi da qualche parte che tipo di Tier è vista la vastità di tipologie proposte dal mtf. 
(tier riferito alle App e servizi)</text>
  </threadedComment>
  <threadedComment ref="CU4" dT="2023-03-06T11:11:34.23" personId="{ADE4C567-CE77-405B-B7F1-C03C97C53F8E}" id="{7F84C74E-72AB-4F6F-B2DC-84B19429109C}">
    <text xml:space="preserve">Possiamo modificare tali valori in modo tale da dare un peso differente al TIER specifico
</text>
  </threadedComment>
</ThreadedComments>
</file>

<file path=xl/threadedComments/threadedComment2.xml><?xml version="1.0" encoding="utf-8"?>
<ThreadedComments xmlns="http://schemas.microsoft.com/office/spreadsheetml/2018/threadedcomments" xmlns:x="http://schemas.openxmlformats.org/spreadsheetml/2006/main">
  <threadedComment ref="Y4" dT="2023-03-06T11:11:34.23" personId="{ADE4C567-CE77-405B-B7F1-C03C97C53F8E}" id="{5875CBB9-29E1-4C08-8294-837C94E4E2FD}">
    <text xml:space="preserve">Possiamo modificare tali valori in modo tale da dare un peso differente al TIER specifico
</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4.xml"/><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hyperlink" Target="https://power.larc.nasa.gov/api/temporal/" TargetMode="External"/><Relationship Id="rId2" Type="http://schemas.openxmlformats.org/officeDocument/2006/relationships/hyperlink" Target="https://asdc-arcgis.larc.nasa.gov/cgi-bin/power/v1beta/DataAccess.py?request=execute" TargetMode="External"/><Relationship Id="rId1" Type="http://schemas.openxmlformats.org/officeDocument/2006/relationships/hyperlink" Target="https://asdc-arcgis.larc.nasa.gov/cgi-bin/power/v1beta/DataAccess.py?request=execut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3AEF-B044-47F5-BC6B-6C4935CB3F18}">
  <sheetPr codeName="Foglio6"/>
  <dimension ref="A1"/>
  <sheetViews>
    <sheetView topLeftCell="A7" zoomScale="25" zoomScaleNormal="25" workbookViewId="0">
      <selection activeCell="A34" sqref="A34"/>
    </sheetView>
  </sheetViews>
  <sheetFormatPr defaultColWidth="8.6328125" defaultRowHeight="14.5" x14ac:dyDescent="0.35"/>
  <cols>
    <col min="1" max="16384" width="8.6328125" style="198"/>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41851-B8C6-488B-8EBA-0F61F2C27974}">
  <sheetPr codeName="Foglio7"/>
  <dimension ref="A1:W130"/>
  <sheetViews>
    <sheetView topLeftCell="A7" zoomScale="90" zoomScaleNormal="90" workbookViewId="0">
      <selection activeCell="E18" sqref="E18"/>
    </sheetView>
  </sheetViews>
  <sheetFormatPr defaultColWidth="8.6328125" defaultRowHeight="14.5" x14ac:dyDescent="0.35"/>
  <cols>
    <col min="1" max="1" width="18.6328125" style="104" bestFit="1" customWidth="1"/>
    <col min="2" max="2" width="16.6328125" style="104" bestFit="1" customWidth="1"/>
    <col min="3" max="3" width="25.6328125" style="104" customWidth="1"/>
    <col min="4" max="4" width="32.54296875" style="104" customWidth="1"/>
    <col min="5" max="5" width="11.6328125" style="104" customWidth="1"/>
    <col min="6" max="6" width="37.36328125" style="104" customWidth="1"/>
    <col min="7" max="7" width="25.54296875" style="104" customWidth="1"/>
    <col min="8" max="8" width="21.6328125" style="104" customWidth="1"/>
    <col min="9" max="9" width="15.6328125" style="104" customWidth="1"/>
    <col min="10" max="10" width="38.453125" style="104" customWidth="1"/>
    <col min="11" max="11" width="30.6328125" style="104" customWidth="1"/>
    <col min="12" max="12" width="36.36328125" style="104" customWidth="1"/>
    <col min="13" max="13" width="29.36328125" style="104" customWidth="1"/>
    <col min="14" max="14" width="30.54296875" style="104" customWidth="1"/>
    <col min="15" max="15" width="21.08984375" style="104" customWidth="1"/>
    <col min="16" max="20" width="8.6328125" style="104"/>
    <col min="21" max="23" width="0" style="104" hidden="1" customWidth="1"/>
    <col min="24" max="16384" width="8.6328125" style="104"/>
  </cols>
  <sheetData>
    <row r="1" spans="1:23" x14ac:dyDescent="0.35">
      <c r="A1" s="580" t="s">
        <v>0</v>
      </c>
      <c r="B1" s="580"/>
      <c r="U1" t="s">
        <v>1</v>
      </c>
      <c r="W1" t="s">
        <v>2</v>
      </c>
    </row>
    <row r="2" spans="1:23" x14ac:dyDescent="0.35">
      <c r="A2" s="581"/>
      <c r="B2" s="581"/>
      <c r="U2" t="s">
        <v>3</v>
      </c>
      <c r="W2" t="s">
        <v>4</v>
      </c>
    </row>
    <row r="3" spans="1:23" x14ac:dyDescent="0.35">
      <c r="A3" s="582" t="s">
        <v>5</v>
      </c>
      <c r="B3" s="583"/>
      <c r="U3" t="s">
        <v>6</v>
      </c>
      <c r="W3" t="s">
        <v>7</v>
      </c>
    </row>
    <row r="4" spans="1:23" x14ac:dyDescent="0.35">
      <c r="A4" s="94" t="s">
        <v>8</v>
      </c>
      <c r="B4" s="558">
        <v>-13.19</v>
      </c>
      <c r="U4" t="s">
        <v>9</v>
      </c>
    </row>
    <row r="5" spans="1:23" x14ac:dyDescent="0.35">
      <c r="A5" s="94" t="s">
        <v>10</v>
      </c>
      <c r="B5" s="558">
        <v>38.54</v>
      </c>
      <c r="U5" t="s">
        <v>11</v>
      </c>
    </row>
    <row r="6" spans="1:23" x14ac:dyDescent="0.35">
      <c r="A6" s="92" t="s">
        <v>12</v>
      </c>
      <c r="B6" s="96">
        <v>2</v>
      </c>
      <c r="U6" s="112" t="s">
        <v>13</v>
      </c>
    </row>
    <row r="7" spans="1:23" ht="23.5" x14ac:dyDescent="0.35">
      <c r="A7" s="168"/>
      <c r="B7" s="168"/>
      <c r="U7" t="s">
        <v>14</v>
      </c>
    </row>
    <row r="8" spans="1:23" x14ac:dyDescent="0.35">
      <c r="A8" s="90" t="s">
        <v>15</v>
      </c>
      <c r="B8" s="90" t="s">
        <v>16</v>
      </c>
    </row>
    <row r="9" spans="1:23" x14ac:dyDescent="0.35">
      <c r="A9" s="92" t="s">
        <v>17</v>
      </c>
      <c r="B9" s="93">
        <f>COUNTA(A30:A130)</f>
        <v>21</v>
      </c>
    </row>
    <row r="10" spans="1:23" x14ac:dyDescent="0.35">
      <c r="A10" s="94" t="s">
        <v>18</v>
      </c>
      <c r="B10" s="93">
        <v>0</v>
      </c>
    </row>
    <row r="11" spans="1:23" x14ac:dyDescent="0.35">
      <c r="A11" s="94" t="s">
        <v>19</v>
      </c>
      <c r="B11" s="93">
        <v>0</v>
      </c>
      <c r="C11" s="127"/>
    </row>
    <row r="12" spans="1:23" x14ac:dyDescent="0.35">
      <c r="A12" s="94" t="s">
        <v>20</v>
      </c>
      <c r="B12" s="93">
        <v>0</v>
      </c>
      <c r="C12" s="127"/>
    </row>
    <row r="13" spans="1:23" x14ac:dyDescent="0.35">
      <c r="A13" s="94" t="s">
        <v>21</v>
      </c>
      <c r="B13" s="93">
        <v>0</v>
      </c>
      <c r="C13" s="127"/>
    </row>
    <row r="14" spans="1:23" x14ac:dyDescent="0.35">
      <c r="C14" s="127"/>
    </row>
    <row r="15" spans="1:23" x14ac:dyDescent="0.35">
      <c r="A15" s="584" t="s">
        <v>22</v>
      </c>
      <c r="B15" s="585"/>
      <c r="C15" s="586"/>
    </row>
    <row r="16" spans="1:23" x14ac:dyDescent="0.35">
      <c r="A16" s="97" t="s">
        <v>23</v>
      </c>
      <c r="B16" s="95">
        <v>7</v>
      </c>
      <c r="C16" s="98" t="s">
        <v>484</v>
      </c>
    </row>
    <row r="17" spans="1:15" x14ac:dyDescent="0.35">
      <c r="A17" s="98" t="s">
        <v>24</v>
      </c>
      <c r="B17" s="96">
        <v>15</v>
      </c>
      <c r="C17" s="98" t="s">
        <v>485</v>
      </c>
    </row>
    <row r="18" spans="1:15" ht="43.5" x14ac:dyDescent="0.35">
      <c r="A18" s="99" t="s">
        <v>25</v>
      </c>
      <c r="B18" s="100">
        <v>30</v>
      </c>
      <c r="C18" s="101" t="s">
        <v>26</v>
      </c>
    </row>
    <row r="19" spans="1:15" x14ac:dyDescent="0.35">
      <c r="A19" s="587" t="s">
        <v>27</v>
      </c>
      <c r="B19" s="588"/>
      <c r="C19" s="586"/>
    </row>
    <row r="20" spans="1:15" x14ac:dyDescent="0.35">
      <c r="A20" s="296" t="s">
        <v>28</v>
      </c>
      <c r="B20" s="451">
        <v>30</v>
      </c>
      <c r="C20" s="102" t="s">
        <v>29</v>
      </c>
    </row>
    <row r="21" spans="1:15" x14ac:dyDescent="0.35">
      <c r="A21" s="296" t="s">
        <v>30</v>
      </c>
      <c r="B21" s="451">
        <v>30</v>
      </c>
      <c r="C21" s="102" t="s">
        <v>29</v>
      </c>
    </row>
    <row r="22" spans="1:15" x14ac:dyDescent="0.35">
      <c r="A22" s="296" t="s">
        <v>31</v>
      </c>
      <c r="B22" s="451">
        <v>30</v>
      </c>
      <c r="C22" s="102" t="s">
        <v>29</v>
      </c>
    </row>
    <row r="23" spans="1:15" x14ac:dyDescent="0.35">
      <c r="A23" s="296" t="s">
        <v>32</v>
      </c>
      <c r="B23" s="451">
        <v>240</v>
      </c>
      <c r="C23" s="103" t="s">
        <v>29</v>
      </c>
    </row>
    <row r="25" spans="1:15" ht="29" x14ac:dyDescent="0.35">
      <c r="A25" s="167" t="s">
        <v>33</v>
      </c>
      <c r="B25" s="175">
        <v>1</v>
      </c>
      <c r="C25" s="176" t="s">
        <v>34</v>
      </c>
    </row>
    <row r="27" spans="1:15" ht="35.75" customHeight="1" x14ac:dyDescent="0.35">
      <c r="C27" s="589" t="s">
        <v>35</v>
      </c>
      <c r="D27" s="590"/>
      <c r="E27" s="590"/>
      <c r="F27" s="591" t="s">
        <v>36</v>
      </c>
      <c r="G27" s="591"/>
      <c r="H27" s="300" t="s">
        <v>37</v>
      </c>
      <c r="I27" s="589" t="s">
        <v>38</v>
      </c>
      <c r="J27" s="590"/>
      <c r="K27" s="590"/>
      <c r="L27" s="594"/>
      <c r="M27" s="300" t="s">
        <v>39</v>
      </c>
      <c r="N27" s="300" t="s">
        <v>40</v>
      </c>
      <c r="O27" s="300" t="s">
        <v>41</v>
      </c>
    </row>
    <row r="28" spans="1:15" x14ac:dyDescent="0.35">
      <c r="C28" s="574" t="s">
        <v>42</v>
      </c>
      <c r="D28" s="574" t="s">
        <v>43</v>
      </c>
      <c r="E28" s="592" t="s">
        <v>44</v>
      </c>
      <c r="F28" s="593" t="s">
        <v>45</v>
      </c>
      <c r="G28" s="593" t="s">
        <v>46</v>
      </c>
      <c r="H28" s="574" t="s">
        <v>47</v>
      </c>
      <c r="I28" s="576" t="s">
        <v>48</v>
      </c>
      <c r="J28" s="578" t="s">
        <v>49</v>
      </c>
      <c r="K28" s="578" t="s">
        <v>50</v>
      </c>
      <c r="L28" s="595" t="s">
        <v>450</v>
      </c>
      <c r="M28" s="574" t="s">
        <v>51</v>
      </c>
      <c r="N28" s="574" t="s">
        <v>52</v>
      </c>
      <c r="O28" s="574" t="s">
        <v>53</v>
      </c>
    </row>
    <row r="29" spans="1:15" ht="81" customHeight="1" x14ac:dyDescent="0.35">
      <c r="A29" s="129" t="s">
        <v>54</v>
      </c>
      <c r="B29" s="297" t="s">
        <v>55</v>
      </c>
      <c r="C29" s="575"/>
      <c r="D29" s="575"/>
      <c r="E29" s="592"/>
      <c r="F29" s="593"/>
      <c r="G29" s="593"/>
      <c r="H29" s="575"/>
      <c r="I29" s="577"/>
      <c r="J29" s="579"/>
      <c r="K29" s="579"/>
      <c r="L29" s="596"/>
      <c r="M29" s="575"/>
      <c r="N29" s="575"/>
      <c r="O29" s="575"/>
    </row>
    <row r="30" spans="1:15" x14ac:dyDescent="0.35">
      <c r="A30" s="540" t="s">
        <v>429</v>
      </c>
      <c r="B30" s="540">
        <v>35</v>
      </c>
      <c r="C30" s="463" t="s">
        <v>14</v>
      </c>
      <c r="D30" s="463"/>
      <c r="E30" s="463"/>
      <c r="F30" s="540"/>
      <c r="G30" s="540"/>
      <c r="H30" s="540"/>
      <c r="I30" s="540">
        <v>100</v>
      </c>
      <c r="J30" s="463"/>
      <c r="K30" s="464">
        <v>0.05</v>
      </c>
      <c r="L30" s="463">
        <v>0.93</v>
      </c>
      <c r="M30" s="463"/>
      <c r="N30" s="463"/>
      <c r="O30" s="463"/>
    </row>
    <row r="31" spans="1:15" x14ac:dyDescent="0.35">
      <c r="A31" s="541" t="s">
        <v>430</v>
      </c>
      <c r="B31" s="541">
        <v>19</v>
      </c>
      <c r="C31" s="298" t="s">
        <v>14</v>
      </c>
      <c r="D31" s="298"/>
      <c r="E31" s="298"/>
      <c r="F31" s="541"/>
      <c r="G31" s="541"/>
      <c r="H31" s="541"/>
      <c r="I31" s="541">
        <v>100</v>
      </c>
      <c r="J31" s="298"/>
      <c r="K31" s="299">
        <v>0.05</v>
      </c>
      <c r="L31" s="298">
        <v>0.93</v>
      </c>
      <c r="M31" s="298"/>
      <c r="N31" s="298"/>
      <c r="O31" s="298"/>
    </row>
    <row r="32" spans="1:15" s="465" customFormat="1" x14ac:dyDescent="0.35">
      <c r="A32" s="540" t="s">
        <v>431</v>
      </c>
      <c r="B32" s="540">
        <v>34</v>
      </c>
      <c r="C32" s="463" t="s">
        <v>14</v>
      </c>
      <c r="D32" s="463"/>
      <c r="E32" s="463"/>
      <c r="F32" s="540"/>
      <c r="G32" s="540"/>
      <c r="H32" s="540"/>
      <c r="I32" s="540">
        <v>100</v>
      </c>
      <c r="J32" s="463"/>
      <c r="K32" s="464">
        <v>0.05</v>
      </c>
      <c r="L32" s="463">
        <v>0.93</v>
      </c>
      <c r="M32" s="463"/>
      <c r="N32" s="463"/>
      <c r="O32" s="463"/>
    </row>
    <row r="33" spans="1:15" x14ac:dyDescent="0.35">
      <c r="A33" s="541" t="s">
        <v>432</v>
      </c>
      <c r="B33" s="541">
        <v>1</v>
      </c>
      <c r="C33" s="298" t="s">
        <v>14</v>
      </c>
      <c r="D33" s="298"/>
      <c r="E33" s="298"/>
      <c r="F33" s="541"/>
      <c r="G33" s="541"/>
      <c r="H33" s="541"/>
      <c r="I33" s="541">
        <v>100</v>
      </c>
      <c r="J33" s="298"/>
      <c r="K33" s="299">
        <v>0.05</v>
      </c>
      <c r="L33" s="298">
        <v>0.93</v>
      </c>
      <c r="M33" s="298"/>
      <c r="N33" s="298"/>
      <c r="O33" s="298"/>
    </row>
    <row r="34" spans="1:15" x14ac:dyDescent="0.35">
      <c r="A34" s="540" t="s">
        <v>433</v>
      </c>
      <c r="B34" s="540">
        <v>5</v>
      </c>
      <c r="C34" s="463" t="s">
        <v>14</v>
      </c>
      <c r="D34" s="463"/>
      <c r="E34" s="463"/>
      <c r="F34" s="540"/>
      <c r="G34" s="540"/>
      <c r="H34" s="540"/>
      <c r="I34" s="540">
        <v>100</v>
      </c>
      <c r="J34" s="463"/>
      <c r="K34" s="464">
        <v>0.05</v>
      </c>
      <c r="L34" s="463">
        <v>0.93</v>
      </c>
      <c r="M34" s="463"/>
      <c r="N34" s="463"/>
      <c r="O34" s="463"/>
    </row>
    <row r="35" spans="1:15" x14ac:dyDescent="0.35">
      <c r="A35" s="541" t="s">
        <v>434</v>
      </c>
      <c r="B35" s="541">
        <v>1</v>
      </c>
      <c r="C35" s="298" t="s">
        <v>14</v>
      </c>
      <c r="D35" s="298"/>
      <c r="E35" s="298"/>
      <c r="F35" s="541"/>
      <c r="G35" s="541"/>
      <c r="H35" s="541"/>
      <c r="I35" s="541">
        <v>100</v>
      </c>
      <c r="J35" s="298"/>
      <c r="K35" s="299">
        <v>0.05</v>
      </c>
      <c r="L35" s="298">
        <v>0.93</v>
      </c>
      <c r="M35" s="298"/>
      <c r="N35" s="298"/>
      <c r="O35" s="298"/>
    </row>
    <row r="36" spans="1:15" x14ac:dyDescent="0.35">
      <c r="A36" s="540" t="s">
        <v>435</v>
      </c>
      <c r="B36" s="540">
        <v>1</v>
      </c>
      <c r="C36" s="463" t="s">
        <v>14</v>
      </c>
      <c r="D36" s="463"/>
      <c r="E36" s="463"/>
      <c r="F36" s="540"/>
      <c r="G36" s="540"/>
      <c r="H36" s="540"/>
      <c r="I36" s="540">
        <v>100</v>
      </c>
      <c r="J36" s="463"/>
      <c r="K36" s="464">
        <v>0.05</v>
      </c>
      <c r="L36" s="463">
        <v>0.93</v>
      </c>
      <c r="M36" s="463"/>
      <c r="N36" s="463"/>
      <c r="O36" s="463"/>
    </row>
    <row r="37" spans="1:15" x14ac:dyDescent="0.35">
      <c r="A37" s="541" t="s">
        <v>436</v>
      </c>
      <c r="B37" s="541">
        <v>1</v>
      </c>
      <c r="C37" s="298" t="s">
        <v>14</v>
      </c>
      <c r="D37" s="298"/>
      <c r="E37" s="298"/>
      <c r="F37" s="541"/>
      <c r="G37" s="541"/>
      <c r="H37" s="541"/>
      <c r="I37" s="541">
        <v>100</v>
      </c>
      <c r="J37" s="298"/>
      <c r="K37" s="299">
        <v>0.05</v>
      </c>
      <c r="L37" s="298">
        <v>0.93</v>
      </c>
      <c r="M37" s="298"/>
      <c r="N37" s="298"/>
      <c r="O37" s="298"/>
    </row>
    <row r="38" spans="1:15" x14ac:dyDescent="0.35">
      <c r="A38" s="540" t="s">
        <v>437</v>
      </c>
      <c r="B38" s="540">
        <v>1</v>
      </c>
      <c r="C38" s="463" t="s">
        <v>14</v>
      </c>
      <c r="D38" s="463"/>
      <c r="E38" s="463"/>
      <c r="F38" s="540"/>
      <c r="G38" s="540"/>
      <c r="H38" s="540"/>
      <c r="I38" s="540">
        <v>100</v>
      </c>
      <c r="J38" s="463"/>
      <c r="K38" s="464">
        <v>0.05</v>
      </c>
      <c r="L38" s="463">
        <v>0.93</v>
      </c>
      <c r="M38" s="463"/>
      <c r="N38" s="463"/>
      <c r="O38" s="463"/>
    </row>
    <row r="39" spans="1:15" x14ac:dyDescent="0.35">
      <c r="A39" s="541" t="s">
        <v>438</v>
      </c>
      <c r="B39" s="541">
        <v>1</v>
      </c>
      <c r="C39" s="298" t="s">
        <v>9</v>
      </c>
      <c r="D39" s="541">
        <v>100</v>
      </c>
      <c r="E39" s="298"/>
      <c r="F39" s="541">
        <v>24</v>
      </c>
      <c r="G39" s="541">
        <v>4</v>
      </c>
      <c r="H39" s="541">
        <v>0</v>
      </c>
      <c r="I39" s="541">
        <v>111.5</v>
      </c>
      <c r="J39" s="298">
        <v>1.6</v>
      </c>
      <c r="K39" s="299">
        <v>0.05</v>
      </c>
      <c r="L39" s="298"/>
      <c r="M39" s="298" t="s">
        <v>4</v>
      </c>
      <c r="N39" s="298" t="s">
        <v>7</v>
      </c>
      <c r="O39" s="298" t="s">
        <v>4</v>
      </c>
    </row>
    <row r="40" spans="1:15" x14ac:dyDescent="0.35">
      <c r="A40" s="540" t="s">
        <v>439</v>
      </c>
      <c r="B40" s="540">
        <v>1</v>
      </c>
      <c r="C40" s="463" t="s">
        <v>9</v>
      </c>
      <c r="D40" s="540">
        <v>50</v>
      </c>
      <c r="E40" s="463"/>
      <c r="F40" s="540">
        <v>12</v>
      </c>
      <c r="G40" s="540">
        <v>1</v>
      </c>
      <c r="H40" s="540">
        <v>15</v>
      </c>
      <c r="I40" s="540">
        <v>111.5</v>
      </c>
      <c r="J40" s="463">
        <v>1.92</v>
      </c>
      <c r="K40" s="464">
        <v>0.05</v>
      </c>
      <c r="L40" s="463"/>
      <c r="M40" s="463" t="s">
        <v>7</v>
      </c>
      <c r="N40" s="463" t="s">
        <v>7</v>
      </c>
      <c r="O40" s="463" t="s">
        <v>4</v>
      </c>
    </row>
    <row r="41" spans="1:15" x14ac:dyDescent="0.35">
      <c r="A41" s="541" t="s">
        <v>440</v>
      </c>
      <c r="B41" s="541">
        <v>2</v>
      </c>
      <c r="C41" s="298" t="s">
        <v>9</v>
      </c>
      <c r="D41" s="541">
        <v>40</v>
      </c>
      <c r="E41" s="298"/>
      <c r="F41" s="541">
        <v>12</v>
      </c>
      <c r="G41" s="541">
        <v>4</v>
      </c>
      <c r="H41" s="541">
        <v>20</v>
      </c>
      <c r="I41" s="541">
        <v>111.5</v>
      </c>
      <c r="J41" s="298">
        <v>1.28</v>
      </c>
      <c r="K41" s="299">
        <v>0.05</v>
      </c>
      <c r="L41" s="298"/>
      <c r="M41" s="298" t="s">
        <v>4</v>
      </c>
      <c r="N41" s="298" t="s">
        <v>7</v>
      </c>
      <c r="O41" s="298" t="s">
        <v>4</v>
      </c>
    </row>
    <row r="42" spans="1:15" x14ac:dyDescent="0.35">
      <c r="A42" s="540" t="s">
        <v>441</v>
      </c>
      <c r="B42" s="540">
        <v>2</v>
      </c>
      <c r="C42" s="463" t="s">
        <v>9</v>
      </c>
      <c r="D42" s="540">
        <v>15</v>
      </c>
      <c r="E42" s="463"/>
      <c r="F42" s="540">
        <v>3</v>
      </c>
      <c r="G42" s="540">
        <v>0</v>
      </c>
      <c r="H42" s="540">
        <v>15</v>
      </c>
      <c r="I42" s="540">
        <v>111.5</v>
      </c>
      <c r="J42" s="463">
        <v>0</v>
      </c>
      <c r="K42" s="464">
        <v>0.05</v>
      </c>
      <c r="L42" s="463"/>
      <c r="M42" s="463" t="s">
        <v>7</v>
      </c>
      <c r="N42" s="463" t="s">
        <v>7</v>
      </c>
      <c r="O42" s="463" t="s">
        <v>4</v>
      </c>
    </row>
    <row r="43" spans="1:15" x14ac:dyDescent="0.35">
      <c r="A43" s="541" t="s">
        <v>442</v>
      </c>
      <c r="B43" s="541">
        <v>4</v>
      </c>
      <c r="C43" s="298" t="s">
        <v>9</v>
      </c>
      <c r="D43" s="541">
        <v>15</v>
      </c>
      <c r="E43" s="298"/>
      <c r="F43" s="541">
        <v>15</v>
      </c>
      <c r="G43" s="541">
        <v>0</v>
      </c>
      <c r="H43" s="541">
        <v>17</v>
      </c>
      <c r="I43" s="541">
        <v>111.5</v>
      </c>
      <c r="J43" s="298">
        <v>1.6</v>
      </c>
      <c r="K43" s="299">
        <v>0.05</v>
      </c>
      <c r="L43" s="298"/>
      <c r="M43" s="298" t="s">
        <v>4</v>
      </c>
      <c r="N43" s="298" t="s">
        <v>7</v>
      </c>
      <c r="O43" s="298" t="s">
        <v>4</v>
      </c>
    </row>
    <row r="44" spans="1:15" x14ac:dyDescent="0.35">
      <c r="A44" s="540" t="s">
        <v>443</v>
      </c>
      <c r="B44" s="540">
        <v>3</v>
      </c>
      <c r="C44" s="463" t="s">
        <v>9</v>
      </c>
      <c r="D44" s="540">
        <v>10</v>
      </c>
      <c r="E44" s="463"/>
      <c r="F44" s="540">
        <v>8</v>
      </c>
      <c r="G44" s="540">
        <v>1</v>
      </c>
      <c r="H44" s="540">
        <v>18</v>
      </c>
      <c r="I44" s="540">
        <v>111.5</v>
      </c>
      <c r="J44" s="463">
        <v>1.92</v>
      </c>
      <c r="K44" s="464">
        <v>0.05</v>
      </c>
      <c r="L44" s="463"/>
      <c r="M44" s="463" t="s">
        <v>4</v>
      </c>
      <c r="N44" s="463" t="s">
        <v>7</v>
      </c>
      <c r="O44" s="463" t="s">
        <v>4</v>
      </c>
    </row>
    <row r="45" spans="1:15" x14ac:dyDescent="0.35">
      <c r="A45" s="541" t="s">
        <v>444</v>
      </c>
      <c r="B45" s="541">
        <v>1</v>
      </c>
      <c r="C45" s="298" t="s">
        <v>9</v>
      </c>
      <c r="D45" s="541">
        <v>2000</v>
      </c>
      <c r="E45" s="298"/>
      <c r="F45" s="541">
        <v>20</v>
      </c>
      <c r="G45" s="541">
        <v>4</v>
      </c>
      <c r="H45" s="541">
        <v>0</v>
      </c>
      <c r="I45" s="541">
        <v>115</v>
      </c>
      <c r="J45" s="298">
        <v>1.6</v>
      </c>
      <c r="K45" s="299">
        <v>0.05</v>
      </c>
      <c r="L45" s="298"/>
      <c r="M45" s="298" t="s">
        <v>4</v>
      </c>
      <c r="N45" s="298" t="s">
        <v>7</v>
      </c>
      <c r="O45" s="298" t="s">
        <v>7</v>
      </c>
    </row>
    <row r="46" spans="1:15" x14ac:dyDescent="0.35">
      <c r="A46" s="540" t="s">
        <v>445</v>
      </c>
      <c r="B46" s="540">
        <v>1</v>
      </c>
      <c r="C46" s="463" t="s">
        <v>9</v>
      </c>
      <c r="D46" s="540">
        <v>150</v>
      </c>
      <c r="E46" s="463"/>
      <c r="F46" s="540">
        <v>20</v>
      </c>
      <c r="G46" s="540">
        <v>4</v>
      </c>
      <c r="H46" s="540">
        <v>0</v>
      </c>
      <c r="I46" s="540">
        <v>115</v>
      </c>
      <c r="J46" s="463">
        <v>1.92</v>
      </c>
      <c r="K46" s="464">
        <v>0.05</v>
      </c>
      <c r="L46" s="463"/>
      <c r="M46" s="463" t="s">
        <v>4</v>
      </c>
      <c r="N46" s="463" t="s">
        <v>7</v>
      </c>
      <c r="O46" s="463" t="s">
        <v>7</v>
      </c>
    </row>
    <row r="47" spans="1:15" x14ac:dyDescent="0.35">
      <c r="A47" s="541" t="s">
        <v>446</v>
      </c>
      <c r="B47" s="541">
        <v>2</v>
      </c>
      <c r="C47" s="298" t="s">
        <v>9</v>
      </c>
      <c r="D47" s="541">
        <v>35</v>
      </c>
      <c r="E47" s="298"/>
      <c r="F47" s="541">
        <v>3</v>
      </c>
      <c r="G47" s="541">
        <v>2</v>
      </c>
      <c r="H47" s="541">
        <v>20</v>
      </c>
      <c r="I47" s="541">
        <v>115</v>
      </c>
      <c r="J47" s="298">
        <v>1.28</v>
      </c>
      <c r="K47" s="299">
        <v>0.05</v>
      </c>
      <c r="L47" s="298"/>
      <c r="M47" s="298" t="s">
        <v>4</v>
      </c>
      <c r="N47" s="298" t="s">
        <v>7</v>
      </c>
      <c r="O47" s="298" t="s">
        <v>4</v>
      </c>
    </row>
    <row r="48" spans="1:15" x14ac:dyDescent="0.35">
      <c r="A48" s="540" t="s">
        <v>447</v>
      </c>
      <c r="B48" s="540">
        <v>2</v>
      </c>
      <c r="C48" s="463" t="s">
        <v>9</v>
      </c>
      <c r="D48" s="540">
        <v>25</v>
      </c>
      <c r="E48" s="463"/>
      <c r="F48" s="540">
        <v>18</v>
      </c>
      <c r="G48" s="540">
        <v>4</v>
      </c>
      <c r="H48" s="540">
        <v>10</v>
      </c>
      <c r="I48" s="540">
        <v>115</v>
      </c>
      <c r="J48" s="463">
        <v>1.6</v>
      </c>
      <c r="K48" s="464">
        <v>0.05</v>
      </c>
      <c r="L48" s="463"/>
      <c r="M48" s="463" t="s">
        <v>7</v>
      </c>
      <c r="N48" s="463" t="s">
        <v>7</v>
      </c>
      <c r="O48" s="463" t="s">
        <v>4</v>
      </c>
    </row>
    <row r="49" spans="1:15" x14ac:dyDescent="0.35">
      <c r="A49" s="541" t="s">
        <v>448</v>
      </c>
      <c r="B49" s="541">
        <v>1</v>
      </c>
      <c r="C49" s="298" t="s">
        <v>9</v>
      </c>
      <c r="D49" s="541">
        <v>15</v>
      </c>
      <c r="E49" s="298"/>
      <c r="F49" s="541">
        <v>6</v>
      </c>
      <c r="G49" s="541">
        <v>1</v>
      </c>
      <c r="H49" s="541">
        <v>12</v>
      </c>
      <c r="I49" s="541">
        <v>115</v>
      </c>
      <c r="J49" s="298">
        <v>0</v>
      </c>
      <c r="K49" s="299">
        <v>0.05</v>
      </c>
      <c r="L49" s="298"/>
      <c r="M49" s="298" t="s">
        <v>7</v>
      </c>
      <c r="N49" s="298" t="s">
        <v>7</v>
      </c>
      <c r="O49" s="298" t="s">
        <v>4</v>
      </c>
    </row>
    <row r="50" spans="1:15" x14ac:dyDescent="0.35">
      <c r="A50" s="540" t="s">
        <v>449</v>
      </c>
      <c r="B50" s="540">
        <v>1</v>
      </c>
      <c r="C50" s="463" t="s">
        <v>13</v>
      </c>
      <c r="D50" s="540">
        <v>500</v>
      </c>
      <c r="E50" s="463"/>
      <c r="F50" s="540">
        <v>3</v>
      </c>
      <c r="G50" s="540">
        <v>3</v>
      </c>
      <c r="H50" s="540">
        <v>17</v>
      </c>
      <c r="I50" s="540">
        <v>119</v>
      </c>
      <c r="J50" s="463">
        <v>22.7</v>
      </c>
      <c r="K50" s="464">
        <v>0.05</v>
      </c>
      <c r="L50" s="463"/>
      <c r="M50" s="463" t="s">
        <v>7</v>
      </c>
      <c r="N50" s="463" t="s">
        <v>7</v>
      </c>
      <c r="O50" s="463" t="s">
        <v>4</v>
      </c>
    </row>
    <row r="51" spans="1:15" x14ac:dyDescent="0.35">
      <c r="A51" s="298"/>
      <c r="B51" s="298"/>
      <c r="C51" s="298"/>
      <c r="D51" s="298"/>
      <c r="E51" s="298"/>
      <c r="F51" s="298"/>
      <c r="G51" s="298"/>
      <c r="H51" s="298"/>
      <c r="I51" s="298"/>
      <c r="J51" s="298"/>
      <c r="K51" s="299"/>
      <c r="L51" s="298"/>
      <c r="M51" s="298"/>
      <c r="N51" s="298"/>
      <c r="O51" s="298"/>
    </row>
    <row r="52" spans="1:15" x14ac:dyDescent="0.35">
      <c r="A52" s="463"/>
      <c r="B52" s="463"/>
      <c r="C52" s="463"/>
      <c r="D52" s="463"/>
      <c r="E52" s="463"/>
      <c r="F52" s="463"/>
      <c r="G52" s="463"/>
      <c r="H52" s="463"/>
      <c r="I52" s="463"/>
      <c r="J52" s="463"/>
      <c r="K52" s="464"/>
      <c r="L52" s="463"/>
      <c r="M52" s="463"/>
      <c r="N52" s="463"/>
      <c r="O52" s="463"/>
    </row>
    <row r="53" spans="1:15" x14ac:dyDescent="0.35">
      <c r="A53" s="298"/>
      <c r="B53" s="298"/>
      <c r="C53" s="298"/>
      <c r="D53" s="298"/>
      <c r="E53" s="298"/>
      <c r="F53" s="298"/>
      <c r="G53" s="298"/>
      <c r="H53" s="298"/>
      <c r="I53" s="298"/>
      <c r="J53" s="298"/>
      <c r="K53" s="299"/>
      <c r="L53" s="298"/>
      <c r="M53" s="298"/>
      <c r="N53" s="298"/>
      <c r="O53" s="298"/>
    </row>
    <row r="54" spans="1:15" x14ac:dyDescent="0.35">
      <c r="A54" s="463"/>
      <c r="B54" s="463"/>
      <c r="C54" s="463"/>
      <c r="D54" s="463"/>
      <c r="E54" s="463"/>
      <c r="F54" s="463"/>
      <c r="G54" s="463"/>
      <c r="H54" s="463"/>
      <c r="I54" s="463"/>
      <c r="J54" s="463"/>
      <c r="K54" s="464"/>
      <c r="L54" s="463"/>
      <c r="M54" s="463"/>
      <c r="N54" s="463"/>
      <c r="O54" s="463"/>
    </row>
    <row r="55" spans="1:15" x14ac:dyDescent="0.35">
      <c r="A55" s="298"/>
      <c r="B55" s="298"/>
      <c r="C55" s="298"/>
      <c r="D55" s="298"/>
      <c r="E55" s="298"/>
      <c r="F55" s="298"/>
      <c r="G55" s="298"/>
      <c r="H55" s="298"/>
      <c r="I55" s="298"/>
      <c r="J55" s="298"/>
      <c r="K55" s="299"/>
      <c r="L55" s="298"/>
      <c r="M55" s="298"/>
      <c r="N55" s="298"/>
      <c r="O55" s="298"/>
    </row>
    <row r="56" spans="1:15" x14ac:dyDescent="0.35">
      <c r="A56" s="463"/>
      <c r="B56" s="463"/>
      <c r="C56" s="463"/>
      <c r="D56" s="463"/>
      <c r="E56" s="463"/>
      <c r="F56" s="463"/>
      <c r="G56" s="463"/>
      <c r="H56" s="463"/>
      <c r="I56" s="463"/>
      <c r="J56" s="463"/>
      <c r="K56" s="464"/>
      <c r="L56" s="463"/>
      <c r="M56" s="463"/>
      <c r="N56" s="463"/>
      <c r="O56" s="463"/>
    </row>
    <row r="57" spans="1:15" x14ac:dyDescent="0.35">
      <c r="A57" s="298"/>
      <c r="B57" s="298"/>
      <c r="C57" s="298"/>
      <c r="D57" s="298"/>
      <c r="E57" s="298"/>
      <c r="F57" s="298"/>
      <c r="G57" s="298"/>
      <c r="H57" s="298"/>
      <c r="I57" s="298"/>
      <c r="J57" s="298"/>
      <c r="K57" s="299"/>
      <c r="L57" s="298"/>
      <c r="M57" s="298"/>
      <c r="N57" s="298"/>
      <c r="O57" s="298"/>
    </row>
    <row r="58" spans="1:15" x14ac:dyDescent="0.35">
      <c r="A58" s="463"/>
      <c r="B58" s="463"/>
      <c r="C58" s="463"/>
      <c r="D58" s="463"/>
      <c r="E58" s="463"/>
      <c r="F58" s="463"/>
      <c r="G58" s="463"/>
      <c r="H58" s="463"/>
      <c r="I58" s="463"/>
      <c r="J58" s="463"/>
      <c r="K58" s="464"/>
      <c r="L58" s="463"/>
      <c r="M58" s="463"/>
      <c r="N58" s="463"/>
      <c r="O58" s="463"/>
    </row>
    <row r="59" spans="1:15" x14ac:dyDescent="0.35">
      <c r="A59" s="298"/>
      <c r="B59" s="298"/>
      <c r="C59" s="298"/>
      <c r="D59" s="298"/>
      <c r="E59" s="298"/>
      <c r="F59" s="298"/>
      <c r="G59" s="298"/>
      <c r="H59" s="298"/>
      <c r="I59" s="298"/>
      <c r="J59" s="298"/>
      <c r="K59" s="299"/>
      <c r="L59" s="298"/>
      <c r="M59" s="298"/>
      <c r="N59" s="298"/>
      <c r="O59" s="298"/>
    </row>
    <row r="60" spans="1:15" x14ac:dyDescent="0.35">
      <c r="A60" s="463"/>
      <c r="B60" s="463"/>
      <c r="C60" s="463"/>
      <c r="D60" s="463"/>
      <c r="E60" s="463"/>
      <c r="F60" s="463"/>
      <c r="G60" s="463"/>
      <c r="H60" s="463"/>
      <c r="I60" s="463"/>
      <c r="J60" s="463"/>
      <c r="K60" s="464"/>
      <c r="L60" s="463"/>
      <c r="M60" s="463"/>
      <c r="N60" s="463"/>
      <c r="O60" s="463"/>
    </row>
    <row r="61" spans="1:15" x14ac:dyDescent="0.35">
      <c r="A61" s="298"/>
      <c r="B61" s="298"/>
      <c r="C61" s="298"/>
      <c r="D61" s="298"/>
      <c r="E61" s="298"/>
      <c r="F61" s="298"/>
      <c r="G61" s="298"/>
      <c r="H61" s="298"/>
      <c r="I61" s="298"/>
      <c r="J61" s="298"/>
      <c r="K61" s="299"/>
      <c r="L61" s="298"/>
      <c r="M61" s="298"/>
      <c r="N61" s="298"/>
      <c r="O61" s="298"/>
    </row>
    <row r="62" spans="1:15" x14ac:dyDescent="0.35">
      <c r="A62" s="463"/>
      <c r="B62" s="463"/>
      <c r="C62" s="463"/>
      <c r="D62" s="463"/>
      <c r="E62" s="463"/>
      <c r="F62" s="463"/>
      <c r="G62" s="463"/>
      <c r="H62" s="463"/>
      <c r="I62" s="463"/>
      <c r="J62" s="463"/>
      <c r="K62" s="464"/>
      <c r="L62" s="463"/>
      <c r="M62" s="463"/>
      <c r="N62" s="463"/>
      <c r="O62" s="463"/>
    </row>
    <row r="63" spans="1:15" x14ac:dyDescent="0.35">
      <c r="A63" s="298"/>
      <c r="B63" s="298"/>
      <c r="C63" s="298"/>
      <c r="D63" s="298"/>
      <c r="E63" s="298"/>
      <c r="F63" s="298"/>
      <c r="G63" s="298"/>
      <c r="H63" s="298"/>
      <c r="I63" s="298"/>
      <c r="J63" s="298"/>
      <c r="K63" s="299"/>
      <c r="L63" s="298"/>
      <c r="M63" s="298"/>
      <c r="N63" s="298"/>
      <c r="O63" s="298"/>
    </row>
    <row r="64" spans="1:15" x14ac:dyDescent="0.35">
      <c r="A64" s="463"/>
      <c r="B64" s="463"/>
      <c r="C64" s="463"/>
      <c r="D64" s="463"/>
      <c r="E64" s="463"/>
      <c r="F64" s="463"/>
      <c r="G64" s="463"/>
      <c r="H64" s="463"/>
      <c r="I64" s="463"/>
      <c r="J64" s="463"/>
      <c r="K64" s="464"/>
      <c r="L64" s="463"/>
      <c r="M64" s="463"/>
      <c r="N64" s="463"/>
      <c r="O64" s="463"/>
    </row>
    <row r="65" spans="1:15" x14ac:dyDescent="0.35">
      <c r="A65" s="298"/>
      <c r="B65" s="298"/>
      <c r="C65" s="298"/>
      <c r="D65" s="298"/>
      <c r="E65" s="298"/>
      <c r="F65" s="298"/>
      <c r="G65" s="298"/>
      <c r="H65" s="298"/>
      <c r="I65" s="298"/>
      <c r="J65" s="298"/>
      <c r="K65" s="299"/>
      <c r="L65" s="298"/>
      <c r="M65" s="298"/>
      <c r="N65" s="298"/>
      <c r="O65" s="298"/>
    </row>
    <row r="66" spans="1:15" x14ac:dyDescent="0.35">
      <c r="A66" s="463"/>
      <c r="B66" s="463"/>
      <c r="C66" s="463"/>
      <c r="D66" s="463"/>
      <c r="E66" s="463"/>
      <c r="F66" s="463"/>
      <c r="G66" s="463"/>
      <c r="H66" s="463"/>
      <c r="I66" s="463"/>
      <c r="J66" s="463"/>
      <c r="K66" s="464"/>
      <c r="L66" s="463"/>
      <c r="M66" s="463"/>
      <c r="N66" s="463"/>
      <c r="O66" s="463"/>
    </row>
    <row r="67" spans="1:15" x14ac:dyDescent="0.35">
      <c r="A67" s="298"/>
      <c r="B67" s="298"/>
      <c r="C67" s="298"/>
      <c r="D67" s="298"/>
      <c r="E67" s="298"/>
      <c r="F67" s="298"/>
      <c r="G67" s="298"/>
      <c r="H67" s="298"/>
      <c r="I67" s="298"/>
      <c r="J67" s="298"/>
      <c r="K67" s="299"/>
      <c r="L67" s="298"/>
      <c r="M67" s="298"/>
      <c r="N67" s="298"/>
      <c r="O67" s="298"/>
    </row>
    <row r="68" spans="1:15" x14ac:dyDescent="0.35">
      <c r="A68" s="463"/>
      <c r="B68" s="463"/>
      <c r="C68" s="463"/>
      <c r="D68" s="463"/>
      <c r="E68" s="463"/>
      <c r="F68" s="463"/>
      <c r="G68" s="463"/>
      <c r="H68" s="463"/>
      <c r="I68" s="463"/>
      <c r="J68" s="463"/>
      <c r="K68" s="464"/>
      <c r="L68" s="463"/>
      <c r="M68" s="463"/>
      <c r="N68" s="463"/>
      <c r="O68" s="463"/>
    </row>
    <row r="69" spans="1:15" x14ac:dyDescent="0.35">
      <c r="A69" s="298"/>
      <c r="B69" s="298"/>
      <c r="C69" s="298"/>
      <c r="D69" s="298"/>
      <c r="E69" s="298"/>
      <c r="F69" s="298"/>
      <c r="G69" s="298"/>
      <c r="H69" s="298"/>
      <c r="I69" s="298"/>
      <c r="J69" s="298"/>
      <c r="K69" s="299"/>
      <c r="L69" s="298"/>
      <c r="M69" s="298"/>
      <c r="N69" s="298"/>
      <c r="O69" s="298"/>
    </row>
    <row r="70" spans="1:15" x14ac:dyDescent="0.35">
      <c r="A70" s="463"/>
      <c r="B70" s="463"/>
      <c r="C70" s="463"/>
      <c r="D70" s="463"/>
      <c r="E70" s="463"/>
      <c r="F70" s="463"/>
      <c r="G70" s="463"/>
      <c r="H70" s="463"/>
      <c r="I70" s="463"/>
      <c r="J70" s="463"/>
      <c r="K70" s="464"/>
      <c r="L70" s="463"/>
      <c r="M70" s="463"/>
      <c r="N70" s="463"/>
      <c r="O70" s="463"/>
    </row>
    <row r="71" spans="1:15" x14ac:dyDescent="0.35">
      <c r="A71" s="298"/>
      <c r="B71" s="298"/>
      <c r="C71" s="298"/>
      <c r="D71" s="298"/>
      <c r="E71" s="298"/>
      <c r="F71" s="298"/>
      <c r="G71" s="298"/>
      <c r="H71" s="298"/>
      <c r="I71" s="298"/>
      <c r="J71" s="298"/>
      <c r="K71" s="299"/>
      <c r="L71" s="298"/>
      <c r="M71" s="298"/>
      <c r="N71" s="298"/>
      <c r="O71" s="298"/>
    </row>
    <row r="72" spans="1:15" x14ac:dyDescent="0.35">
      <c r="A72" s="463"/>
      <c r="B72" s="463"/>
      <c r="C72" s="463"/>
      <c r="D72" s="463"/>
      <c r="E72" s="463"/>
      <c r="F72" s="463"/>
      <c r="G72" s="463"/>
      <c r="H72" s="463"/>
      <c r="I72" s="463"/>
      <c r="J72" s="463"/>
      <c r="K72" s="464"/>
      <c r="L72" s="463"/>
      <c r="M72" s="463"/>
      <c r="N72" s="463"/>
      <c r="O72" s="463"/>
    </row>
    <row r="73" spans="1:15" x14ac:dyDescent="0.35">
      <c r="A73" s="298"/>
      <c r="B73" s="298"/>
      <c r="C73" s="298"/>
      <c r="D73" s="298"/>
      <c r="E73" s="298"/>
      <c r="F73" s="298"/>
      <c r="G73" s="298"/>
      <c r="H73" s="298"/>
      <c r="I73" s="298"/>
      <c r="J73" s="298"/>
      <c r="K73" s="299"/>
      <c r="L73" s="298"/>
      <c r="M73" s="298"/>
      <c r="N73" s="298"/>
      <c r="O73" s="298"/>
    </row>
    <row r="74" spans="1:15" x14ac:dyDescent="0.35">
      <c r="A74" s="463"/>
      <c r="B74" s="463"/>
      <c r="C74" s="463"/>
      <c r="D74" s="463"/>
      <c r="E74" s="463"/>
      <c r="F74" s="463"/>
      <c r="G74" s="463"/>
      <c r="H74" s="463"/>
      <c r="I74" s="463"/>
      <c r="J74" s="463"/>
      <c r="K74" s="464"/>
      <c r="L74" s="463"/>
      <c r="M74" s="463"/>
      <c r="N74" s="463"/>
      <c r="O74" s="463"/>
    </row>
    <row r="75" spans="1:15" x14ac:dyDescent="0.35">
      <c r="A75" s="298"/>
      <c r="B75" s="298"/>
      <c r="C75" s="298"/>
      <c r="D75" s="298"/>
      <c r="E75" s="298"/>
      <c r="F75" s="298"/>
      <c r="G75" s="298"/>
      <c r="H75" s="298"/>
      <c r="I75" s="298"/>
      <c r="J75" s="298"/>
      <c r="K75" s="299"/>
      <c r="L75" s="298"/>
      <c r="M75" s="298"/>
      <c r="N75" s="298"/>
      <c r="O75" s="298"/>
    </row>
    <row r="76" spans="1:15" x14ac:dyDescent="0.35">
      <c r="A76" s="463"/>
      <c r="B76" s="463"/>
      <c r="C76" s="463"/>
      <c r="D76" s="463"/>
      <c r="E76" s="463"/>
      <c r="F76" s="463"/>
      <c r="G76" s="463"/>
      <c r="H76" s="463"/>
      <c r="I76" s="463"/>
      <c r="J76" s="463"/>
      <c r="K76" s="464"/>
      <c r="L76" s="463"/>
      <c r="M76" s="463"/>
      <c r="N76" s="463"/>
      <c r="O76" s="463"/>
    </row>
    <row r="77" spans="1:15" x14ac:dyDescent="0.35">
      <c r="A77" s="298"/>
      <c r="B77" s="298"/>
      <c r="C77" s="298"/>
      <c r="D77" s="298"/>
      <c r="E77" s="298"/>
      <c r="F77" s="298"/>
      <c r="G77" s="298"/>
      <c r="H77" s="298"/>
      <c r="I77" s="298"/>
      <c r="J77" s="298"/>
      <c r="K77" s="299"/>
      <c r="L77" s="298"/>
      <c r="M77" s="298"/>
      <c r="N77" s="298"/>
      <c r="O77" s="298"/>
    </row>
    <row r="78" spans="1:15" x14ac:dyDescent="0.35">
      <c r="A78" s="463"/>
      <c r="B78" s="463"/>
      <c r="C78" s="463"/>
      <c r="D78" s="463"/>
      <c r="E78" s="463"/>
      <c r="F78" s="463"/>
      <c r="G78" s="463"/>
      <c r="H78" s="463"/>
      <c r="I78" s="463"/>
      <c r="J78" s="463"/>
      <c r="K78" s="464"/>
      <c r="L78" s="463"/>
      <c r="M78" s="463"/>
      <c r="N78" s="463"/>
      <c r="O78" s="463"/>
    </row>
    <row r="79" spans="1:15" x14ac:dyDescent="0.35">
      <c r="A79" s="298"/>
      <c r="B79" s="298"/>
      <c r="C79" s="298"/>
      <c r="D79" s="298"/>
      <c r="E79" s="298"/>
      <c r="F79" s="298"/>
      <c r="G79" s="298"/>
      <c r="H79" s="298"/>
      <c r="I79" s="298"/>
      <c r="J79" s="298"/>
      <c r="K79" s="299"/>
      <c r="L79" s="298"/>
      <c r="M79" s="298"/>
      <c r="N79" s="298"/>
      <c r="O79" s="298"/>
    </row>
    <row r="80" spans="1:15" x14ac:dyDescent="0.35">
      <c r="A80" s="463"/>
      <c r="B80" s="463"/>
      <c r="C80" s="463"/>
      <c r="D80" s="463"/>
      <c r="E80" s="463"/>
      <c r="F80" s="463"/>
      <c r="G80" s="463"/>
      <c r="H80" s="463"/>
      <c r="I80" s="463"/>
      <c r="J80" s="463"/>
      <c r="K80" s="464"/>
      <c r="L80" s="463"/>
      <c r="M80" s="463"/>
      <c r="N80" s="463"/>
      <c r="O80" s="463"/>
    </row>
    <row r="81" spans="1:15" x14ac:dyDescent="0.35">
      <c r="A81" s="298"/>
      <c r="B81" s="298"/>
      <c r="C81" s="298"/>
      <c r="D81" s="298"/>
      <c r="E81" s="298"/>
      <c r="F81" s="298"/>
      <c r="G81" s="298"/>
      <c r="H81" s="298"/>
      <c r="I81" s="298"/>
      <c r="J81" s="298"/>
      <c r="K81" s="299"/>
      <c r="L81" s="298"/>
      <c r="M81" s="298"/>
      <c r="N81" s="298"/>
      <c r="O81" s="298"/>
    </row>
    <row r="82" spans="1:15" x14ac:dyDescent="0.35">
      <c r="A82" s="463"/>
      <c r="B82" s="463"/>
      <c r="C82" s="463"/>
      <c r="D82" s="463"/>
      <c r="E82" s="463"/>
      <c r="F82" s="463"/>
      <c r="G82" s="463"/>
      <c r="H82" s="463"/>
      <c r="I82" s="463"/>
      <c r="J82" s="463"/>
      <c r="K82" s="464"/>
      <c r="L82" s="463"/>
      <c r="M82" s="463"/>
      <c r="N82" s="463"/>
      <c r="O82" s="463"/>
    </row>
    <row r="83" spans="1:15" x14ac:dyDescent="0.35">
      <c r="A83" s="298"/>
      <c r="B83" s="298"/>
      <c r="C83" s="298"/>
      <c r="D83" s="298"/>
      <c r="E83" s="298"/>
      <c r="F83" s="298"/>
      <c r="G83" s="298"/>
      <c r="H83" s="298"/>
      <c r="I83" s="298"/>
      <c r="J83" s="298"/>
      <c r="K83" s="299"/>
      <c r="L83" s="298"/>
      <c r="M83" s="298"/>
      <c r="N83" s="298"/>
      <c r="O83" s="298"/>
    </row>
    <row r="84" spans="1:15" x14ac:dyDescent="0.35">
      <c r="A84" s="463"/>
      <c r="B84" s="463"/>
      <c r="C84" s="463"/>
      <c r="D84" s="463"/>
      <c r="E84" s="463"/>
      <c r="F84" s="463"/>
      <c r="G84" s="463"/>
      <c r="H84" s="463"/>
      <c r="I84" s="463"/>
      <c r="J84" s="463"/>
      <c r="K84" s="464"/>
      <c r="L84" s="463"/>
      <c r="M84" s="463"/>
      <c r="N84" s="463"/>
      <c r="O84" s="463"/>
    </row>
    <row r="85" spans="1:15" x14ac:dyDescent="0.35">
      <c r="A85" s="298"/>
      <c r="B85" s="298"/>
      <c r="C85" s="298"/>
      <c r="D85" s="298"/>
      <c r="E85" s="298"/>
      <c r="F85" s="298"/>
      <c r="G85" s="298"/>
      <c r="H85" s="298"/>
      <c r="I85" s="298"/>
      <c r="J85" s="298"/>
      <c r="K85" s="299"/>
      <c r="L85" s="298"/>
      <c r="M85" s="298"/>
      <c r="N85" s="298"/>
      <c r="O85" s="298"/>
    </row>
    <row r="86" spans="1:15" x14ac:dyDescent="0.35">
      <c r="A86" s="463"/>
      <c r="B86" s="463"/>
      <c r="C86" s="463"/>
      <c r="D86" s="463"/>
      <c r="E86" s="463"/>
      <c r="F86" s="463"/>
      <c r="G86" s="463"/>
      <c r="H86" s="463"/>
      <c r="I86" s="463"/>
      <c r="J86" s="463"/>
      <c r="K86" s="464"/>
      <c r="L86" s="463"/>
      <c r="M86" s="463"/>
      <c r="N86" s="463"/>
      <c r="O86" s="463"/>
    </row>
    <row r="87" spans="1:15" x14ac:dyDescent="0.35">
      <c r="A87" s="298"/>
      <c r="B87" s="298"/>
      <c r="C87" s="298"/>
      <c r="D87" s="298"/>
      <c r="E87" s="298"/>
      <c r="F87" s="298"/>
      <c r="G87" s="298"/>
      <c r="H87" s="298"/>
      <c r="I87" s="298"/>
      <c r="J87" s="298"/>
      <c r="K87" s="299"/>
      <c r="L87" s="298"/>
      <c r="M87" s="298"/>
      <c r="N87" s="298"/>
      <c r="O87" s="298"/>
    </row>
    <row r="88" spans="1:15" x14ac:dyDescent="0.35">
      <c r="A88" s="463"/>
      <c r="B88" s="463"/>
      <c r="C88" s="463"/>
      <c r="D88" s="463"/>
      <c r="E88" s="463"/>
      <c r="F88" s="463"/>
      <c r="G88" s="463"/>
      <c r="H88" s="463"/>
      <c r="I88" s="463"/>
      <c r="J88" s="463"/>
      <c r="K88" s="464"/>
      <c r="L88" s="463"/>
      <c r="M88" s="463"/>
      <c r="N88" s="463"/>
      <c r="O88" s="463"/>
    </row>
    <row r="89" spans="1:15" x14ac:dyDescent="0.35">
      <c r="A89" s="298"/>
      <c r="B89" s="298"/>
      <c r="C89" s="298"/>
      <c r="D89" s="298"/>
      <c r="E89" s="298"/>
      <c r="F89" s="298"/>
      <c r="G89" s="298"/>
      <c r="H89" s="298"/>
      <c r="I89" s="298"/>
      <c r="J89" s="298"/>
      <c r="K89" s="299"/>
      <c r="L89" s="298"/>
      <c r="M89" s="298"/>
      <c r="N89" s="298"/>
      <c r="O89" s="298"/>
    </row>
    <row r="90" spans="1:15" x14ac:dyDescent="0.35">
      <c r="A90" s="463"/>
      <c r="B90" s="463"/>
      <c r="C90" s="463"/>
      <c r="D90" s="463"/>
      <c r="E90" s="463"/>
      <c r="F90" s="463"/>
      <c r="G90" s="463"/>
      <c r="H90" s="463"/>
      <c r="I90" s="463"/>
      <c r="J90" s="463"/>
      <c r="K90" s="464"/>
      <c r="L90" s="463"/>
      <c r="M90" s="463"/>
      <c r="N90" s="463"/>
      <c r="O90" s="463"/>
    </row>
    <row r="91" spans="1:15" x14ac:dyDescent="0.35">
      <c r="A91" s="298"/>
      <c r="B91" s="298"/>
      <c r="C91" s="298"/>
      <c r="D91" s="298"/>
      <c r="E91" s="298"/>
      <c r="F91" s="298"/>
      <c r="G91" s="298"/>
      <c r="H91" s="298"/>
      <c r="I91" s="298"/>
      <c r="J91" s="298"/>
      <c r="K91" s="299"/>
      <c r="L91" s="298"/>
      <c r="M91" s="298"/>
      <c r="N91" s="298"/>
      <c r="O91" s="298"/>
    </row>
    <row r="92" spans="1:15" x14ac:dyDescent="0.35">
      <c r="A92" s="463"/>
      <c r="B92" s="463"/>
      <c r="C92" s="463"/>
      <c r="D92" s="463"/>
      <c r="E92" s="463"/>
      <c r="F92" s="463"/>
      <c r="G92" s="463"/>
      <c r="H92" s="463"/>
      <c r="I92" s="463"/>
      <c r="J92" s="463"/>
      <c r="K92" s="464"/>
      <c r="L92" s="463"/>
      <c r="M92" s="463"/>
      <c r="N92" s="463"/>
      <c r="O92" s="463"/>
    </row>
    <row r="93" spans="1:15" x14ac:dyDescent="0.35">
      <c r="A93" s="298"/>
      <c r="B93" s="298"/>
      <c r="C93" s="298"/>
      <c r="D93" s="298"/>
      <c r="E93" s="298"/>
      <c r="F93" s="298"/>
      <c r="G93" s="298"/>
      <c r="H93" s="298"/>
      <c r="I93" s="298"/>
      <c r="J93" s="298"/>
      <c r="K93" s="299"/>
      <c r="L93" s="298"/>
      <c r="M93" s="298"/>
      <c r="N93" s="298"/>
      <c r="O93" s="298"/>
    </row>
    <row r="94" spans="1:15" x14ac:dyDescent="0.35">
      <c r="A94" s="463"/>
      <c r="B94" s="463"/>
      <c r="C94" s="463"/>
      <c r="D94" s="463"/>
      <c r="E94" s="463"/>
      <c r="F94" s="463"/>
      <c r="G94" s="463"/>
      <c r="H94" s="463"/>
      <c r="I94" s="463"/>
      <c r="J94" s="463"/>
      <c r="K94" s="464"/>
      <c r="L94" s="463"/>
      <c r="M94" s="463"/>
      <c r="N94" s="463"/>
      <c r="O94" s="463"/>
    </row>
    <row r="95" spans="1:15" x14ac:dyDescent="0.35">
      <c r="A95" s="298"/>
      <c r="B95" s="298"/>
      <c r="C95" s="298"/>
      <c r="D95" s="298"/>
      <c r="E95" s="298"/>
      <c r="F95" s="298"/>
      <c r="G95" s="298"/>
      <c r="H95" s="298"/>
      <c r="I95" s="298"/>
      <c r="J95" s="298"/>
      <c r="K95" s="299"/>
      <c r="L95" s="298"/>
      <c r="M95" s="298"/>
      <c r="N95" s="298"/>
      <c r="O95" s="298"/>
    </row>
    <row r="96" spans="1:15" x14ac:dyDescent="0.35">
      <c r="A96" s="463"/>
      <c r="B96" s="463"/>
      <c r="C96" s="463"/>
      <c r="D96" s="463"/>
      <c r="E96" s="463"/>
      <c r="F96" s="463"/>
      <c r="G96" s="463"/>
      <c r="H96" s="463"/>
      <c r="I96" s="463"/>
      <c r="J96" s="463"/>
      <c r="K96" s="464"/>
      <c r="L96" s="463"/>
      <c r="M96" s="463"/>
      <c r="N96" s="463"/>
      <c r="O96" s="463"/>
    </row>
    <row r="97" spans="1:15" x14ac:dyDescent="0.35">
      <c r="A97" s="298"/>
      <c r="B97" s="298"/>
      <c r="C97" s="298"/>
      <c r="D97" s="298"/>
      <c r="E97" s="298"/>
      <c r="F97" s="298"/>
      <c r="G97" s="298"/>
      <c r="H97" s="298"/>
      <c r="I97" s="298"/>
      <c r="J97" s="298"/>
      <c r="K97" s="299"/>
      <c r="L97" s="298"/>
      <c r="M97" s="298"/>
      <c r="N97" s="298"/>
      <c r="O97" s="298"/>
    </row>
    <row r="98" spans="1:15" x14ac:dyDescent="0.35">
      <c r="A98" s="463"/>
      <c r="B98" s="463"/>
      <c r="C98" s="463"/>
      <c r="D98" s="463"/>
      <c r="E98" s="463"/>
      <c r="F98" s="463"/>
      <c r="G98" s="463"/>
      <c r="H98" s="463"/>
      <c r="I98" s="463"/>
      <c r="J98" s="463"/>
      <c r="K98" s="464"/>
      <c r="L98" s="463"/>
      <c r="M98" s="463"/>
      <c r="N98" s="463"/>
      <c r="O98" s="463"/>
    </row>
    <row r="99" spans="1:15" x14ac:dyDescent="0.35">
      <c r="A99" s="298"/>
      <c r="B99" s="298"/>
      <c r="C99" s="298"/>
      <c r="D99" s="298"/>
      <c r="E99" s="298"/>
      <c r="F99" s="298"/>
      <c r="G99" s="298"/>
      <c r="H99" s="298"/>
      <c r="I99" s="298"/>
      <c r="J99" s="298"/>
      <c r="K99" s="299"/>
      <c r="L99" s="298"/>
      <c r="M99" s="298"/>
      <c r="N99" s="298"/>
      <c r="O99" s="298"/>
    </row>
    <row r="100" spans="1:15" x14ac:dyDescent="0.35">
      <c r="A100" s="463"/>
      <c r="B100" s="463"/>
      <c r="C100" s="463"/>
      <c r="D100" s="463"/>
      <c r="E100" s="463"/>
      <c r="F100" s="463"/>
      <c r="G100" s="463"/>
      <c r="H100" s="463"/>
      <c r="I100" s="463"/>
      <c r="J100" s="463"/>
      <c r="K100" s="464"/>
      <c r="L100" s="463"/>
      <c r="M100" s="463"/>
      <c r="N100" s="463"/>
      <c r="O100" s="463"/>
    </row>
    <row r="101" spans="1:15" x14ac:dyDescent="0.35">
      <c r="A101" s="298"/>
      <c r="B101" s="298"/>
      <c r="C101" s="298"/>
      <c r="D101" s="298"/>
      <c r="E101" s="298"/>
      <c r="F101" s="298"/>
      <c r="G101" s="298"/>
      <c r="H101" s="298"/>
      <c r="I101" s="298"/>
      <c r="J101" s="298"/>
      <c r="K101" s="299"/>
      <c r="L101" s="298"/>
      <c r="M101" s="298"/>
      <c r="N101" s="298"/>
      <c r="O101" s="298"/>
    </row>
    <row r="102" spans="1:15" x14ac:dyDescent="0.35">
      <c r="A102" s="463"/>
      <c r="B102" s="463"/>
      <c r="C102" s="463"/>
      <c r="D102" s="463"/>
      <c r="E102" s="463"/>
      <c r="F102" s="463"/>
      <c r="G102" s="463"/>
      <c r="H102" s="463"/>
      <c r="I102" s="463"/>
      <c r="J102" s="463"/>
      <c r="K102" s="464"/>
      <c r="L102" s="463"/>
      <c r="M102" s="463"/>
      <c r="N102" s="463"/>
      <c r="O102" s="463"/>
    </row>
    <row r="103" spans="1:15" x14ac:dyDescent="0.35">
      <c r="A103" s="298"/>
      <c r="B103" s="298"/>
      <c r="C103" s="298"/>
      <c r="D103" s="298"/>
      <c r="E103" s="298"/>
      <c r="F103" s="298"/>
      <c r="G103" s="298"/>
      <c r="H103" s="298"/>
      <c r="I103" s="298"/>
      <c r="J103" s="298"/>
      <c r="K103" s="299"/>
      <c r="L103" s="298"/>
      <c r="M103" s="298"/>
      <c r="N103" s="298"/>
      <c r="O103" s="298"/>
    </row>
    <row r="104" spans="1:15" x14ac:dyDescent="0.35">
      <c r="A104" s="463"/>
      <c r="B104" s="463"/>
      <c r="C104" s="463"/>
      <c r="D104" s="463"/>
      <c r="E104" s="463"/>
      <c r="F104" s="463"/>
      <c r="G104" s="463"/>
      <c r="H104" s="463"/>
      <c r="I104" s="463"/>
      <c r="J104" s="463"/>
      <c r="K104" s="464"/>
      <c r="L104" s="463"/>
      <c r="M104" s="463"/>
      <c r="N104" s="463"/>
      <c r="O104" s="463"/>
    </row>
    <row r="105" spans="1:15" x14ac:dyDescent="0.35">
      <c r="A105" s="298"/>
      <c r="B105" s="298"/>
      <c r="C105" s="298"/>
      <c r="D105" s="298"/>
      <c r="E105" s="298"/>
      <c r="F105" s="298"/>
      <c r="G105" s="298"/>
      <c r="H105" s="298"/>
      <c r="I105" s="298"/>
      <c r="J105" s="298"/>
      <c r="K105" s="299"/>
      <c r="L105" s="298"/>
      <c r="M105" s="298"/>
      <c r="N105" s="298"/>
      <c r="O105" s="298"/>
    </row>
    <row r="106" spans="1:15" x14ac:dyDescent="0.35">
      <c r="A106" s="463"/>
      <c r="B106" s="463"/>
      <c r="C106" s="463"/>
      <c r="D106" s="463"/>
      <c r="E106" s="463"/>
      <c r="F106" s="463"/>
      <c r="G106" s="463"/>
      <c r="H106" s="463"/>
      <c r="I106" s="463"/>
      <c r="J106" s="463"/>
      <c r="K106" s="464"/>
      <c r="L106" s="463"/>
      <c r="M106" s="463"/>
      <c r="N106" s="463"/>
      <c r="O106" s="463"/>
    </row>
    <row r="107" spans="1:15" x14ac:dyDescent="0.35">
      <c r="A107" s="298"/>
      <c r="B107" s="298"/>
      <c r="C107" s="298"/>
      <c r="D107" s="298"/>
      <c r="E107" s="298"/>
      <c r="F107" s="298"/>
      <c r="G107" s="298"/>
      <c r="H107" s="298"/>
      <c r="I107" s="298"/>
      <c r="J107" s="298"/>
      <c r="K107" s="299"/>
      <c r="L107" s="298"/>
      <c r="M107" s="298"/>
      <c r="N107" s="298"/>
      <c r="O107" s="298"/>
    </row>
    <row r="108" spans="1:15" x14ac:dyDescent="0.35">
      <c r="A108" s="463"/>
      <c r="B108" s="463"/>
      <c r="C108" s="463"/>
      <c r="D108" s="463"/>
      <c r="E108" s="463"/>
      <c r="F108" s="463"/>
      <c r="G108" s="463"/>
      <c r="H108" s="463"/>
      <c r="I108" s="463"/>
      <c r="J108" s="463"/>
      <c r="K108" s="464"/>
      <c r="L108" s="463"/>
      <c r="M108" s="463"/>
      <c r="N108" s="463"/>
      <c r="O108" s="463"/>
    </row>
    <row r="109" spans="1:15" x14ac:dyDescent="0.35">
      <c r="A109" s="298"/>
      <c r="B109" s="298"/>
      <c r="C109" s="298"/>
      <c r="D109" s="298"/>
      <c r="E109" s="298"/>
      <c r="F109" s="298"/>
      <c r="G109" s="298"/>
      <c r="H109" s="298"/>
      <c r="I109" s="298"/>
      <c r="J109" s="298"/>
      <c r="K109" s="299"/>
      <c r="L109" s="298"/>
      <c r="M109" s="298"/>
      <c r="N109" s="298"/>
      <c r="O109" s="298"/>
    </row>
    <row r="110" spans="1:15" x14ac:dyDescent="0.35">
      <c r="A110" s="463"/>
      <c r="B110" s="463"/>
      <c r="C110" s="463"/>
      <c r="D110" s="463"/>
      <c r="E110" s="463"/>
      <c r="F110" s="463"/>
      <c r="G110" s="463"/>
      <c r="H110" s="463"/>
      <c r="I110" s="463"/>
      <c r="J110" s="463"/>
      <c r="K110" s="464"/>
      <c r="L110" s="463"/>
      <c r="M110" s="463"/>
      <c r="N110" s="463"/>
      <c r="O110" s="463"/>
    </row>
    <row r="111" spans="1:15" x14ac:dyDescent="0.35">
      <c r="A111" s="298"/>
      <c r="B111" s="298"/>
      <c r="C111" s="298"/>
      <c r="D111" s="298"/>
      <c r="E111" s="298"/>
      <c r="F111" s="298"/>
      <c r="G111" s="298"/>
      <c r="H111" s="298"/>
      <c r="I111" s="298"/>
      <c r="J111" s="298"/>
      <c r="K111" s="299"/>
      <c r="L111" s="298"/>
      <c r="M111" s="298"/>
      <c r="N111" s="298"/>
      <c r="O111" s="298"/>
    </row>
    <row r="112" spans="1:15" x14ac:dyDescent="0.35">
      <c r="A112" s="463"/>
      <c r="B112" s="463"/>
      <c r="C112" s="463"/>
      <c r="D112" s="463"/>
      <c r="E112" s="463"/>
      <c r="F112" s="463"/>
      <c r="G112" s="463"/>
      <c r="H112" s="463"/>
      <c r="I112" s="463"/>
      <c r="J112" s="463"/>
      <c r="K112" s="464"/>
      <c r="L112" s="463"/>
      <c r="M112" s="463"/>
      <c r="N112" s="463"/>
      <c r="O112" s="463"/>
    </row>
    <row r="113" spans="1:15" x14ac:dyDescent="0.35">
      <c r="A113" s="298"/>
      <c r="B113" s="298"/>
      <c r="C113" s="298"/>
      <c r="D113" s="298"/>
      <c r="E113" s="298"/>
      <c r="F113" s="298"/>
      <c r="G113" s="298"/>
      <c r="H113" s="298"/>
      <c r="I113" s="298"/>
      <c r="J113" s="298"/>
      <c r="K113" s="299"/>
      <c r="L113" s="298"/>
      <c r="M113" s="298"/>
      <c r="N113" s="298"/>
      <c r="O113" s="298"/>
    </row>
    <row r="114" spans="1:15" x14ac:dyDescent="0.35">
      <c r="A114" s="463"/>
      <c r="B114" s="463"/>
      <c r="C114" s="463"/>
      <c r="D114" s="463"/>
      <c r="E114" s="463"/>
      <c r="F114" s="463"/>
      <c r="G114" s="463"/>
      <c r="H114" s="463"/>
      <c r="I114" s="463"/>
      <c r="J114" s="463"/>
      <c r="K114" s="464"/>
      <c r="L114" s="463"/>
      <c r="M114" s="463"/>
      <c r="N114" s="463"/>
      <c r="O114" s="463"/>
    </row>
    <row r="115" spans="1:15" x14ac:dyDescent="0.35">
      <c r="A115" s="298"/>
      <c r="B115" s="298"/>
      <c r="C115" s="298"/>
      <c r="D115" s="298"/>
      <c r="E115" s="298"/>
      <c r="F115" s="298"/>
      <c r="G115" s="298"/>
      <c r="H115" s="298"/>
      <c r="I115" s="298"/>
      <c r="J115" s="298"/>
      <c r="K115" s="299"/>
      <c r="L115" s="298"/>
      <c r="M115" s="298"/>
      <c r="N115" s="298"/>
      <c r="O115" s="298"/>
    </row>
    <row r="116" spans="1:15" x14ac:dyDescent="0.35">
      <c r="A116" s="463"/>
      <c r="B116" s="463"/>
      <c r="C116" s="463"/>
      <c r="D116" s="463"/>
      <c r="E116" s="463"/>
      <c r="F116" s="463"/>
      <c r="G116" s="463"/>
      <c r="H116" s="463"/>
      <c r="I116" s="463"/>
      <c r="J116" s="463"/>
      <c r="K116" s="464"/>
      <c r="L116" s="463"/>
      <c r="M116" s="463"/>
      <c r="N116" s="463"/>
      <c r="O116" s="463"/>
    </row>
    <row r="117" spans="1:15" x14ac:dyDescent="0.35">
      <c r="A117" s="298"/>
      <c r="B117" s="298"/>
      <c r="C117" s="298"/>
      <c r="D117" s="298"/>
      <c r="E117" s="298"/>
      <c r="F117" s="298"/>
      <c r="G117" s="298"/>
      <c r="H117" s="298"/>
      <c r="I117" s="298"/>
      <c r="J117" s="298"/>
      <c r="K117" s="299"/>
      <c r="L117" s="298"/>
      <c r="M117" s="298"/>
      <c r="N117" s="298"/>
      <c r="O117" s="298"/>
    </row>
    <row r="118" spans="1:15" x14ac:dyDescent="0.35">
      <c r="A118" s="463"/>
      <c r="B118" s="463"/>
      <c r="C118" s="463"/>
      <c r="D118" s="463"/>
      <c r="E118" s="463"/>
      <c r="F118" s="463"/>
      <c r="G118" s="463"/>
      <c r="H118" s="463"/>
      <c r="I118" s="463"/>
      <c r="J118" s="463"/>
      <c r="K118" s="464"/>
      <c r="L118" s="463"/>
      <c r="M118" s="463"/>
      <c r="N118" s="463"/>
      <c r="O118" s="463"/>
    </row>
    <row r="119" spans="1:15" x14ac:dyDescent="0.35">
      <c r="A119" s="298"/>
      <c r="B119" s="298"/>
      <c r="C119" s="298"/>
      <c r="D119" s="298"/>
      <c r="E119" s="298"/>
      <c r="F119" s="298"/>
      <c r="G119" s="298"/>
      <c r="H119" s="298"/>
      <c r="I119" s="298"/>
      <c r="J119" s="298"/>
      <c r="K119" s="299"/>
      <c r="L119" s="298"/>
      <c r="M119" s="298"/>
      <c r="N119" s="298"/>
      <c r="O119" s="298"/>
    </row>
    <row r="120" spans="1:15" x14ac:dyDescent="0.35">
      <c r="A120" s="463"/>
      <c r="B120" s="463"/>
      <c r="C120" s="463"/>
      <c r="D120" s="463"/>
      <c r="E120" s="463"/>
      <c r="F120" s="463"/>
      <c r="G120" s="463"/>
      <c r="H120" s="463"/>
      <c r="I120" s="463"/>
      <c r="J120" s="463"/>
      <c r="K120" s="464"/>
      <c r="L120" s="463"/>
      <c r="M120" s="463"/>
      <c r="N120" s="463"/>
      <c r="O120" s="463"/>
    </row>
    <row r="121" spans="1:15" x14ac:dyDescent="0.35">
      <c r="A121" s="298"/>
      <c r="B121" s="298"/>
      <c r="C121" s="298"/>
      <c r="D121" s="298"/>
      <c r="E121" s="298"/>
      <c r="F121" s="298"/>
      <c r="G121" s="298"/>
      <c r="H121" s="298"/>
      <c r="I121" s="298"/>
      <c r="J121" s="298"/>
      <c r="K121" s="299"/>
      <c r="L121" s="298"/>
      <c r="M121" s="298"/>
      <c r="N121" s="298"/>
      <c r="O121" s="298"/>
    </row>
    <row r="122" spans="1:15" x14ac:dyDescent="0.35">
      <c r="A122" s="463"/>
      <c r="B122" s="463"/>
      <c r="C122" s="463"/>
      <c r="D122" s="463"/>
      <c r="E122" s="463"/>
      <c r="F122" s="463"/>
      <c r="G122" s="463"/>
      <c r="H122" s="463"/>
      <c r="I122" s="463"/>
      <c r="J122" s="463"/>
      <c r="K122" s="464"/>
      <c r="L122" s="463"/>
      <c r="M122" s="463"/>
      <c r="N122" s="463"/>
      <c r="O122" s="463"/>
    </row>
    <row r="123" spans="1:15" x14ac:dyDescent="0.35">
      <c r="A123" s="298"/>
      <c r="B123" s="298"/>
      <c r="C123" s="298"/>
      <c r="D123" s="298"/>
      <c r="E123" s="298"/>
      <c r="F123" s="298"/>
      <c r="G123" s="298"/>
      <c r="H123" s="298"/>
      <c r="I123" s="298"/>
      <c r="J123" s="298"/>
      <c r="K123" s="299"/>
      <c r="L123" s="298"/>
      <c r="M123" s="298"/>
      <c r="N123" s="298"/>
      <c r="O123" s="298"/>
    </row>
    <row r="124" spans="1:15" x14ac:dyDescent="0.35">
      <c r="A124" s="463"/>
      <c r="B124" s="463"/>
      <c r="C124" s="463"/>
      <c r="D124" s="463"/>
      <c r="E124" s="463"/>
      <c r="F124" s="463"/>
      <c r="G124" s="463"/>
      <c r="H124" s="463"/>
      <c r="I124" s="463"/>
      <c r="J124" s="463"/>
      <c r="K124" s="464"/>
      <c r="L124" s="463"/>
      <c r="M124" s="463"/>
      <c r="N124" s="463"/>
      <c r="O124" s="463"/>
    </row>
    <row r="125" spans="1:15" x14ac:dyDescent="0.35">
      <c r="A125" s="298"/>
      <c r="B125" s="298"/>
      <c r="C125" s="298"/>
      <c r="D125" s="298"/>
      <c r="E125" s="298"/>
      <c r="F125" s="298"/>
      <c r="G125" s="298"/>
      <c r="H125" s="298"/>
      <c r="I125" s="298"/>
      <c r="J125" s="298"/>
      <c r="K125" s="299"/>
      <c r="L125" s="298"/>
      <c r="M125" s="298"/>
      <c r="N125" s="298"/>
      <c r="O125" s="298"/>
    </row>
    <row r="126" spans="1:15" x14ac:dyDescent="0.35">
      <c r="A126" s="463"/>
      <c r="B126" s="463"/>
      <c r="C126" s="463"/>
      <c r="D126" s="463"/>
      <c r="E126" s="463"/>
      <c r="F126" s="463"/>
      <c r="G126" s="463"/>
      <c r="H126" s="463"/>
      <c r="I126" s="463"/>
      <c r="J126" s="463"/>
      <c r="K126" s="464"/>
      <c r="L126" s="463"/>
      <c r="M126" s="463"/>
      <c r="N126" s="463"/>
      <c r="O126" s="463"/>
    </row>
    <row r="127" spans="1:15" x14ac:dyDescent="0.35">
      <c r="A127" s="298"/>
      <c r="B127" s="298"/>
      <c r="C127" s="298"/>
      <c r="D127" s="298"/>
      <c r="E127" s="298"/>
      <c r="F127" s="298"/>
      <c r="G127" s="298"/>
      <c r="H127" s="298"/>
      <c r="I127" s="298"/>
      <c r="J127" s="298"/>
      <c r="K127" s="299"/>
      <c r="L127" s="298"/>
      <c r="M127" s="298"/>
      <c r="N127" s="298"/>
      <c r="O127" s="298"/>
    </row>
    <row r="128" spans="1:15" x14ac:dyDescent="0.35">
      <c r="A128" s="463"/>
      <c r="B128" s="463"/>
      <c r="C128" s="463"/>
      <c r="D128" s="463"/>
      <c r="E128" s="463"/>
      <c r="F128" s="463"/>
      <c r="G128" s="463"/>
      <c r="H128" s="463"/>
      <c r="I128" s="463"/>
      <c r="J128" s="463"/>
      <c r="K128" s="464"/>
      <c r="L128" s="463"/>
      <c r="M128" s="463"/>
      <c r="N128" s="463"/>
      <c r="O128" s="463"/>
    </row>
    <row r="129" spans="1:15" x14ac:dyDescent="0.35">
      <c r="A129" s="298"/>
      <c r="B129" s="298"/>
      <c r="C129" s="298"/>
      <c r="D129" s="298"/>
      <c r="E129" s="298"/>
      <c r="F129" s="298"/>
      <c r="G129" s="298"/>
      <c r="H129" s="298"/>
      <c r="I129" s="298"/>
      <c r="J129" s="298"/>
      <c r="K129" s="299"/>
      <c r="L129" s="298"/>
      <c r="M129" s="298"/>
      <c r="N129" s="298"/>
      <c r="O129" s="298"/>
    </row>
    <row r="130" spans="1:15" x14ac:dyDescent="0.35">
      <c r="A130" s="463"/>
      <c r="B130" s="463"/>
      <c r="C130" s="463"/>
      <c r="D130" s="463"/>
      <c r="E130" s="463"/>
      <c r="F130" s="463"/>
      <c r="G130" s="463"/>
      <c r="H130" s="463"/>
      <c r="I130" s="463"/>
      <c r="J130" s="463"/>
      <c r="K130" s="464"/>
      <c r="L130" s="463"/>
      <c r="M130" s="463"/>
      <c r="N130" s="463"/>
      <c r="O130" s="463"/>
    </row>
  </sheetData>
  <mergeCells count="20">
    <mergeCell ref="N28:N29"/>
    <mergeCell ref="O28:O29"/>
    <mergeCell ref="I27:L27"/>
    <mergeCell ref="L28:L29"/>
    <mergeCell ref="M28:M29"/>
    <mergeCell ref="K28:K29"/>
    <mergeCell ref="H28:H29"/>
    <mergeCell ref="I28:I29"/>
    <mergeCell ref="J28:J29"/>
    <mergeCell ref="A1:B2"/>
    <mergeCell ref="A3:B3"/>
    <mergeCell ref="A15:C15"/>
    <mergeCell ref="A19:C19"/>
    <mergeCell ref="C27:E27"/>
    <mergeCell ref="F27:G27"/>
    <mergeCell ref="C28:C29"/>
    <mergeCell ref="D28:D29"/>
    <mergeCell ref="E28:E29"/>
    <mergeCell ref="F28:F29"/>
    <mergeCell ref="G28:G29"/>
  </mergeCells>
  <phoneticPr fontId="16" type="noConversion"/>
  <dataValidations count="2">
    <dataValidation type="list" allowBlank="1" showInputMessage="1" showErrorMessage="1" sqref="C30:C130" xr:uid="{DA6DE82F-E4CA-4F2A-B93F-B9E0F2C55878}">
      <formula1>$U$2:$U$7</formula1>
    </dataValidation>
    <dataValidation type="list" allowBlank="1" showInputMessage="1" showErrorMessage="1" sqref="M30:O130" xr:uid="{8DCAAF49-7E9F-4A6D-90C8-692B7490B065}">
      <formula1>$W$2:$W$3</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33041-8A5D-4499-B52C-5E4A651FF3C2}">
  <sheetPr codeName="Foglio11"/>
  <dimension ref="A1:DU29"/>
  <sheetViews>
    <sheetView topLeftCell="CB1" zoomScale="67" workbookViewId="0">
      <selection activeCell="CU5" sqref="CU5:CW11"/>
    </sheetView>
  </sheetViews>
  <sheetFormatPr defaultRowHeight="14.5" x14ac:dyDescent="0.35"/>
  <cols>
    <col min="1" max="1" width="20.453125" customWidth="1"/>
    <col min="2" max="2" width="21.54296875" bestFit="1" customWidth="1"/>
    <col min="3" max="3" width="11.453125" customWidth="1"/>
    <col min="4" max="4" width="12" customWidth="1"/>
    <col min="5" max="5" width="11.453125" customWidth="1"/>
    <col min="6" max="6" width="14.54296875" bestFit="1" customWidth="1"/>
    <col min="7" max="7" width="22.1796875" customWidth="1"/>
    <col min="8" max="8" width="21.54296875" bestFit="1" customWidth="1"/>
    <col min="9" max="9" width="10.81640625" bestFit="1" customWidth="1"/>
    <col min="10" max="10" width="11.453125" customWidth="1"/>
    <col min="11" max="11" width="10.1796875" customWidth="1"/>
    <col min="13" max="13" width="22.453125" bestFit="1" customWidth="1"/>
    <col min="14" max="14" width="21.54296875" bestFit="1" customWidth="1"/>
    <col min="15" max="15" width="10.81640625" bestFit="1" customWidth="1"/>
    <col min="16" max="16" width="9.81640625" bestFit="1" customWidth="1"/>
    <col min="17" max="17" width="10.1796875" bestFit="1" customWidth="1"/>
    <col min="19" max="19" width="22.453125" bestFit="1" customWidth="1"/>
    <col min="20" max="20" width="21.54296875" bestFit="1" customWidth="1"/>
    <col min="21" max="21" width="10.81640625" bestFit="1" customWidth="1"/>
    <col min="22" max="22" width="9.81640625" bestFit="1" customWidth="1"/>
    <col min="23" max="23" width="10.1796875" bestFit="1" customWidth="1"/>
    <col min="25" max="25" width="21.81640625" bestFit="1" customWidth="1"/>
    <col min="26" max="26" width="20" bestFit="1" customWidth="1"/>
    <col min="31" max="31" width="21.81640625" bestFit="1" customWidth="1"/>
    <col min="32" max="32" width="20" bestFit="1" customWidth="1"/>
    <col min="37" max="37" width="22.1796875" bestFit="1" customWidth="1"/>
    <col min="38" max="38" width="21.54296875" bestFit="1" customWidth="1"/>
    <col min="43" max="43" width="22.1796875" bestFit="1" customWidth="1"/>
    <col min="44" max="44" width="21.54296875" bestFit="1" customWidth="1"/>
    <col min="49" max="49" width="22.1796875" bestFit="1" customWidth="1"/>
    <col min="50" max="50" width="21.54296875" bestFit="1" customWidth="1"/>
    <col min="51" max="52" width="8.1796875" bestFit="1" customWidth="1"/>
    <col min="53" max="53" width="8" customWidth="1"/>
    <col min="55" max="55" width="22.1796875" bestFit="1" customWidth="1"/>
    <col min="56" max="56" width="21.54296875" bestFit="1" customWidth="1"/>
    <col min="57" max="58" width="8.1796875" bestFit="1" customWidth="1"/>
    <col min="59" max="59" width="5.54296875" bestFit="1" customWidth="1"/>
    <col min="61" max="61" width="21.90625" bestFit="1" customWidth="1"/>
    <col min="62" max="62" width="20" bestFit="1" customWidth="1"/>
    <col min="64" max="64" width="8.08984375" bestFit="1" customWidth="1"/>
    <col min="67" max="67" width="21.90625" bestFit="1" customWidth="1"/>
    <col min="68" max="68" width="20" bestFit="1" customWidth="1"/>
    <col min="70" max="70" width="8.08984375" bestFit="1" customWidth="1"/>
    <col min="73" max="73" width="21.90625" bestFit="1" customWidth="1"/>
    <col min="74" max="74" width="20" bestFit="1" customWidth="1"/>
    <col min="79" max="79" width="21.90625" bestFit="1" customWidth="1"/>
    <col min="80" max="80" width="20" bestFit="1" customWidth="1"/>
    <col min="85" max="85" width="21.90625" bestFit="1" customWidth="1"/>
    <col min="86" max="86" width="20" bestFit="1" customWidth="1"/>
    <col min="91" max="91" width="21.90625" bestFit="1" customWidth="1"/>
    <col min="92" max="92" width="20" bestFit="1" customWidth="1"/>
    <col min="97" max="97" width="21.90625" bestFit="1" customWidth="1"/>
    <col min="98" max="98" width="20" bestFit="1" customWidth="1"/>
    <col min="103" max="103" width="21.90625" bestFit="1" customWidth="1"/>
    <col min="104" max="104" width="20" bestFit="1" customWidth="1"/>
    <col min="109" max="109" width="21.90625" bestFit="1" customWidth="1"/>
    <col min="110" max="110" width="20" bestFit="1" customWidth="1"/>
    <col min="115" max="115" width="21.90625" bestFit="1" customWidth="1"/>
    <col min="116" max="116" width="20" bestFit="1" customWidth="1"/>
    <col min="121" max="121" width="21.90625" bestFit="1" customWidth="1"/>
    <col min="122" max="122" width="20" bestFit="1" customWidth="1"/>
  </cols>
  <sheetData>
    <row r="1" spans="1:125" x14ac:dyDescent="0.35">
      <c r="A1" s="4"/>
      <c r="G1" s="4"/>
      <c r="M1" s="4"/>
      <c r="S1" s="4"/>
      <c r="Y1" s="4"/>
      <c r="AE1" s="4"/>
      <c r="AK1" s="4"/>
      <c r="AQ1" s="4"/>
      <c r="AW1" s="4"/>
      <c r="BC1" s="4"/>
      <c r="BI1" s="4"/>
      <c r="BO1" s="4"/>
      <c r="BU1" s="4"/>
      <c r="CA1" s="4"/>
      <c r="CG1" s="4"/>
      <c r="CM1" s="4"/>
      <c r="CS1" s="4"/>
      <c r="CY1" s="4"/>
      <c r="DE1" s="4"/>
      <c r="DK1" s="4"/>
      <c r="DQ1" s="4"/>
    </row>
    <row r="2" spans="1:125" ht="43.5" x14ac:dyDescent="0.35">
      <c r="A2" s="179" t="s">
        <v>429</v>
      </c>
      <c r="B2" s="70" t="s">
        <v>56</v>
      </c>
      <c r="C2" s="70" t="s">
        <v>57</v>
      </c>
      <c r="D2" s="70" t="s">
        <v>58</v>
      </c>
      <c r="E2" s="71" t="s">
        <v>59</v>
      </c>
      <c r="G2" s="179" t="s">
        <v>430</v>
      </c>
      <c r="H2" s="70" t="s">
        <v>56</v>
      </c>
      <c r="I2" s="70" t="s">
        <v>57</v>
      </c>
      <c r="J2" s="70" t="s">
        <v>58</v>
      </c>
      <c r="K2" s="71" t="s">
        <v>59</v>
      </c>
      <c r="M2" s="179" t="s">
        <v>431</v>
      </c>
      <c r="N2" s="70" t="s">
        <v>56</v>
      </c>
      <c r="O2" s="70" t="s">
        <v>57</v>
      </c>
      <c r="P2" s="70" t="s">
        <v>58</v>
      </c>
      <c r="Q2" s="71" t="s">
        <v>59</v>
      </c>
      <c r="S2" s="179" t="s">
        <v>432</v>
      </c>
      <c r="T2" s="70" t="s">
        <v>56</v>
      </c>
      <c r="U2" s="70" t="s">
        <v>57</v>
      </c>
      <c r="V2" s="70" t="s">
        <v>58</v>
      </c>
      <c r="W2" s="71" t="s">
        <v>59</v>
      </c>
      <c r="Y2" s="179" t="s">
        <v>433</v>
      </c>
      <c r="Z2" s="70" t="s">
        <v>56</v>
      </c>
      <c r="AA2" s="70" t="s">
        <v>57</v>
      </c>
      <c r="AB2" s="70" t="s">
        <v>58</v>
      </c>
      <c r="AC2" s="71" t="s">
        <v>59</v>
      </c>
      <c r="AE2" s="179" t="s">
        <v>434</v>
      </c>
      <c r="AF2" s="70" t="s">
        <v>56</v>
      </c>
      <c r="AG2" s="70" t="s">
        <v>57</v>
      </c>
      <c r="AH2" s="70" t="s">
        <v>58</v>
      </c>
      <c r="AI2" s="71" t="s">
        <v>59</v>
      </c>
      <c r="AK2" s="179" t="s">
        <v>435</v>
      </c>
      <c r="AL2" s="70" t="s">
        <v>56</v>
      </c>
      <c r="AM2" s="70" t="s">
        <v>57</v>
      </c>
      <c r="AN2" s="70" t="s">
        <v>58</v>
      </c>
      <c r="AO2" s="71" t="s">
        <v>59</v>
      </c>
      <c r="AQ2" s="179" t="s">
        <v>436</v>
      </c>
      <c r="AR2" s="70" t="s">
        <v>56</v>
      </c>
      <c r="AS2" s="70" t="s">
        <v>57</v>
      </c>
      <c r="AT2" s="70" t="s">
        <v>58</v>
      </c>
      <c r="AU2" s="71" t="s">
        <v>59</v>
      </c>
      <c r="AW2" s="179" t="s">
        <v>437</v>
      </c>
      <c r="AX2" s="70" t="s">
        <v>56</v>
      </c>
      <c r="AY2" s="70" t="s">
        <v>57</v>
      </c>
      <c r="AZ2" s="70" t="s">
        <v>58</v>
      </c>
      <c r="BA2" s="71" t="s">
        <v>59</v>
      </c>
      <c r="BC2" s="179" t="s">
        <v>438</v>
      </c>
      <c r="BD2" s="70" t="s">
        <v>56</v>
      </c>
      <c r="BE2" s="70" t="s">
        <v>57</v>
      </c>
      <c r="BF2" s="70" t="s">
        <v>58</v>
      </c>
      <c r="BG2" s="71" t="s">
        <v>59</v>
      </c>
      <c r="BI2" s="179" t="s">
        <v>439</v>
      </c>
      <c r="BJ2" s="70" t="s">
        <v>56</v>
      </c>
      <c r="BK2" s="70" t="s">
        <v>57</v>
      </c>
      <c r="BL2" s="70" t="s">
        <v>58</v>
      </c>
      <c r="BM2" s="71" t="s">
        <v>59</v>
      </c>
      <c r="BO2" s="179" t="s">
        <v>440</v>
      </c>
      <c r="BP2" s="70" t="s">
        <v>56</v>
      </c>
      <c r="BQ2" s="70" t="s">
        <v>57</v>
      </c>
      <c r="BR2" s="70" t="s">
        <v>58</v>
      </c>
      <c r="BS2" s="71" t="s">
        <v>59</v>
      </c>
      <c r="BU2" s="179" t="s">
        <v>441</v>
      </c>
      <c r="BV2" s="70" t="s">
        <v>56</v>
      </c>
      <c r="BW2" s="70" t="s">
        <v>57</v>
      </c>
      <c r="BX2" s="70" t="s">
        <v>58</v>
      </c>
      <c r="BY2" s="71" t="s">
        <v>59</v>
      </c>
      <c r="CA2" s="179" t="s">
        <v>442</v>
      </c>
      <c r="CB2" s="70" t="s">
        <v>56</v>
      </c>
      <c r="CC2" s="70" t="s">
        <v>57</v>
      </c>
      <c r="CD2" s="70" t="s">
        <v>58</v>
      </c>
      <c r="CE2" s="71" t="s">
        <v>59</v>
      </c>
      <c r="CG2" s="179" t="s">
        <v>443</v>
      </c>
      <c r="CH2" s="70" t="s">
        <v>56</v>
      </c>
      <c r="CI2" s="70" t="s">
        <v>57</v>
      </c>
      <c r="CJ2" s="70" t="s">
        <v>58</v>
      </c>
      <c r="CK2" s="71" t="s">
        <v>59</v>
      </c>
      <c r="CM2" s="179" t="s">
        <v>444</v>
      </c>
      <c r="CN2" s="70" t="s">
        <v>56</v>
      </c>
      <c r="CO2" s="70" t="s">
        <v>57</v>
      </c>
      <c r="CP2" s="70" t="s">
        <v>58</v>
      </c>
      <c r="CQ2" s="71" t="s">
        <v>59</v>
      </c>
      <c r="CS2" s="179" t="s">
        <v>445</v>
      </c>
      <c r="CT2" s="70" t="s">
        <v>56</v>
      </c>
      <c r="CU2" s="70" t="s">
        <v>57</v>
      </c>
      <c r="CV2" s="70" t="s">
        <v>58</v>
      </c>
      <c r="CW2" s="71" t="s">
        <v>59</v>
      </c>
      <c r="CY2" s="179" t="s">
        <v>446</v>
      </c>
      <c r="CZ2" s="70" t="s">
        <v>56</v>
      </c>
      <c r="DA2" s="70" t="s">
        <v>57</v>
      </c>
      <c r="DB2" s="70" t="s">
        <v>58</v>
      </c>
      <c r="DC2" s="71" t="s">
        <v>59</v>
      </c>
      <c r="DE2" s="179" t="s">
        <v>447</v>
      </c>
      <c r="DF2" s="70" t="s">
        <v>56</v>
      </c>
      <c r="DG2" s="70" t="s">
        <v>57</v>
      </c>
      <c r="DH2" s="70" t="s">
        <v>58</v>
      </c>
      <c r="DI2" s="71" t="s">
        <v>59</v>
      </c>
      <c r="DK2" s="179" t="s">
        <v>448</v>
      </c>
      <c r="DL2" s="70" t="s">
        <v>56</v>
      </c>
      <c r="DM2" s="70" t="s">
        <v>57</v>
      </c>
      <c r="DN2" s="70" t="s">
        <v>58</v>
      </c>
      <c r="DO2" s="71" t="s">
        <v>59</v>
      </c>
      <c r="DQ2" s="179" t="s">
        <v>449</v>
      </c>
      <c r="DR2" s="70" t="s">
        <v>56</v>
      </c>
      <c r="DS2" s="70" t="s">
        <v>57</v>
      </c>
      <c r="DT2" s="70" t="s">
        <v>58</v>
      </c>
      <c r="DU2" s="71" t="s">
        <v>59</v>
      </c>
    </row>
    <row r="3" spans="1:125" ht="15" thickBot="1" x14ac:dyDescent="0.4">
      <c r="E3" s="5"/>
      <c r="K3" s="5"/>
      <c r="Q3" s="5"/>
      <c r="W3" s="5"/>
      <c r="AC3" s="5"/>
      <c r="AI3" s="5"/>
      <c r="AO3" s="5"/>
      <c r="AU3" s="5"/>
      <c r="BA3" s="5"/>
      <c r="BG3" s="5"/>
      <c r="BM3" s="5"/>
      <c r="BS3" s="5"/>
      <c r="BY3" s="5"/>
      <c r="CE3" s="5"/>
      <c r="CK3" s="5"/>
      <c r="CQ3" s="5"/>
      <c r="CW3" s="5"/>
      <c r="DC3" s="5"/>
      <c r="DI3" s="5"/>
      <c r="DO3" s="5"/>
      <c r="DU3" s="5"/>
    </row>
    <row r="4" spans="1:125" x14ac:dyDescent="0.35">
      <c r="A4" s="597" t="s">
        <v>60</v>
      </c>
      <c r="B4" s="255" t="s">
        <v>61</v>
      </c>
      <c r="C4" s="212"/>
      <c r="D4" s="212"/>
      <c r="E4" s="256"/>
      <c r="G4" s="597" t="s">
        <v>60</v>
      </c>
      <c r="H4" s="255" t="s">
        <v>61</v>
      </c>
      <c r="I4" s="212"/>
      <c r="J4" s="212"/>
      <c r="K4" s="256"/>
      <c r="M4" s="597" t="s">
        <v>60</v>
      </c>
      <c r="N4" s="255" t="s">
        <v>61</v>
      </c>
      <c r="O4" s="212"/>
      <c r="P4" s="212"/>
      <c r="Q4" s="256"/>
      <c r="S4" s="597" t="s">
        <v>60</v>
      </c>
      <c r="T4" s="255" t="s">
        <v>61</v>
      </c>
      <c r="U4" s="212"/>
      <c r="V4" s="212"/>
      <c r="W4" s="256"/>
      <c r="Y4" s="597" t="s">
        <v>60</v>
      </c>
      <c r="Z4" s="255" t="s">
        <v>61</v>
      </c>
      <c r="AA4" s="212"/>
      <c r="AB4" s="212"/>
      <c r="AC4" s="256"/>
      <c r="AE4" s="597" t="s">
        <v>60</v>
      </c>
      <c r="AF4" s="255" t="s">
        <v>61</v>
      </c>
      <c r="AG4" s="212"/>
      <c r="AH4" s="212"/>
      <c r="AI4" s="256"/>
      <c r="AK4" s="597" t="s">
        <v>60</v>
      </c>
      <c r="AL4" s="255" t="s">
        <v>61</v>
      </c>
      <c r="AM4" s="212"/>
      <c r="AN4" s="212"/>
      <c r="AO4" s="256"/>
      <c r="AQ4" s="597" t="s">
        <v>60</v>
      </c>
      <c r="AR4" s="255" t="s">
        <v>61</v>
      </c>
      <c r="AS4" s="212"/>
      <c r="AT4" s="212"/>
      <c r="AU4" s="256"/>
      <c r="AW4" s="597" t="s">
        <v>60</v>
      </c>
      <c r="AX4" s="255" t="s">
        <v>61</v>
      </c>
      <c r="AY4" s="212"/>
      <c r="AZ4" s="212"/>
      <c r="BA4" s="256"/>
      <c r="BC4" s="597" t="s">
        <v>60</v>
      </c>
      <c r="BD4" s="255" t="s">
        <v>61</v>
      </c>
      <c r="BE4" s="212"/>
      <c r="BF4" s="212"/>
      <c r="BG4" s="256"/>
      <c r="BI4" s="597" t="s">
        <v>60</v>
      </c>
      <c r="BJ4" s="255" t="s">
        <v>61</v>
      </c>
      <c r="BK4" s="212"/>
      <c r="BL4" s="212"/>
      <c r="BM4" s="256"/>
      <c r="BO4" s="597" t="s">
        <v>60</v>
      </c>
      <c r="BP4" s="255" t="s">
        <v>61</v>
      </c>
      <c r="BQ4" s="212"/>
      <c r="BR4" s="212"/>
      <c r="BS4" s="256"/>
      <c r="BU4" s="597" t="s">
        <v>60</v>
      </c>
      <c r="BV4" s="255" t="s">
        <v>61</v>
      </c>
      <c r="BW4" s="212"/>
      <c r="BX4" s="212"/>
      <c r="BY4" s="256"/>
      <c r="CA4" s="597" t="s">
        <v>60</v>
      </c>
      <c r="CB4" s="255" t="s">
        <v>61</v>
      </c>
      <c r="CC4" s="212"/>
      <c r="CD4" s="212"/>
      <c r="CE4" s="256"/>
      <c r="CG4" s="597" t="s">
        <v>60</v>
      </c>
      <c r="CH4" s="255" t="s">
        <v>61</v>
      </c>
      <c r="CI4" s="212"/>
      <c r="CJ4" s="212"/>
      <c r="CK4" s="256"/>
      <c r="CM4" s="597" t="s">
        <v>60</v>
      </c>
      <c r="CN4" s="255" t="s">
        <v>61</v>
      </c>
      <c r="CO4" s="212"/>
      <c r="CP4" s="212"/>
      <c r="CQ4" s="256"/>
      <c r="CS4" s="597" t="s">
        <v>60</v>
      </c>
      <c r="CT4" s="255" t="s">
        <v>61</v>
      </c>
      <c r="CU4" s="212"/>
      <c r="CV4" s="212"/>
      <c r="CW4" s="256"/>
      <c r="CY4" s="597" t="s">
        <v>60</v>
      </c>
      <c r="CZ4" s="255" t="s">
        <v>61</v>
      </c>
      <c r="DA4" s="212"/>
      <c r="DB4" s="212"/>
      <c r="DC4" s="256"/>
      <c r="DE4" s="597" t="s">
        <v>60</v>
      </c>
      <c r="DF4" s="255" t="s">
        <v>61</v>
      </c>
      <c r="DG4" s="212"/>
      <c r="DH4" s="212"/>
      <c r="DI4" s="256"/>
      <c r="DK4" s="597" t="s">
        <v>60</v>
      </c>
      <c r="DL4" s="255" t="s">
        <v>61</v>
      </c>
      <c r="DM4" s="212"/>
      <c r="DN4" s="212"/>
      <c r="DO4" s="256"/>
      <c r="DQ4" s="597" t="s">
        <v>60</v>
      </c>
      <c r="DR4" s="255" t="s">
        <v>61</v>
      </c>
      <c r="DS4" s="212"/>
      <c r="DT4" s="212"/>
      <c r="DU4" s="256"/>
    </row>
    <row r="5" spans="1:125" x14ac:dyDescent="0.35">
      <c r="A5" s="598"/>
      <c r="B5" s="288" t="s">
        <v>62</v>
      </c>
      <c r="C5" s="214"/>
      <c r="D5" s="214"/>
      <c r="E5" s="289"/>
      <c r="G5" s="598"/>
      <c r="H5" s="288" t="s">
        <v>62</v>
      </c>
      <c r="I5" s="214"/>
      <c r="J5" s="214"/>
      <c r="K5" s="289"/>
      <c r="M5" s="598"/>
      <c r="N5" s="288" t="s">
        <v>62</v>
      </c>
      <c r="O5" s="214"/>
      <c r="P5" s="214"/>
      <c r="Q5" s="289"/>
      <c r="S5" s="598"/>
      <c r="T5" s="288" t="s">
        <v>62</v>
      </c>
      <c r="U5" s="214"/>
      <c r="V5" s="214"/>
      <c r="W5" s="289"/>
      <c r="Y5" s="598"/>
      <c r="Z5" s="288" t="s">
        <v>62</v>
      </c>
      <c r="AA5" s="214"/>
      <c r="AB5" s="214"/>
      <c r="AC5" s="289"/>
      <c r="AE5" s="598"/>
      <c r="AF5" s="288" t="s">
        <v>62</v>
      </c>
      <c r="AG5" s="214"/>
      <c r="AH5" s="214"/>
      <c r="AI5" s="289"/>
      <c r="AK5" s="598"/>
      <c r="AL5" s="288" t="s">
        <v>62</v>
      </c>
      <c r="AM5" s="214"/>
      <c r="AN5" s="214"/>
      <c r="AO5" s="289"/>
      <c r="AQ5" s="598"/>
      <c r="AR5" s="288" t="s">
        <v>62</v>
      </c>
      <c r="AS5" s="214"/>
      <c r="AT5" s="214"/>
      <c r="AU5" s="289"/>
      <c r="AW5" s="598"/>
      <c r="AX5" s="288" t="s">
        <v>62</v>
      </c>
      <c r="AY5" s="214"/>
      <c r="AZ5" s="214"/>
      <c r="BA5" s="289"/>
      <c r="BC5" s="598"/>
      <c r="BD5" s="288" t="s">
        <v>62</v>
      </c>
      <c r="BE5" s="214"/>
      <c r="BF5" s="214"/>
      <c r="BG5" s="289"/>
      <c r="BI5" s="598"/>
      <c r="BJ5" s="288" t="s">
        <v>62</v>
      </c>
      <c r="BK5" s="214"/>
      <c r="BL5" s="214"/>
      <c r="BM5" s="289"/>
      <c r="BO5" s="598"/>
      <c r="BP5" s="288" t="s">
        <v>62</v>
      </c>
      <c r="BQ5" s="214"/>
      <c r="BR5" s="214"/>
      <c r="BS5" s="289"/>
      <c r="BU5" s="598"/>
      <c r="BV5" s="288" t="s">
        <v>62</v>
      </c>
      <c r="BW5" s="214"/>
      <c r="BX5" s="214"/>
      <c r="BY5" s="289"/>
      <c r="CA5" s="598"/>
      <c r="CB5" s="288" t="s">
        <v>62</v>
      </c>
      <c r="CC5" s="214"/>
      <c r="CD5" s="214"/>
      <c r="CE5" s="289"/>
      <c r="CG5" s="598"/>
      <c r="CH5" s="288" t="s">
        <v>62</v>
      </c>
      <c r="CI5" s="214"/>
      <c r="CJ5" s="214"/>
      <c r="CK5" s="289"/>
      <c r="CM5" s="598"/>
      <c r="CN5" s="288" t="s">
        <v>62</v>
      </c>
      <c r="CO5" s="214"/>
      <c r="CP5" s="214"/>
      <c r="CQ5" s="289"/>
      <c r="CS5" s="598"/>
      <c r="CT5" s="288" t="s">
        <v>62</v>
      </c>
      <c r="CU5" s="214">
        <v>3</v>
      </c>
      <c r="CV5" s="214">
        <v>12</v>
      </c>
      <c r="CW5" s="289">
        <v>240</v>
      </c>
      <c r="CY5" s="598"/>
      <c r="CZ5" s="288" t="s">
        <v>62</v>
      </c>
      <c r="DA5" s="214"/>
      <c r="DB5" s="214"/>
      <c r="DC5" s="289"/>
      <c r="DE5" s="598"/>
      <c r="DF5" s="288" t="s">
        <v>62</v>
      </c>
      <c r="DG5" s="214"/>
      <c r="DH5" s="214"/>
      <c r="DI5" s="289"/>
      <c r="DK5" s="598"/>
      <c r="DL5" s="288" t="s">
        <v>62</v>
      </c>
      <c r="DM5" s="214"/>
      <c r="DN5" s="214"/>
      <c r="DO5" s="289"/>
      <c r="DQ5" s="598"/>
      <c r="DR5" s="288" t="s">
        <v>62</v>
      </c>
      <c r="DS5" s="214"/>
      <c r="DT5" s="214"/>
      <c r="DU5" s="289"/>
    </row>
    <row r="6" spans="1:125" x14ac:dyDescent="0.35">
      <c r="A6" s="598"/>
      <c r="B6" s="259" t="s">
        <v>63</v>
      </c>
      <c r="C6" s="218"/>
      <c r="D6" s="218"/>
      <c r="E6" s="290"/>
      <c r="G6" s="598"/>
      <c r="H6" s="259" t="s">
        <v>63</v>
      </c>
      <c r="I6" s="218"/>
      <c r="J6" s="218"/>
      <c r="K6" s="290"/>
      <c r="M6" s="598"/>
      <c r="N6" s="259" t="s">
        <v>63</v>
      </c>
      <c r="O6" s="218"/>
      <c r="P6" s="218"/>
      <c r="Q6" s="290"/>
      <c r="S6" s="598"/>
      <c r="T6" s="259" t="s">
        <v>63</v>
      </c>
      <c r="U6" s="218"/>
      <c r="V6" s="218"/>
      <c r="W6" s="290"/>
      <c r="Y6" s="598"/>
      <c r="Z6" s="259" t="s">
        <v>63</v>
      </c>
      <c r="AA6" s="218"/>
      <c r="AB6" s="218"/>
      <c r="AC6" s="290"/>
      <c r="AE6" s="598"/>
      <c r="AF6" s="259" t="s">
        <v>63</v>
      </c>
      <c r="AG6" s="218"/>
      <c r="AH6" s="218"/>
      <c r="AI6" s="290"/>
      <c r="AK6" s="598"/>
      <c r="AL6" s="259" t="s">
        <v>63</v>
      </c>
      <c r="AM6" s="218"/>
      <c r="AN6" s="218"/>
      <c r="AO6" s="290"/>
      <c r="AQ6" s="598"/>
      <c r="AR6" s="259" t="s">
        <v>63</v>
      </c>
      <c r="AS6" s="218"/>
      <c r="AT6" s="218"/>
      <c r="AU6" s="290"/>
      <c r="AW6" s="598"/>
      <c r="AX6" s="259" t="s">
        <v>63</v>
      </c>
      <c r="AY6" s="218"/>
      <c r="AZ6" s="218"/>
      <c r="BA6" s="290"/>
      <c r="BC6" s="598"/>
      <c r="BD6" s="259" t="s">
        <v>63</v>
      </c>
      <c r="BE6" s="218"/>
      <c r="BF6" s="218"/>
      <c r="BG6" s="290"/>
      <c r="BI6" s="598"/>
      <c r="BJ6" s="259" t="s">
        <v>63</v>
      </c>
      <c r="BK6" s="218"/>
      <c r="BL6" s="218"/>
      <c r="BM6" s="290"/>
      <c r="BO6" s="598"/>
      <c r="BP6" s="259" t="s">
        <v>63</v>
      </c>
      <c r="BQ6" s="218"/>
      <c r="BR6" s="218"/>
      <c r="BS6" s="290"/>
      <c r="BU6" s="598"/>
      <c r="BV6" s="259" t="s">
        <v>63</v>
      </c>
      <c r="BW6" s="218"/>
      <c r="BX6" s="218"/>
      <c r="BY6" s="290"/>
      <c r="CA6" s="598"/>
      <c r="CB6" s="259" t="s">
        <v>63</v>
      </c>
      <c r="CC6" s="218"/>
      <c r="CD6" s="218"/>
      <c r="CE6" s="290"/>
      <c r="CG6" s="598"/>
      <c r="CH6" s="259" t="s">
        <v>63</v>
      </c>
      <c r="CI6" s="218"/>
      <c r="CJ6" s="218"/>
      <c r="CK6" s="290"/>
      <c r="CM6" s="598"/>
      <c r="CN6" s="259" t="s">
        <v>63</v>
      </c>
      <c r="CO6" s="218"/>
      <c r="CP6" s="218"/>
      <c r="CQ6" s="290"/>
      <c r="CS6" s="598"/>
      <c r="CT6" s="259" t="s">
        <v>63</v>
      </c>
      <c r="CU6" s="218"/>
      <c r="CV6" s="218"/>
      <c r="CW6" s="290"/>
      <c r="CY6" s="598"/>
      <c r="CZ6" s="259" t="s">
        <v>63</v>
      </c>
      <c r="DA6" s="218"/>
      <c r="DB6" s="218"/>
      <c r="DC6" s="290"/>
      <c r="DE6" s="598"/>
      <c r="DF6" s="259" t="s">
        <v>63</v>
      </c>
      <c r="DG6" s="218"/>
      <c r="DH6" s="218"/>
      <c r="DI6" s="290"/>
      <c r="DK6" s="598"/>
      <c r="DL6" s="259" t="s">
        <v>63</v>
      </c>
      <c r="DM6" s="218"/>
      <c r="DN6" s="218"/>
      <c r="DO6" s="290"/>
      <c r="DQ6" s="598"/>
      <c r="DR6" s="259" t="s">
        <v>63</v>
      </c>
      <c r="DS6" s="218"/>
      <c r="DT6" s="218"/>
      <c r="DU6" s="290"/>
    </row>
    <row r="7" spans="1:125" ht="15" thickBot="1" x14ac:dyDescent="0.4">
      <c r="A7" s="599"/>
      <c r="B7" s="291"/>
      <c r="C7" s="216"/>
      <c r="D7" s="216"/>
      <c r="E7" s="292"/>
      <c r="G7" s="599"/>
      <c r="H7" s="291"/>
      <c r="I7" s="216"/>
      <c r="J7" s="216"/>
      <c r="K7" s="292"/>
      <c r="M7" s="599"/>
      <c r="N7" s="291"/>
      <c r="O7" s="216"/>
      <c r="P7" s="216"/>
      <c r="Q7" s="292"/>
      <c r="S7" s="599"/>
      <c r="T7" s="291"/>
      <c r="U7" s="216"/>
      <c r="V7" s="216"/>
      <c r="W7" s="292"/>
      <c r="Y7" s="599"/>
      <c r="Z7" s="291"/>
      <c r="AA7" s="216"/>
      <c r="AB7" s="216"/>
      <c r="AC7" s="292"/>
      <c r="AE7" s="599"/>
      <c r="AF7" s="291"/>
      <c r="AG7" s="216"/>
      <c r="AH7" s="216"/>
      <c r="AI7" s="292"/>
      <c r="AK7" s="599"/>
      <c r="AL7" s="291"/>
      <c r="AM7" s="216"/>
      <c r="AN7" s="216"/>
      <c r="AO7" s="292"/>
      <c r="AQ7" s="599"/>
      <c r="AR7" s="291"/>
      <c r="AS7" s="216"/>
      <c r="AT7" s="216"/>
      <c r="AU7" s="292"/>
      <c r="AW7" s="599"/>
      <c r="AX7" s="291"/>
      <c r="AY7" s="216"/>
      <c r="AZ7" s="216"/>
      <c r="BA7" s="292"/>
      <c r="BC7" s="599"/>
      <c r="BD7" s="291"/>
      <c r="BE7" s="216"/>
      <c r="BF7" s="216"/>
      <c r="BG7" s="292"/>
      <c r="BI7" s="599"/>
      <c r="BJ7" s="291"/>
      <c r="BK7" s="216"/>
      <c r="BL7" s="216"/>
      <c r="BM7" s="292"/>
      <c r="BO7" s="599"/>
      <c r="BP7" s="291"/>
      <c r="BQ7" s="216"/>
      <c r="BR7" s="216"/>
      <c r="BS7" s="292"/>
      <c r="BU7" s="599"/>
      <c r="BV7" s="291"/>
      <c r="BW7" s="216"/>
      <c r="BX7" s="216"/>
      <c r="BY7" s="292"/>
      <c r="CA7" s="599"/>
      <c r="CB7" s="291"/>
      <c r="CC7" s="216"/>
      <c r="CD7" s="216"/>
      <c r="CE7" s="292"/>
      <c r="CG7" s="599"/>
      <c r="CH7" s="291"/>
      <c r="CI7" s="216"/>
      <c r="CJ7" s="216"/>
      <c r="CK7" s="292"/>
      <c r="CM7" s="599"/>
      <c r="CN7" s="291"/>
      <c r="CO7" s="216"/>
      <c r="CP7" s="216"/>
      <c r="CQ7" s="292"/>
      <c r="CS7" s="599"/>
      <c r="CT7" s="291"/>
      <c r="CU7" s="216"/>
      <c r="CV7" s="216"/>
      <c r="CW7" s="292"/>
      <c r="CY7" s="599"/>
      <c r="CZ7" s="291"/>
      <c r="DA7" s="216"/>
      <c r="DB7" s="216"/>
      <c r="DC7" s="292"/>
      <c r="DE7" s="599"/>
      <c r="DF7" s="291"/>
      <c r="DG7" s="216"/>
      <c r="DH7" s="216"/>
      <c r="DI7" s="292"/>
      <c r="DK7" s="599"/>
      <c r="DL7" s="291"/>
      <c r="DM7" s="216"/>
      <c r="DN7" s="216"/>
      <c r="DO7" s="292"/>
      <c r="DQ7" s="599"/>
      <c r="DR7" s="291"/>
      <c r="DS7" s="216"/>
      <c r="DT7" s="216"/>
      <c r="DU7" s="292"/>
    </row>
    <row r="8" spans="1:125" x14ac:dyDescent="0.35">
      <c r="A8" s="600" t="s">
        <v>64</v>
      </c>
      <c r="B8" s="275" t="s">
        <v>65</v>
      </c>
      <c r="C8" s="220"/>
      <c r="D8" s="220"/>
      <c r="E8" s="242"/>
      <c r="G8" s="600" t="s">
        <v>64</v>
      </c>
      <c r="H8" s="275" t="s">
        <v>65</v>
      </c>
      <c r="I8" s="220">
        <v>2</v>
      </c>
      <c r="J8" s="220">
        <v>2</v>
      </c>
      <c r="K8" s="242">
        <v>120</v>
      </c>
      <c r="M8" s="600" t="s">
        <v>64</v>
      </c>
      <c r="N8" s="275" t="s">
        <v>65</v>
      </c>
      <c r="O8" s="220">
        <v>1</v>
      </c>
      <c r="P8" s="220">
        <v>2</v>
      </c>
      <c r="Q8" s="242">
        <v>120</v>
      </c>
      <c r="S8" s="600" t="s">
        <v>64</v>
      </c>
      <c r="T8" s="275" t="s">
        <v>65</v>
      </c>
      <c r="U8" s="220">
        <v>2</v>
      </c>
      <c r="V8" s="220">
        <v>2</v>
      </c>
      <c r="W8" s="242">
        <v>120</v>
      </c>
      <c r="Y8" s="600" t="s">
        <v>64</v>
      </c>
      <c r="Z8" s="275" t="s">
        <v>65</v>
      </c>
      <c r="AA8" s="220"/>
      <c r="AB8" s="220"/>
      <c r="AC8" s="242"/>
      <c r="AE8" s="600" t="s">
        <v>64</v>
      </c>
      <c r="AF8" s="275" t="s">
        <v>65</v>
      </c>
      <c r="AG8" s="220"/>
      <c r="AH8" s="220"/>
      <c r="AI8" s="242"/>
      <c r="AK8" s="600" t="s">
        <v>64</v>
      </c>
      <c r="AL8" s="275" t="s">
        <v>65</v>
      </c>
      <c r="AM8" s="220"/>
      <c r="AN8" s="220"/>
      <c r="AO8" s="242"/>
      <c r="AQ8" s="600" t="s">
        <v>64</v>
      </c>
      <c r="AR8" s="275" t="s">
        <v>65</v>
      </c>
      <c r="AS8" s="220"/>
      <c r="AT8" s="220"/>
      <c r="AU8" s="242"/>
      <c r="AW8" s="600" t="s">
        <v>64</v>
      </c>
      <c r="AX8" s="275" t="s">
        <v>65</v>
      </c>
      <c r="AY8" s="220">
        <v>1</v>
      </c>
      <c r="AZ8" s="220">
        <v>2</v>
      </c>
      <c r="BA8" s="242">
        <v>120</v>
      </c>
      <c r="BC8" s="600" t="s">
        <v>64</v>
      </c>
      <c r="BD8" s="275" t="s">
        <v>65</v>
      </c>
      <c r="BE8" s="220"/>
      <c r="BF8" s="220"/>
      <c r="BG8" s="242"/>
      <c r="BI8" s="600" t="s">
        <v>64</v>
      </c>
      <c r="BJ8" s="275" t="s">
        <v>65</v>
      </c>
      <c r="BK8" s="220">
        <v>2</v>
      </c>
      <c r="BL8" s="220">
        <v>2</v>
      </c>
      <c r="BM8" s="242">
        <v>120</v>
      </c>
      <c r="BO8" s="600" t="s">
        <v>64</v>
      </c>
      <c r="BP8" s="275" t="s">
        <v>65</v>
      </c>
      <c r="BQ8" s="220">
        <v>2</v>
      </c>
      <c r="BR8" s="220">
        <v>5</v>
      </c>
      <c r="BS8" s="242">
        <v>120</v>
      </c>
      <c r="BU8" s="600" t="s">
        <v>64</v>
      </c>
      <c r="BV8" s="275" t="s">
        <v>65</v>
      </c>
      <c r="BW8" s="220"/>
      <c r="BX8" s="220"/>
      <c r="BY8" s="242"/>
      <c r="CA8" s="600" t="s">
        <v>64</v>
      </c>
      <c r="CB8" s="275" t="s">
        <v>65</v>
      </c>
      <c r="CC8" s="220">
        <v>2</v>
      </c>
      <c r="CD8" s="220">
        <v>5</v>
      </c>
      <c r="CE8" s="242">
        <v>120</v>
      </c>
      <c r="CG8" s="600" t="s">
        <v>64</v>
      </c>
      <c r="CH8" s="275" t="s">
        <v>65</v>
      </c>
      <c r="CI8" s="220">
        <v>1</v>
      </c>
      <c r="CJ8" s="220">
        <v>5</v>
      </c>
      <c r="CK8" s="242">
        <v>120</v>
      </c>
      <c r="CM8" s="600" t="s">
        <v>64</v>
      </c>
      <c r="CN8" s="275" t="s">
        <v>65</v>
      </c>
      <c r="CO8" s="220">
        <v>2</v>
      </c>
      <c r="CP8" s="220">
        <v>5</v>
      </c>
      <c r="CQ8" s="242">
        <v>120</v>
      </c>
      <c r="CS8" s="600" t="s">
        <v>64</v>
      </c>
      <c r="CT8" s="275" t="s">
        <v>65</v>
      </c>
      <c r="CU8" s="220">
        <v>3</v>
      </c>
      <c r="CV8" s="220">
        <v>5</v>
      </c>
      <c r="CW8" s="242">
        <v>120</v>
      </c>
      <c r="CY8" s="600" t="s">
        <v>64</v>
      </c>
      <c r="CZ8" s="275" t="s">
        <v>65</v>
      </c>
      <c r="DA8" s="220"/>
      <c r="DB8" s="220"/>
      <c r="DC8" s="242"/>
      <c r="DE8" s="600" t="s">
        <v>64</v>
      </c>
      <c r="DF8" s="275" t="s">
        <v>65</v>
      </c>
      <c r="DG8" s="220">
        <v>3</v>
      </c>
      <c r="DH8" s="220">
        <v>5</v>
      </c>
      <c r="DI8" s="242">
        <v>120</v>
      </c>
      <c r="DK8" s="600" t="s">
        <v>64</v>
      </c>
      <c r="DL8" s="275" t="s">
        <v>65</v>
      </c>
      <c r="DM8" s="220"/>
      <c r="DN8" s="220"/>
      <c r="DO8" s="242"/>
      <c r="DQ8" s="600" t="s">
        <v>64</v>
      </c>
      <c r="DR8" s="275" t="s">
        <v>65</v>
      </c>
      <c r="DS8" s="220">
        <v>2</v>
      </c>
      <c r="DT8" s="220">
        <v>5</v>
      </c>
      <c r="DU8" s="242">
        <v>120</v>
      </c>
    </row>
    <row r="9" spans="1:125" x14ac:dyDescent="0.35">
      <c r="A9" s="601"/>
      <c r="B9" s="262" t="s">
        <v>66</v>
      </c>
      <c r="C9" s="223"/>
      <c r="D9" s="223"/>
      <c r="E9" s="245"/>
      <c r="G9" s="601"/>
      <c r="H9" s="262" t="s">
        <v>66</v>
      </c>
      <c r="I9" s="223">
        <v>1</v>
      </c>
      <c r="J9" s="223">
        <v>7</v>
      </c>
      <c r="K9" s="245">
        <v>240</v>
      </c>
      <c r="M9" s="601"/>
      <c r="N9" s="262" t="s">
        <v>66</v>
      </c>
      <c r="O9" s="223"/>
      <c r="P9" s="223"/>
      <c r="Q9" s="245"/>
      <c r="S9" s="601"/>
      <c r="T9" s="262" t="s">
        <v>66</v>
      </c>
      <c r="U9" s="223"/>
      <c r="V9" s="223"/>
      <c r="W9" s="245"/>
      <c r="Y9" s="601"/>
      <c r="Z9" s="262" t="s">
        <v>66</v>
      </c>
      <c r="AA9" s="223">
        <v>1</v>
      </c>
      <c r="AB9" s="223">
        <v>4</v>
      </c>
      <c r="AC9" s="245">
        <v>240</v>
      </c>
      <c r="AE9" s="601"/>
      <c r="AF9" s="262" t="s">
        <v>66</v>
      </c>
      <c r="AG9" s="223">
        <v>10</v>
      </c>
      <c r="AH9" s="223">
        <v>2</v>
      </c>
      <c r="AI9" s="245">
        <v>240</v>
      </c>
      <c r="AK9" s="601"/>
      <c r="AL9" s="262" t="s">
        <v>66</v>
      </c>
      <c r="AM9" s="223"/>
      <c r="AN9" s="223"/>
      <c r="AO9" s="245"/>
      <c r="AQ9" s="601"/>
      <c r="AR9" s="262" t="s">
        <v>66</v>
      </c>
      <c r="AS9" s="223"/>
      <c r="AT9" s="223"/>
      <c r="AU9" s="245"/>
      <c r="AW9" s="601"/>
      <c r="AX9" s="262" t="s">
        <v>66</v>
      </c>
      <c r="AY9" s="223"/>
      <c r="AZ9" s="223"/>
      <c r="BA9" s="245"/>
      <c r="BC9" s="601"/>
      <c r="BD9" s="262" t="s">
        <v>66</v>
      </c>
      <c r="BE9" s="223">
        <v>1</v>
      </c>
      <c r="BF9" s="223">
        <v>10</v>
      </c>
      <c r="BG9" s="245">
        <v>240</v>
      </c>
      <c r="BI9" s="601"/>
      <c r="BJ9" s="262" t="s">
        <v>66</v>
      </c>
      <c r="BK9" s="223">
        <v>2</v>
      </c>
      <c r="BL9" s="223">
        <v>10</v>
      </c>
      <c r="BM9" s="245">
        <v>240</v>
      </c>
      <c r="BO9" s="601"/>
      <c r="BP9" s="262" t="s">
        <v>66</v>
      </c>
      <c r="BQ9" s="223"/>
      <c r="BR9" s="223"/>
      <c r="BS9" s="245"/>
      <c r="BU9" s="601"/>
      <c r="BV9" s="262" t="s">
        <v>66</v>
      </c>
      <c r="BW9" s="223"/>
      <c r="BX9" s="223"/>
      <c r="BY9" s="245"/>
      <c r="CA9" s="601"/>
      <c r="CB9" s="262" t="s">
        <v>66</v>
      </c>
      <c r="CC9" s="223">
        <v>1</v>
      </c>
      <c r="CD9" s="223">
        <v>10</v>
      </c>
      <c r="CE9" s="245">
        <v>240</v>
      </c>
      <c r="CG9" s="601"/>
      <c r="CH9" s="262" t="s">
        <v>66</v>
      </c>
      <c r="CI9" s="223">
        <v>2</v>
      </c>
      <c r="CJ9" s="223">
        <v>10</v>
      </c>
      <c r="CK9" s="245">
        <v>240</v>
      </c>
      <c r="CM9" s="601"/>
      <c r="CN9" s="262" t="s">
        <v>66</v>
      </c>
      <c r="CO9" s="223"/>
      <c r="CP9" s="223"/>
      <c r="CQ9" s="245"/>
      <c r="CS9" s="601"/>
      <c r="CT9" s="262" t="s">
        <v>66</v>
      </c>
      <c r="CU9" s="223">
        <v>1</v>
      </c>
      <c r="CV9" s="223">
        <v>10</v>
      </c>
      <c r="CW9" s="245">
        <v>120</v>
      </c>
      <c r="CY9" s="601"/>
      <c r="CZ9" s="262" t="s">
        <v>66</v>
      </c>
      <c r="DA9" s="223">
        <v>1</v>
      </c>
      <c r="DB9" s="223">
        <v>10</v>
      </c>
      <c r="DC9" s="245">
        <v>120</v>
      </c>
      <c r="DE9" s="601"/>
      <c r="DF9" s="262" t="s">
        <v>66</v>
      </c>
      <c r="DG9" s="223">
        <v>1</v>
      </c>
      <c r="DH9" s="223">
        <v>10</v>
      </c>
      <c r="DI9" s="245">
        <v>120</v>
      </c>
      <c r="DK9" s="601"/>
      <c r="DL9" s="262" t="s">
        <v>66</v>
      </c>
      <c r="DM9" s="223"/>
      <c r="DN9" s="223"/>
      <c r="DO9" s="245"/>
      <c r="DQ9" s="601"/>
      <c r="DR9" s="262" t="s">
        <v>66</v>
      </c>
      <c r="DS9" s="223"/>
      <c r="DT9" s="223"/>
      <c r="DU9" s="245"/>
    </row>
    <row r="10" spans="1:125" x14ac:dyDescent="0.35">
      <c r="A10" s="601"/>
      <c r="B10" s="261" t="s">
        <v>67</v>
      </c>
      <c r="C10" s="221"/>
      <c r="D10" s="221"/>
      <c r="E10" s="243"/>
      <c r="G10" s="601"/>
      <c r="H10" s="261" t="s">
        <v>67</v>
      </c>
      <c r="I10" s="221"/>
      <c r="J10" s="221"/>
      <c r="K10" s="243"/>
      <c r="M10" s="601"/>
      <c r="N10" s="261" t="s">
        <v>67</v>
      </c>
      <c r="O10" s="221"/>
      <c r="P10" s="221"/>
      <c r="Q10" s="243"/>
      <c r="S10" s="601"/>
      <c r="T10" s="261" t="s">
        <v>67</v>
      </c>
      <c r="U10" s="221"/>
      <c r="V10" s="221"/>
      <c r="W10" s="243"/>
      <c r="Y10" s="601"/>
      <c r="Z10" s="261" t="s">
        <v>67</v>
      </c>
      <c r="AA10" s="221"/>
      <c r="AB10" s="221"/>
      <c r="AC10" s="243"/>
      <c r="AE10" s="601"/>
      <c r="AF10" s="261" t="s">
        <v>67</v>
      </c>
      <c r="AG10" s="221"/>
      <c r="AH10" s="221"/>
      <c r="AI10" s="243"/>
      <c r="AK10" s="601"/>
      <c r="AL10" s="261" t="s">
        <v>67</v>
      </c>
      <c r="AM10" s="221"/>
      <c r="AN10" s="221"/>
      <c r="AO10" s="243"/>
      <c r="AQ10" s="601"/>
      <c r="AR10" s="261" t="s">
        <v>67</v>
      </c>
      <c r="AS10" s="221">
        <v>1</v>
      </c>
      <c r="AT10" s="221">
        <v>40</v>
      </c>
      <c r="AU10" s="243">
        <v>120</v>
      </c>
      <c r="AW10" s="601"/>
      <c r="AX10" s="261" t="s">
        <v>67</v>
      </c>
      <c r="AY10" s="221"/>
      <c r="AZ10" s="221"/>
      <c r="BA10" s="243"/>
      <c r="BC10" s="601"/>
      <c r="BD10" s="261" t="s">
        <v>67</v>
      </c>
      <c r="BE10" s="221"/>
      <c r="BF10" s="221"/>
      <c r="BG10" s="243"/>
      <c r="BI10" s="601"/>
      <c r="BJ10" s="261" t="s">
        <v>67</v>
      </c>
      <c r="BK10" s="221"/>
      <c r="BL10" s="221"/>
      <c r="BM10" s="243"/>
      <c r="BO10" s="601"/>
      <c r="BP10" s="261" t="s">
        <v>67</v>
      </c>
      <c r="BQ10" s="221"/>
      <c r="BR10" s="221"/>
      <c r="BS10" s="243"/>
      <c r="BU10" s="601"/>
      <c r="BV10" s="261" t="s">
        <v>67</v>
      </c>
      <c r="BW10" s="221"/>
      <c r="BX10" s="221"/>
      <c r="BY10" s="243"/>
      <c r="CA10" s="601"/>
      <c r="CB10" s="261" t="s">
        <v>67</v>
      </c>
      <c r="CC10" s="221"/>
      <c r="CD10" s="221"/>
      <c r="CE10" s="243"/>
      <c r="CG10" s="601"/>
      <c r="CH10" s="261" t="s">
        <v>67</v>
      </c>
      <c r="CI10" s="221"/>
      <c r="CJ10" s="221"/>
      <c r="CK10" s="243"/>
      <c r="CM10" s="601"/>
      <c r="CN10" s="261" t="s">
        <v>67</v>
      </c>
      <c r="CO10" s="221"/>
      <c r="CP10" s="221"/>
      <c r="CQ10" s="243"/>
      <c r="CS10" s="601"/>
      <c r="CT10" s="261" t="s">
        <v>67</v>
      </c>
      <c r="CU10" s="221"/>
      <c r="CV10" s="221"/>
      <c r="CW10" s="243"/>
      <c r="CY10" s="601"/>
      <c r="CZ10" s="261" t="s">
        <v>67</v>
      </c>
      <c r="DA10" s="221"/>
      <c r="DB10" s="221"/>
      <c r="DC10" s="243"/>
      <c r="DE10" s="601"/>
      <c r="DF10" s="261" t="s">
        <v>67</v>
      </c>
      <c r="DG10" s="221"/>
      <c r="DH10" s="221"/>
      <c r="DI10" s="243"/>
      <c r="DK10" s="601"/>
      <c r="DL10" s="261" t="s">
        <v>67</v>
      </c>
      <c r="DM10" s="221"/>
      <c r="DN10" s="221"/>
      <c r="DO10" s="243"/>
      <c r="DQ10" s="601"/>
      <c r="DR10" s="261" t="s">
        <v>67</v>
      </c>
      <c r="DS10" s="221">
        <v>1</v>
      </c>
      <c r="DT10" s="221">
        <v>40</v>
      </c>
      <c r="DU10" s="243">
        <v>120</v>
      </c>
    </row>
    <row r="11" spans="1:125" x14ac:dyDescent="0.35">
      <c r="A11" s="601"/>
      <c r="B11" s="262" t="s">
        <v>68</v>
      </c>
      <c r="C11" s="223"/>
      <c r="D11" s="223"/>
      <c r="E11" s="245"/>
      <c r="G11" s="601"/>
      <c r="H11" s="262" t="s">
        <v>68</v>
      </c>
      <c r="I11" s="223"/>
      <c r="J11" s="223"/>
      <c r="K11" s="245"/>
      <c r="M11" s="601"/>
      <c r="N11" s="262" t="s">
        <v>68</v>
      </c>
      <c r="O11" s="223"/>
      <c r="P11" s="223"/>
      <c r="Q11" s="245"/>
      <c r="S11" s="601"/>
      <c r="T11" s="262" t="s">
        <v>68</v>
      </c>
      <c r="U11" s="223">
        <v>1</v>
      </c>
      <c r="V11" s="223">
        <v>20</v>
      </c>
      <c r="W11" s="245">
        <v>120</v>
      </c>
      <c r="Y11" s="601"/>
      <c r="Z11" s="262" t="s">
        <v>68</v>
      </c>
      <c r="AA11" s="223"/>
      <c r="AB11" s="223"/>
      <c r="AC11" s="245"/>
      <c r="AE11" s="601"/>
      <c r="AF11" s="262" t="s">
        <v>68</v>
      </c>
      <c r="AG11" s="223">
        <v>2</v>
      </c>
      <c r="AH11" s="223">
        <v>20</v>
      </c>
      <c r="AI11" s="245">
        <v>120</v>
      </c>
      <c r="AK11" s="601"/>
      <c r="AL11" s="262" t="s">
        <v>68</v>
      </c>
      <c r="AM11" s="223">
        <v>1</v>
      </c>
      <c r="AN11" s="223">
        <v>20</v>
      </c>
      <c r="AO11" s="245">
        <v>120</v>
      </c>
      <c r="AQ11" s="601"/>
      <c r="AR11" s="262" t="s">
        <v>68</v>
      </c>
      <c r="AS11" s="223">
        <v>2</v>
      </c>
      <c r="AT11" s="223">
        <v>20</v>
      </c>
      <c r="AU11" s="245">
        <v>120</v>
      </c>
      <c r="AW11" s="601"/>
      <c r="AX11" s="262" t="s">
        <v>68</v>
      </c>
      <c r="AY11" s="223"/>
      <c r="AZ11" s="223"/>
      <c r="BA11" s="245"/>
      <c r="BC11" s="601"/>
      <c r="BD11" s="262" t="s">
        <v>68</v>
      </c>
      <c r="BE11" s="223">
        <v>2</v>
      </c>
      <c r="BF11" s="223">
        <v>20</v>
      </c>
      <c r="BG11" s="245">
        <v>120</v>
      </c>
      <c r="BI11" s="601"/>
      <c r="BJ11" s="262" t="s">
        <v>68</v>
      </c>
      <c r="BK11" s="223">
        <v>2</v>
      </c>
      <c r="BL11" s="223">
        <v>20</v>
      </c>
      <c r="BM11" s="245">
        <v>120</v>
      </c>
      <c r="BO11" s="601"/>
      <c r="BP11" s="262" t="s">
        <v>68</v>
      </c>
      <c r="BQ11" s="223"/>
      <c r="BR11" s="223"/>
      <c r="BS11" s="245"/>
      <c r="BU11" s="601"/>
      <c r="BV11" s="262" t="s">
        <v>68</v>
      </c>
      <c r="BW11" s="223"/>
      <c r="BX11" s="223"/>
      <c r="BY11" s="245"/>
      <c r="CA11" s="601"/>
      <c r="CB11" s="262" t="s">
        <v>68</v>
      </c>
      <c r="CC11" s="223"/>
      <c r="CD11" s="223"/>
      <c r="CE11" s="245"/>
      <c r="CG11" s="601"/>
      <c r="CH11" s="262" t="s">
        <v>68</v>
      </c>
      <c r="CI11" s="223">
        <v>1</v>
      </c>
      <c r="CJ11" s="223">
        <v>10</v>
      </c>
      <c r="CK11" s="245">
        <v>120</v>
      </c>
      <c r="CM11" s="601"/>
      <c r="CN11" s="262" t="s">
        <v>68</v>
      </c>
      <c r="CO11" s="223">
        <v>2</v>
      </c>
      <c r="CP11" s="223">
        <v>20</v>
      </c>
      <c r="CQ11" s="245">
        <v>120</v>
      </c>
      <c r="CS11" s="601"/>
      <c r="CT11" s="262" t="s">
        <v>68</v>
      </c>
      <c r="CU11" s="223">
        <v>3</v>
      </c>
      <c r="CV11" s="223">
        <v>20</v>
      </c>
      <c r="CW11" s="245">
        <v>120</v>
      </c>
      <c r="CY11" s="601"/>
      <c r="CZ11" s="262" t="s">
        <v>68</v>
      </c>
      <c r="DA11" s="223"/>
      <c r="DB11" s="223"/>
      <c r="DC11" s="245"/>
      <c r="DE11" s="601"/>
      <c r="DF11" s="262" t="s">
        <v>68</v>
      </c>
      <c r="DG11" s="223"/>
      <c r="DH11" s="223"/>
      <c r="DI11" s="245"/>
      <c r="DK11" s="601"/>
      <c r="DL11" s="262" t="s">
        <v>68</v>
      </c>
      <c r="DM11" s="223"/>
      <c r="DN11" s="223"/>
      <c r="DO11" s="245"/>
      <c r="DQ11" s="601"/>
      <c r="DR11" s="262" t="s">
        <v>68</v>
      </c>
      <c r="DS11" s="223">
        <v>2</v>
      </c>
      <c r="DT11" s="223">
        <v>20</v>
      </c>
      <c r="DU11" s="245">
        <v>120</v>
      </c>
    </row>
    <row r="12" spans="1:125" ht="15" thickBot="1" x14ac:dyDescent="0.4">
      <c r="A12" s="602"/>
      <c r="B12" s="276"/>
      <c r="C12" s="222"/>
      <c r="D12" s="222"/>
      <c r="E12" s="244"/>
      <c r="G12" s="602"/>
      <c r="H12" s="276"/>
      <c r="I12" s="222"/>
      <c r="J12" s="222"/>
      <c r="K12" s="244"/>
      <c r="M12" s="602"/>
      <c r="N12" s="276"/>
      <c r="O12" s="222"/>
      <c r="P12" s="222"/>
      <c r="Q12" s="244"/>
      <c r="S12" s="602"/>
      <c r="T12" s="276"/>
      <c r="U12" s="222"/>
      <c r="V12" s="222"/>
      <c r="W12" s="244"/>
      <c r="Y12" s="602"/>
      <c r="Z12" s="276"/>
      <c r="AA12" s="222"/>
      <c r="AB12" s="222"/>
      <c r="AC12" s="244"/>
      <c r="AE12" s="602"/>
      <c r="AF12" s="276"/>
      <c r="AG12" s="222"/>
      <c r="AH12" s="222"/>
      <c r="AI12" s="244"/>
      <c r="AK12" s="602"/>
      <c r="AL12" s="276"/>
      <c r="AM12" s="222"/>
      <c r="AN12" s="222"/>
      <c r="AO12" s="244"/>
      <c r="AQ12" s="602"/>
      <c r="AR12" s="276"/>
      <c r="AS12" s="222"/>
      <c r="AT12" s="222"/>
      <c r="AU12" s="244"/>
      <c r="AW12" s="602"/>
      <c r="AX12" s="276"/>
      <c r="AY12" s="222"/>
      <c r="AZ12" s="222"/>
      <c r="BA12" s="244"/>
      <c r="BC12" s="602"/>
      <c r="BD12" s="276"/>
      <c r="BE12" s="222"/>
      <c r="BF12" s="222"/>
      <c r="BG12" s="244"/>
      <c r="BI12" s="602"/>
      <c r="BJ12" s="276"/>
      <c r="BK12" s="222"/>
      <c r="BL12" s="222"/>
      <c r="BM12" s="244"/>
      <c r="BO12" s="602"/>
      <c r="BP12" s="276"/>
      <c r="BQ12" s="222"/>
      <c r="BR12" s="222"/>
      <c r="BS12" s="244"/>
      <c r="BU12" s="602"/>
      <c r="BV12" s="276"/>
      <c r="BW12" s="222"/>
      <c r="BX12" s="222"/>
      <c r="BY12" s="244"/>
      <c r="CA12" s="602"/>
      <c r="CB12" s="276"/>
      <c r="CC12" s="222"/>
      <c r="CD12" s="222"/>
      <c r="CE12" s="244"/>
      <c r="CG12" s="602"/>
      <c r="CH12" s="276"/>
      <c r="CI12" s="222"/>
      <c r="CJ12" s="222"/>
      <c r="CK12" s="244"/>
      <c r="CM12" s="602"/>
      <c r="CN12" s="276"/>
      <c r="CO12" s="222"/>
      <c r="CP12" s="222"/>
      <c r="CQ12" s="244"/>
      <c r="CS12" s="602"/>
      <c r="CT12" s="276"/>
      <c r="CU12" s="222"/>
      <c r="CV12" s="222"/>
      <c r="CW12" s="244"/>
      <c r="CY12" s="602"/>
      <c r="CZ12" s="276"/>
      <c r="DA12" s="222"/>
      <c r="DB12" s="222"/>
      <c r="DC12" s="244"/>
      <c r="DE12" s="602"/>
      <c r="DF12" s="276"/>
      <c r="DG12" s="222"/>
      <c r="DH12" s="222"/>
      <c r="DI12" s="244"/>
      <c r="DK12" s="602"/>
      <c r="DL12" s="276"/>
      <c r="DM12" s="222"/>
      <c r="DN12" s="222"/>
      <c r="DO12" s="244"/>
      <c r="DQ12" s="602"/>
      <c r="DR12" s="276"/>
      <c r="DS12" s="222"/>
      <c r="DT12" s="222"/>
      <c r="DU12" s="244"/>
    </row>
    <row r="13" spans="1:125" x14ac:dyDescent="0.35">
      <c r="A13" s="603" t="s">
        <v>69</v>
      </c>
      <c r="B13" s="277" t="s">
        <v>70</v>
      </c>
      <c r="C13" s="224"/>
      <c r="D13" s="224"/>
      <c r="E13" s="246"/>
      <c r="G13" s="603" t="s">
        <v>69</v>
      </c>
      <c r="H13" s="277" t="s">
        <v>70</v>
      </c>
      <c r="I13" s="224"/>
      <c r="J13" s="224"/>
      <c r="K13" s="246"/>
      <c r="M13" s="603" t="s">
        <v>69</v>
      </c>
      <c r="N13" s="277" t="s">
        <v>70</v>
      </c>
      <c r="O13" s="224"/>
      <c r="P13" s="224"/>
      <c r="Q13" s="246"/>
      <c r="S13" s="603" t="s">
        <v>69</v>
      </c>
      <c r="T13" s="277" t="s">
        <v>70</v>
      </c>
      <c r="U13" s="224"/>
      <c r="V13" s="224"/>
      <c r="W13" s="246"/>
      <c r="Y13" s="603" t="s">
        <v>69</v>
      </c>
      <c r="Z13" s="277" t="s">
        <v>70</v>
      </c>
      <c r="AA13" s="224"/>
      <c r="AB13" s="224"/>
      <c r="AC13" s="246"/>
      <c r="AE13" s="603" t="s">
        <v>69</v>
      </c>
      <c r="AF13" s="277" t="s">
        <v>70</v>
      </c>
      <c r="AG13" s="224"/>
      <c r="AH13" s="224"/>
      <c r="AI13" s="246"/>
      <c r="AK13" s="603" t="s">
        <v>69</v>
      </c>
      <c r="AL13" s="277" t="s">
        <v>70</v>
      </c>
      <c r="AM13" s="224"/>
      <c r="AN13" s="224"/>
      <c r="AO13" s="246"/>
      <c r="AQ13" s="603" t="s">
        <v>69</v>
      </c>
      <c r="AR13" s="277" t="s">
        <v>70</v>
      </c>
      <c r="AS13" s="224"/>
      <c r="AT13" s="224"/>
      <c r="AU13" s="246"/>
      <c r="AW13" s="603" t="s">
        <v>69</v>
      </c>
      <c r="AX13" s="277" t="s">
        <v>70</v>
      </c>
      <c r="AY13" s="224"/>
      <c r="AZ13" s="224"/>
      <c r="BA13" s="246"/>
      <c r="BC13" s="603" t="s">
        <v>69</v>
      </c>
      <c r="BD13" s="277" t="s">
        <v>70</v>
      </c>
      <c r="BE13" s="224"/>
      <c r="BF13" s="224"/>
      <c r="BG13" s="246"/>
      <c r="BI13" s="603" t="s">
        <v>69</v>
      </c>
      <c r="BJ13" s="277" t="s">
        <v>70</v>
      </c>
      <c r="BK13" s="224"/>
      <c r="BL13" s="224"/>
      <c r="BM13" s="246"/>
      <c r="BO13" s="603" t="s">
        <v>69</v>
      </c>
      <c r="BP13" s="277" t="s">
        <v>70</v>
      </c>
      <c r="BQ13" s="224"/>
      <c r="BR13" s="224"/>
      <c r="BS13" s="246"/>
      <c r="BU13" s="603" t="s">
        <v>69</v>
      </c>
      <c r="BV13" s="277" t="s">
        <v>70</v>
      </c>
      <c r="BW13" s="224"/>
      <c r="BX13" s="224"/>
      <c r="BY13" s="246"/>
      <c r="CA13" s="603" t="s">
        <v>69</v>
      </c>
      <c r="CB13" s="277" t="s">
        <v>70</v>
      </c>
      <c r="CC13" s="224"/>
      <c r="CD13" s="224"/>
      <c r="CE13" s="246"/>
      <c r="CG13" s="603" t="s">
        <v>69</v>
      </c>
      <c r="CH13" s="277" t="s">
        <v>70</v>
      </c>
      <c r="CI13" s="224"/>
      <c r="CJ13" s="224"/>
      <c r="CK13" s="246"/>
      <c r="CM13" s="603" t="s">
        <v>69</v>
      </c>
      <c r="CN13" s="277" t="s">
        <v>70</v>
      </c>
      <c r="CO13" s="224"/>
      <c r="CP13" s="224"/>
      <c r="CQ13" s="246"/>
      <c r="CS13" s="603" t="s">
        <v>69</v>
      </c>
      <c r="CT13" s="277" t="s">
        <v>70</v>
      </c>
      <c r="CU13" s="224"/>
      <c r="CV13" s="224"/>
      <c r="CW13" s="246"/>
      <c r="CY13" s="603" t="s">
        <v>69</v>
      </c>
      <c r="CZ13" s="277" t="s">
        <v>70</v>
      </c>
      <c r="DA13" s="224"/>
      <c r="DB13" s="224"/>
      <c r="DC13" s="246"/>
      <c r="DE13" s="603" t="s">
        <v>69</v>
      </c>
      <c r="DF13" s="277" t="s">
        <v>70</v>
      </c>
      <c r="DG13" s="224"/>
      <c r="DH13" s="224"/>
      <c r="DI13" s="246"/>
      <c r="DK13" s="603" t="s">
        <v>69</v>
      </c>
      <c r="DL13" s="277" t="s">
        <v>70</v>
      </c>
      <c r="DM13" s="224"/>
      <c r="DN13" s="224"/>
      <c r="DO13" s="246"/>
      <c r="DQ13" s="603" t="s">
        <v>69</v>
      </c>
      <c r="DR13" s="277" t="s">
        <v>70</v>
      </c>
      <c r="DS13" s="224"/>
      <c r="DT13" s="224"/>
      <c r="DU13" s="246"/>
    </row>
    <row r="14" spans="1:125" x14ac:dyDescent="0.35">
      <c r="A14" s="604"/>
      <c r="B14" s="264" t="s">
        <v>71</v>
      </c>
      <c r="C14" s="227"/>
      <c r="D14" s="227"/>
      <c r="E14" s="248"/>
      <c r="G14" s="604"/>
      <c r="H14" s="264" t="s">
        <v>71</v>
      </c>
      <c r="I14" s="227"/>
      <c r="J14" s="227"/>
      <c r="K14" s="248"/>
      <c r="M14" s="604"/>
      <c r="N14" s="264" t="s">
        <v>71</v>
      </c>
      <c r="O14" s="227"/>
      <c r="P14" s="227"/>
      <c r="Q14" s="248"/>
      <c r="S14" s="604"/>
      <c r="T14" s="264" t="s">
        <v>71</v>
      </c>
      <c r="U14" s="227"/>
      <c r="V14" s="227"/>
      <c r="W14" s="248"/>
      <c r="Y14" s="604"/>
      <c r="Z14" s="264" t="s">
        <v>71</v>
      </c>
      <c r="AA14" s="227"/>
      <c r="AB14" s="227"/>
      <c r="AC14" s="248"/>
      <c r="AE14" s="604"/>
      <c r="AF14" s="264" t="s">
        <v>71</v>
      </c>
      <c r="AG14" s="227"/>
      <c r="AH14" s="227"/>
      <c r="AI14" s="248"/>
      <c r="AK14" s="604"/>
      <c r="AL14" s="264" t="s">
        <v>71</v>
      </c>
      <c r="AM14" s="227"/>
      <c r="AN14" s="227"/>
      <c r="AO14" s="248"/>
      <c r="AQ14" s="604"/>
      <c r="AR14" s="264" t="s">
        <v>71</v>
      </c>
      <c r="AS14" s="227"/>
      <c r="AT14" s="227"/>
      <c r="AU14" s="248"/>
      <c r="AW14" s="604"/>
      <c r="AX14" s="264" t="s">
        <v>71</v>
      </c>
      <c r="AY14" s="227"/>
      <c r="AZ14" s="227"/>
      <c r="BA14" s="248"/>
      <c r="BC14" s="604"/>
      <c r="BD14" s="264" t="s">
        <v>71</v>
      </c>
      <c r="BE14" s="227"/>
      <c r="BF14" s="227"/>
      <c r="BG14" s="248"/>
      <c r="BI14" s="604"/>
      <c r="BJ14" s="264" t="s">
        <v>71</v>
      </c>
      <c r="BK14" s="227"/>
      <c r="BL14" s="227"/>
      <c r="BM14" s="248"/>
      <c r="BO14" s="604"/>
      <c r="BP14" s="264" t="s">
        <v>71</v>
      </c>
      <c r="BQ14" s="227"/>
      <c r="BR14" s="227"/>
      <c r="BS14" s="248"/>
      <c r="BU14" s="604"/>
      <c r="BV14" s="264" t="s">
        <v>71</v>
      </c>
      <c r="BW14" s="227"/>
      <c r="BX14" s="227"/>
      <c r="BY14" s="248"/>
      <c r="CA14" s="604"/>
      <c r="CB14" s="264" t="s">
        <v>71</v>
      </c>
      <c r="CC14" s="227"/>
      <c r="CD14" s="227"/>
      <c r="CE14" s="248"/>
      <c r="CG14" s="604"/>
      <c r="CH14" s="264" t="s">
        <v>71</v>
      </c>
      <c r="CI14" s="227"/>
      <c r="CJ14" s="227"/>
      <c r="CK14" s="248"/>
      <c r="CM14" s="604"/>
      <c r="CN14" s="264" t="s">
        <v>71</v>
      </c>
      <c r="CO14" s="227"/>
      <c r="CP14" s="227"/>
      <c r="CQ14" s="248"/>
      <c r="CS14" s="604"/>
      <c r="CT14" s="264" t="s">
        <v>71</v>
      </c>
      <c r="CU14" s="227"/>
      <c r="CV14" s="227"/>
      <c r="CW14" s="248"/>
      <c r="CY14" s="604"/>
      <c r="CZ14" s="264" t="s">
        <v>71</v>
      </c>
      <c r="DA14" s="227"/>
      <c r="DB14" s="227"/>
      <c r="DC14" s="248"/>
      <c r="DE14" s="604"/>
      <c r="DF14" s="264" t="s">
        <v>71</v>
      </c>
      <c r="DG14" s="227"/>
      <c r="DH14" s="227"/>
      <c r="DI14" s="248"/>
      <c r="DK14" s="604"/>
      <c r="DL14" s="264" t="s">
        <v>71</v>
      </c>
      <c r="DM14" s="227"/>
      <c r="DN14" s="227"/>
      <c r="DO14" s="248"/>
      <c r="DQ14" s="604"/>
      <c r="DR14" s="264" t="s">
        <v>71</v>
      </c>
      <c r="DS14" s="227"/>
      <c r="DT14" s="227"/>
      <c r="DU14" s="248"/>
    </row>
    <row r="15" spans="1:125" x14ac:dyDescent="0.35">
      <c r="A15" s="604"/>
      <c r="B15" s="263" t="s">
        <v>72</v>
      </c>
      <c r="C15" s="226"/>
      <c r="D15" s="226"/>
      <c r="E15" s="247"/>
      <c r="G15" s="604"/>
      <c r="H15" s="263" t="s">
        <v>72</v>
      </c>
      <c r="I15" s="226"/>
      <c r="J15" s="226"/>
      <c r="K15" s="247"/>
      <c r="M15" s="604"/>
      <c r="N15" s="263" t="s">
        <v>72</v>
      </c>
      <c r="O15" s="226"/>
      <c r="P15" s="226"/>
      <c r="Q15" s="247"/>
      <c r="S15" s="604"/>
      <c r="T15" s="263" t="s">
        <v>72</v>
      </c>
      <c r="U15" s="226"/>
      <c r="V15" s="226"/>
      <c r="W15" s="247"/>
      <c r="Y15" s="604"/>
      <c r="Z15" s="263" t="s">
        <v>72</v>
      </c>
      <c r="AA15" s="226"/>
      <c r="AB15" s="226"/>
      <c r="AC15" s="247"/>
      <c r="AE15" s="604"/>
      <c r="AF15" s="263" t="s">
        <v>72</v>
      </c>
      <c r="AG15" s="226"/>
      <c r="AH15" s="226"/>
      <c r="AI15" s="247"/>
      <c r="AK15" s="604"/>
      <c r="AL15" s="263" t="s">
        <v>72</v>
      </c>
      <c r="AM15" s="226"/>
      <c r="AN15" s="226"/>
      <c r="AO15" s="247"/>
      <c r="AQ15" s="604"/>
      <c r="AR15" s="263" t="s">
        <v>72</v>
      </c>
      <c r="AS15" s="226"/>
      <c r="AT15" s="226"/>
      <c r="AU15" s="247"/>
      <c r="AW15" s="604"/>
      <c r="AX15" s="263" t="s">
        <v>72</v>
      </c>
      <c r="AY15" s="226"/>
      <c r="AZ15" s="226"/>
      <c r="BA15" s="247"/>
      <c r="BC15" s="604"/>
      <c r="BD15" s="263" t="s">
        <v>72</v>
      </c>
      <c r="BE15" s="226"/>
      <c r="BF15" s="226"/>
      <c r="BG15" s="247"/>
      <c r="BI15" s="604"/>
      <c r="BJ15" s="263" t="s">
        <v>72</v>
      </c>
      <c r="BK15" s="226"/>
      <c r="BL15" s="226"/>
      <c r="BM15" s="247"/>
      <c r="BO15" s="604"/>
      <c r="BP15" s="263" t="s">
        <v>72</v>
      </c>
      <c r="BQ15" s="226"/>
      <c r="BR15" s="226"/>
      <c r="BS15" s="247"/>
      <c r="BU15" s="604"/>
      <c r="BV15" s="263" t="s">
        <v>72</v>
      </c>
      <c r="BW15" s="226"/>
      <c r="BX15" s="226"/>
      <c r="BY15" s="247"/>
      <c r="CA15" s="604"/>
      <c r="CB15" s="263" t="s">
        <v>72</v>
      </c>
      <c r="CC15" s="226"/>
      <c r="CD15" s="226"/>
      <c r="CE15" s="247"/>
      <c r="CG15" s="604"/>
      <c r="CH15" s="263" t="s">
        <v>72</v>
      </c>
      <c r="CI15" s="226"/>
      <c r="CJ15" s="226"/>
      <c r="CK15" s="247"/>
      <c r="CM15" s="604"/>
      <c r="CN15" s="263" t="s">
        <v>72</v>
      </c>
      <c r="CO15" s="226"/>
      <c r="CP15" s="226"/>
      <c r="CQ15" s="247"/>
      <c r="CS15" s="604"/>
      <c r="CT15" s="263" t="s">
        <v>72</v>
      </c>
      <c r="CU15" s="226"/>
      <c r="CV15" s="226"/>
      <c r="CW15" s="247"/>
      <c r="CY15" s="604"/>
      <c r="CZ15" s="263" t="s">
        <v>72</v>
      </c>
      <c r="DA15" s="226"/>
      <c r="DB15" s="226"/>
      <c r="DC15" s="247"/>
      <c r="DE15" s="604"/>
      <c r="DF15" s="263" t="s">
        <v>72</v>
      </c>
      <c r="DG15" s="226"/>
      <c r="DH15" s="226"/>
      <c r="DI15" s="247"/>
      <c r="DK15" s="604"/>
      <c r="DL15" s="263" t="s">
        <v>72</v>
      </c>
      <c r="DM15" s="226"/>
      <c r="DN15" s="226"/>
      <c r="DO15" s="247"/>
      <c r="DQ15" s="604"/>
      <c r="DR15" s="263" t="s">
        <v>72</v>
      </c>
      <c r="DS15" s="226"/>
      <c r="DT15" s="226"/>
      <c r="DU15" s="247"/>
    </row>
    <row r="16" spans="1:125" ht="15" thickBot="1" x14ac:dyDescent="0.4">
      <c r="A16" s="605"/>
      <c r="B16" s="278"/>
      <c r="C16" s="229"/>
      <c r="D16" s="229"/>
      <c r="E16" s="249"/>
      <c r="G16" s="605"/>
      <c r="H16" s="278"/>
      <c r="I16" s="229"/>
      <c r="J16" s="229"/>
      <c r="K16" s="249"/>
      <c r="M16" s="605"/>
      <c r="N16" s="278"/>
      <c r="O16" s="229"/>
      <c r="P16" s="229"/>
      <c r="Q16" s="249"/>
      <c r="S16" s="605"/>
      <c r="T16" s="278"/>
      <c r="U16" s="229"/>
      <c r="V16" s="229"/>
      <c r="W16" s="249"/>
      <c r="Y16" s="605"/>
      <c r="Z16" s="278"/>
      <c r="AA16" s="229"/>
      <c r="AB16" s="229"/>
      <c r="AC16" s="249"/>
      <c r="AE16" s="605"/>
      <c r="AF16" s="278"/>
      <c r="AG16" s="229"/>
      <c r="AH16" s="229"/>
      <c r="AI16" s="249"/>
      <c r="AK16" s="605"/>
      <c r="AL16" s="278"/>
      <c r="AM16" s="229"/>
      <c r="AN16" s="229"/>
      <c r="AO16" s="249"/>
      <c r="AQ16" s="605"/>
      <c r="AR16" s="278"/>
      <c r="AS16" s="229"/>
      <c r="AT16" s="229"/>
      <c r="AU16" s="249"/>
      <c r="AW16" s="605"/>
      <c r="AX16" s="278"/>
      <c r="AY16" s="229"/>
      <c r="AZ16" s="229"/>
      <c r="BA16" s="249"/>
      <c r="BC16" s="605"/>
      <c r="BD16" s="278"/>
      <c r="BE16" s="229"/>
      <c r="BF16" s="229"/>
      <c r="BG16" s="249"/>
      <c r="BI16" s="605"/>
      <c r="BJ16" s="278"/>
      <c r="BK16" s="229"/>
      <c r="BL16" s="229"/>
      <c r="BM16" s="249"/>
      <c r="BO16" s="605"/>
      <c r="BP16" s="278"/>
      <c r="BQ16" s="229"/>
      <c r="BR16" s="229"/>
      <c r="BS16" s="249"/>
      <c r="BU16" s="605"/>
      <c r="BV16" s="278"/>
      <c r="BW16" s="229"/>
      <c r="BX16" s="229"/>
      <c r="BY16" s="249"/>
      <c r="CA16" s="605"/>
      <c r="CB16" s="278"/>
      <c r="CC16" s="229"/>
      <c r="CD16" s="229"/>
      <c r="CE16" s="249"/>
      <c r="CG16" s="605"/>
      <c r="CH16" s="278"/>
      <c r="CI16" s="229"/>
      <c r="CJ16" s="229"/>
      <c r="CK16" s="249"/>
      <c r="CM16" s="605"/>
      <c r="CN16" s="278"/>
      <c r="CO16" s="229"/>
      <c r="CP16" s="229"/>
      <c r="CQ16" s="249"/>
      <c r="CS16" s="605"/>
      <c r="CT16" s="278"/>
      <c r="CU16" s="229"/>
      <c r="CV16" s="229"/>
      <c r="CW16" s="249"/>
      <c r="CY16" s="605"/>
      <c r="CZ16" s="278"/>
      <c r="DA16" s="229"/>
      <c r="DB16" s="229"/>
      <c r="DC16" s="249"/>
      <c r="DE16" s="605"/>
      <c r="DF16" s="278"/>
      <c r="DG16" s="229"/>
      <c r="DH16" s="229"/>
      <c r="DI16" s="249"/>
      <c r="DK16" s="605"/>
      <c r="DL16" s="278"/>
      <c r="DM16" s="229"/>
      <c r="DN16" s="229"/>
      <c r="DO16" s="249"/>
      <c r="DQ16" s="605"/>
      <c r="DR16" s="278"/>
      <c r="DS16" s="229"/>
      <c r="DT16" s="229"/>
      <c r="DU16" s="249"/>
    </row>
    <row r="17" spans="1:125" x14ac:dyDescent="0.35">
      <c r="A17" s="606" t="s">
        <v>73</v>
      </c>
      <c r="B17" s="279" t="s">
        <v>74</v>
      </c>
      <c r="C17" s="230"/>
      <c r="D17" s="230"/>
      <c r="E17" s="250"/>
      <c r="G17" s="606" t="s">
        <v>73</v>
      </c>
      <c r="H17" s="279" t="s">
        <v>74</v>
      </c>
      <c r="I17" s="230"/>
      <c r="J17" s="230"/>
      <c r="K17" s="250"/>
      <c r="M17" s="606" t="s">
        <v>73</v>
      </c>
      <c r="N17" s="279" t="s">
        <v>74</v>
      </c>
      <c r="O17" s="230"/>
      <c r="P17" s="230"/>
      <c r="Q17" s="250"/>
      <c r="S17" s="606" t="s">
        <v>73</v>
      </c>
      <c r="T17" s="279" t="s">
        <v>74</v>
      </c>
      <c r="U17" s="230"/>
      <c r="V17" s="230"/>
      <c r="W17" s="250"/>
      <c r="Y17" s="606" t="s">
        <v>73</v>
      </c>
      <c r="Z17" s="279" t="s">
        <v>74</v>
      </c>
      <c r="AA17" s="230"/>
      <c r="AB17" s="230"/>
      <c r="AC17" s="250"/>
      <c r="AE17" s="606" t="s">
        <v>73</v>
      </c>
      <c r="AF17" s="279" t="s">
        <v>74</v>
      </c>
      <c r="AG17" s="230"/>
      <c r="AH17" s="230"/>
      <c r="AI17" s="250"/>
      <c r="AK17" s="606" t="s">
        <v>73</v>
      </c>
      <c r="AL17" s="279" t="s">
        <v>74</v>
      </c>
      <c r="AM17" s="230"/>
      <c r="AN17" s="230"/>
      <c r="AO17" s="250"/>
      <c r="AQ17" s="606" t="s">
        <v>73</v>
      </c>
      <c r="AR17" s="279" t="s">
        <v>74</v>
      </c>
      <c r="AS17" s="230"/>
      <c r="AT17" s="230"/>
      <c r="AU17" s="250"/>
      <c r="AW17" s="606" t="s">
        <v>73</v>
      </c>
      <c r="AX17" s="279" t="s">
        <v>74</v>
      </c>
      <c r="AY17" s="230"/>
      <c r="AZ17" s="230"/>
      <c r="BA17" s="250"/>
      <c r="BC17" s="606" t="s">
        <v>73</v>
      </c>
      <c r="BD17" s="279" t="s">
        <v>74</v>
      </c>
      <c r="BE17" s="230"/>
      <c r="BF17" s="230"/>
      <c r="BG17" s="250"/>
      <c r="BI17" s="606" t="s">
        <v>73</v>
      </c>
      <c r="BJ17" s="279" t="s">
        <v>74</v>
      </c>
      <c r="BK17" s="230"/>
      <c r="BL17" s="230"/>
      <c r="BM17" s="250"/>
      <c r="BO17" s="606" t="s">
        <v>73</v>
      </c>
      <c r="BP17" s="279" t="s">
        <v>74</v>
      </c>
      <c r="BQ17" s="230"/>
      <c r="BR17" s="230"/>
      <c r="BS17" s="250"/>
      <c r="BU17" s="606" t="s">
        <v>73</v>
      </c>
      <c r="BV17" s="279" t="s">
        <v>74</v>
      </c>
      <c r="BW17" s="230"/>
      <c r="BX17" s="230"/>
      <c r="BY17" s="250"/>
      <c r="CA17" s="606" t="s">
        <v>73</v>
      </c>
      <c r="CB17" s="279" t="s">
        <v>74</v>
      </c>
      <c r="CC17" s="230"/>
      <c r="CD17" s="230"/>
      <c r="CE17" s="250"/>
      <c r="CG17" s="606" t="s">
        <v>73</v>
      </c>
      <c r="CH17" s="279" t="s">
        <v>74</v>
      </c>
      <c r="CI17" s="230"/>
      <c r="CJ17" s="230"/>
      <c r="CK17" s="250"/>
      <c r="CM17" s="606" t="s">
        <v>73</v>
      </c>
      <c r="CN17" s="279" t="s">
        <v>74</v>
      </c>
      <c r="CO17" s="230"/>
      <c r="CP17" s="230"/>
      <c r="CQ17" s="250"/>
      <c r="CS17" s="606" t="s">
        <v>73</v>
      </c>
      <c r="CT17" s="279" t="s">
        <v>74</v>
      </c>
      <c r="CU17" s="230"/>
      <c r="CV17" s="230"/>
      <c r="CW17" s="250"/>
      <c r="CY17" s="606" t="s">
        <v>73</v>
      </c>
      <c r="CZ17" s="279" t="s">
        <v>74</v>
      </c>
      <c r="DA17" s="230"/>
      <c r="DB17" s="230"/>
      <c r="DC17" s="250"/>
      <c r="DE17" s="606" t="s">
        <v>73</v>
      </c>
      <c r="DF17" s="279" t="s">
        <v>74</v>
      </c>
      <c r="DG17" s="230"/>
      <c r="DH17" s="230"/>
      <c r="DI17" s="250"/>
      <c r="DK17" s="606" t="s">
        <v>73</v>
      </c>
      <c r="DL17" s="279" t="s">
        <v>74</v>
      </c>
      <c r="DM17" s="230"/>
      <c r="DN17" s="230"/>
      <c r="DO17" s="250"/>
      <c r="DQ17" s="606" t="s">
        <v>73</v>
      </c>
      <c r="DR17" s="279" t="s">
        <v>74</v>
      </c>
      <c r="DS17" s="230"/>
      <c r="DT17" s="230"/>
      <c r="DU17" s="250"/>
    </row>
    <row r="18" spans="1:125" x14ac:dyDescent="0.35">
      <c r="A18" s="607"/>
      <c r="B18" s="266" t="s">
        <v>75</v>
      </c>
      <c r="C18" s="233"/>
      <c r="D18" s="233"/>
      <c r="E18" s="254"/>
      <c r="G18" s="607"/>
      <c r="H18" s="266" t="s">
        <v>75</v>
      </c>
      <c r="I18" s="233"/>
      <c r="J18" s="233"/>
      <c r="K18" s="254"/>
      <c r="M18" s="607"/>
      <c r="N18" s="266" t="s">
        <v>75</v>
      </c>
      <c r="O18" s="233"/>
      <c r="P18" s="233"/>
      <c r="Q18" s="254"/>
      <c r="S18" s="607"/>
      <c r="T18" s="266" t="s">
        <v>75</v>
      </c>
      <c r="U18" s="233"/>
      <c r="V18" s="233"/>
      <c r="W18" s="254"/>
      <c r="Y18" s="607"/>
      <c r="Z18" s="266" t="s">
        <v>75</v>
      </c>
      <c r="AA18" s="233"/>
      <c r="AB18" s="233"/>
      <c r="AC18" s="254"/>
      <c r="AE18" s="607"/>
      <c r="AF18" s="266" t="s">
        <v>75</v>
      </c>
      <c r="AG18" s="233"/>
      <c r="AH18" s="233"/>
      <c r="AI18" s="254"/>
      <c r="AK18" s="607"/>
      <c r="AL18" s="266" t="s">
        <v>75</v>
      </c>
      <c r="AM18" s="233"/>
      <c r="AN18" s="233"/>
      <c r="AO18" s="254"/>
      <c r="AQ18" s="607"/>
      <c r="AR18" s="266" t="s">
        <v>75</v>
      </c>
      <c r="AS18" s="233"/>
      <c r="AT18" s="233"/>
      <c r="AU18" s="254"/>
      <c r="AW18" s="607"/>
      <c r="AX18" s="266" t="s">
        <v>75</v>
      </c>
      <c r="AY18" s="233"/>
      <c r="AZ18" s="233"/>
      <c r="BA18" s="254"/>
      <c r="BC18" s="607"/>
      <c r="BD18" s="266" t="s">
        <v>75</v>
      </c>
      <c r="BE18" s="233"/>
      <c r="BF18" s="233"/>
      <c r="BG18" s="254"/>
      <c r="BI18" s="607"/>
      <c r="BJ18" s="266" t="s">
        <v>75</v>
      </c>
      <c r="BK18" s="233"/>
      <c r="BL18" s="233"/>
      <c r="BM18" s="254"/>
      <c r="BO18" s="607"/>
      <c r="BP18" s="266" t="s">
        <v>75</v>
      </c>
      <c r="BQ18" s="233"/>
      <c r="BR18" s="233"/>
      <c r="BS18" s="254"/>
      <c r="BU18" s="607"/>
      <c r="BV18" s="266" t="s">
        <v>75</v>
      </c>
      <c r="BW18" s="233"/>
      <c r="BX18" s="233"/>
      <c r="BY18" s="254"/>
      <c r="CA18" s="607"/>
      <c r="CB18" s="266" t="s">
        <v>75</v>
      </c>
      <c r="CC18" s="233"/>
      <c r="CD18" s="233"/>
      <c r="CE18" s="254"/>
      <c r="CG18" s="607"/>
      <c r="CH18" s="266" t="s">
        <v>75</v>
      </c>
      <c r="CI18" s="233"/>
      <c r="CJ18" s="233"/>
      <c r="CK18" s="254"/>
      <c r="CM18" s="607"/>
      <c r="CN18" s="266" t="s">
        <v>75</v>
      </c>
      <c r="CO18" s="233"/>
      <c r="CP18" s="233"/>
      <c r="CQ18" s="254"/>
      <c r="CS18" s="607"/>
      <c r="CT18" s="266" t="s">
        <v>75</v>
      </c>
      <c r="CU18" s="233"/>
      <c r="CV18" s="233"/>
      <c r="CW18" s="254"/>
      <c r="CY18" s="607"/>
      <c r="CZ18" s="266" t="s">
        <v>75</v>
      </c>
      <c r="DA18" s="233"/>
      <c r="DB18" s="233"/>
      <c r="DC18" s="254"/>
      <c r="DE18" s="607"/>
      <c r="DF18" s="266" t="s">
        <v>75</v>
      </c>
      <c r="DG18" s="233"/>
      <c r="DH18" s="233"/>
      <c r="DI18" s="254"/>
      <c r="DK18" s="607"/>
      <c r="DL18" s="266" t="s">
        <v>75</v>
      </c>
      <c r="DM18" s="233"/>
      <c r="DN18" s="233"/>
      <c r="DO18" s="254"/>
      <c r="DQ18" s="607"/>
      <c r="DR18" s="266" t="s">
        <v>75</v>
      </c>
      <c r="DS18" s="233"/>
      <c r="DT18" s="233"/>
      <c r="DU18" s="254"/>
    </row>
    <row r="19" spans="1:125" x14ac:dyDescent="0.35">
      <c r="A19" s="607"/>
      <c r="B19" s="265" t="s">
        <v>76</v>
      </c>
      <c r="C19" s="231"/>
      <c r="D19" s="231"/>
      <c r="E19" s="251"/>
      <c r="G19" s="607"/>
      <c r="H19" s="265" t="s">
        <v>76</v>
      </c>
      <c r="I19" s="231"/>
      <c r="J19" s="231"/>
      <c r="K19" s="251"/>
      <c r="M19" s="607"/>
      <c r="N19" s="265" t="s">
        <v>76</v>
      </c>
      <c r="O19" s="231"/>
      <c r="P19" s="231"/>
      <c r="Q19" s="251"/>
      <c r="S19" s="607"/>
      <c r="T19" s="265" t="s">
        <v>76</v>
      </c>
      <c r="U19" s="231"/>
      <c r="V19" s="231"/>
      <c r="W19" s="251"/>
      <c r="Y19" s="607"/>
      <c r="Z19" s="265" t="s">
        <v>76</v>
      </c>
      <c r="AA19" s="231"/>
      <c r="AB19" s="231"/>
      <c r="AC19" s="251"/>
      <c r="AE19" s="607"/>
      <c r="AF19" s="265" t="s">
        <v>76</v>
      </c>
      <c r="AG19" s="231"/>
      <c r="AH19" s="231"/>
      <c r="AI19" s="251"/>
      <c r="AK19" s="607"/>
      <c r="AL19" s="265" t="s">
        <v>76</v>
      </c>
      <c r="AM19" s="231"/>
      <c r="AN19" s="231"/>
      <c r="AO19" s="251"/>
      <c r="AQ19" s="607"/>
      <c r="AR19" s="265" t="s">
        <v>76</v>
      </c>
      <c r="AS19" s="231"/>
      <c r="AT19" s="231"/>
      <c r="AU19" s="251"/>
      <c r="AW19" s="607"/>
      <c r="AX19" s="265" t="s">
        <v>76</v>
      </c>
      <c r="AY19" s="231"/>
      <c r="AZ19" s="231"/>
      <c r="BA19" s="251"/>
      <c r="BC19" s="607"/>
      <c r="BD19" s="265" t="s">
        <v>76</v>
      </c>
      <c r="BE19" s="231"/>
      <c r="BF19" s="231"/>
      <c r="BG19" s="251"/>
      <c r="BI19" s="607"/>
      <c r="BJ19" s="265" t="s">
        <v>76</v>
      </c>
      <c r="BK19" s="231"/>
      <c r="BL19" s="231"/>
      <c r="BM19" s="251"/>
      <c r="BO19" s="607"/>
      <c r="BP19" s="265" t="s">
        <v>76</v>
      </c>
      <c r="BQ19" s="231"/>
      <c r="BR19" s="231"/>
      <c r="BS19" s="251"/>
      <c r="BU19" s="607"/>
      <c r="BV19" s="265" t="s">
        <v>76</v>
      </c>
      <c r="BW19" s="231"/>
      <c r="BX19" s="231"/>
      <c r="BY19" s="251"/>
      <c r="CA19" s="607"/>
      <c r="CB19" s="265" t="s">
        <v>76</v>
      </c>
      <c r="CC19" s="231"/>
      <c r="CD19" s="231"/>
      <c r="CE19" s="251"/>
      <c r="CG19" s="607"/>
      <c r="CH19" s="265" t="s">
        <v>76</v>
      </c>
      <c r="CI19" s="231"/>
      <c r="CJ19" s="231"/>
      <c r="CK19" s="251"/>
      <c r="CM19" s="607"/>
      <c r="CN19" s="265" t="s">
        <v>76</v>
      </c>
      <c r="CO19" s="231"/>
      <c r="CP19" s="231"/>
      <c r="CQ19" s="251"/>
      <c r="CS19" s="607"/>
      <c r="CT19" s="265" t="s">
        <v>76</v>
      </c>
      <c r="CU19" s="231"/>
      <c r="CV19" s="231"/>
      <c r="CW19" s="251"/>
      <c r="CY19" s="607"/>
      <c r="CZ19" s="265" t="s">
        <v>76</v>
      </c>
      <c r="DA19" s="231"/>
      <c r="DB19" s="231"/>
      <c r="DC19" s="251"/>
      <c r="DE19" s="607"/>
      <c r="DF19" s="265" t="s">
        <v>76</v>
      </c>
      <c r="DG19" s="231"/>
      <c r="DH19" s="231"/>
      <c r="DI19" s="251"/>
      <c r="DK19" s="607"/>
      <c r="DL19" s="265" t="s">
        <v>76</v>
      </c>
      <c r="DM19" s="231"/>
      <c r="DN19" s="231"/>
      <c r="DO19" s="251"/>
      <c r="DQ19" s="607"/>
      <c r="DR19" s="265" t="s">
        <v>76</v>
      </c>
      <c r="DS19" s="231"/>
      <c r="DT19" s="231"/>
      <c r="DU19" s="251"/>
    </row>
    <row r="20" spans="1:125" x14ac:dyDescent="0.35">
      <c r="A20" s="607"/>
      <c r="B20" s="266" t="s">
        <v>77</v>
      </c>
      <c r="C20" s="233"/>
      <c r="D20" s="233"/>
      <c r="E20" s="254"/>
      <c r="G20" s="607"/>
      <c r="H20" s="266" t="s">
        <v>77</v>
      </c>
      <c r="I20" s="233"/>
      <c r="J20" s="233"/>
      <c r="K20" s="254"/>
      <c r="M20" s="607"/>
      <c r="N20" s="266" t="s">
        <v>77</v>
      </c>
      <c r="O20" s="233"/>
      <c r="P20" s="233"/>
      <c r="Q20" s="254"/>
      <c r="S20" s="607"/>
      <c r="T20" s="266" t="s">
        <v>77</v>
      </c>
      <c r="U20" s="233"/>
      <c r="V20" s="233"/>
      <c r="W20" s="254"/>
      <c r="Y20" s="607"/>
      <c r="Z20" s="266" t="s">
        <v>77</v>
      </c>
      <c r="AA20" s="233"/>
      <c r="AB20" s="233"/>
      <c r="AC20" s="254"/>
      <c r="AE20" s="607"/>
      <c r="AF20" s="266" t="s">
        <v>77</v>
      </c>
      <c r="AG20" s="233"/>
      <c r="AH20" s="233"/>
      <c r="AI20" s="254"/>
      <c r="AK20" s="607"/>
      <c r="AL20" s="266" t="s">
        <v>77</v>
      </c>
      <c r="AM20" s="233"/>
      <c r="AN20" s="233"/>
      <c r="AO20" s="254"/>
      <c r="AQ20" s="607"/>
      <c r="AR20" s="266" t="s">
        <v>77</v>
      </c>
      <c r="AS20" s="233"/>
      <c r="AT20" s="233"/>
      <c r="AU20" s="254"/>
      <c r="AW20" s="607"/>
      <c r="AX20" s="266" t="s">
        <v>77</v>
      </c>
      <c r="AY20" s="233"/>
      <c r="AZ20" s="233"/>
      <c r="BA20" s="254"/>
      <c r="BC20" s="607"/>
      <c r="BD20" s="266" t="s">
        <v>77</v>
      </c>
      <c r="BE20" s="233"/>
      <c r="BF20" s="233"/>
      <c r="BG20" s="254"/>
      <c r="BI20" s="607"/>
      <c r="BJ20" s="266" t="s">
        <v>77</v>
      </c>
      <c r="BK20" s="233"/>
      <c r="BL20" s="233"/>
      <c r="BM20" s="254"/>
      <c r="BO20" s="607"/>
      <c r="BP20" s="266" t="s">
        <v>77</v>
      </c>
      <c r="BQ20" s="233"/>
      <c r="BR20" s="233"/>
      <c r="BS20" s="254"/>
      <c r="BU20" s="607"/>
      <c r="BV20" s="266" t="s">
        <v>77</v>
      </c>
      <c r="BW20" s="233"/>
      <c r="BX20" s="233"/>
      <c r="BY20" s="254"/>
      <c r="CA20" s="607"/>
      <c r="CB20" s="266" t="s">
        <v>77</v>
      </c>
      <c r="CC20" s="233"/>
      <c r="CD20" s="233"/>
      <c r="CE20" s="254"/>
      <c r="CG20" s="607"/>
      <c r="CH20" s="266" t="s">
        <v>77</v>
      </c>
      <c r="CI20" s="233"/>
      <c r="CJ20" s="233"/>
      <c r="CK20" s="254"/>
      <c r="CM20" s="607"/>
      <c r="CN20" s="266" t="s">
        <v>77</v>
      </c>
      <c r="CO20" s="233"/>
      <c r="CP20" s="233"/>
      <c r="CQ20" s="254"/>
      <c r="CS20" s="607"/>
      <c r="CT20" s="266" t="s">
        <v>77</v>
      </c>
      <c r="CU20" s="233"/>
      <c r="CV20" s="233"/>
      <c r="CW20" s="254"/>
      <c r="CY20" s="607"/>
      <c r="CZ20" s="266" t="s">
        <v>77</v>
      </c>
      <c r="DA20" s="233"/>
      <c r="DB20" s="233"/>
      <c r="DC20" s="254"/>
      <c r="DE20" s="607"/>
      <c r="DF20" s="266" t="s">
        <v>77</v>
      </c>
      <c r="DG20" s="233"/>
      <c r="DH20" s="233"/>
      <c r="DI20" s="254"/>
      <c r="DK20" s="607"/>
      <c r="DL20" s="266" t="s">
        <v>77</v>
      </c>
      <c r="DM20" s="233"/>
      <c r="DN20" s="233"/>
      <c r="DO20" s="254"/>
      <c r="DQ20" s="607"/>
      <c r="DR20" s="266" t="s">
        <v>77</v>
      </c>
      <c r="DS20" s="233"/>
      <c r="DT20" s="233"/>
      <c r="DU20" s="254"/>
    </row>
    <row r="21" spans="1:125" x14ac:dyDescent="0.35">
      <c r="A21" s="607"/>
      <c r="B21" s="265" t="s">
        <v>78</v>
      </c>
      <c r="C21" s="231"/>
      <c r="D21" s="231"/>
      <c r="E21" s="251"/>
      <c r="G21" s="607"/>
      <c r="H21" s="265" t="s">
        <v>78</v>
      </c>
      <c r="I21" s="231"/>
      <c r="J21" s="231"/>
      <c r="K21" s="251"/>
      <c r="M21" s="607"/>
      <c r="N21" s="265" t="s">
        <v>78</v>
      </c>
      <c r="O21" s="231"/>
      <c r="P21" s="231"/>
      <c r="Q21" s="251"/>
      <c r="S21" s="607"/>
      <c r="T21" s="265" t="s">
        <v>78</v>
      </c>
      <c r="U21" s="231"/>
      <c r="V21" s="231"/>
      <c r="W21" s="251"/>
      <c r="Y21" s="607"/>
      <c r="Z21" s="265" t="s">
        <v>78</v>
      </c>
      <c r="AA21" s="231"/>
      <c r="AB21" s="231"/>
      <c r="AC21" s="251"/>
      <c r="AE21" s="607"/>
      <c r="AF21" s="265" t="s">
        <v>78</v>
      </c>
      <c r="AG21" s="231"/>
      <c r="AH21" s="231"/>
      <c r="AI21" s="251"/>
      <c r="AK21" s="607"/>
      <c r="AL21" s="265" t="s">
        <v>78</v>
      </c>
      <c r="AM21" s="231"/>
      <c r="AN21" s="231"/>
      <c r="AO21" s="251"/>
      <c r="AQ21" s="607"/>
      <c r="AR21" s="265" t="s">
        <v>78</v>
      </c>
      <c r="AS21" s="231"/>
      <c r="AT21" s="231"/>
      <c r="AU21" s="251"/>
      <c r="AW21" s="607"/>
      <c r="AX21" s="265" t="s">
        <v>78</v>
      </c>
      <c r="AY21" s="231"/>
      <c r="AZ21" s="231"/>
      <c r="BA21" s="251"/>
      <c r="BC21" s="607"/>
      <c r="BD21" s="265" t="s">
        <v>78</v>
      </c>
      <c r="BE21" s="231"/>
      <c r="BF21" s="231"/>
      <c r="BG21" s="251"/>
      <c r="BI21" s="607"/>
      <c r="BJ21" s="265" t="s">
        <v>78</v>
      </c>
      <c r="BK21" s="231"/>
      <c r="BL21" s="231"/>
      <c r="BM21" s="251"/>
      <c r="BO21" s="607"/>
      <c r="BP21" s="265" t="s">
        <v>78</v>
      </c>
      <c r="BQ21" s="231"/>
      <c r="BR21" s="231"/>
      <c r="BS21" s="251"/>
      <c r="BU21" s="607"/>
      <c r="BV21" s="265" t="s">
        <v>78</v>
      </c>
      <c r="BW21" s="231"/>
      <c r="BX21" s="231"/>
      <c r="BY21" s="251"/>
      <c r="CA21" s="607"/>
      <c r="CB21" s="265" t="s">
        <v>78</v>
      </c>
      <c r="CC21" s="231"/>
      <c r="CD21" s="231"/>
      <c r="CE21" s="251"/>
      <c r="CG21" s="607"/>
      <c r="CH21" s="265" t="s">
        <v>78</v>
      </c>
      <c r="CI21" s="231"/>
      <c r="CJ21" s="231"/>
      <c r="CK21" s="251"/>
      <c r="CM21" s="607"/>
      <c r="CN21" s="265" t="s">
        <v>78</v>
      </c>
      <c r="CO21" s="231"/>
      <c r="CP21" s="231"/>
      <c r="CQ21" s="251"/>
      <c r="CS21" s="607"/>
      <c r="CT21" s="265" t="s">
        <v>78</v>
      </c>
      <c r="CU21" s="231"/>
      <c r="CV21" s="231"/>
      <c r="CW21" s="251"/>
      <c r="CY21" s="607"/>
      <c r="CZ21" s="265" t="s">
        <v>78</v>
      </c>
      <c r="DA21" s="231"/>
      <c r="DB21" s="231"/>
      <c r="DC21" s="251"/>
      <c r="DE21" s="607"/>
      <c r="DF21" s="265" t="s">
        <v>78</v>
      </c>
      <c r="DG21" s="231"/>
      <c r="DH21" s="231"/>
      <c r="DI21" s="251"/>
      <c r="DK21" s="607"/>
      <c r="DL21" s="265" t="s">
        <v>78</v>
      </c>
      <c r="DM21" s="231"/>
      <c r="DN21" s="231"/>
      <c r="DO21" s="251"/>
      <c r="DQ21" s="607"/>
      <c r="DR21" s="265" t="s">
        <v>78</v>
      </c>
      <c r="DS21" s="231"/>
      <c r="DT21" s="231"/>
      <c r="DU21" s="251"/>
    </row>
    <row r="22" spans="1:125" x14ac:dyDescent="0.35">
      <c r="A22" s="607"/>
      <c r="B22" s="266" t="s">
        <v>79</v>
      </c>
      <c r="C22" s="233"/>
      <c r="D22" s="233"/>
      <c r="E22" s="254"/>
      <c r="G22" s="607"/>
      <c r="H22" s="266" t="s">
        <v>79</v>
      </c>
      <c r="I22" s="233"/>
      <c r="J22" s="233"/>
      <c r="K22" s="254"/>
      <c r="M22" s="607"/>
      <c r="N22" s="266" t="s">
        <v>79</v>
      </c>
      <c r="O22" s="233"/>
      <c r="P22" s="233"/>
      <c r="Q22" s="254"/>
      <c r="S22" s="607"/>
      <c r="T22" s="266" t="s">
        <v>79</v>
      </c>
      <c r="U22" s="233"/>
      <c r="V22" s="233"/>
      <c r="W22" s="254"/>
      <c r="Y22" s="607"/>
      <c r="Z22" s="266" t="s">
        <v>79</v>
      </c>
      <c r="AA22" s="233"/>
      <c r="AB22" s="233"/>
      <c r="AC22" s="254"/>
      <c r="AE22" s="607"/>
      <c r="AF22" s="266" t="s">
        <v>79</v>
      </c>
      <c r="AG22" s="233"/>
      <c r="AH22" s="233"/>
      <c r="AI22" s="254"/>
      <c r="AK22" s="607"/>
      <c r="AL22" s="266" t="s">
        <v>79</v>
      </c>
      <c r="AM22" s="233"/>
      <c r="AN22" s="233"/>
      <c r="AO22" s="254"/>
      <c r="AQ22" s="607"/>
      <c r="AR22" s="266" t="s">
        <v>79</v>
      </c>
      <c r="AS22" s="233"/>
      <c r="AT22" s="233"/>
      <c r="AU22" s="254"/>
      <c r="AW22" s="607"/>
      <c r="AX22" s="266" t="s">
        <v>79</v>
      </c>
      <c r="AY22" s="233"/>
      <c r="AZ22" s="233"/>
      <c r="BA22" s="254"/>
      <c r="BC22" s="607"/>
      <c r="BD22" s="266" t="s">
        <v>79</v>
      </c>
      <c r="BE22" s="233"/>
      <c r="BF22" s="233"/>
      <c r="BG22" s="254"/>
      <c r="BI22" s="607"/>
      <c r="BJ22" s="266" t="s">
        <v>79</v>
      </c>
      <c r="BK22" s="233"/>
      <c r="BL22" s="233"/>
      <c r="BM22" s="254"/>
      <c r="BO22" s="607"/>
      <c r="BP22" s="266" t="s">
        <v>79</v>
      </c>
      <c r="BQ22" s="233"/>
      <c r="BR22" s="233"/>
      <c r="BS22" s="254"/>
      <c r="BU22" s="607"/>
      <c r="BV22" s="266" t="s">
        <v>79</v>
      </c>
      <c r="BW22" s="233"/>
      <c r="BX22" s="233"/>
      <c r="BY22" s="254"/>
      <c r="CA22" s="607"/>
      <c r="CB22" s="266" t="s">
        <v>79</v>
      </c>
      <c r="CC22" s="233"/>
      <c r="CD22" s="233"/>
      <c r="CE22" s="254"/>
      <c r="CG22" s="607"/>
      <c r="CH22" s="266" t="s">
        <v>79</v>
      </c>
      <c r="CI22" s="233"/>
      <c r="CJ22" s="233"/>
      <c r="CK22" s="254"/>
      <c r="CM22" s="607"/>
      <c r="CN22" s="266" t="s">
        <v>79</v>
      </c>
      <c r="CO22" s="233"/>
      <c r="CP22" s="233"/>
      <c r="CQ22" s="254"/>
      <c r="CS22" s="607"/>
      <c r="CT22" s="266" t="s">
        <v>79</v>
      </c>
      <c r="CU22" s="233"/>
      <c r="CV22" s="233"/>
      <c r="CW22" s="254"/>
      <c r="CY22" s="607"/>
      <c r="CZ22" s="266" t="s">
        <v>79</v>
      </c>
      <c r="DA22" s="233"/>
      <c r="DB22" s="233"/>
      <c r="DC22" s="254"/>
      <c r="DE22" s="607"/>
      <c r="DF22" s="266" t="s">
        <v>79</v>
      </c>
      <c r="DG22" s="233"/>
      <c r="DH22" s="233"/>
      <c r="DI22" s="254"/>
      <c r="DK22" s="607"/>
      <c r="DL22" s="266" t="s">
        <v>79</v>
      </c>
      <c r="DM22" s="233"/>
      <c r="DN22" s="233"/>
      <c r="DO22" s="254"/>
      <c r="DQ22" s="607"/>
      <c r="DR22" s="266" t="s">
        <v>79</v>
      </c>
      <c r="DS22" s="233"/>
      <c r="DT22" s="233"/>
      <c r="DU22" s="254"/>
    </row>
    <row r="23" spans="1:125" ht="15" thickBot="1" x14ac:dyDescent="0.4">
      <c r="A23" s="608"/>
      <c r="B23" s="293"/>
      <c r="C23" s="232"/>
      <c r="D23" s="232"/>
      <c r="E23" s="253"/>
      <c r="G23" s="608"/>
      <c r="H23" s="293"/>
      <c r="I23" s="232"/>
      <c r="J23" s="232"/>
      <c r="K23" s="253"/>
      <c r="M23" s="608"/>
      <c r="N23" s="293"/>
      <c r="O23" s="232"/>
      <c r="P23" s="232"/>
      <c r="Q23" s="253"/>
      <c r="S23" s="608"/>
      <c r="T23" s="293"/>
      <c r="U23" s="232"/>
      <c r="V23" s="232"/>
      <c r="W23" s="253"/>
      <c r="Y23" s="608"/>
      <c r="Z23" s="293"/>
      <c r="AA23" s="232"/>
      <c r="AB23" s="232"/>
      <c r="AC23" s="253"/>
      <c r="AE23" s="608"/>
      <c r="AF23" s="293"/>
      <c r="AG23" s="232"/>
      <c r="AH23" s="232"/>
      <c r="AI23" s="253"/>
      <c r="AK23" s="608"/>
      <c r="AL23" s="293"/>
      <c r="AM23" s="232"/>
      <c r="AN23" s="232"/>
      <c r="AO23" s="253"/>
      <c r="AQ23" s="608"/>
      <c r="AR23" s="293"/>
      <c r="AS23" s="232"/>
      <c r="AT23" s="232"/>
      <c r="AU23" s="253"/>
      <c r="AW23" s="608"/>
      <c r="AX23" s="293"/>
      <c r="AY23" s="232"/>
      <c r="AZ23" s="232"/>
      <c r="BA23" s="253"/>
      <c r="BC23" s="608"/>
      <c r="BD23" s="293"/>
      <c r="BE23" s="232"/>
      <c r="BF23" s="232"/>
      <c r="BG23" s="253"/>
      <c r="BI23" s="608"/>
      <c r="BJ23" s="293"/>
      <c r="BK23" s="232"/>
      <c r="BL23" s="232"/>
      <c r="BM23" s="253"/>
      <c r="BO23" s="608"/>
      <c r="BP23" s="293"/>
      <c r="BQ23" s="232"/>
      <c r="BR23" s="232"/>
      <c r="BS23" s="253"/>
      <c r="BU23" s="608"/>
      <c r="BV23" s="293"/>
      <c r="BW23" s="232"/>
      <c r="BX23" s="232"/>
      <c r="BY23" s="253"/>
      <c r="CA23" s="608"/>
      <c r="CB23" s="293"/>
      <c r="CC23" s="232"/>
      <c r="CD23" s="232"/>
      <c r="CE23" s="253"/>
      <c r="CG23" s="608"/>
      <c r="CH23" s="293"/>
      <c r="CI23" s="232"/>
      <c r="CJ23" s="232"/>
      <c r="CK23" s="253"/>
      <c r="CM23" s="608"/>
      <c r="CN23" s="293"/>
      <c r="CO23" s="232"/>
      <c r="CP23" s="232"/>
      <c r="CQ23" s="253"/>
      <c r="CS23" s="608"/>
      <c r="CT23" s="293"/>
      <c r="CU23" s="232"/>
      <c r="CV23" s="232"/>
      <c r="CW23" s="253"/>
      <c r="CY23" s="608"/>
      <c r="CZ23" s="293"/>
      <c r="DA23" s="232"/>
      <c r="DB23" s="232"/>
      <c r="DC23" s="253"/>
      <c r="DE23" s="608"/>
      <c r="DF23" s="293"/>
      <c r="DG23" s="232"/>
      <c r="DH23" s="232"/>
      <c r="DI23" s="253"/>
      <c r="DK23" s="608"/>
      <c r="DL23" s="293"/>
      <c r="DM23" s="232"/>
      <c r="DN23" s="232"/>
      <c r="DO23" s="253"/>
      <c r="DQ23" s="608"/>
      <c r="DR23" s="293"/>
      <c r="DS23" s="232"/>
      <c r="DT23" s="232"/>
      <c r="DU23" s="253"/>
    </row>
    <row r="24" spans="1:125" x14ac:dyDescent="0.35">
      <c r="A24" s="609" t="s">
        <v>80</v>
      </c>
      <c r="B24" s="283" t="s">
        <v>81</v>
      </c>
      <c r="C24" s="234"/>
      <c r="D24" s="234"/>
      <c r="E24" s="235"/>
      <c r="G24" s="609" t="s">
        <v>80</v>
      </c>
      <c r="H24" s="283" t="s">
        <v>81</v>
      </c>
      <c r="I24" s="234"/>
      <c r="J24" s="234"/>
      <c r="K24" s="235"/>
      <c r="M24" s="609" t="s">
        <v>80</v>
      </c>
      <c r="N24" s="283" t="s">
        <v>81</v>
      </c>
      <c r="O24" s="234"/>
      <c r="P24" s="234"/>
      <c r="Q24" s="235"/>
      <c r="S24" s="609" t="s">
        <v>80</v>
      </c>
      <c r="T24" s="283" t="s">
        <v>81</v>
      </c>
      <c r="U24" s="234"/>
      <c r="V24" s="234"/>
      <c r="W24" s="235"/>
      <c r="Y24" s="609" t="s">
        <v>80</v>
      </c>
      <c r="Z24" s="283" t="s">
        <v>81</v>
      </c>
      <c r="AA24" s="234"/>
      <c r="AB24" s="234"/>
      <c r="AC24" s="235"/>
      <c r="AE24" s="609" t="s">
        <v>80</v>
      </c>
      <c r="AF24" s="283" t="s">
        <v>81</v>
      </c>
      <c r="AG24" s="234"/>
      <c r="AH24" s="234"/>
      <c r="AI24" s="235"/>
      <c r="AK24" s="609" t="s">
        <v>80</v>
      </c>
      <c r="AL24" s="283" t="s">
        <v>81</v>
      </c>
      <c r="AM24" s="234"/>
      <c r="AN24" s="234"/>
      <c r="AO24" s="235"/>
      <c r="AQ24" s="609" t="s">
        <v>80</v>
      </c>
      <c r="AR24" s="283" t="s">
        <v>81</v>
      </c>
      <c r="AS24" s="234"/>
      <c r="AT24" s="234"/>
      <c r="AU24" s="235"/>
      <c r="AW24" s="609" t="s">
        <v>80</v>
      </c>
      <c r="AX24" s="283" t="s">
        <v>81</v>
      </c>
      <c r="AY24" s="234"/>
      <c r="AZ24" s="234"/>
      <c r="BA24" s="235"/>
      <c r="BC24" s="609" t="s">
        <v>80</v>
      </c>
      <c r="BD24" s="283" t="s">
        <v>81</v>
      </c>
      <c r="BE24" s="234"/>
      <c r="BF24" s="234"/>
      <c r="BG24" s="235"/>
      <c r="BI24" s="609" t="s">
        <v>80</v>
      </c>
      <c r="BJ24" s="283" t="s">
        <v>81</v>
      </c>
      <c r="BK24" s="234"/>
      <c r="BL24" s="234"/>
      <c r="BM24" s="235"/>
      <c r="BO24" s="609" t="s">
        <v>80</v>
      </c>
      <c r="BP24" s="283" t="s">
        <v>81</v>
      </c>
      <c r="BQ24" s="234"/>
      <c r="BR24" s="234"/>
      <c r="BS24" s="235"/>
      <c r="BU24" s="609" t="s">
        <v>80</v>
      </c>
      <c r="BV24" s="283" t="s">
        <v>81</v>
      </c>
      <c r="BW24" s="234"/>
      <c r="BX24" s="234"/>
      <c r="BY24" s="235"/>
      <c r="CA24" s="609" t="s">
        <v>80</v>
      </c>
      <c r="CB24" s="283" t="s">
        <v>81</v>
      </c>
      <c r="CC24" s="234"/>
      <c r="CD24" s="234"/>
      <c r="CE24" s="235"/>
      <c r="CG24" s="609" t="s">
        <v>80</v>
      </c>
      <c r="CH24" s="283" t="s">
        <v>81</v>
      </c>
      <c r="CI24" s="234"/>
      <c r="CJ24" s="234"/>
      <c r="CK24" s="235"/>
      <c r="CM24" s="609" t="s">
        <v>80</v>
      </c>
      <c r="CN24" s="283" t="s">
        <v>81</v>
      </c>
      <c r="CO24" s="234"/>
      <c r="CP24" s="234"/>
      <c r="CQ24" s="235"/>
      <c r="CS24" s="609" t="s">
        <v>80</v>
      </c>
      <c r="CT24" s="283" t="s">
        <v>81</v>
      </c>
      <c r="CU24" s="234"/>
      <c r="CV24" s="234"/>
      <c r="CW24" s="235"/>
      <c r="CY24" s="609" t="s">
        <v>80</v>
      </c>
      <c r="CZ24" s="283" t="s">
        <v>81</v>
      </c>
      <c r="DA24" s="234"/>
      <c r="DB24" s="234"/>
      <c r="DC24" s="235"/>
      <c r="DE24" s="609" t="s">
        <v>80</v>
      </c>
      <c r="DF24" s="283" t="s">
        <v>81</v>
      </c>
      <c r="DG24" s="234"/>
      <c r="DH24" s="234"/>
      <c r="DI24" s="235"/>
      <c r="DK24" s="609" t="s">
        <v>80</v>
      </c>
      <c r="DL24" s="283" t="s">
        <v>81</v>
      </c>
      <c r="DM24" s="234"/>
      <c r="DN24" s="234"/>
      <c r="DO24" s="235"/>
      <c r="DQ24" s="609" t="s">
        <v>80</v>
      </c>
      <c r="DR24" s="283" t="s">
        <v>81</v>
      </c>
      <c r="DS24" s="234"/>
      <c r="DT24" s="234"/>
      <c r="DU24" s="235"/>
    </row>
    <row r="25" spans="1:125" x14ac:dyDescent="0.35">
      <c r="A25" s="610"/>
      <c r="B25" s="268" t="s">
        <v>82</v>
      </c>
      <c r="C25" s="238"/>
      <c r="D25" s="238"/>
      <c r="E25" s="239"/>
      <c r="G25" s="610"/>
      <c r="H25" s="268" t="s">
        <v>82</v>
      </c>
      <c r="I25" s="238"/>
      <c r="J25" s="238"/>
      <c r="K25" s="239"/>
      <c r="M25" s="610"/>
      <c r="N25" s="268" t="s">
        <v>82</v>
      </c>
      <c r="O25" s="238"/>
      <c r="P25" s="238"/>
      <c r="Q25" s="239"/>
      <c r="S25" s="610"/>
      <c r="T25" s="268" t="s">
        <v>82</v>
      </c>
      <c r="U25" s="238"/>
      <c r="V25" s="238"/>
      <c r="W25" s="239"/>
      <c r="Y25" s="610"/>
      <c r="Z25" s="268" t="s">
        <v>82</v>
      </c>
      <c r="AA25" s="238"/>
      <c r="AB25" s="238"/>
      <c r="AC25" s="239"/>
      <c r="AE25" s="610"/>
      <c r="AF25" s="268" t="s">
        <v>82</v>
      </c>
      <c r="AG25" s="238"/>
      <c r="AH25" s="238"/>
      <c r="AI25" s="239"/>
      <c r="AK25" s="610"/>
      <c r="AL25" s="268" t="s">
        <v>82</v>
      </c>
      <c r="AM25" s="238"/>
      <c r="AN25" s="238"/>
      <c r="AO25" s="239"/>
      <c r="AQ25" s="610"/>
      <c r="AR25" s="268" t="s">
        <v>82</v>
      </c>
      <c r="AS25" s="238"/>
      <c r="AT25" s="238"/>
      <c r="AU25" s="239"/>
      <c r="AW25" s="610"/>
      <c r="AX25" s="268" t="s">
        <v>82</v>
      </c>
      <c r="AY25" s="238"/>
      <c r="AZ25" s="238"/>
      <c r="BA25" s="239"/>
      <c r="BC25" s="610"/>
      <c r="BD25" s="268" t="s">
        <v>82</v>
      </c>
      <c r="BE25" s="238"/>
      <c r="BF25" s="238"/>
      <c r="BG25" s="239"/>
      <c r="BI25" s="610"/>
      <c r="BJ25" s="268" t="s">
        <v>82</v>
      </c>
      <c r="BK25" s="238"/>
      <c r="BL25" s="238"/>
      <c r="BM25" s="239"/>
      <c r="BO25" s="610"/>
      <c r="BP25" s="268" t="s">
        <v>82</v>
      </c>
      <c r="BQ25" s="238"/>
      <c r="BR25" s="238"/>
      <c r="BS25" s="239"/>
      <c r="BU25" s="610"/>
      <c r="BV25" s="268" t="s">
        <v>82</v>
      </c>
      <c r="BW25" s="238"/>
      <c r="BX25" s="238"/>
      <c r="BY25" s="239"/>
      <c r="CA25" s="610"/>
      <c r="CB25" s="268" t="s">
        <v>82</v>
      </c>
      <c r="CC25" s="238"/>
      <c r="CD25" s="238"/>
      <c r="CE25" s="239"/>
      <c r="CG25" s="610"/>
      <c r="CH25" s="268" t="s">
        <v>82</v>
      </c>
      <c r="CI25" s="238"/>
      <c r="CJ25" s="238"/>
      <c r="CK25" s="239"/>
      <c r="CM25" s="610"/>
      <c r="CN25" s="268" t="s">
        <v>82</v>
      </c>
      <c r="CO25" s="238"/>
      <c r="CP25" s="238"/>
      <c r="CQ25" s="239"/>
      <c r="CS25" s="610"/>
      <c r="CT25" s="268" t="s">
        <v>82</v>
      </c>
      <c r="CU25" s="238"/>
      <c r="CV25" s="238"/>
      <c r="CW25" s="239"/>
      <c r="CY25" s="610"/>
      <c r="CZ25" s="268" t="s">
        <v>82</v>
      </c>
      <c r="DA25" s="238"/>
      <c r="DB25" s="238"/>
      <c r="DC25" s="239"/>
      <c r="DE25" s="610"/>
      <c r="DF25" s="268" t="s">
        <v>82</v>
      </c>
      <c r="DG25" s="238"/>
      <c r="DH25" s="238"/>
      <c r="DI25" s="239"/>
      <c r="DK25" s="610"/>
      <c r="DL25" s="268" t="s">
        <v>82</v>
      </c>
      <c r="DM25" s="238"/>
      <c r="DN25" s="238"/>
      <c r="DO25" s="239"/>
      <c r="DQ25" s="610"/>
      <c r="DR25" s="268" t="s">
        <v>82</v>
      </c>
      <c r="DS25" s="238"/>
      <c r="DT25" s="238"/>
      <c r="DU25" s="239"/>
    </row>
    <row r="26" spans="1:125" x14ac:dyDescent="0.35">
      <c r="A26" s="610"/>
      <c r="B26" s="267"/>
      <c r="C26" s="236"/>
      <c r="D26" s="236"/>
      <c r="E26" s="237"/>
      <c r="G26" s="610"/>
      <c r="H26" s="267"/>
      <c r="I26" s="236"/>
      <c r="J26" s="236"/>
      <c r="K26" s="237"/>
      <c r="M26" s="610"/>
      <c r="N26" s="267"/>
      <c r="O26" s="236"/>
      <c r="P26" s="236"/>
      <c r="Q26" s="237"/>
      <c r="S26" s="610"/>
      <c r="T26" s="267"/>
      <c r="U26" s="236"/>
      <c r="V26" s="236"/>
      <c r="W26" s="237"/>
      <c r="Y26" s="610"/>
      <c r="Z26" s="267"/>
      <c r="AA26" s="236"/>
      <c r="AB26" s="236"/>
      <c r="AC26" s="237"/>
      <c r="AE26" s="610"/>
      <c r="AF26" s="267"/>
      <c r="AG26" s="236"/>
      <c r="AH26" s="236"/>
      <c r="AI26" s="237"/>
      <c r="AK26" s="610"/>
      <c r="AL26" s="267"/>
      <c r="AM26" s="236"/>
      <c r="AN26" s="236"/>
      <c r="AO26" s="237"/>
      <c r="AQ26" s="610"/>
      <c r="AR26" s="267"/>
      <c r="AS26" s="236"/>
      <c r="AT26" s="236"/>
      <c r="AU26" s="237"/>
      <c r="AW26" s="610"/>
      <c r="AX26" s="267" t="s">
        <v>451</v>
      </c>
      <c r="AY26" s="236">
        <v>1</v>
      </c>
      <c r="AZ26" s="236">
        <v>100</v>
      </c>
      <c r="BA26" s="237">
        <v>120</v>
      </c>
      <c r="BC26" s="610"/>
      <c r="BD26" s="267"/>
      <c r="BE26" s="236"/>
      <c r="BF26" s="236"/>
      <c r="BG26" s="237"/>
      <c r="BI26" s="610"/>
      <c r="BJ26" s="267"/>
      <c r="BK26" s="236"/>
      <c r="BL26" s="236"/>
      <c r="BM26" s="237"/>
      <c r="BO26" s="610"/>
      <c r="BP26" s="267"/>
      <c r="BQ26" s="236"/>
      <c r="BR26" s="236"/>
      <c r="BS26" s="237"/>
      <c r="BU26" s="610"/>
      <c r="BV26" s="267"/>
      <c r="BW26" s="236"/>
      <c r="BX26" s="236"/>
      <c r="BY26" s="237"/>
      <c r="CA26" s="610"/>
      <c r="CB26" s="267"/>
      <c r="CC26" s="236"/>
      <c r="CD26" s="236"/>
      <c r="CE26" s="237"/>
      <c r="CG26" s="610"/>
      <c r="CH26" s="267"/>
      <c r="CI26" s="236"/>
      <c r="CJ26" s="236"/>
      <c r="CK26" s="237"/>
      <c r="CM26" s="610"/>
      <c r="CN26" s="267"/>
      <c r="CO26" s="236"/>
      <c r="CP26" s="236"/>
      <c r="CQ26" s="237"/>
      <c r="CS26" s="610"/>
      <c r="CT26" s="267"/>
      <c r="CU26" s="236"/>
      <c r="CV26" s="236"/>
      <c r="CW26" s="237"/>
      <c r="CY26" s="610"/>
      <c r="CZ26" s="267"/>
      <c r="DA26" s="236"/>
      <c r="DB26" s="236"/>
      <c r="DC26" s="237"/>
      <c r="DE26" s="610"/>
      <c r="DF26" s="267"/>
      <c r="DG26" s="236"/>
      <c r="DH26" s="236"/>
      <c r="DI26" s="237"/>
      <c r="DK26" s="610"/>
      <c r="DL26" s="267"/>
      <c r="DM26" s="236"/>
      <c r="DN26" s="236"/>
      <c r="DO26" s="237"/>
      <c r="DQ26" s="610"/>
      <c r="DR26" s="267"/>
      <c r="DS26" s="236"/>
      <c r="DT26" s="236"/>
      <c r="DU26" s="237"/>
    </row>
    <row r="27" spans="1:125" x14ac:dyDescent="0.35">
      <c r="A27" s="610"/>
      <c r="B27" s="268"/>
      <c r="C27" s="238"/>
      <c r="D27" s="238"/>
      <c r="E27" s="239"/>
      <c r="G27" s="610"/>
      <c r="H27" s="268"/>
      <c r="I27" s="238"/>
      <c r="J27" s="238"/>
      <c r="K27" s="239"/>
      <c r="M27" s="610"/>
      <c r="N27" s="268"/>
      <c r="O27" s="238"/>
      <c r="P27" s="238"/>
      <c r="Q27" s="239"/>
      <c r="S27" s="610"/>
      <c r="T27" s="268"/>
      <c r="U27" s="238"/>
      <c r="V27" s="238"/>
      <c r="W27" s="239"/>
      <c r="Y27" s="610"/>
      <c r="Z27" s="268"/>
      <c r="AA27" s="238"/>
      <c r="AB27" s="238"/>
      <c r="AC27" s="239"/>
      <c r="AE27" s="610"/>
      <c r="AF27" s="268"/>
      <c r="AG27" s="238"/>
      <c r="AH27" s="238"/>
      <c r="AI27" s="239"/>
      <c r="AK27" s="610"/>
      <c r="AL27" s="268"/>
      <c r="AM27" s="238"/>
      <c r="AN27" s="238"/>
      <c r="AO27" s="239"/>
      <c r="AQ27" s="610"/>
      <c r="AR27" s="268"/>
      <c r="AS27" s="238"/>
      <c r="AT27" s="238"/>
      <c r="AU27" s="239"/>
      <c r="AW27" s="610"/>
      <c r="AX27" s="268"/>
      <c r="AY27" s="238"/>
      <c r="AZ27" s="238"/>
      <c r="BA27" s="239"/>
      <c r="BC27" s="610"/>
      <c r="BD27" s="268"/>
      <c r="BE27" s="238"/>
      <c r="BF27" s="238"/>
      <c r="BG27" s="239"/>
      <c r="BI27" s="610"/>
      <c r="BJ27" s="268"/>
      <c r="BK27" s="238"/>
      <c r="BL27" s="238"/>
      <c r="BM27" s="239"/>
      <c r="BO27" s="610"/>
      <c r="BP27" s="268"/>
      <c r="BQ27" s="238"/>
      <c r="BR27" s="238"/>
      <c r="BS27" s="239"/>
      <c r="BU27" s="610"/>
      <c r="BV27" s="268"/>
      <c r="BW27" s="238"/>
      <c r="BX27" s="238"/>
      <c r="BY27" s="239"/>
      <c r="CA27" s="610"/>
      <c r="CB27" s="268"/>
      <c r="CC27" s="238"/>
      <c r="CD27" s="238"/>
      <c r="CE27" s="239"/>
      <c r="CG27" s="610"/>
      <c r="CH27" s="268"/>
      <c r="CI27" s="238"/>
      <c r="CJ27" s="238"/>
      <c r="CK27" s="239"/>
      <c r="CM27" s="610"/>
      <c r="CN27" s="268"/>
      <c r="CO27" s="238"/>
      <c r="CP27" s="238"/>
      <c r="CQ27" s="239"/>
      <c r="CS27" s="610"/>
      <c r="CT27" s="268"/>
      <c r="CU27" s="238"/>
      <c r="CV27" s="238"/>
      <c r="CW27" s="239"/>
      <c r="CY27" s="610"/>
      <c r="CZ27" s="268"/>
      <c r="DA27" s="238"/>
      <c r="DB27" s="238"/>
      <c r="DC27" s="239"/>
      <c r="DE27" s="610"/>
      <c r="DF27" s="268"/>
      <c r="DG27" s="238"/>
      <c r="DH27" s="238"/>
      <c r="DI27" s="239"/>
      <c r="DK27" s="610"/>
      <c r="DL27" s="268"/>
      <c r="DM27" s="238"/>
      <c r="DN27" s="238"/>
      <c r="DO27" s="239"/>
      <c r="DQ27" s="610"/>
      <c r="DR27" s="268"/>
      <c r="DS27" s="238"/>
      <c r="DT27" s="238"/>
      <c r="DU27" s="239"/>
    </row>
    <row r="28" spans="1:125" x14ac:dyDescent="0.35">
      <c r="A28" s="610"/>
      <c r="B28" s="267"/>
      <c r="C28" s="236"/>
      <c r="D28" s="236"/>
      <c r="E28" s="237"/>
      <c r="G28" s="610"/>
      <c r="H28" s="267"/>
      <c r="I28" s="236"/>
      <c r="J28" s="236"/>
      <c r="K28" s="237"/>
      <c r="M28" s="610"/>
      <c r="N28" s="267"/>
      <c r="O28" s="236"/>
      <c r="P28" s="236"/>
      <c r="Q28" s="237"/>
      <c r="S28" s="610"/>
      <c r="T28" s="267"/>
      <c r="U28" s="236"/>
      <c r="V28" s="236"/>
      <c r="W28" s="237"/>
      <c r="Y28" s="610"/>
      <c r="Z28" s="267"/>
      <c r="AA28" s="236"/>
      <c r="AB28" s="236"/>
      <c r="AC28" s="237"/>
      <c r="AE28" s="610"/>
      <c r="AF28" s="267"/>
      <c r="AG28" s="236"/>
      <c r="AH28" s="236"/>
      <c r="AI28" s="237"/>
      <c r="AK28" s="610"/>
      <c r="AL28" s="267"/>
      <c r="AM28" s="236"/>
      <c r="AN28" s="236"/>
      <c r="AO28" s="237"/>
      <c r="AQ28" s="610"/>
      <c r="AR28" s="267"/>
      <c r="AS28" s="236"/>
      <c r="AT28" s="236"/>
      <c r="AU28" s="237"/>
      <c r="AW28" s="610"/>
      <c r="AX28" s="267"/>
      <c r="AY28" s="236"/>
      <c r="AZ28" s="236"/>
      <c r="BA28" s="237"/>
      <c r="BC28" s="610"/>
      <c r="BD28" s="267"/>
      <c r="BE28" s="236"/>
      <c r="BF28" s="236"/>
      <c r="BG28" s="237"/>
      <c r="BI28" s="610"/>
      <c r="BJ28" s="267"/>
      <c r="BK28" s="236"/>
      <c r="BL28" s="236"/>
      <c r="BM28" s="237"/>
      <c r="BO28" s="610"/>
      <c r="BP28" s="267"/>
      <c r="BQ28" s="236"/>
      <c r="BR28" s="236"/>
      <c r="BS28" s="237"/>
      <c r="BU28" s="610"/>
      <c r="BV28" s="267"/>
      <c r="BW28" s="236"/>
      <c r="BX28" s="236"/>
      <c r="BY28" s="237"/>
      <c r="CA28" s="610"/>
      <c r="CB28" s="267"/>
      <c r="CC28" s="236"/>
      <c r="CD28" s="236"/>
      <c r="CE28" s="237"/>
      <c r="CG28" s="610"/>
      <c r="CH28" s="267"/>
      <c r="CI28" s="236"/>
      <c r="CJ28" s="236"/>
      <c r="CK28" s="237"/>
      <c r="CM28" s="610"/>
      <c r="CN28" s="267"/>
      <c r="CO28" s="236"/>
      <c r="CP28" s="236"/>
      <c r="CQ28" s="237"/>
      <c r="CS28" s="610"/>
      <c r="CT28" s="267"/>
      <c r="CU28" s="236"/>
      <c r="CV28" s="236"/>
      <c r="CW28" s="237"/>
      <c r="CY28" s="610"/>
      <c r="CZ28" s="267"/>
      <c r="DA28" s="236"/>
      <c r="DB28" s="236"/>
      <c r="DC28" s="237"/>
      <c r="DE28" s="610"/>
      <c r="DF28" s="267"/>
      <c r="DG28" s="236"/>
      <c r="DH28" s="236"/>
      <c r="DI28" s="237"/>
      <c r="DK28" s="610"/>
      <c r="DL28" s="267"/>
      <c r="DM28" s="236"/>
      <c r="DN28" s="236"/>
      <c r="DO28" s="237"/>
      <c r="DQ28" s="610"/>
      <c r="DR28" s="267"/>
      <c r="DS28" s="236"/>
      <c r="DT28" s="236"/>
      <c r="DU28" s="237"/>
    </row>
    <row r="29" spans="1:125" ht="15" thickBot="1" x14ac:dyDescent="0.4">
      <c r="A29" s="611"/>
      <c r="B29" s="269"/>
      <c r="C29" s="240"/>
      <c r="D29" s="240"/>
      <c r="E29" s="241"/>
      <c r="G29" s="611"/>
      <c r="H29" s="269"/>
      <c r="I29" s="240"/>
      <c r="J29" s="240"/>
      <c r="K29" s="241"/>
      <c r="M29" s="611"/>
      <c r="N29" s="269"/>
      <c r="O29" s="240"/>
      <c r="P29" s="240"/>
      <c r="Q29" s="241"/>
      <c r="S29" s="611"/>
      <c r="T29" s="269"/>
      <c r="U29" s="240"/>
      <c r="V29" s="240"/>
      <c r="W29" s="241"/>
      <c r="Y29" s="611"/>
      <c r="Z29" s="269"/>
      <c r="AA29" s="240"/>
      <c r="AB29" s="240"/>
      <c r="AC29" s="241"/>
      <c r="AE29" s="611"/>
      <c r="AF29" s="269"/>
      <c r="AG29" s="240"/>
      <c r="AH29" s="240"/>
      <c r="AI29" s="241"/>
      <c r="AK29" s="611"/>
      <c r="AL29" s="269"/>
      <c r="AM29" s="240"/>
      <c r="AN29" s="240"/>
      <c r="AO29" s="241"/>
      <c r="AQ29" s="611"/>
      <c r="AR29" s="269"/>
      <c r="AS29" s="240"/>
      <c r="AT29" s="240"/>
      <c r="AU29" s="241"/>
      <c r="AW29" s="611"/>
      <c r="AX29" s="269"/>
      <c r="AY29" s="240"/>
      <c r="AZ29" s="240"/>
      <c r="BA29" s="241"/>
      <c r="BC29" s="611"/>
      <c r="BD29" s="269"/>
      <c r="BE29" s="240"/>
      <c r="BF29" s="240"/>
      <c r="BG29" s="241"/>
      <c r="BI29" s="611"/>
      <c r="BJ29" s="269"/>
      <c r="BK29" s="240"/>
      <c r="BL29" s="240"/>
      <c r="BM29" s="241"/>
      <c r="BO29" s="611"/>
      <c r="BP29" s="269"/>
      <c r="BQ29" s="240"/>
      <c r="BR29" s="240"/>
      <c r="BS29" s="241"/>
      <c r="BU29" s="611"/>
      <c r="BV29" s="269"/>
      <c r="BW29" s="240"/>
      <c r="BX29" s="240"/>
      <c r="BY29" s="241"/>
      <c r="CA29" s="611"/>
      <c r="CB29" s="269"/>
      <c r="CC29" s="240"/>
      <c r="CD29" s="240"/>
      <c r="CE29" s="241"/>
      <c r="CG29" s="611"/>
      <c r="CH29" s="269"/>
      <c r="CI29" s="240"/>
      <c r="CJ29" s="240"/>
      <c r="CK29" s="241"/>
      <c r="CM29" s="611"/>
      <c r="CN29" s="269"/>
      <c r="CO29" s="240"/>
      <c r="CP29" s="240"/>
      <c r="CQ29" s="241"/>
      <c r="CS29" s="611"/>
      <c r="CT29" s="269"/>
      <c r="CU29" s="240"/>
      <c r="CV29" s="240"/>
      <c r="CW29" s="241"/>
      <c r="CY29" s="611"/>
      <c r="CZ29" s="269"/>
      <c r="DA29" s="240"/>
      <c r="DB29" s="240"/>
      <c r="DC29" s="241"/>
      <c r="DE29" s="611"/>
      <c r="DF29" s="269"/>
      <c r="DG29" s="240"/>
      <c r="DH29" s="240"/>
      <c r="DI29" s="241"/>
      <c r="DK29" s="611"/>
      <c r="DL29" s="269"/>
      <c r="DM29" s="240"/>
      <c r="DN29" s="240"/>
      <c r="DO29" s="241"/>
      <c r="DQ29" s="611"/>
      <c r="DR29" s="269"/>
      <c r="DS29" s="240"/>
      <c r="DT29" s="240"/>
      <c r="DU29" s="241"/>
    </row>
  </sheetData>
  <mergeCells count="105">
    <mergeCell ref="DQ4:DQ7"/>
    <mergeCell ref="DQ8:DQ12"/>
    <mergeCell ref="DQ13:DQ16"/>
    <mergeCell ref="DQ17:DQ23"/>
    <mergeCell ref="DQ24:DQ29"/>
    <mergeCell ref="DK4:DK7"/>
    <mergeCell ref="DK8:DK12"/>
    <mergeCell ref="DK13:DK16"/>
    <mergeCell ref="DK17:DK23"/>
    <mergeCell ref="DK24:DK29"/>
    <mergeCell ref="DE4:DE7"/>
    <mergeCell ref="DE8:DE12"/>
    <mergeCell ref="DE13:DE16"/>
    <mergeCell ref="DE17:DE23"/>
    <mergeCell ref="DE24:DE29"/>
    <mergeCell ref="CY4:CY7"/>
    <mergeCell ref="CY8:CY12"/>
    <mergeCell ref="CY13:CY16"/>
    <mergeCell ref="CY17:CY23"/>
    <mergeCell ref="CY24:CY29"/>
    <mergeCell ref="CS4:CS7"/>
    <mergeCell ref="CS8:CS12"/>
    <mergeCell ref="CS13:CS16"/>
    <mergeCell ref="CS17:CS23"/>
    <mergeCell ref="CS24:CS29"/>
    <mergeCell ref="CM4:CM7"/>
    <mergeCell ref="CM8:CM12"/>
    <mergeCell ref="CM13:CM16"/>
    <mergeCell ref="CM17:CM23"/>
    <mergeCell ref="CM24:CM29"/>
    <mergeCell ref="CG4:CG7"/>
    <mergeCell ref="CG8:CG12"/>
    <mergeCell ref="CG13:CG16"/>
    <mergeCell ref="CG17:CG23"/>
    <mergeCell ref="CG24:CG29"/>
    <mergeCell ref="CA4:CA7"/>
    <mergeCell ref="CA8:CA12"/>
    <mergeCell ref="CA13:CA16"/>
    <mergeCell ref="CA17:CA23"/>
    <mergeCell ref="CA24:CA29"/>
    <mergeCell ref="BU4:BU7"/>
    <mergeCell ref="BU8:BU12"/>
    <mergeCell ref="BU13:BU16"/>
    <mergeCell ref="BU17:BU23"/>
    <mergeCell ref="BU24:BU29"/>
    <mergeCell ref="BO4:BO7"/>
    <mergeCell ref="BO8:BO12"/>
    <mergeCell ref="BO13:BO16"/>
    <mergeCell ref="BO17:BO23"/>
    <mergeCell ref="BO24:BO29"/>
    <mergeCell ref="BI4:BI7"/>
    <mergeCell ref="BI8:BI12"/>
    <mergeCell ref="BI13:BI16"/>
    <mergeCell ref="BI17:BI23"/>
    <mergeCell ref="BI24:BI29"/>
    <mergeCell ref="BC4:BC7"/>
    <mergeCell ref="BC8:BC12"/>
    <mergeCell ref="BC13:BC16"/>
    <mergeCell ref="BC17:BC23"/>
    <mergeCell ref="BC24:BC29"/>
    <mergeCell ref="AW4:AW7"/>
    <mergeCell ref="AW8:AW12"/>
    <mergeCell ref="AW13:AW16"/>
    <mergeCell ref="AW17:AW23"/>
    <mergeCell ref="AW24:AW29"/>
    <mergeCell ref="AQ4:AQ7"/>
    <mergeCell ref="AQ8:AQ12"/>
    <mergeCell ref="AQ13:AQ16"/>
    <mergeCell ref="AQ17:AQ23"/>
    <mergeCell ref="AQ24:AQ29"/>
    <mergeCell ref="AK4:AK7"/>
    <mergeCell ref="AK8:AK12"/>
    <mergeCell ref="AK13:AK16"/>
    <mergeCell ref="AK17:AK23"/>
    <mergeCell ref="AK24:AK29"/>
    <mergeCell ref="AE4:AE7"/>
    <mergeCell ref="AE8:AE12"/>
    <mergeCell ref="AE13:AE16"/>
    <mergeCell ref="AE17:AE23"/>
    <mergeCell ref="AE24:AE29"/>
    <mergeCell ref="M4:M7"/>
    <mergeCell ref="M8:M12"/>
    <mergeCell ref="M13:M16"/>
    <mergeCell ref="M17:M23"/>
    <mergeCell ref="M24:M29"/>
    <mergeCell ref="A24:A29"/>
    <mergeCell ref="G4:G7"/>
    <mergeCell ref="G8:G12"/>
    <mergeCell ref="G13:G16"/>
    <mergeCell ref="G17:G23"/>
    <mergeCell ref="G24:G29"/>
    <mergeCell ref="A4:A7"/>
    <mergeCell ref="A8:A12"/>
    <mergeCell ref="A13:A16"/>
    <mergeCell ref="A17:A23"/>
    <mergeCell ref="S4:S7"/>
    <mergeCell ref="S8:S12"/>
    <mergeCell ref="S13:S16"/>
    <mergeCell ref="S17:S23"/>
    <mergeCell ref="S24:S29"/>
    <mergeCell ref="Y4:Y7"/>
    <mergeCell ref="Y8:Y12"/>
    <mergeCell ref="Y13:Y16"/>
    <mergeCell ref="Y17:Y23"/>
    <mergeCell ref="Y24:Y29"/>
  </mergeCells>
  <phoneticPr fontId="16"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6319A-A764-4E94-9A14-93FBAC145341}">
  <sheetPr codeName="Foglio8"/>
  <dimension ref="A1:DA104"/>
  <sheetViews>
    <sheetView topLeftCell="BB1" zoomScale="55" zoomScaleNormal="55" workbookViewId="0">
      <selection activeCell="CQ25" sqref="CQ25"/>
    </sheetView>
  </sheetViews>
  <sheetFormatPr defaultRowHeight="14.5" x14ac:dyDescent="0.35"/>
  <cols>
    <col min="1" max="1" width="17.54296875" bestFit="1" customWidth="1"/>
    <col min="2" max="2" width="12.36328125" bestFit="1" customWidth="1"/>
    <col min="3" max="3" width="17" bestFit="1" customWidth="1"/>
    <col min="4" max="4" width="11.36328125" bestFit="1" customWidth="1"/>
    <col min="5" max="5" width="10.6328125" bestFit="1" customWidth="1"/>
    <col min="6" max="6" width="9.6328125" bestFit="1" customWidth="1"/>
    <col min="7" max="7" width="11.453125" bestFit="1" customWidth="1"/>
    <col min="8" max="8" width="18.36328125" bestFit="1" customWidth="1"/>
    <col min="9" max="9" width="23" bestFit="1" customWidth="1"/>
    <col min="10" max="10" width="9.6328125" bestFit="1" customWidth="1"/>
    <col min="11" max="11" width="15.36328125" bestFit="1" customWidth="1"/>
    <col min="12" max="12" width="13.36328125" bestFit="1" customWidth="1"/>
    <col min="13" max="13" width="4.6328125" style="120" customWidth="1"/>
    <col min="14" max="14" width="22.6328125" customWidth="1"/>
    <col min="15" max="15" width="22.36328125" customWidth="1"/>
    <col min="16" max="16" width="16.54296875" customWidth="1"/>
    <col min="17" max="18" width="14.36328125" customWidth="1"/>
    <col min="19" max="19" width="15.6328125" style="59" customWidth="1"/>
    <col min="20" max="20" width="24.36328125" style="59" customWidth="1"/>
    <col min="22" max="22" width="28.453125" customWidth="1"/>
    <col min="24" max="24" width="15.36328125" bestFit="1" customWidth="1"/>
    <col min="25" max="25" width="10.6328125" customWidth="1"/>
    <col min="26" max="26" width="7.36328125" customWidth="1"/>
    <col min="27" max="27" width="8.6328125" style="120"/>
    <col min="39" max="39" width="8.6328125" customWidth="1"/>
    <col min="42" max="42" width="16.453125" customWidth="1"/>
    <col min="44" max="44" width="15" customWidth="1"/>
    <col min="51" max="51" width="17.54296875" bestFit="1" customWidth="1"/>
    <col min="52" max="52" width="20.6328125" bestFit="1" customWidth="1"/>
    <col min="53" max="53" width="8.6328125" style="120"/>
    <col min="54" max="54" width="16.6328125" bestFit="1" customWidth="1"/>
    <col min="55" max="55" width="14.6328125" hidden="1" customWidth="1"/>
    <col min="56" max="56" width="11.453125" hidden="1" customWidth="1"/>
    <col min="57" max="57" width="10.36328125" hidden="1" customWidth="1"/>
    <col min="58" max="58" width="9" hidden="1" customWidth="1"/>
    <col min="59" max="62" width="8.6328125" hidden="1" customWidth="1"/>
    <col min="63" max="66" width="8.6328125" style="1" hidden="1" customWidth="1"/>
    <col min="67" max="67" width="10.6328125" style="1" hidden="1" customWidth="1"/>
    <col min="68" max="68" width="12" style="1" hidden="1" customWidth="1"/>
    <col min="69" max="71" width="10" style="1" hidden="1" customWidth="1"/>
    <col min="72" max="72" width="9.54296875" style="1" hidden="1" customWidth="1"/>
    <col min="73" max="78" width="8.6328125" hidden="1" customWidth="1"/>
    <col min="79" max="79" width="8.984375E-2" hidden="1" customWidth="1"/>
    <col min="80" max="83" width="8.6328125" hidden="1" customWidth="1"/>
    <col min="84" max="84" width="12.36328125" bestFit="1" customWidth="1"/>
    <col min="85" max="85" width="19.36328125" bestFit="1" customWidth="1"/>
    <col min="86" max="86" width="22.6328125" bestFit="1" customWidth="1"/>
    <col min="87" max="87" width="15.54296875" bestFit="1" customWidth="1"/>
    <col min="88" max="88" width="19.54296875" bestFit="1" customWidth="1"/>
    <col min="89" max="89" width="16" bestFit="1" customWidth="1"/>
    <col min="90" max="90" width="19.54296875" bestFit="1" customWidth="1"/>
    <col min="91" max="91" width="16" bestFit="1" customWidth="1"/>
    <col min="98" max="98" width="4.90625" bestFit="1" customWidth="1"/>
    <col min="99" max="99" width="9" bestFit="1" customWidth="1"/>
    <col min="100" max="100" width="12.453125" bestFit="1" customWidth="1"/>
    <col min="101" max="101" width="19.6328125" bestFit="1" customWidth="1"/>
    <col min="102" max="102" width="12.453125" bestFit="1" customWidth="1"/>
    <col min="103" max="103" width="19.6328125" bestFit="1" customWidth="1"/>
    <col min="104" max="104" width="12.453125" bestFit="1" customWidth="1"/>
    <col min="105" max="105" width="19.6328125" bestFit="1" customWidth="1"/>
  </cols>
  <sheetData>
    <row r="1" spans="1:105" s="1" customFormat="1" ht="41.75" customHeight="1" thickBot="1" x14ac:dyDescent="0.4">
      <c r="D1" s="619" t="s">
        <v>83</v>
      </c>
      <c r="E1" s="620"/>
      <c r="F1" s="619" t="s">
        <v>36</v>
      </c>
      <c r="G1" s="621"/>
      <c r="H1" s="404" t="s">
        <v>37</v>
      </c>
      <c r="I1" s="405" t="s">
        <v>38</v>
      </c>
      <c r="J1" s="406" t="s">
        <v>39</v>
      </c>
      <c r="K1" s="405" t="s">
        <v>41</v>
      </c>
      <c r="L1" s="406" t="s">
        <v>40</v>
      </c>
      <c r="M1" s="191"/>
      <c r="N1" s="622" t="s">
        <v>84</v>
      </c>
      <c r="O1" s="623"/>
      <c r="P1" s="623"/>
      <c r="Q1" s="623"/>
      <c r="R1" s="623"/>
      <c r="S1" s="623"/>
      <c r="T1" s="623"/>
      <c r="U1" s="623"/>
      <c r="V1" s="623"/>
      <c r="W1" s="623"/>
      <c r="X1" s="623"/>
      <c r="Y1" s="623"/>
      <c r="Z1" s="624"/>
      <c r="AA1" s="191"/>
      <c r="AB1" s="612" t="s">
        <v>85</v>
      </c>
      <c r="AC1" s="613"/>
      <c r="AD1" s="613"/>
      <c r="AE1" s="613"/>
      <c r="AF1" s="613"/>
      <c r="AG1" s="613"/>
      <c r="AH1" s="613"/>
      <c r="AI1" s="613"/>
      <c r="AJ1" s="613"/>
      <c r="AK1" s="613"/>
      <c r="AL1" s="613"/>
      <c r="AM1" s="613"/>
      <c r="AN1" s="613"/>
      <c r="AO1" s="613"/>
      <c r="AP1" s="613"/>
      <c r="AQ1" s="613"/>
      <c r="AR1" s="613"/>
      <c r="AS1" s="613"/>
      <c r="AT1" s="613"/>
      <c r="AU1" s="613"/>
      <c r="AV1" s="613"/>
      <c r="AW1" s="613"/>
      <c r="AX1" s="613"/>
      <c r="AY1" s="613"/>
      <c r="AZ1" s="614"/>
      <c r="BA1" s="191"/>
      <c r="BF1" s="308"/>
      <c r="BG1" s="308"/>
      <c r="BH1" s="308"/>
      <c r="BK1" s="618" t="s">
        <v>86</v>
      </c>
      <c r="BL1" s="618"/>
      <c r="BM1" s="618"/>
      <c r="BN1" s="618"/>
      <c r="BO1" s="618"/>
      <c r="BP1" s="618"/>
      <c r="BQ1" s="618"/>
      <c r="BR1" s="618"/>
      <c r="BS1" s="618"/>
      <c r="BT1" s="618"/>
      <c r="BV1" s="615" t="s">
        <v>87</v>
      </c>
      <c r="BW1" s="616"/>
      <c r="BX1" s="616"/>
      <c r="BY1" s="617"/>
      <c r="CG1" s="612" t="s">
        <v>88</v>
      </c>
      <c r="CH1" s="613"/>
      <c r="CI1" s="613"/>
      <c r="CJ1" s="613"/>
      <c r="CK1" s="613"/>
      <c r="CL1" s="613"/>
      <c r="CM1" s="614"/>
      <c r="CT1" s="637" t="s">
        <v>89</v>
      </c>
      <c r="CU1" s="638"/>
      <c r="CV1" s="627" t="s">
        <v>90</v>
      </c>
      <c r="CW1" s="628"/>
      <c r="CX1" s="641" t="s">
        <v>91</v>
      </c>
      <c r="CY1" s="641"/>
      <c r="CZ1" s="641"/>
      <c r="DA1" s="642"/>
    </row>
    <row r="2" spans="1:105" s="1" customFormat="1" ht="58.5" thickBot="1" x14ac:dyDescent="0.4">
      <c r="A2" s="403" t="s">
        <v>54</v>
      </c>
      <c r="B2" s="403" t="s">
        <v>92</v>
      </c>
      <c r="C2" s="403" t="s">
        <v>93</v>
      </c>
      <c r="D2" s="407" t="s">
        <v>94</v>
      </c>
      <c r="E2" s="408" t="s">
        <v>95</v>
      </c>
      <c r="F2" s="407" t="s">
        <v>96</v>
      </c>
      <c r="G2" s="409" t="s">
        <v>97</v>
      </c>
      <c r="H2" s="409" t="s">
        <v>98</v>
      </c>
      <c r="I2" s="410" t="s">
        <v>98</v>
      </c>
      <c r="J2" s="410" t="s">
        <v>98</v>
      </c>
      <c r="K2" s="410" t="s">
        <v>98</v>
      </c>
      <c r="L2" s="410" t="s">
        <v>98</v>
      </c>
      <c r="M2" s="191"/>
      <c r="N2" s="411" t="s">
        <v>99</v>
      </c>
      <c r="O2" s="411" t="s">
        <v>100</v>
      </c>
      <c r="P2" s="411" t="s">
        <v>101</v>
      </c>
      <c r="Q2" s="411" t="s">
        <v>102</v>
      </c>
      <c r="R2" s="411" t="s">
        <v>103</v>
      </c>
      <c r="S2" s="411" t="s">
        <v>104</v>
      </c>
      <c r="T2" s="411" t="s">
        <v>105</v>
      </c>
      <c r="V2" s="411" t="s">
        <v>106</v>
      </c>
      <c r="AA2" s="191"/>
      <c r="AP2" s="492" t="s">
        <v>107</v>
      </c>
      <c r="AR2" s="492" t="s">
        <v>108</v>
      </c>
      <c r="BA2" s="191"/>
      <c r="BK2" s="303" t="s">
        <v>109</v>
      </c>
      <c r="BL2" s="304" t="s">
        <v>110</v>
      </c>
      <c r="BM2" s="304" t="s">
        <v>111</v>
      </c>
      <c r="BO2" s="295" t="s">
        <v>112</v>
      </c>
      <c r="BP2" s="295" t="s">
        <v>113</v>
      </c>
      <c r="BQ2" s="295" t="s">
        <v>114</v>
      </c>
      <c r="BR2" s="295" t="s">
        <v>115</v>
      </c>
      <c r="BS2" s="295" t="s">
        <v>116</v>
      </c>
      <c r="BT2" s="295" t="s">
        <v>117</v>
      </c>
      <c r="BV2" s="310"/>
      <c r="BW2" s="1" t="s">
        <v>118</v>
      </c>
      <c r="BX2" s="1" t="s">
        <v>119</v>
      </c>
      <c r="BY2" s="181" t="s">
        <v>120</v>
      </c>
      <c r="CG2" s="393" t="s">
        <v>121</v>
      </c>
      <c r="CH2" s="393" t="s">
        <v>122</v>
      </c>
      <c r="CI2" s="393" t="s">
        <v>123</v>
      </c>
      <c r="CJ2" s="394" t="s">
        <v>124</v>
      </c>
      <c r="CK2" s="394" t="s">
        <v>125</v>
      </c>
      <c r="CL2" s="395" t="s">
        <v>124</v>
      </c>
      <c r="CM2" s="395" t="s">
        <v>126</v>
      </c>
      <c r="CT2" s="639"/>
      <c r="CU2" s="640"/>
      <c r="CV2" s="629"/>
      <c r="CW2" s="630"/>
      <c r="CX2" s="643" t="s">
        <v>127</v>
      </c>
      <c r="CY2" s="644"/>
      <c r="CZ2" s="643" t="s">
        <v>128</v>
      </c>
      <c r="DA2" s="645"/>
    </row>
    <row r="3" spans="1:105" x14ac:dyDescent="0.35">
      <c r="A3" s="412" t="s">
        <v>429</v>
      </c>
      <c r="B3" s="413">
        <f>IF(INPUT!B30 = "", "", INPUT!B30)</f>
        <v>35</v>
      </c>
      <c r="C3" s="414">
        <v>0</v>
      </c>
      <c r="D3" s="415"/>
      <c r="E3" s="414"/>
      <c r="F3" s="416"/>
      <c r="G3" s="414"/>
      <c r="H3" s="414" t="str">
        <f>IF(INPUT!H30="","",IF( AND(INPUT!H30 &lt;=3, INPUT!H30 &gt;=0), 5, IF(AND( INPUT!H30 &lt;=14, INPUT!H30 &gt; 3), 4, IF( INPUT!H30 &gt;14, 0, ""))))</f>
        <v/>
      </c>
      <c r="I3" s="414" t="str">
        <f>IF(OR(INPUT!I30="", INPUT!J30= ""),"", IF(INPUT!J30/INPUT!I30&lt;=0.05, 5,0))</f>
        <v/>
      </c>
      <c r="J3" s="414" t="str">
        <f>IF(INPUT!M30 = "NO", 5, IF(INPUT!M30 = "YES", 0, ""))</f>
        <v/>
      </c>
      <c r="K3" s="414" t="str">
        <f>IF(INPUT!O30 = "YES", 5, IF(INPUT!O30 = "NO", 0, ""))</f>
        <v/>
      </c>
      <c r="L3" s="417" t="str">
        <f>IF(INPUT!N30 = "NO", 5, IF(INPUT!N30 = "YES", 0, ""))</f>
        <v/>
      </c>
      <c r="N3" s="419">
        <f t="shared" ref="N3:N34" si="0">IF(BS3 = "", "",BS3/1000)</f>
        <v>0</v>
      </c>
      <c r="O3" s="420">
        <f>IF(INPUT!A30="","",IF(R3="", 0, INPUT!I30*INPUT!K30/R3/30))</f>
        <v>0.17921146953405018</v>
      </c>
      <c r="P3" s="420">
        <f>IF(N3 = "", "", O3-N3)</f>
        <v>0.17921146953405018</v>
      </c>
      <c r="Q3" s="466">
        <f>IF(INPUT!A30="","",IF(INPUT!J30 &lt;&gt; "", INPUT!J30/INPUT!I30, INPUT!L30*N3/INPUT!I30))</f>
        <v>0</v>
      </c>
      <c r="R3" s="420">
        <f>IF( INPUT!J30 = "",IF(INPUT!L30="","",INPUT!L30), IF(N3=0, "",INPUT!J30/(DSS!N3*30)))</f>
        <v>0.93</v>
      </c>
      <c r="S3" s="421">
        <f>IF(N3 = "", "", IF(N3&gt;=$BX$7,5,IF(N3&gt;=$BX$6,4,IF(N3&gt;=$BX$5,3,IF(N3&gt;=$BX$4,2,IF(N3&gt;=$BX$3,1,0)))))   )</f>
        <v>0</v>
      </c>
      <c r="T3" s="422">
        <f>IF(N3 = "", "", IF(O3&gt;=$BX$7,5,IF(O3&gt;=$BX$6,4,IF(O3&gt;=$BX$5,3,IF(O3&gt;=$BX$4,2,IF(O3&gt;=$BX$3,1,0)))))    )</f>
        <v>1</v>
      </c>
      <c r="V3" s="428" t="str">
        <f>IF(OR(N3=0,N3=""), "", N3/O3)</f>
        <v/>
      </c>
      <c r="X3" s="301" t="s">
        <v>129</v>
      </c>
      <c r="Y3" s="542">
        <f>SUMPRODUCT(N3:N103, B3:B103)</f>
        <v>1.6320000000000001</v>
      </c>
      <c r="Z3" s="2" t="s">
        <v>119</v>
      </c>
      <c r="AP3" s="491">
        <v>1.8808591329907087E-2</v>
      </c>
      <c r="AR3" s="491">
        <v>0.90925193606854504</v>
      </c>
      <c r="BK3" s="1">
        <f>SUM(CH3:CH103)</f>
        <v>119</v>
      </c>
      <c r="BL3" s="1">
        <f>IF(CH3= "", "", CH3-CJ3)</f>
        <v>0</v>
      </c>
      <c r="BM3" s="1">
        <f>IF(CH3="","",CH3-CL3)</f>
        <v>0</v>
      </c>
      <c r="BO3" s="1">
        <v>0</v>
      </c>
      <c r="BP3" s="1">
        <v>0</v>
      </c>
      <c r="BS3" s="1">
        <v>0</v>
      </c>
      <c r="BV3" s="310" t="s">
        <v>130</v>
      </c>
      <c r="BW3">
        <v>12</v>
      </c>
      <c r="BX3">
        <f>BW3/1000</f>
        <v>1.2E-2</v>
      </c>
      <c r="BY3" s="311">
        <v>0</v>
      </c>
      <c r="CB3" t="s">
        <v>131</v>
      </c>
      <c r="CG3" s="429" t="s">
        <v>429</v>
      </c>
      <c r="CH3" s="417">
        <v>35</v>
      </c>
      <c r="CI3" s="417">
        <v>0</v>
      </c>
      <c r="CJ3" s="431">
        <v>35</v>
      </c>
      <c r="CK3" s="544">
        <f>T3</f>
        <v>1</v>
      </c>
      <c r="CL3" s="432">
        <v>35</v>
      </c>
      <c r="CM3" s="562">
        <v>2</v>
      </c>
      <c r="CT3" s="140" t="s">
        <v>132</v>
      </c>
      <c r="CU3" s="141" t="s">
        <v>133</v>
      </c>
      <c r="CV3" s="138" t="s">
        <v>134</v>
      </c>
      <c r="CW3" s="139" t="s">
        <v>135</v>
      </c>
      <c r="CX3" s="138" t="s">
        <v>134</v>
      </c>
      <c r="CY3" s="163" t="s">
        <v>135</v>
      </c>
      <c r="CZ3" s="165" t="s">
        <v>134</v>
      </c>
      <c r="DA3" s="139" t="s">
        <v>135</v>
      </c>
    </row>
    <row r="4" spans="1:105" ht="15" thickBot="1" x14ac:dyDescent="0.4">
      <c r="A4" s="112" t="s">
        <v>430</v>
      </c>
      <c r="B4" s="133">
        <f>IF(INPUT!B31 = "", "", INPUT!B31)</f>
        <v>19</v>
      </c>
      <c r="C4" s="133">
        <v>0</v>
      </c>
      <c r="D4" s="5"/>
      <c r="E4" s="133"/>
      <c r="F4" s="1"/>
      <c r="G4" s="133"/>
      <c r="H4" s="133" t="str">
        <f>IF(INPUT!H31="","",IF( AND(INPUT!H31 &lt;=3, INPUT!H31 &gt;=0), 5, IF(AND( INPUT!H31 &lt;=14, INPUT!H31 &gt; 3), 4, IF( INPUT!H31 &gt;14, 0, ""))))</f>
        <v/>
      </c>
      <c r="I4" s="133" t="str">
        <f>IF(OR(INPUT!I31="", INPUT!J31= ""),"", IF(INPUT!J31/INPUT!I31&lt;=0.05, 5,0))</f>
        <v/>
      </c>
      <c r="J4" s="128" t="str">
        <f>IF(INPUT!M31 = "NO", 5, IF(INPUT!M31 = "YES", 0, ""))</f>
        <v/>
      </c>
      <c r="K4" s="133" t="str">
        <f>IF(INPUT!O31 = "YES", 5, IF(INPUT!O31 = "NO", 0, ""))</f>
        <v/>
      </c>
      <c r="L4" s="1" t="str">
        <f>IF(INPUT!N31 = "NO", 5, IF(INPUT!N31 = "YES", 0, ""))</f>
        <v/>
      </c>
      <c r="N4" s="399">
        <f t="shared" si="0"/>
        <v>0</v>
      </c>
      <c r="O4" s="400">
        <f>IF(INPUT!A31="","",IF(R4="", 0, INPUT!I31*INPUT!K31/R4/30))</f>
        <v>0.17921146953405018</v>
      </c>
      <c r="P4" s="400">
        <f t="shared" ref="P4:P67" si="1">IF(N4 = "", "", O4-N4)</f>
        <v>0.17921146953405018</v>
      </c>
      <c r="Q4" s="467">
        <f>IF(INPUT!A31="","",IF(INPUT!J31 &lt;&gt; "", INPUT!J31/INPUT!I31, INPUT!L31*N4/INPUT!I31))</f>
        <v>0</v>
      </c>
      <c r="R4" s="400">
        <f>IF( INPUT!J31 = "",IF(INPUT!L31="","",INPUT!L31), IF(N4=0, "",INPUT!J31/(DSS!N4*30)))</f>
        <v>0.93</v>
      </c>
      <c r="S4" s="401">
        <f t="shared" ref="S4:S67" si="2">IF(N4 = "", "", IF(N4&gt;=$BX$7,5,IF(N4&gt;=$BX$6,4,IF(N4&gt;=$BX$5,3,IF(N4&gt;=$BX$4,2,IF(N4&gt;=$BX$3,1,0)))))   )</f>
        <v>0</v>
      </c>
      <c r="T4" s="402">
        <f t="shared" ref="T4:T67" si="3">IF(N4 = "", "", IF(O4&gt;=$BX$7,5,IF(O4&gt;=$BX$6,4,IF(O4&gt;=$BX$5,3,IF(O4&gt;=$BX$4,2,IF(O4&gt;=$BX$3,1,0)))))    )</f>
        <v>1</v>
      </c>
      <c r="V4" s="398" t="str">
        <f t="shared" ref="V4:V67" si="4">IF(OR(N4=0,N4=""), "", N4/O4)</f>
        <v/>
      </c>
      <c r="X4" s="301" t="s">
        <v>136</v>
      </c>
      <c r="Y4" s="542" cm="1">
        <f t="array" ref="Y4">SUMPRODUCT($B$3:$B$23 * IF(ISNUMBER($O$3:$O$23), $O$3:$O$23, 0))</f>
        <v>22.323316089410341</v>
      </c>
      <c r="Z4" s="2" t="s">
        <v>119</v>
      </c>
      <c r="AP4" s="490" t="s">
        <v>137</v>
      </c>
      <c r="AR4" s="490" t="s">
        <v>137</v>
      </c>
      <c r="BL4" s="1">
        <f t="shared" ref="BL4:BL12" si="5">IF(CH4= "", "", CH4-CJ4)</f>
        <v>0</v>
      </c>
      <c r="BM4" s="1">
        <f t="shared" ref="BM4:BM12" si="6">IF(CH4="","",CH4-CL4)</f>
        <v>0</v>
      </c>
      <c r="BO4" s="1">
        <v>7</v>
      </c>
      <c r="BP4" s="1">
        <v>28</v>
      </c>
      <c r="BS4" s="1">
        <v>0</v>
      </c>
      <c r="BV4" s="310" t="s">
        <v>138</v>
      </c>
      <c r="BW4">
        <v>200</v>
      </c>
      <c r="BX4">
        <f>BW4/1000</f>
        <v>0.2</v>
      </c>
      <c r="BY4" s="311">
        <v>4</v>
      </c>
      <c r="CB4" t="s">
        <v>139</v>
      </c>
      <c r="CG4" s="294" t="s">
        <v>430</v>
      </c>
      <c r="CH4" s="1">
        <v>19</v>
      </c>
      <c r="CI4" s="1">
        <v>0</v>
      </c>
      <c r="CJ4" s="1">
        <v>19</v>
      </c>
      <c r="CK4" s="1">
        <f t="shared" ref="CK4:CK21" si="7">T4</f>
        <v>1</v>
      </c>
      <c r="CL4" s="1">
        <v>19</v>
      </c>
      <c r="CM4" s="559">
        <v>2</v>
      </c>
      <c r="CT4" s="142" t="s">
        <v>140</v>
      </c>
      <c r="CU4" s="143" t="s">
        <v>141</v>
      </c>
      <c r="CV4" s="142" t="s">
        <v>142</v>
      </c>
      <c r="CW4" s="143" t="s">
        <v>143</v>
      </c>
      <c r="CX4" s="142" t="s">
        <v>142</v>
      </c>
      <c r="CY4" s="164" t="s">
        <v>143</v>
      </c>
      <c r="CZ4" s="166" t="s">
        <v>142</v>
      </c>
      <c r="DA4" s="143" t="s">
        <v>143</v>
      </c>
    </row>
    <row r="5" spans="1:105" x14ac:dyDescent="0.35">
      <c r="A5" s="364" t="s">
        <v>431</v>
      </c>
      <c r="B5" s="418">
        <f>IF(INPUT!B32 = "", "", INPUT!B32)</f>
        <v>34</v>
      </c>
      <c r="C5" s="418">
        <v>0</v>
      </c>
      <c r="D5" s="415"/>
      <c r="E5" s="418"/>
      <c r="F5" s="417"/>
      <c r="G5" s="418"/>
      <c r="H5" s="418" t="str">
        <f>IF(INPUT!H32="","",IF( AND(INPUT!H32 &lt;=3, INPUT!H32 &gt;=0), 5, IF(AND( INPUT!H32 &lt;=14, INPUT!H32 &gt; 3), 4, IF( INPUT!H32 &gt;14, 0, ""))))</f>
        <v/>
      </c>
      <c r="I5" s="418" t="str">
        <f>IF(OR(INPUT!I32="", INPUT!J32= ""),"", IF(INPUT!J32/INPUT!I32&lt;=0.05, 5,0))</f>
        <v/>
      </c>
      <c r="J5" s="413" t="str">
        <f>IF(INPUT!M32 = "NO", 5, IF(INPUT!M32 = "YES", 0, ""))</f>
        <v/>
      </c>
      <c r="K5" s="418" t="str">
        <f>IF(INPUT!O32 = "YES", 5, IF(INPUT!O32 = "NO", 0, ""))</f>
        <v/>
      </c>
      <c r="L5" s="417" t="str">
        <f>IF(INPUT!N32 = "NO", 5, IF(INPUT!N32 = "YES", 0, ""))</f>
        <v/>
      </c>
      <c r="N5" s="423">
        <f t="shared" si="0"/>
        <v>0</v>
      </c>
      <c r="O5" s="424">
        <f>IF(INPUT!A32="","",IF(R5="", 0, INPUT!I32*INPUT!K32/R5/30))</f>
        <v>0.17921146953405018</v>
      </c>
      <c r="P5" s="424">
        <f t="shared" si="1"/>
        <v>0.17921146953405018</v>
      </c>
      <c r="Q5" s="468">
        <f>IF(INPUT!A32="","",IF(INPUT!J32 &lt;&gt; "", INPUT!J32/INPUT!I32, INPUT!L32*N5/INPUT!I32))</f>
        <v>0</v>
      </c>
      <c r="R5" s="424">
        <f>IF( INPUT!J32 = "",IF(INPUT!L32="","",INPUT!L32), IF(N5=0, "",INPUT!J32/(DSS!N5*30)))</f>
        <v>0.93</v>
      </c>
      <c r="S5" s="425">
        <f t="shared" si="2"/>
        <v>0</v>
      </c>
      <c r="T5" s="426">
        <f t="shared" si="3"/>
        <v>1</v>
      </c>
      <c r="V5" s="427" t="str">
        <f t="shared" si="4"/>
        <v/>
      </c>
      <c r="Y5" s="1"/>
      <c r="BL5" s="1">
        <f t="shared" si="5"/>
        <v>0</v>
      </c>
      <c r="BM5" s="1">
        <f t="shared" si="6"/>
        <v>0</v>
      </c>
      <c r="BO5" s="1">
        <v>2</v>
      </c>
      <c r="BP5" s="1">
        <v>4</v>
      </c>
      <c r="BS5" s="1">
        <v>0</v>
      </c>
      <c r="BV5" s="310" t="s">
        <v>144</v>
      </c>
      <c r="BW5">
        <v>1000</v>
      </c>
      <c r="BX5">
        <f>BW5/1000</f>
        <v>1</v>
      </c>
      <c r="BY5" s="311">
        <v>8</v>
      </c>
      <c r="CB5" t="s">
        <v>145</v>
      </c>
      <c r="CG5" s="430" t="s">
        <v>431</v>
      </c>
      <c r="CH5" s="417">
        <v>34</v>
      </c>
      <c r="CI5" s="417">
        <v>0</v>
      </c>
      <c r="CJ5" s="431">
        <v>34</v>
      </c>
      <c r="CK5" s="431">
        <f t="shared" si="7"/>
        <v>1</v>
      </c>
      <c r="CL5" s="432">
        <v>34</v>
      </c>
      <c r="CM5" s="559">
        <v>2</v>
      </c>
      <c r="CT5" s="169">
        <v>0</v>
      </c>
      <c r="CU5" s="199" cm="1">
        <f t="array" ref="CU5:CU10">INDEX(CW23:CY28, ,_xlfn.XMATCH(CU20,CW21:CY21, 0))</f>
        <v>1</v>
      </c>
      <c r="CV5" s="144">
        <f>SUMIF($CI$3:$CI$103, CT5, $CH$3:$CH$103) /$BK$3</f>
        <v>0.89915966386554624</v>
      </c>
      <c r="CW5" s="145">
        <f t="shared" ref="CW5:CW10" si="8">CV5*CU5</f>
        <v>0.89915966386554624</v>
      </c>
      <c r="CX5" s="144">
        <f>( SUMIF($CI$3:$CI$103, CT5, $BL$3:$BL$103) + SUMIF($CK$3:$CK$103, CT5, $CJ$3:$CJ$103) ) /$BK$3</f>
        <v>0</v>
      </c>
      <c r="CY5" s="145">
        <f>CX5*CU5</f>
        <v>0</v>
      </c>
      <c r="CZ5" s="144">
        <f>( SUMIF($CI$3:$CI$103, CT5, $BM$3:$BM$103) + SUMIF($CM$3:$CM$103, CT5, $CL$3:$CL$103) ) /$BK$3</f>
        <v>0</v>
      </c>
      <c r="DA5" s="145">
        <f t="shared" ref="DA5:DA10" si="9">CZ5*CU5</f>
        <v>0</v>
      </c>
    </row>
    <row r="6" spans="1:105" x14ac:dyDescent="0.35">
      <c r="A6" s="112" t="s">
        <v>432</v>
      </c>
      <c r="B6" s="133">
        <f>IF(INPUT!B33 = "", "", INPUT!B33)</f>
        <v>1</v>
      </c>
      <c r="C6" s="133">
        <v>0</v>
      </c>
      <c r="D6" s="5"/>
      <c r="E6" s="133"/>
      <c r="F6" s="1"/>
      <c r="G6" s="133"/>
      <c r="H6" s="133" t="str">
        <f>IF(INPUT!H33="","",IF( AND(INPUT!H33 &lt;=3, INPUT!H33 &gt;=0), 5, IF(AND( INPUT!H33 &lt;=14, INPUT!H33 &gt; 3), 4, IF( INPUT!H33 &gt;14, 0, ""))))</f>
        <v/>
      </c>
      <c r="I6" s="133" t="str">
        <f>IF(OR(INPUT!I33="", INPUT!J33= ""),"", IF(INPUT!J33/INPUT!I33&lt;=0.05, 5,0))</f>
        <v/>
      </c>
      <c r="J6" s="128" t="str">
        <f>IF(INPUT!M33 = "NO", 5, IF(INPUT!M33 = "YES", 0, ""))</f>
        <v/>
      </c>
      <c r="K6" s="133" t="str">
        <f>IF(INPUT!O33 = "YES", 5, IF(INPUT!O33 = "NO", 0, ""))</f>
        <v/>
      </c>
      <c r="L6" s="1" t="str">
        <f>IF(INPUT!N33 = "NO", 5, IF(INPUT!N33 = "YES", 0, ""))</f>
        <v/>
      </c>
      <c r="N6" s="399">
        <f t="shared" si="0"/>
        <v>0</v>
      </c>
      <c r="O6" s="400">
        <f>IF(INPUT!A33="","",IF(R6="", 0, INPUT!I33*INPUT!K33/R6/30))</f>
        <v>0.17921146953405018</v>
      </c>
      <c r="P6" s="400">
        <f>IF(N6 = "", "", O6-N6)</f>
        <v>0.17921146953405018</v>
      </c>
      <c r="Q6" s="467">
        <f>IF(INPUT!A33="","",IF(INPUT!J33 &lt;&gt; "", INPUT!J33/INPUT!I33, INPUT!L33*N6/INPUT!I33))</f>
        <v>0</v>
      </c>
      <c r="R6" s="400">
        <f>IF( INPUT!J33 = "",IF(INPUT!L33="","",INPUT!L33), IF(N6=0, "",INPUT!J33/(DSS!N6*30)))</f>
        <v>0.93</v>
      </c>
      <c r="S6" s="401">
        <f t="shared" si="2"/>
        <v>0</v>
      </c>
      <c r="T6" s="402">
        <f t="shared" si="3"/>
        <v>1</v>
      </c>
      <c r="V6" s="398" t="str">
        <f t="shared" si="4"/>
        <v/>
      </c>
      <c r="X6" s="302" t="s">
        <v>146</v>
      </c>
      <c r="Y6" s="303">
        <f>Y3/Y4</f>
        <v>7.310741797784169E-2</v>
      </c>
      <c r="Z6" s="303" t="s">
        <v>137</v>
      </c>
      <c r="BL6" s="1">
        <f t="shared" si="5"/>
        <v>0</v>
      </c>
      <c r="BM6" s="1">
        <f t="shared" si="6"/>
        <v>0</v>
      </c>
      <c r="BO6" s="1">
        <v>20</v>
      </c>
      <c r="BP6" s="1">
        <v>40</v>
      </c>
      <c r="BS6" s="1">
        <v>0</v>
      </c>
      <c r="BV6" s="310" t="s">
        <v>147</v>
      </c>
      <c r="BW6">
        <v>3425</v>
      </c>
      <c r="BX6">
        <f>BW6/1000</f>
        <v>3.4249999999999998</v>
      </c>
      <c r="BY6" s="311">
        <v>16</v>
      </c>
      <c r="CG6" s="294" t="s">
        <v>432</v>
      </c>
      <c r="CH6" s="1">
        <v>1</v>
      </c>
      <c r="CI6" s="1">
        <v>0</v>
      </c>
      <c r="CJ6" s="1">
        <v>1</v>
      </c>
      <c r="CK6" s="1">
        <f t="shared" si="7"/>
        <v>1</v>
      </c>
      <c r="CL6" s="1">
        <v>1</v>
      </c>
      <c r="CM6" s="133">
        <f t="shared" ref="CM6:CM19" si="10">T6</f>
        <v>1</v>
      </c>
      <c r="CT6" s="170">
        <v>1</v>
      </c>
      <c r="CU6" s="200">
        <v>20</v>
      </c>
      <c r="CV6" s="146">
        <f t="shared" ref="CV6:CV10" si="11">SUMIF($CI$3:$CI$103, CT6, $CH$3:$CH$103) /$BK$3</f>
        <v>7.5630252100840331E-2</v>
      </c>
      <c r="CW6" s="147">
        <f t="shared" si="8"/>
        <v>1.5126050420168067</v>
      </c>
      <c r="CX6" s="146">
        <f t="shared" ref="CX6:CX10" si="12">( SUMIF($CI$3:$CI$103, CT6, $BL$3:$BL$103) + SUMIF($CK$3:$CK$103, CT6, $CJ$3:$CJ$103) ) /$BK$3</f>
        <v>0.89915966386554624</v>
      </c>
      <c r="CY6" s="147">
        <f t="shared" ref="CY6:CY10" si="13">CX6*CU6</f>
        <v>17.983193277310924</v>
      </c>
      <c r="CZ6" s="146">
        <f t="shared" ref="CZ6:CZ10" si="14">( SUMIF($CI$3:$CI$103, CT6, $BM$3:$BM$103) + SUMIF($CM$3:$CM$103, CT6, $CL$3:$CL$103) ) /$BK$3</f>
        <v>4.2016806722689079E-2</v>
      </c>
      <c r="DA6" s="147">
        <f t="shared" si="9"/>
        <v>0.84033613445378164</v>
      </c>
    </row>
    <row r="7" spans="1:105" ht="15" thickBot="1" x14ac:dyDescent="0.4">
      <c r="A7" s="364" t="s">
        <v>433</v>
      </c>
      <c r="B7" s="418">
        <f>IF(INPUT!B34 = "", "", INPUT!B34)</f>
        <v>5</v>
      </c>
      <c r="C7" s="418">
        <v>0</v>
      </c>
      <c r="D7" s="415"/>
      <c r="E7" s="418"/>
      <c r="F7" s="417"/>
      <c r="G7" s="418"/>
      <c r="H7" s="418" t="str">
        <f>IF(INPUT!H34="","",IF( AND(INPUT!H34 &lt;=3, INPUT!H34 &gt;=0), 5, IF(AND( INPUT!H34 &lt;=14, INPUT!H34 &gt; 3), 4, IF( INPUT!H34 &gt;14, 0, ""))))</f>
        <v/>
      </c>
      <c r="I7" s="418" t="str">
        <f>IF(OR(INPUT!I34="", INPUT!J34= ""),"", IF(INPUT!J34/INPUT!I34&lt;=0.05, 5,0))</f>
        <v/>
      </c>
      <c r="J7" s="413" t="str">
        <f>IF(INPUT!M34 = "NO", 5, IF(INPUT!M34 = "YES", 0, ""))</f>
        <v/>
      </c>
      <c r="K7" s="418" t="str">
        <f>IF(INPUT!O34 = "YES", 5, IF(INPUT!O34 = "NO", 0, ""))</f>
        <v/>
      </c>
      <c r="L7" s="417" t="str">
        <f>IF(INPUT!N34 = "NO", 5, IF(INPUT!N34 = "YES", 0, ""))</f>
        <v/>
      </c>
      <c r="N7" s="423">
        <f t="shared" si="0"/>
        <v>0</v>
      </c>
      <c r="O7" s="424">
        <f>IF(INPUT!A34="","",IF(R7="", 0, INPUT!I34*INPUT!K34/R7/30))</f>
        <v>0.17921146953405018</v>
      </c>
      <c r="P7" s="424">
        <f t="shared" si="1"/>
        <v>0.17921146953405018</v>
      </c>
      <c r="Q7" s="468">
        <f>IF(INPUT!A34="","",IF(INPUT!J34 &lt;&gt; "", INPUT!J34/INPUT!I34, INPUT!L34*N7/INPUT!I34))</f>
        <v>0</v>
      </c>
      <c r="R7" s="424">
        <f>IF( INPUT!J34 = "",IF(INPUT!L34="","",INPUT!L34), IF(N7=0, "",INPUT!J34/(DSS!N7*30)))</f>
        <v>0.93</v>
      </c>
      <c r="S7" s="425">
        <f t="shared" si="2"/>
        <v>0</v>
      </c>
      <c r="T7" s="426">
        <f t="shared" si="3"/>
        <v>1</v>
      </c>
      <c r="V7" s="427" t="str">
        <f t="shared" si="4"/>
        <v/>
      </c>
      <c r="BL7" s="1">
        <f t="shared" si="5"/>
        <v>0</v>
      </c>
      <c r="BM7" s="1">
        <f t="shared" si="6"/>
        <v>0</v>
      </c>
      <c r="BO7" s="1">
        <v>4</v>
      </c>
      <c r="BP7" s="1">
        <v>16</v>
      </c>
      <c r="BS7" s="1">
        <v>0</v>
      </c>
      <c r="BV7" s="312" t="s">
        <v>148</v>
      </c>
      <c r="BW7" s="313">
        <v>8219</v>
      </c>
      <c r="BX7" s="313">
        <f>BW7/1000</f>
        <v>8.2189999999999994</v>
      </c>
      <c r="BY7" s="314">
        <v>23</v>
      </c>
      <c r="CG7" s="430" t="s">
        <v>433</v>
      </c>
      <c r="CH7" s="417">
        <v>5</v>
      </c>
      <c r="CI7" s="417">
        <v>0</v>
      </c>
      <c r="CJ7" s="431">
        <v>5</v>
      </c>
      <c r="CK7" s="431">
        <f t="shared" si="7"/>
        <v>1</v>
      </c>
      <c r="CL7" s="432">
        <v>5</v>
      </c>
      <c r="CM7" s="559">
        <v>2</v>
      </c>
      <c r="CT7" s="171">
        <v>2</v>
      </c>
      <c r="CU7" s="201">
        <v>40</v>
      </c>
      <c r="CV7" s="148">
        <f t="shared" si="11"/>
        <v>1.680672268907563E-2</v>
      </c>
      <c r="CW7" s="159">
        <f t="shared" si="8"/>
        <v>0.67226890756302515</v>
      </c>
      <c r="CX7" s="148">
        <f t="shared" si="12"/>
        <v>9.2436974789915971E-2</v>
      </c>
      <c r="CY7" s="159">
        <f t="shared" si="13"/>
        <v>3.6974789915966388</v>
      </c>
      <c r="CZ7" s="148">
        <f t="shared" si="14"/>
        <v>0.94957983193277307</v>
      </c>
      <c r="DA7" s="159">
        <f t="shared" si="9"/>
        <v>37.983193277310924</v>
      </c>
    </row>
    <row r="8" spans="1:105" x14ac:dyDescent="0.35">
      <c r="A8" s="112" t="s">
        <v>434</v>
      </c>
      <c r="B8" s="133">
        <f>IF(INPUT!B35 = "", "", INPUT!B35)</f>
        <v>1</v>
      </c>
      <c r="C8" s="133">
        <v>0</v>
      </c>
      <c r="D8" s="5"/>
      <c r="E8" s="133"/>
      <c r="F8" s="1"/>
      <c r="G8" s="133"/>
      <c r="H8" s="133" t="str">
        <f>IF(INPUT!H35="","",IF( AND(INPUT!H35 &lt;=3, INPUT!H35 &gt;=0), 5, IF(AND( INPUT!H35 &lt;=14, INPUT!H35 &gt; 3), 4, IF( INPUT!H35 &gt;14, 0, ""))))</f>
        <v/>
      </c>
      <c r="I8" s="133" t="str">
        <f>IF(OR(INPUT!I35="", INPUT!J35= ""),"", IF(INPUT!J35/INPUT!I35&lt;=0.05, 5,0))</f>
        <v/>
      </c>
      <c r="J8" s="128" t="str">
        <f>IF(INPUT!M35 = "NO", 5, IF(INPUT!M35 = "YES", 0, ""))</f>
        <v/>
      </c>
      <c r="K8" s="133" t="str">
        <f>IF(INPUT!O35 = "YES", 5, IF(INPUT!O35 = "NO", 0, ""))</f>
        <v/>
      </c>
      <c r="L8" s="1" t="str">
        <f>IF(INPUT!N35 = "NO", 5, IF(INPUT!N35 = "YES", 0, ""))</f>
        <v/>
      </c>
      <c r="N8" s="399">
        <f t="shared" si="0"/>
        <v>0</v>
      </c>
      <c r="O8" s="400">
        <f>IF(INPUT!A35="","",IF(R8="", 0, INPUT!I35*INPUT!K35/R8/30))</f>
        <v>0.17921146953405018</v>
      </c>
      <c r="P8" s="400">
        <f t="shared" si="1"/>
        <v>0.17921146953405018</v>
      </c>
      <c r="Q8" s="467">
        <f>IF(INPUT!A35="","",IF(INPUT!J35 &lt;&gt; "", INPUT!J35/INPUT!I35, INPUT!L35*N8/INPUT!I35))</f>
        <v>0</v>
      </c>
      <c r="R8" s="400">
        <f>IF( INPUT!J35 = "",IF(INPUT!L35="","",INPUT!L35), IF(N8=0, "",INPUT!J35/(DSS!N8*30)))</f>
        <v>0.93</v>
      </c>
      <c r="S8" s="401">
        <f t="shared" si="2"/>
        <v>0</v>
      </c>
      <c r="T8" s="402">
        <f t="shared" si="3"/>
        <v>1</v>
      </c>
      <c r="V8" s="398" t="str">
        <f t="shared" si="4"/>
        <v/>
      </c>
      <c r="BL8" s="1">
        <f t="shared" si="5"/>
        <v>0</v>
      </c>
      <c r="BM8" s="1">
        <f t="shared" si="6"/>
        <v>0</v>
      </c>
      <c r="BO8" s="1">
        <v>20</v>
      </c>
      <c r="BP8" s="1">
        <v>40</v>
      </c>
      <c r="BS8" s="1">
        <v>0</v>
      </c>
      <c r="CG8" s="294" t="s">
        <v>434</v>
      </c>
      <c r="CH8" s="1">
        <v>1</v>
      </c>
      <c r="CI8" s="1">
        <v>0</v>
      </c>
      <c r="CJ8" s="1">
        <v>1</v>
      </c>
      <c r="CK8" s="1">
        <f t="shared" si="7"/>
        <v>1</v>
      </c>
      <c r="CL8" s="1">
        <v>1</v>
      </c>
      <c r="CM8" s="133">
        <f t="shared" si="10"/>
        <v>1</v>
      </c>
      <c r="CT8" s="172">
        <v>3</v>
      </c>
      <c r="CU8" s="202">
        <v>60</v>
      </c>
      <c r="CV8" s="149">
        <f t="shared" si="11"/>
        <v>0</v>
      </c>
      <c r="CW8" s="160">
        <f t="shared" si="8"/>
        <v>0</v>
      </c>
      <c r="CX8" s="149">
        <f t="shared" si="12"/>
        <v>0</v>
      </c>
      <c r="CY8" s="160">
        <f t="shared" si="13"/>
        <v>0</v>
      </c>
      <c r="CZ8" s="149">
        <f t="shared" si="14"/>
        <v>0</v>
      </c>
      <c r="DA8" s="160">
        <f t="shared" si="9"/>
        <v>0</v>
      </c>
    </row>
    <row r="9" spans="1:105" x14ac:dyDescent="0.35">
      <c r="A9" s="364" t="s">
        <v>435</v>
      </c>
      <c r="B9" s="418">
        <f>IF(INPUT!B36 = "", "", INPUT!B36)</f>
        <v>1</v>
      </c>
      <c r="C9" s="418">
        <v>0</v>
      </c>
      <c r="D9" s="415"/>
      <c r="E9" s="418"/>
      <c r="F9" s="417"/>
      <c r="G9" s="418"/>
      <c r="H9" s="418" t="str">
        <f>IF(INPUT!H36="","",IF( AND(INPUT!H36 &lt;=3, INPUT!H36 &gt;=0), 5, IF(AND( INPUT!H36 &lt;=14, INPUT!H36 &gt; 3), 4, IF( INPUT!H36 &gt;14, 0, ""))))</f>
        <v/>
      </c>
      <c r="I9" s="418" t="str">
        <f>IF(OR(INPUT!I36="", INPUT!J36= ""),"", IF(INPUT!J36/INPUT!I36&lt;=0.05, 5,0))</f>
        <v/>
      </c>
      <c r="J9" s="413" t="str">
        <f>IF(INPUT!M36 = "NO", 5, IF(INPUT!M36 = "YES", 0, ""))</f>
        <v/>
      </c>
      <c r="K9" s="418" t="str">
        <f>IF(INPUT!O36 = "YES", 5, IF(INPUT!O36 = "NO", 0, ""))</f>
        <v/>
      </c>
      <c r="L9" s="417" t="str">
        <f>IF(INPUT!N36 = "NO", 5, IF(INPUT!N36 = "YES", 0, ""))</f>
        <v/>
      </c>
      <c r="N9" s="423">
        <f t="shared" si="0"/>
        <v>0</v>
      </c>
      <c r="O9" s="424">
        <f>IF(INPUT!A36="","",IF(R9="", 0, INPUT!I36*INPUT!K36/R9/30))</f>
        <v>0.17921146953405018</v>
      </c>
      <c r="P9" s="424">
        <f t="shared" si="1"/>
        <v>0.17921146953405018</v>
      </c>
      <c r="Q9" s="468">
        <f>IF(INPUT!A36="","",IF(INPUT!J36 &lt;&gt; "", INPUT!J36/INPUT!I36, INPUT!L36*N9/INPUT!I36))</f>
        <v>0</v>
      </c>
      <c r="R9" s="424">
        <f>IF( INPUT!J36 = "",IF(INPUT!L36="","",INPUT!L36), IF(N9=0, "",INPUT!J36/(DSS!N9*30)))</f>
        <v>0.93</v>
      </c>
      <c r="S9" s="425">
        <f t="shared" si="2"/>
        <v>0</v>
      </c>
      <c r="T9" s="426">
        <f t="shared" si="3"/>
        <v>1</v>
      </c>
      <c r="V9" s="427" t="str">
        <f t="shared" si="4"/>
        <v/>
      </c>
      <c r="BL9" s="1">
        <f t="shared" si="5"/>
        <v>0</v>
      </c>
      <c r="BM9" s="1">
        <f t="shared" si="6"/>
        <v>0</v>
      </c>
      <c r="BO9" s="1">
        <v>20</v>
      </c>
      <c r="BP9" s="1">
        <v>40</v>
      </c>
      <c r="BS9" s="1">
        <v>0</v>
      </c>
      <c r="CG9" s="430" t="s">
        <v>435</v>
      </c>
      <c r="CH9" s="417">
        <v>1</v>
      </c>
      <c r="CI9" s="417">
        <v>0</v>
      </c>
      <c r="CJ9" s="431">
        <v>1</v>
      </c>
      <c r="CK9" s="431">
        <f t="shared" si="7"/>
        <v>1</v>
      </c>
      <c r="CL9" s="432">
        <v>1</v>
      </c>
      <c r="CM9" s="433">
        <f t="shared" si="10"/>
        <v>1</v>
      </c>
      <c r="CT9" s="173">
        <v>4</v>
      </c>
      <c r="CU9" s="203">
        <v>80</v>
      </c>
      <c r="CV9" s="150">
        <f t="shared" si="11"/>
        <v>8.4033613445378148E-3</v>
      </c>
      <c r="CW9" s="161">
        <f t="shared" si="8"/>
        <v>0.67226890756302515</v>
      </c>
      <c r="CX9" s="150">
        <f t="shared" si="12"/>
        <v>0</v>
      </c>
      <c r="CY9" s="161">
        <f t="shared" si="13"/>
        <v>0</v>
      </c>
      <c r="CZ9" s="150">
        <f t="shared" si="14"/>
        <v>0</v>
      </c>
      <c r="DA9" s="161">
        <f t="shared" si="9"/>
        <v>0</v>
      </c>
    </row>
    <row r="10" spans="1:105" ht="15" thickBot="1" x14ac:dyDescent="0.4">
      <c r="A10" s="112" t="s">
        <v>436</v>
      </c>
      <c r="B10" s="133">
        <f>IF(INPUT!B37 = "", "", INPUT!B37)</f>
        <v>1</v>
      </c>
      <c r="C10" s="133">
        <v>0</v>
      </c>
      <c r="D10" s="5"/>
      <c r="E10" s="133"/>
      <c r="F10" s="1"/>
      <c r="G10" s="133"/>
      <c r="H10" s="133" t="str">
        <f>IF(INPUT!H37="","",IF( AND(INPUT!H37 &lt;=3, INPUT!H37 &gt;=0), 5, IF(AND( INPUT!H37 &lt;=14, INPUT!H37 &gt; 3), 4, IF( INPUT!H37 &gt;14, 0, ""))))</f>
        <v/>
      </c>
      <c r="I10" s="133" t="str">
        <f>IF(OR(INPUT!I37="", INPUT!J37= ""),"", IF(INPUT!J37/INPUT!I37&lt;=0.05, 5,0))</f>
        <v/>
      </c>
      <c r="J10" s="128" t="str">
        <f>IF(INPUT!M37 = "NO", 5, IF(INPUT!M37 = "YES", 0, ""))</f>
        <v/>
      </c>
      <c r="K10" s="133" t="str">
        <f>IF(INPUT!O37 = "YES", 5, IF(INPUT!O37 = "NO", 0, ""))</f>
        <v/>
      </c>
      <c r="L10" s="1" t="str">
        <f>IF(INPUT!N37 = "NO", 5, IF(INPUT!N37 = "YES", 0, ""))</f>
        <v/>
      </c>
      <c r="N10" s="399">
        <f t="shared" si="0"/>
        <v>0</v>
      </c>
      <c r="O10" s="400">
        <f>IF(INPUT!A37="","",IF(R10="", 0, INPUT!I37*INPUT!K37/R10/30))</f>
        <v>0.17921146953405018</v>
      </c>
      <c r="P10" s="400">
        <f t="shared" si="1"/>
        <v>0.17921146953405018</v>
      </c>
      <c r="Q10" s="467">
        <f>IF(INPUT!A37="","",IF(INPUT!J37 &lt;&gt; "", INPUT!J37/INPUT!I37, INPUT!L37*N10/INPUT!I37))</f>
        <v>0</v>
      </c>
      <c r="R10" s="400">
        <f>IF( INPUT!J37 = "",IF(INPUT!L37="","",INPUT!L37), IF(N10=0, "",INPUT!J37/(DSS!N10*30)))</f>
        <v>0.93</v>
      </c>
      <c r="S10" s="401">
        <f t="shared" si="2"/>
        <v>0</v>
      </c>
      <c r="T10" s="402">
        <f t="shared" si="3"/>
        <v>1</v>
      </c>
      <c r="V10" s="398" t="str">
        <f t="shared" si="4"/>
        <v/>
      </c>
      <c r="BL10" s="1">
        <f t="shared" si="5"/>
        <v>0</v>
      </c>
      <c r="BM10" s="1">
        <f t="shared" si="6"/>
        <v>0</v>
      </c>
      <c r="BO10" s="1">
        <v>40</v>
      </c>
      <c r="BP10" s="1">
        <v>80</v>
      </c>
      <c r="BS10" s="1">
        <v>0</v>
      </c>
      <c r="CG10" s="294" t="s">
        <v>436</v>
      </c>
      <c r="CH10" s="1">
        <v>1</v>
      </c>
      <c r="CI10" s="1">
        <v>0</v>
      </c>
      <c r="CJ10" s="1">
        <v>1</v>
      </c>
      <c r="CK10" s="1">
        <f t="shared" si="7"/>
        <v>1</v>
      </c>
      <c r="CL10" s="1">
        <v>1</v>
      </c>
      <c r="CM10" s="133">
        <f t="shared" si="10"/>
        <v>1</v>
      </c>
      <c r="CT10" s="174">
        <v>5</v>
      </c>
      <c r="CU10" s="204">
        <v>100</v>
      </c>
      <c r="CV10" s="151">
        <f t="shared" si="11"/>
        <v>0</v>
      </c>
      <c r="CW10" s="162">
        <f t="shared" si="8"/>
        <v>0</v>
      </c>
      <c r="CX10" s="151">
        <f t="shared" si="12"/>
        <v>0</v>
      </c>
      <c r="CY10" s="162">
        <f t="shared" si="13"/>
        <v>0</v>
      </c>
      <c r="CZ10" s="151">
        <f t="shared" si="14"/>
        <v>0</v>
      </c>
      <c r="DA10" s="162">
        <f t="shared" si="9"/>
        <v>0</v>
      </c>
    </row>
    <row r="11" spans="1:105" ht="15" thickBot="1" x14ac:dyDescent="0.4">
      <c r="A11" s="364" t="s">
        <v>437</v>
      </c>
      <c r="B11" s="418">
        <f>IF(INPUT!B38 = "", "", INPUT!B38)</f>
        <v>1</v>
      </c>
      <c r="C11" s="418">
        <v>0</v>
      </c>
      <c r="D11" s="415"/>
      <c r="E11" s="418"/>
      <c r="F11" s="417"/>
      <c r="G11" s="418"/>
      <c r="H11" s="418" t="str">
        <f>IF(INPUT!H38="","",IF( AND(INPUT!H38 &lt;=3, INPUT!H38 &gt;=0), 5, IF(AND( INPUT!H38 &lt;=14, INPUT!H38 &gt; 3), 4, IF( INPUT!H38 &gt;14, 0, ""))))</f>
        <v/>
      </c>
      <c r="I11" s="418" t="str">
        <f>IF(OR(INPUT!I38="", INPUT!J38= ""),"", IF(INPUT!J38/INPUT!I38&lt;=0.05, 5,0))</f>
        <v/>
      </c>
      <c r="J11" s="413" t="str">
        <f>IF(INPUT!M38 = "NO", 5, IF(INPUT!M38 = "YES", 0, ""))</f>
        <v/>
      </c>
      <c r="K11" s="418" t="str">
        <f>IF(INPUT!O38 = "YES", 5, IF(INPUT!O38 = "NO", 0, ""))</f>
        <v/>
      </c>
      <c r="L11" s="417" t="str">
        <f>IF(INPUT!N38 = "NO", 5, IF(INPUT!N38 = "YES", 0, ""))</f>
        <v/>
      </c>
      <c r="N11" s="423">
        <f t="shared" si="0"/>
        <v>0</v>
      </c>
      <c r="O11" s="424">
        <f>IF(INPUT!A38="","",IF(R11="", 0, INPUT!I38*INPUT!K38/R11/30))</f>
        <v>0.17921146953405018</v>
      </c>
      <c r="P11" s="424">
        <f t="shared" si="1"/>
        <v>0.17921146953405018</v>
      </c>
      <c r="Q11" s="468">
        <f>IF(INPUT!A38="","",IF(INPUT!J38 &lt;&gt; "", INPUT!J38/INPUT!I38, INPUT!L38*N11/INPUT!I38))</f>
        <v>0</v>
      </c>
      <c r="R11" s="424">
        <f>IF( INPUT!J38 = "",IF(INPUT!L38="","",INPUT!L38), IF(N11=0, "",INPUT!J38/(DSS!N11*30)))</f>
        <v>0.93</v>
      </c>
      <c r="S11" s="425">
        <f t="shared" si="2"/>
        <v>0</v>
      </c>
      <c r="T11" s="426">
        <f t="shared" si="3"/>
        <v>1</v>
      </c>
      <c r="V11" s="427" t="str">
        <f t="shared" si="4"/>
        <v/>
      </c>
      <c r="BL11" s="1">
        <f t="shared" si="5"/>
        <v>0</v>
      </c>
      <c r="BM11" s="1">
        <f t="shared" si="6"/>
        <v>0</v>
      </c>
      <c r="BO11" s="1">
        <v>100</v>
      </c>
      <c r="BP11" s="1">
        <v>200</v>
      </c>
      <c r="BS11" s="1">
        <v>0</v>
      </c>
      <c r="CG11" s="430" t="s">
        <v>437</v>
      </c>
      <c r="CH11" s="417">
        <v>1</v>
      </c>
      <c r="CI11" s="417">
        <v>0</v>
      </c>
      <c r="CJ11" s="431">
        <v>1</v>
      </c>
      <c r="CK11" s="431">
        <f t="shared" si="7"/>
        <v>1</v>
      </c>
      <c r="CL11" s="432">
        <v>1</v>
      </c>
      <c r="CM11" s="433">
        <f t="shared" si="10"/>
        <v>1</v>
      </c>
      <c r="CT11" s="1"/>
      <c r="CU11" s="1"/>
      <c r="CV11" s="1"/>
      <c r="CW11" s="1"/>
      <c r="CX11" s="1"/>
    </row>
    <row r="12" spans="1:105" ht="15" thickBot="1" x14ac:dyDescent="0.4">
      <c r="A12" s="112" t="s">
        <v>438</v>
      </c>
      <c r="B12" s="133">
        <f>IF(INPUT!B39 = "", "", INPUT!B39)</f>
        <v>1</v>
      </c>
      <c r="C12" s="133">
        <f>MIN($D$12:$G$12 )</f>
        <v>2</v>
      </c>
      <c r="D12" s="5">
        <v>2</v>
      </c>
      <c r="E12" s="133"/>
      <c r="F12" s="1">
        <v>5</v>
      </c>
      <c r="G12" s="133">
        <v>5</v>
      </c>
      <c r="H12" s="133">
        <f>IF(INPUT!H39="","",IF( AND(INPUT!H39 &lt;=3, INPUT!H39 &gt;=0), 5, IF(AND( INPUT!H39 &lt;=14, INPUT!H39 &gt; 3), 4, IF( INPUT!H39 &gt;14, 0, ""))))</f>
        <v>5</v>
      </c>
      <c r="I12" s="133">
        <f>IF(OR(INPUT!I39="", INPUT!J39= ""),"", IF(INPUT!J39/INPUT!I39&lt;=0.05, 5,0))</f>
        <v>5</v>
      </c>
      <c r="J12" s="128">
        <f>IF(INPUT!M39 = "NO", 5, IF(INPUT!M39 = "YES", 0, ""))</f>
        <v>0</v>
      </c>
      <c r="K12" s="133">
        <f>IF(INPUT!O39 = "YES", 5, IF(INPUT!O39 = "NO", 0, ""))</f>
        <v>5</v>
      </c>
      <c r="L12" s="1">
        <f>IF(INPUT!N39 = "NO", 5, IF(INPUT!N39 = "YES", 0, ""))</f>
        <v>5</v>
      </c>
      <c r="N12" s="399">
        <f t="shared" si="0"/>
        <v>0.12</v>
      </c>
      <c r="O12" s="400">
        <f>IF(INPUT!A39="","",IF(R12="", 0, INPUT!I39*INPUT!K39/R12/30))</f>
        <v>0.41812499999999991</v>
      </c>
      <c r="P12" s="400">
        <f t="shared" si="1"/>
        <v>0.29812499999999992</v>
      </c>
      <c r="Q12" s="467">
        <f>IF(INPUT!A39="","",IF(INPUT!J39 &lt;&gt; "", INPUT!J39/INPUT!I39, INPUT!L39*N12/INPUT!I39))</f>
        <v>1.4349775784753363E-2</v>
      </c>
      <c r="R12" s="400">
        <f>IF( INPUT!J39 = "",IF(INPUT!L39="","",INPUT!L39), IF(N12=0, "",INPUT!J39/(DSS!N12*30)))</f>
        <v>0.44444444444444453</v>
      </c>
      <c r="S12" s="401">
        <f t="shared" si="2"/>
        <v>1</v>
      </c>
      <c r="T12" s="402">
        <f t="shared" si="3"/>
        <v>2</v>
      </c>
      <c r="V12" s="398">
        <f t="shared" si="4"/>
        <v>0.28699551569506732</v>
      </c>
      <c r="BL12" s="1">
        <f t="shared" si="5"/>
        <v>0</v>
      </c>
      <c r="BM12" s="1">
        <f t="shared" si="6"/>
        <v>0</v>
      </c>
      <c r="BO12" s="1">
        <v>20</v>
      </c>
      <c r="BP12" s="1">
        <v>40</v>
      </c>
      <c r="BS12" s="1">
        <v>120</v>
      </c>
      <c r="CG12" s="294" t="s">
        <v>438</v>
      </c>
      <c r="CH12" s="1">
        <v>1</v>
      </c>
      <c r="CI12" s="1">
        <v>2</v>
      </c>
      <c r="CJ12" s="1">
        <v>1</v>
      </c>
      <c r="CK12" s="1">
        <f t="shared" si="7"/>
        <v>2</v>
      </c>
      <c r="CL12" s="1">
        <v>1</v>
      </c>
      <c r="CM12" s="560">
        <f t="shared" si="10"/>
        <v>2</v>
      </c>
      <c r="CT12" s="625" t="s">
        <v>149</v>
      </c>
      <c r="CU12" s="626"/>
      <c r="CV12" s="1"/>
      <c r="CW12" s="206">
        <f>IF(OR($CU$20= $CW$21, $CU$20 =$CY$21), SUM(CW5:CW10), EXP(SUM(CW5:CW10)))</f>
        <v>3.7563025210084029</v>
      </c>
      <c r="CY12" s="205">
        <f>IF(OR($CU$20= $CW$21, $CU$20 =$CY$21), SUM(CY5:CY10), EXP(SUM(CY5:CY10)))</f>
        <v>21.680672268907564</v>
      </c>
      <c r="DA12" s="207">
        <f>IF(OR($CU$20= $CW$21, $CU$20 =$CY$21), SUM(DA5:DA10), EXP(SUM(DA5:DA10)))</f>
        <v>38.823529411764703</v>
      </c>
    </row>
    <row r="13" spans="1:105" x14ac:dyDescent="0.35">
      <c r="A13" s="364" t="s">
        <v>439</v>
      </c>
      <c r="B13" s="418">
        <f>IF(INPUT!B40 = "", "", INPUT!B40)</f>
        <v>1</v>
      </c>
      <c r="C13" s="418">
        <f>MIN($D$13:$G$13 )</f>
        <v>1</v>
      </c>
      <c r="D13" s="415">
        <v>2</v>
      </c>
      <c r="E13" s="418"/>
      <c r="F13" s="417">
        <v>3</v>
      </c>
      <c r="G13" s="418">
        <v>1</v>
      </c>
      <c r="H13" s="418">
        <f>IF(INPUT!H40="","",IF( AND(INPUT!H40 &lt;=3, INPUT!H40 &gt;=0), 5, IF(AND( INPUT!H40 &lt;=14, INPUT!H40 &gt; 3), 4, IF( INPUT!H40 &gt;14, 0, ""))))</f>
        <v>0</v>
      </c>
      <c r="I13" s="418">
        <f>IF(OR(INPUT!I40="", INPUT!J40= ""),"", IF(INPUT!J40/INPUT!I40&lt;=0.05, 5,0))</f>
        <v>5</v>
      </c>
      <c r="J13" s="413">
        <f>IF(INPUT!M40 = "NO", 5, IF(INPUT!M40 = "YES", 0, ""))</f>
        <v>5</v>
      </c>
      <c r="K13" s="418">
        <f>IF(INPUT!O40 = "YES", 5, IF(INPUT!O40 = "NO", 0, ""))</f>
        <v>5</v>
      </c>
      <c r="L13" s="417">
        <f>IF(INPUT!N40 = "NO", 5, IF(INPUT!N40 = "YES", 0, ""))</f>
        <v>5</v>
      </c>
      <c r="N13" s="423">
        <f t="shared" si="0"/>
        <v>0.16800000000000001</v>
      </c>
      <c r="O13" s="424">
        <f>IF(INPUT!A40="","",IF(R13="", 0, INPUT!I40*INPUT!K40/R13/30))</f>
        <v>0.48781250000000009</v>
      </c>
      <c r="P13" s="424">
        <f t="shared" si="1"/>
        <v>0.31981250000000006</v>
      </c>
      <c r="Q13" s="468">
        <f>IF(INPUT!A40="","",IF(INPUT!J40 &lt;&gt; "", INPUT!J40/INPUT!I40, INPUT!L40*N13/INPUT!I40))</f>
        <v>1.7219730941704037E-2</v>
      </c>
      <c r="R13" s="424">
        <f>IF( INPUT!J40 = "",IF(INPUT!L40="","",INPUT!L40), IF(N13=0, "",INPUT!J40/(DSS!N13*30)))</f>
        <v>0.38095238095238093</v>
      </c>
      <c r="S13" s="425">
        <f t="shared" si="2"/>
        <v>1</v>
      </c>
      <c r="T13" s="426">
        <f t="shared" si="3"/>
        <v>2</v>
      </c>
      <c r="V13" s="427">
        <f t="shared" si="4"/>
        <v>0.34439461883408068</v>
      </c>
      <c r="AZ13" s="1"/>
      <c r="BB13" s="1"/>
      <c r="BC13" s="1"/>
      <c r="BD13" s="1"/>
      <c r="BE13" s="1"/>
      <c r="BL13" s="1" t="str">
        <f t="shared" ref="BL13:BL34" si="15">IF(AZ13= "", "", AZ13-BB13)</f>
        <v/>
      </c>
      <c r="BM13" s="1" t="str">
        <f t="shared" ref="BM13:BM34" si="16">IF(AZ13="","",AZ13-BD13)</f>
        <v/>
      </c>
      <c r="BO13" s="1">
        <v>20</v>
      </c>
      <c r="BP13" s="1">
        <v>40</v>
      </c>
      <c r="BS13" s="1">
        <v>168</v>
      </c>
      <c r="CG13" s="430" t="s">
        <v>439</v>
      </c>
      <c r="CH13" s="417">
        <v>1</v>
      </c>
      <c r="CI13" s="417">
        <v>1</v>
      </c>
      <c r="CJ13" s="431">
        <v>1</v>
      </c>
      <c r="CK13" s="431">
        <f t="shared" si="7"/>
        <v>2</v>
      </c>
      <c r="CL13" s="432">
        <v>1</v>
      </c>
      <c r="CM13" s="560">
        <f t="shared" si="10"/>
        <v>2</v>
      </c>
    </row>
    <row r="14" spans="1:105" x14ac:dyDescent="0.35">
      <c r="A14" s="112" t="s">
        <v>440</v>
      </c>
      <c r="B14" s="133">
        <f>IF(INPUT!B41 = "", "", INPUT!B41)</f>
        <v>2</v>
      </c>
      <c r="C14" s="133">
        <f>MIN($D$14:$G$14 )</f>
        <v>1</v>
      </c>
      <c r="D14" s="5">
        <v>1</v>
      </c>
      <c r="E14" s="133"/>
      <c r="F14" s="1">
        <v>3</v>
      </c>
      <c r="G14" s="133">
        <v>5</v>
      </c>
      <c r="H14" s="133">
        <f>IF(INPUT!H41="","",IF( AND(INPUT!H41 &lt;=3, INPUT!H41 &gt;=0), 5, IF(AND( INPUT!H41 &lt;=14, INPUT!H41 &gt; 3), 4, IF( INPUT!H41 &gt;14, 0, ""))))</f>
        <v>0</v>
      </c>
      <c r="I14" s="133">
        <f>IF(OR(INPUT!I41="", INPUT!J41= ""),"", IF(INPUT!J41/INPUT!I41&lt;=0.05, 5,0))</f>
        <v>5</v>
      </c>
      <c r="J14" s="128">
        <f>IF(INPUT!M41 = "NO", 5, IF(INPUT!M41 = "YES", 0, ""))</f>
        <v>0</v>
      </c>
      <c r="K14" s="133">
        <f>IF(INPUT!O41 = "YES", 5, IF(INPUT!O41 = "NO", 0, ""))</f>
        <v>5</v>
      </c>
      <c r="L14" s="1">
        <f>IF(INPUT!N41 = "NO", 5, IF(INPUT!N41 = "YES", 0, ""))</f>
        <v>5</v>
      </c>
      <c r="N14" s="399">
        <f t="shared" si="0"/>
        <v>0.02</v>
      </c>
      <c r="O14" s="400">
        <f>IF(INPUT!A41="","",IF(R14="", 0, INPUT!I41*INPUT!K41/R14/30))</f>
        <v>8.7109375000000003E-2</v>
      </c>
      <c r="P14" s="400">
        <f t="shared" si="1"/>
        <v>6.7109374999999999E-2</v>
      </c>
      <c r="Q14" s="467">
        <f>IF(INPUT!A41="","",IF(INPUT!J41 &lt;&gt; "", INPUT!J41/INPUT!I41, INPUT!L41*N14/INPUT!I41))</f>
        <v>1.147982062780269E-2</v>
      </c>
      <c r="R14" s="400">
        <f>IF( INPUT!J41 = "",IF(INPUT!L41="","",INPUT!L41), IF(N14=0, "",INPUT!J41/(DSS!N14*30)))</f>
        <v>2.1333333333333333</v>
      </c>
      <c r="S14" s="401">
        <f t="shared" si="2"/>
        <v>1</v>
      </c>
      <c r="T14" s="402">
        <f t="shared" si="3"/>
        <v>1</v>
      </c>
      <c r="V14" s="398">
        <f t="shared" si="4"/>
        <v>0.22959641255605381</v>
      </c>
      <c r="AZ14" s="1"/>
      <c r="BB14" s="1"/>
      <c r="BC14" s="1"/>
      <c r="BD14" s="1"/>
      <c r="BE14" s="1"/>
      <c r="BL14" s="1" t="str">
        <f t="shared" si="15"/>
        <v/>
      </c>
      <c r="BM14" s="1" t="str">
        <f t="shared" si="16"/>
        <v/>
      </c>
      <c r="BO14" s="1">
        <v>5</v>
      </c>
      <c r="BP14" s="1">
        <v>10</v>
      </c>
      <c r="BS14" s="1">
        <v>20</v>
      </c>
      <c r="CG14" s="294" t="s">
        <v>440</v>
      </c>
      <c r="CH14" s="1">
        <v>2</v>
      </c>
      <c r="CI14" s="1">
        <v>1</v>
      </c>
      <c r="CJ14" s="1">
        <v>2</v>
      </c>
      <c r="CK14" s="1">
        <f t="shared" si="7"/>
        <v>1</v>
      </c>
      <c r="CL14" s="1">
        <v>2</v>
      </c>
      <c r="CM14" s="563">
        <v>2</v>
      </c>
      <c r="CU14" s="349"/>
      <c r="CV14" s="33"/>
      <c r="CW14" s="33"/>
      <c r="CX14" s="33"/>
      <c r="CY14" s="33"/>
      <c r="CZ14" s="33"/>
    </row>
    <row r="15" spans="1:105" ht="12.65" customHeight="1" x14ac:dyDescent="0.35">
      <c r="A15" s="364" t="s">
        <v>441</v>
      </c>
      <c r="B15" s="418">
        <f>IF(INPUT!B42 = "", "", INPUT!B42)</f>
        <v>2</v>
      </c>
      <c r="C15" s="418">
        <f>MIN($D$15:$G$15 )</f>
        <v>0</v>
      </c>
      <c r="D15" s="415">
        <v>1</v>
      </c>
      <c r="E15" s="418"/>
      <c r="F15" s="417">
        <v>0</v>
      </c>
      <c r="G15" s="418">
        <v>0</v>
      </c>
      <c r="H15" s="418">
        <f>IF(INPUT!H42="","",IF( AND(INPUT!H42 &lt;=3, INPUT!H42 &gt;=0), 5, IF(AND( INPUT!H42 &lt;=14, INPUT!H42 &gt; 3), 4, IF( INPUT!H42 &gt;14, 0, ""))))</f>
        <v>0</v>
      </c>
      <c r="I15" s="418">
        <f>IF(OR(INPUT!I42="", INPUT!J42= ""),"", IF(INPUT!J42/INPUT!I42&lt;=0.05, 5,0))</f>
        <v>5</v>
      </c>
      <c r="J15" s="413">
        <f>IF(INPUT!M42 = "NO", 5, IF(INPUT!M42 = "YES", 0, ""))</f>
        <v>5</v>
      </c>
      <c r="K15" s="418">
        <f>IF(INPUT!O42 = "YES", 5, IF(INPUT!O42 = "NO", 0, ""))</f>
        <v>5</v>
      </c>
      <c r="L15" s="417">
        <f>IF(INPUT!N42 = "NO", 5, IF(INPUT!N42 = "YES", 0, ""))</f>
        <v>5</v>
      </c>
      <c r="N15" s="423">
        <f t="shared" si="0"/>
        <v>0</v>
      </c>
      <c r="O15" s="424">
        <f>IF(INPUT!A42="","",IF(R15="", 0, INPUT!I42*INPUT!K42/R15/30))</f>
        <v>0</v>
      </c>
      <c r="P15" s="424">
        <f t="shared" si="1"/>
        <v>0</v>
      </c>
      <c r="Q15" s="468">
        <f>IF(INPUT!A42="","",IF(INPUT!J42 &lt;&gt; "", INPUT!J42/INPUT!I42, INPUT!L42*N15/INPUT!I42))</f>
        <v>0</v>
      </c>
      <c r="R15" s="424" t="str">
        <f>IF( INPUT!J42 = "",IF(INPUT!L42="","",INPUT!L42), IF(N15=0, "",INPUT!J42/(DSS!N15*30)))</f>
        <v/>
      </c>
      <c r="S15" s="425">
        <f t="shared" si="2"/>
        <v>0</v>
      </c>
      <c r="T15" s="426">
        <f t="shared" si="3"/>
        <v>0</v>
      </c>
      <c r="V15" s="427" t="str">
        <f t="shared" si="4"/>
        <v/>
      </c>
      <c r="AZ15" s="1"/>
      <c r="BB15" s="1"/>
      <c r="BC15" s="1"/>
      <c r="BD15" s="1"/>
      <c r="BE15" s="1"/>
      <c r="BL15" s="1" t="str">
        <f t="shared" si="15"/>
        <v/>
      </c>
      <c r="BM15" s="1" t="str">
        <f t="shared" si="16"/>
        <v/>
      </c>
      <c r="BO15" s="1">
        <v>0</v>
      </c>
      <c r="BP15" s="1">
        <v>0</v>
      </c>
      <c r="BS15" s="1">
        <v>0</v>
      </c>
      <c r="CG15" s="430" t="s">
        <v>441</v>
      </c>
      <c r="CH15" s="417">
        <v>2</v>
      </c>
      <c r="CI15" s="417">
        <v>0</v>
      </c>
      <c r="CJ15" s="431">
        <v>2</v>
      </c>
      <c r="CK15" s="545">
        <v>1</v>
      </c>
      <c r="CL15" s="432">
        <v>2</v>
      </c>
      <c r="CM15" s="563">
        <v>2</v>
      </c>
    </row>
    <row r="16" spans="1:105" x14ac:dyDescent="0.35">
      <c r="A16" s="112" t="s">
        <v>442</v>
      </c>
      <c r="B16" s="133">
        <f>IF(INPUT!B43 = "", "", INPUT!B43)</f>
        <v>4</v>
      </c>
      <c r="C16" s="133">
        <f>MIN($D$16:$G$16 )</f>
        <v>0</v>
      </c>
      <c r="D16" s="5">
        <v>1</v>
      </c>
      <c r="E16" s="133"/>
      <c r="F16" s="1">
        <v>3</v>
      </c>
      <c r="G16" s="133">
        <v>0</v>
      </c>
      <c r="H16" s="133">
        <f>IF(INPUT!H43="","",IF( AND(INPUT!H43 &lt;=3, INPUT!H43 &gt;=0), 5, IF(AND( INPUT!H43 &lt;=14, INPUT!H43 &gt; 3), 4, IF( INPUT!H43 &gt;14, 0, ""))))</f>
        <v>0</v>
      </c>
      <c r="I16" s="133">
        <f>IF(OR(INPUT!I43="", INPUT!J43= ""),"", IF(INPUT!J43/INPUT!I43&lt;=0.05, 5,0))</f>
        <v>5</v>
      </c>
      <c r="J16" s="128">
        <f>IF(INPUT!M43 = "NO", 5, IF(INPUT!M43 = "YES", 0, ""))</f>
        <v>0</v>
      </c>
      <c r="K16" s="133">
        <f>IF(INPUT!O43 = "YES", 5, IF(INPUT!O43 = "NO", 0, ""))</f>
        <v>5</v>
      </c>
      <c r="L16" s="1">
        <f>IF(INPUT!N43 = "NO", 5, IF(INPUT!N43 = "YES", 0, ""))</f>
        <v>5</v>
      </c>
      <c r="N16" s="399">
        <f t="shared" si="0"/>
        <v>0.06</v>
      </c>
      <c r="O16" s="400">
        <f>IF(INPUT!A43="","",IF(R16="", 0, INPUT!I43*INPUT!K43/R16/30))</f>
        <v>0.20906249999999996</v>
      </c>
      <c r="P16" s="400">
        <f t="shared" si="1"/>
        <v>0.14906249999999996</v>
      </c>
      <c r="Q16" s="467">
        <f>IF(INPUT!A43="","",IF(INPUT!J43 &lt;&gt; "", INPUT!J43/INPUT!I43, INPUT!L43*N16/INPUT!I43))</f>
        <v>1.4349775784753363E-2</v>
      </c>
      <c r="R16" s="400">
        <f>IF( INPUT!J43 = "",IF(INPUT!L43="","",INPUT!L43), IF(N16=0, "",INPUT!J43/(DSS!N16*30)))</f>
        <v>0.88888888888888906</v>
      </c>
      <c r="S16" s="401">
        <f t="shared" si="2"/>
        <v>1</v>
      </c>
      <c r="T16" s="402">
        <f t="shared" si="3"/>
        <v>2</v>
      </c>
      <c r="V16" s="398">
        <f t="shared" si="4"/>
        <v>0.28699551569506732</v>
      </c>
      <c r="Y16" s="543"/>
      <c r="AZ16" s="1"/>
      <c r="BB16" s="1"/>
      <c r="BC16" s="1"/>
      <c r="BD16" s="1"/>
      <c r="BE16" s="1"/>
      <c r="BL16" s="1" t="str">
        <f t="shared" si="15"/>
        <v/>
      </c>
      <c r="BM16" s="1" t="str">
        <f t="shared" si="16"/>
        <v/>
      </c>
      <c r="BO16" s="1">
        <v>10</v>
      </c>
      <c r="BP16" s="1">
        <v>40</v>
      </c>
      <c r="BS16" s="1">
        <v>60</v>
      </c>
      <c r="CG16" s="294" t="s">
        <v>442</v>
      </c>
      <c r="CH16" s="1">
        <v>4</v>
      </c>
      <c r="CI16" s="1">
        <v>0</v>
      </c>
      <c r="CJ16" s="1">
        <v>4</v>
      </c>
      <c r="CK16" s="1">
        <f t="shared" si="7"/>
        <v>2</v>
      </c>
      <c r="CL16" s="1">
        <v>4</v>
      </c>
      <c r="CM16" s="133">
        <f t="shared" si="10"/>
        <v>2</v>
      </c>
      <c r="CU16" s="1"/>
    </row>
    <row r="17" spans="1:103" x14ac:dyDescent="0.35">
      <c r="A17" s="364" t="s">
        <v>443</v>
      </c>
      <c r="B17" s="418">
        <f>IF(INPUT!B44 = "", "", INPUT!B44)</f>
        <v>3</v>
      </c>
      <c r="C17" s="418">
        <f>MIN($D$17:$G$17 )</f>
        <v>1</v>
      </c>
      <c r="D17" s="415">
        <v>1</v>
      </c>
      <c r="E17" s="418"/>
      <c r="F17" s="417">
        <v>3</v>
      </c>
      <c r="G17" s="418">
        <v>1</v>
      </c>
      <c r="H17" s="418">
        <f>IF(INPUT!H44="","",IF( AND(INPUT!H44 &lt;=3, INPUT!H44 &gt;=0), 5, IF(AND( INPUT!H44 &lt;=14, INPUT!H44 &gt; 3), 4, IF( INPUT!H44 &gt;14, 0, ""))))</f>
        <v>0</v>
      </c>
      <c r="I17" s="418">
        <f>IF(OR(INPUT!I44="", INPUT!J44= ""),"", IF(INPUT!J44/INPUT!I44&lt;=0.05, 5,0))</f>
        <v>5</v>
      </c>
      <c r="J17" s="413">
        <f>IF(INPUT!M44 = "NO", 5, IF(INPUT!M44 = "YES", 0, ""))</f>
        <v>0</v>
      </c>
      <c r="K17" s="418">
        <f>IF(INPUT!O44 = "YES", 5, IF(INPUT!O44 = "NO", 0, ""))</f>
        <v>5</v>
      </c>
      <c r="L17" s="417">
        <f>IF(INPUT!N44 = "NO", 5, IF(INPUT!N44 = "YES", 0, ""))</f>
        <v>5</v>
      </c>
      <c r="N17" s="423">
        <f t="shared" si="0"/>
        <v>0.11</v>
      </c>
      <c r="O17" s="424">
        <f>IF(INPUT!A44="","",IF(R17="", 0, INPUT!I44*INPUT!K44/R17/30))</f>
        <v>0.31940104166666666</v>
      </c>
      <c r="P17" s="424">
        <f t="shared" si="1"/>
        <v>0.20940104166666668</v>
      </c>
      <c r="Q17" s="468">
        <f>IF(INPUT!A44="","",IF(INPUT!J44 &lt;&gt; "", INPUT!J44/INPUT!I44, INPUT!L44*N17/INPUT!I44))</f>
        <v>1.7219730941704037E-2</v>
      </c>
      <c r="R17" s="424">
        <f>IF( INPUT!J44 = "",IF(INPUT!L44="","",INPUT!L44), IF(N17=0, "",INPUT!J44/(DSS!N17*30)))</f>
        <v>0.58181818181818179</v>
      </c>
      <c r="S17" s="425">
        <f t="shared" si="2"/>
        <v>1</v>
      </c>
      <c r="T17" s="426">
        <f t="shared" si="3"/>
        <v>2</v>
      </c>
      <c r="V17" s="427">
        <f t="shared" si="4"/>
        <v>0.34439461883408073</v>
      </c>
      <c r="AZ17" s="1"/>
      <c r="BB17" s="1"/>
      <c r="BC17" s="1"/>
      <c r="BD17" s="1"/>
      <c r="BE17" s="1"/>
      <c r="BL17" s="1" t="str">
        <f t="shared" si="15"/>
        <v/>
      </c>
      <c r="BM17" s="1" t="str">
        <f t="shared" si="16"/>
        <v/>
      </c>
      <c r="BO17" s="1">
        <v>10</v>
      </c>
      <c r="BP17" s="1">
        <v>40</v>
      </c>
      <c r="BS17" s="1">
        <v>110</v>
      </c>
      <c r="CG17" s="430" t="s">
        <v>443</v>
      </c>
      <c r="CH17" s="417">
        <v>3</v>
      </c>
      <c r="CI17" s="417">
        <v>1</v>
      </c>
      <c r="CJ17" s="431">
        <v>3</v>
      </c>
      <c r="CK17" s="431">
        <f t="shared" si="7"/>
        <v>2</v>
      </c>
      <c r="CL17" s="432">
        <v>3</v>
      </c>
      <c r="CM17" s="560">
        <f t="shared" si="10"/>
        <v>2</v>
      </c>
      <c r="CU17" s="1"/>
    </row>
    <row r="18" spans="1:103" ht="15" thickBot="1" x14ac:dyDescent="0.4">
      <c r="A18" s="112" t="s">
        <v>444</v>
      </c>
      <c r="B18" s="133">
        <f>IF(INPUT!B45 = "", "", INPUT!B45)</f>
        <v>1</v>
      </c>
      <c r="C18" s="133">
        <f>MIN($D$18:$G$18 )</f>
        <v>4</v>
      </c>
      <c r="D18" s="5">
        <v>5</v>
      </c>
      <c r="E18" s="133"/>
      <c r="F18" s="1">
        <v>4</v>
      </c>
      <c r="G18" s="133">
        <v>5</v>
      </c>
      <c r="H18" s="133">
        <f>IF(INPUT!H45="","",IF( AND(INPUT!H45 &lt;=3, INPUT!H45 &gt;=0), 5, IF(AND( INPUT!H45 &lt;=14, INPUT!H45 &gt; 3), 4, IF( INPUT!H45 &gt;14, 0, ""))))</f>
        <v>5</v>
      </c>
      <c r="I18" s="133">
        <f>IF(OR(INPUT!I45="", INPUT!J45= ""),"", IF(INPUT!J45/INPUT!I45&lt;=0.05, 5,0))</f>
        <v>5</v>
      </c>
      <c r="J18" s="128">
        <f>IF(INPUT!M45 = "NO", 5, IF(INPUT!M45 = "YES", 0, ""))</f>
        <v>0</v>
      </c>
      <c r="K18" s="133">
        <f>IF(INPUT!O45 = "YES", 5, IF(INPUT!O45 = "NO", 0, ""))</f>
        <v>0</v>
      </c>
      <c r="L18" s="1">
        <f>IF(INPUT!N45 = "NO", 5, IF(INPUT!N45 = "YES", 0, ""))</f>
        <v>5</v>
      </c>
      <c r="N18" s="399">
        <f t="shared" si="0"/>
        <v>0.1</v>
      </c>
      <c r="O18" s="400">
        <f>IF(INPUT!A45="","",IF(R18="", 0, INPUT!I45*INPUT!K45/R18/30))</f>
        <v>0.359375</v>
      </c>
      <c r="P18" s="400">
        <f t="shared" si="1"/>
        <v>0.25937500000000002</v>
      </c>
      <c r="Q18" s="467">
        <f>IF(INPUT!A45="","",IF(INPUT!J45 &lt;&gt; "", INPUT!J45/INPUT!I45, INPUT!L45*N18/INPUT!I45))</f>
        <v>1.391304347826087E-2</v>
      </c>
      <c r="R18" s="400">
        <f>IF( INPUT!J45 = "",IF(INPUT!L45="","",INPUT!L45), IF(N18=0, "",INPUT!J45/(DSS!N18*30)))</f>
        <v>0.53333333333333333</v>
      </c>
      <c r="S18" s="401">
        <f t="shared" si="2"/>
        <v>1</v>
      </c>
      <c r="T18" s="402">
        <f t="shared" si="3"/>
        <v>2</v>
      </c>
      <c r="V18" s="398">
        <f t="shared" si="4"/>
        <v>0.27826086956521739</v>
      </c>
      <c r="AZ18" s="1"/>
      <c r="BB18" s="1"/>
      <c r="BC18" s="1"/>
      <c r="BD18" s="1"/>
      <c r="BE18" s="1"/>
      <c r="BL18" s="1" t="str">
        <f t="shared" si="15"/>
        <v/>
      </c>
      <c r="BM18" s="1" t="str">
        <f t="shared" si="16"/>
        <v/>
      </c>
      <c r="BO18" s="1">
        <v>20</v>
      </c>
      <c r="BP18" s="1">
        <v>40</v>
      </c>
      <c r="BS18" s="1">
        <v>100</v>
      </c>
      <c r="CG18" s="294" t="s">
        <v>444</v>
      </c>
      <c r="CH18" s="1">
        <v>1</v>
      </c>
      <c r="CI18" s="1">
        <v>4</v>
      </c>
      <c r="CJ18" s="1">
        <v>1</v>
      </c>
      <c r="CK18" s="1">
        <f t="shared" si="7"/>
        <v>2</v>
      </c>
      <c r="CL18" s="1">
        <v>1</v>
      </c>
      <c r="CM18" s="560">
        <f t="shared" si="10"/>
        <v>2</v>
      </c>
      <c r="CU18" s="1"/>
    </row>
    <row r="19" spans="1:103" x14ac:dyDescent="0.35">
      <c r="A19" s="364" t="s">
        <v>445</v>
      </c>
      <c r="B19" s="418">
        <f>IF(INPUT!B46 = "", "", INPUT!B46)</f>
        <v>1</v>
      </c>
      <c r="C19" s="418">
        <f>MIN($D$19:$G$19 )</f>
        <v>2</v>
      </c>
      <c r="D19" s="415">
        <v>2</v>
      </c>
      <c r="E19" s="418"/>
      <c r="F19" s="417">
        <v>4</v>
      </c>
      <c r="G19" s="418">
        <v>5</v>
      </c>
      <c r="H19" s="418">
        <f>IF(INPUT!H46="","",IF( AND(INPUT!H46 &lt;=3, INPUT!H46 &gt;=0), 5, IF(AND( INPUT!H46 &lt;=14, INPUT!H46 &gt; 3), 4, IF( INPUT!H46 &gt;14, 0, ""))))</f>
        <v>5</v>
      </c>
      <c r="I19" s="418">
        <f>IF(OR(INPUT!I46="", INPUT!J46= ""),"", IF(INPUT!J46/INPUT!I46&lt;=0.05, 5,0))</f>
        <v>5</v>
      </c>
      <c r="J19" s="413">
        <f>IF(INPUT!M46 = "NO", 5, IF(INPUT!M46 = "YES", 0, ""))</f>
        <v>0</v>
      </c>
      <c r="K19" s="418">
        <f>IF(INPUT!O46 = "YES", 5, IF(INPUT!O46 = "NO", 0, ""))</f>
        <v>0</v>
      </c>
      <c r="L19" s="417">
        <f>IF(INPUT!N46 = "NO", 5, IF(INPUT!N46 = "YES", 0, ""))</f>
        <v>5</v>
      </c>
      <c r="N19" s="423">
        <f t="shared" si="0"/>
        <v>0.314</v>
      </c>
      <c r="O19" s="424">
        <f>IF(INPUT!A46="","",IF(R19="", 0, INPUT!I46*INPUT!K46/R19/30))</f>
        <v>0.9403645833333335</v>
      </c>
      <c r="P19" s="424">
        <f t="shared" si="1"/>
        <v>0.62636458333333356</v>
      </c>
      <c r="Q19" s="468">
        <f>IF(INPUT!A46="","",IF(INPUT!J46 &lt;&gt; "", INPUT!J46/INPUT!I46, INPUT!L46*N19/INPUT!I46))</f>
        <v>1.6695652173913042E-2</v>
      </c>
      <c r="R19" s="424">
        <f>IF( INPUT!J46 = "",IF(INPUT!L46="","",INPUT!L46), IF(N19=0, "",INPUT!J46/(DSS!N19*30)))</f>
        <v>0.2038216560509554</v>
      </c>
      <c r="S19" s="425">
        <f t="shared" si="2"/>
        <v>2</v>
      </c>
      <c r="T19" s="426">
        <f t="shared" si="3"/>
        <v>2</v>
      </c>
      <c r="V19" s="427">
        <f t="shared" si="4"/>
        <v>0.33391304347826078</v>
      </c>
      <c r="AZ19" s="1"/>
      <c r="BB19" s="1"/>
      <c r="BC19" s="1"/>
      <c r="BD19" s="1"/>
      <c r="BE19" s="1"/>
      <c r="BL19" s="1" t="str">
        <f t="shared" si="15"/>
        <v/>
      </c>
      <c r="BM19" s="1" t="str">
        <f t="shared" si="16"/>
        <v/>
      </c>
      <c r="BO19" s="1">
        <v>20</v>
      </c>
      <c r="BP19" s="1">
        <v>48</v>
      </c>
      <c r="BS19" s="1">
        <v>314</v>
      </c>
      <c r="CG19" s="430" t="s">
        <v>445</v>
      </c>
      <c r="CH19" s="417">
        <v>1</v>
      </c>
      <c r="CI19" s="417">
        <v>2</v>
      </c>
      <c r="CJ19" s="431">
        <v>1</v>
      </c>
      <c r="CK19" s="431">
        <f t="shared" si="7"/>
        <v>2</v>
      </c>
      <c r="CL19" s="432">
        <v>1</v>
      </c>
      <c r="CM19" s="560">
        <f t="shared" si="10"/>
        <v>2</v>
      </c>
      <c r="CU19" s="1"/>
      <c r="CW19" s="631" t="s">
        <v>150</v>
      </c>
      <c r="CX19" s="632"/>
      <c r="CY19" s="633"/>
    </row>
    <row r="20" spans="1:103" ht="15" customHeight="1" thickBot="1" x14ac:dyDescent="0.4">
      <c r="A20" s="112" t="s">
        <v>446</v>
      </c>
      <c r="B20" s="133">
        <f>IF(INPUT!B47 = "", "", INPUT!B47)</f>
        <v>2</v>
      </c>
      <c r="C20" s="133">
        <f>MIN($D$20:$G$20 )</f>
        <v>0</v>
      </c>
      <c r="D20" s="5">
        <v>1</v>
      </c>
      <c r="E20" s="133"/>
      <c r="F20" s="1">
        <v>0</v>
      </c>
      <c r="G20" s="133">
        <v>2</v>
      </c>
      <c r="H20" s="133">
        <f>IF(INPUT!H47="","",IF( AND(INPUT!H47 &lt;=3, INPUT!H47 &gt;=0), 5, IF(AND( INPUT!H47 &lt;=14, INPUT!H47 &gt; 3), 4, IF( INPUT!H47 &gt;14, 0, ""))))</f>
        <v>0</v>
      </c>
      <c r="I20" s="133">
        <f>IF(OR(INPUT!I47="", INPUT!J47= ""),"", IF(INPUT!J47/INPUT!I47&lt;=0.05, 5,0))</f>
        <v>5</v>
      </c>
      <c r="J20" s="128">
        <f>IF(INPUT!M47 = "NO", 5, IF(INPUT!M47 = "YES", 0, ""))</f>
        <v>0</v>
      </c>
      <c r="K20" s="133">
        <f>IF(INPUT!O47 = "YES", 5, IF(INPUT!O47 = "NO", 0, ""))</f>
        <v>5</v>
      </c>
      <c r="L20" s="1">
        <f>IF(INPUT!N47 = "NO", 5, IF(INPUT!N47 = "YES", 0, ""))</f>
        <v>5</v>
      </c>
      <c r="N20" s="399">
        <f t="shared" si="0"/>
        <v>0.02</v>
      </c>
      <c r="O20" s="400">
        <f>IF(INPUT!A47="","",IF(R20="", 0, INPUT!I47*INPUT!K47/R20/30))</f>
        <v>8.984375E-2</v>
      </c>
      <c r="P20" s="400">
        <f t="shared" si="1"/>
        <v>6.9843749999999996E-2</v>
      </c>
      <c r="Q20" s="467">
        <f>IF(INPUT!A47="","",IF(INPUT!J47 &lt;&gt; "", INPUT!J47/INPUT!I47, INPUT!L47*N20/INPUT!I47))</f>
        <v>1.1130434782608696E-2</v>
      </c>
      <c r="R20" s="400">
        <f>IF( INPUT!J47 = "",IF(INPUT!L47="","",INPUT!L47), IF(N20=0, "",INPUT!J47/(DSS!N20*30)))</f>
        <v>2.1333333333333333</v>
      </c>
      <c r="S20" s="401">
        <f t="shared" si="2"/>
        <v>1</v>
      </c>
      <c r="T20" s="402">
        <f t="shared" si="3"/>
        <v>1</v>
      </c>
      <c r="V20" s="398">
        <f t="shared" si="4"/>
        <v>0.22260869565217392</v>
      </c>
      <c r="AZ20" s="1"/>
      <c r="BB20" s="1"/>
      <c r="BC20" s="1"/>
      <c r="BD20" s="1"/>
      <c r="BE20" s="1"/>
      <c r="BL20" s="1" t="str">
        <f t="shared" si="15"/>
        <v/>
      </c>
      <c r="BM20" s="1" t="str">
        <f t="shared" si="16"/>
        <v/>
      </c>
      <c r="BO20" s="1">
        <v>10</v>
      </c>
      <c r="BP20" s="1">
        <v>20</v>
      </c>
      <c r="BS20" s="1">
        <v>20</v>
      </c>
      <c r="CG20" s="294" t="s">
        <v>446</v>
      </c>
      <c r="CH20" s="1">
        <v>2</v>
      </c>
      <c r="CI20" s="1">
        <v>0</v>
      </c>
      <c r="CJ20" s="1">
        <v>2</v>
      </c>
      <c r="CK20" s="1">
        <f t="shared" si="7"/>
        <v>1</v>
      </c>
      <c r="CL20" s="1">
        <v>2</v>
      </c>
      <c r="CM20" s="563">
        <v>2</v>
      </c>
      <c r="CS20" s="646" t="s">
        <v>151</v>
      </c>
      <c r="CT20" s="647"/>
      <c r="CU20" s="652" t="s">
        <v>131</v>
      </c>
      <c r="CW20" s="634"/>
      <c r="CX20" s="635"/>
      <c r="CY20" s="636"/>
    </row>
    <row r="21" spans="1:103" x14ac:dyDescent="0.35">
      <c r="A21" s="364" t="s">
        <v>447</v>
      </c>
      <c r="B21" s="418">
        <f>IF(INPUT!B48 = "", "", INPUT!B48)</f>
        <v>2</v>
      </c>
      <c r="C21" s="418">
        <f>MIN($D$21:$G$21 )</f>
        <v>1</v>
      </c>
      <c r="D21" s="415">
        <v>1</v>
      </c>
      <c r="E21" s="418"/>
      <c r="F21" s="417">
        <v>4</v>
      </c>
      <c r="G21" s="418">
        <v>5</v>
      </c>
      <c r="H21" s="418">
        <f>IF(INPUT!H48="","",IF( AND(INPUT!H48 &lt;=3, INPUT!H48 &gt;=0), 5, IF(AND( INPUT!H48 &lt;=14, INPUT!H48 &gt; 3), 4, IF( INPUT!H48 &gt;14, 0, ""))))</f>
        <v>4</v>
      </c>
      <c r="I21" s="418">
        <f>IF(OR(INPUT!I48="", INPUT!J48= ""),"", IF(INPUT!J48/INPUT!I48&lt;=0.05, 5,0))</f>
        <v>5</v>
      </c>
      <c r="J21" s="413">
        <f>IF(INPUT!M48 = "NO", 5, IF(INPUT!M48 = "YES", 0, ""))</f>
        <v>5</v>
      </c>
      <c r="K21" s="418">
        <f>IF(INPUT!O48 = "YES", 5, IF(INPUT!O48 = "NO", 0, ""))</f>
        <v>5</v>
      </c>
      <c r="L21" s="417">
        <f>IF(INPUT!N48 = "NO", 5, IF(INPUT!N48 = "YES", 0, ""))</f>
        <v>5</v>
      </c>
      <c r="N21" s="423">
        <f t="shared" si="0"/>
        <v>0.05</v>
      </c>
      <c r="O21" s="424">
        <f>IF(INPUT!A48="","",IF(R21="", 0, INPUT!I48*INPUT!K48/R21/30))</f>
        <v>0.1796875</v>
      </c>
      <c r="P21" s="424">
        <f t="shared" si="1"/>
        <v>0.12968750000000001</v>
      </c>
      <c r="Q21" s="468">
        <f>IF(INPUT!A48="","",IF(INPUT!J48 &lt;&gt; "", INPUT!J48/INPUT!I48, INPUT!L48*N21/INPUT!I48))</f>
        <v>1.391304347826087E-2</v>
      </c>
      <c r="R21" s="424">
        <f>IF( INPUT!J48 = "",IF(INPUT!L48="","",INPUT!L48), IF(N21=0, "",INPUT!J48/(DSS!N21*30)))</f>
        <v>1.0666666666666667</v>
      </c>
      <c r="S21" s="425">
        <f t="shared" si="2"/>
        <v>1</v>
      </c>
      <c r="T21" s="426">
        <f t="shared" si="3"/>
        <v>1</v>
      </c>
      <c r="V21" s="427">
        <f t="shared" si="4"/>
        <v>0.27826086956521739</v>
      </c>
      <c r="AZ21" s="1"/>
      <c r="BB21" s="1"/>
      <c r="BC21" s="1"/>
      <c r="BD21" s="1"/>
      <c r="BE21" s="1"/>
      <c r="BL21" s="1" t="str">
        <f t="shared" si="15"/>
        <v/>
      </c>
      <c r="BM21" s="1" t="str">
        <f t="shared" si="16"/>
        <v/>
      </c>
      <c r="BO21" s="1">
        <v>10</v>
      </c>
      <c r="BP21" s="1">
        <v>20</v>
      </c>
      <c r="BS21" s="1">
        <v>50</v>
      </c>
      <c r="CG21" s="430" t="s">
        <v>447</v>
      </c>
      <c r="CH21" s="417">
        <v>2</v>
      </c>
      <c r="CI21" s="417">
        <v>1</v>
      </c>
      <c r="CJ21" s="431">
        <v>2</v>
      </c>
      <c r="CK21" s="431">
        <f t="shared" si="7"/>
        <v>1</v>
      </c>
      <c r="CL21" s="432">
        <v>2</v>
      </c>
      <c r="CM21" s="563">
        <v>2</v>
      </c>
      <c r="CS21" s="648"/>
      <c r="CT21" s="649"/>
      <c r="CU21" s="653"/>
      <c r="CW21" s="391" t="s">
        <v>131</v>
      </c>
      <c r="CX21" s="391" t="s">
        <v>139</v>
      </c>
      <c r="CY21" s="434" t="s">
        <v>145</v>
      </c>
    </row>
    <row r="22" spans="1:103" x14ac:dyDescent="0.35">
      <c r="A22" s="112" t="s">
        <v>448</v>
      </c>
      <c r="B22" s="133">
        <f>IF(INPUT!B49 = "", "", INPUT!B49)</f>
        <v>1</v>
      </c>
      <c r="C22" s="133">
        <f>MIN($D$22:$G$22 )</f>
        <v>1</v>
      </c>
      <c r="D22" s="5">
        <v>1</v>
      </c>
      <c r="E22" s="133"/>
      <c r="F22" s="1">
        <v>2</v>
      </c>
      <c r="G22" s="133">
        <v>1</v>
      </c>
      <c r="H22" s="133">
        <f>IF(INPUT!H49="","",IF( AND(INPUT!H49 &lt;=3, INPUT!H49 &gt;=0), 5, IF(AND( INPUT!H49 &lt;=14, INPUT!H49 &gt; 3), 4, IF( INPUT!H49 &gt;14, 0, ""))))</f>
        <v>4</v>
      </c>
      <c r="I22" s="133">
        <f>IF(OR(INPUT!I49="", INPUT!J49= ""),"", IF(INPUT!J49/INPUT!I49&lt;=0.05, 5,0))</f>
        <v>5</v>
      </c>
      <c r="J22" s="128">
        <f>IF(INPUT!M49 = "NO", 5, IF(INPUT!M49 = "YES", 0, ""))</f>
        <v>5</v>
      </c>
      <c r="K22" s="133">
        <f>IF(INPUT!O49 = "YES", 5, IF(INPUT!O49 = "NO", 0, ""))</f>
        <v>5</v>
      </c>
      <c r="L22" s="1">
        <f>IF(INPUT!N49 = "NO", 5, IF(INPUT!N49 = "YES", 0, ""))</f>
        <v>5</v>
      </c>
      <c r="N22" s="399">
        <f t="shared" si="0"/>
        <v>0</v>
      </c>
      <c r="O22" s="400">
        <f>IF(INPUT!A49="","",IF(R22="", 0, INPUT!I49*INPUT!K49/R22/30))</f>
        <v>0</v>
      </c>
      <c r="P22" s="400">
        <f t="shared" si="1"/>
        <v>0</v>
      </c>
      <c r="Q22" s="467">
        <f>IF(INPUT!A49="","",IF(INPUT!J49 &lt;&gt; "", INPUT!J49/INPUT!I49, INPUT!L49*N22/INPUT!I49))</f>
        <v>0</v>
      </c>
      <c r="R22" s="400" t="str">
        <f>IF( INPUT!J49 = "",IF(INPUT!L49="","",INPUT!L49), IF(N22=0, "",INPUT!J49/(DSS!N22*30)))</f>
        <v/>
      </c>
      <c r="S22" s="401">
        <f t="shared" si="2"/>
        <v>0</v>
      </c>
      <c r="T22" s="402">
        <f t="shared" si="3"/>
        <v>0</v>
      </c>
      <c r="V22" s="398" t="str">
        <f t="shared" si="4"/>
        <v/>
      </c>
      <c r="AZ22" s="1"/>
      <c r="BB22" s="1"/>
      <c r="BC22" s="1"/>
      <c r="BD22" s="1"/>
      <c r="BE22" s="1"/>
      <c r="BL22" s="1" t="str">
        <f t="shared" si="15"/>
        <v/>
      </c>
      <c r="BM22" s="1" t="str">
        <f t="shared" si="16"/>
        <v/>
      </c>
      <c r="BO22" s="1">
        <v>0</v>
      </c>
      <c r="BP22" s="1">
        <v>0</v>
      </c>
      <c r="BS22" s="1">
        <v>0</v>
      </c>
      <c r="CG22" s="294" t="s">
        <v>448</v>
      </c>
      <c r="CH22" s="1">
        <v>1</v>
      </c>
      <c r="CI22" s="1">
        <v>1</v>
      </c>
      <c r="CJ22" s="1">
        <v>1</v>
      </c>
      <c r="CK22" s="545">
        <v>1</v>
      </c>
      <c r="CL22" s="1">
        <v>1</v>
      </c>
      <c r="CM22" s="563">
        <v>2</v>
      </c>
      <c r="CS22" s="650"/>
      <c r="CT22" s="651"/>
      <c r="CU22" s="654"/>
      <c r="CW22" s="392"/>
      <c r="CX22" s="392"/>
      <c r="CY22" s="435"/>
    </row>
    <row r="23" spans="1:103" x14ac:dyDescent="0.35">
      <c r="A23" s="364" t="s">
        <v>449</v>
      </c>
      <c r="B23" s="418">
        <f>IF(INPUT!B50 = "", "", INPUT!B50)</f>
        <v>1</v>
      </c>
      <c r="C23" s="418">
        <f>MIN($D$23:$G$23 )</f>
        <v>0</v>
      </c>
      <c r="D23" s="415">
        <v>3</v>
      </c>
      <c r="E23" s="418"/>
      <c r="F23" s="417">
        <v>0</v>
      </c>
      <c r="G23" s="418">
        <v>3</v>
      </c>
      <c r="H23" s="418">
        <f>IF(INPUT!H50="","",IF( AND(INPUT!H50 &lt;=3, INPUT!H50 &gt;=0), 5, IF(AND( INPUT!H50 &lt;=14, INPUT!H50 &gt; 3), 4, IF( INPUT!H50 &gt;14, 0, ""))))</f>
        <v>0</v>
      </c>
      <c r="I23" s="418">
        <f>IF(OR(INPUT!I50="", INPUT!J50= ""),"", IF(INPUT!J50/INPUT!I50&lt;=0.05, 5,0))</f>
        <v>0</v>
      </c>
      <c r="J23" s="413">
        <f>IF(INPUT!M50 = "NO", 5, IF(INPUT!M50 = "YES", 0, ""))</f>
        <v>5</v>
      </c>
      <c r="K23" s="418">
        <f>IF(INPUT!O50 = "YES", 5, IF(INPUT!O50 = "NO", 0, ""))</f>
        <v>5</v>
      </c>
      <c r="L23" s="417">
        <f>IF(INPUT!N50 = "NO", 5, IF(INPUT!N50 = "YES", 0, ""))</f>
        <v>5</v>
      </c>
      <c r="N23" s="423">
        <f t="shared" si="0"/>
        <v>0.18</v>
      </c>
      <c r="O23" s="424">
        <f>IF(INPUT!A50="","",IF(R23="", 0, INPUT!I50*INPUT!K50/R23/30))</f>
        <v>4.7180616740088104E-2</v>
      </c>
      <c r="P23" s="424">
        <f t="shared" si="1"/>
        <v>-0.13281938325991188</v>
      </c>
      <c r="Q23" s="468">
        <f>IF(INPUT!A50="","",IF(INPUT!J50 &lt;&gt; "", INPUT!J50/INPUT!I50, INPUT!L50*N23/INPUT!I50))</f>
        <v>0.19075630252100839</v>
      </c>
      <c r="R23" s="424">
        <f>IF( INPUT!J50 = "",IF(INPUT!L50="","",INPUT!L50), IF(N23=0, "",INPUT!J50/(DSS!N23*30)))</f>
        <v>4.2037037037037042</v>
      </c>
      <c r="S23" s="425">
        <f t="shared" si="2"/>
        <v>1</v>
      </c>
      <c r="T23" s="426">
        <f t="shared" si="3"/>
        <v>1</v>
      </c>
      <c r="V23" s="427">
        <f t="shared" si="4"/>
        <v>3.8151260504201683</v>
      </c>
      <c r="AZ23" s="1"/>
      <c r="BB23" s="1"/>
      <c r="BC23" s="1"/>
      <c r="BD23" s="1"/>
      <c r="BE23" s="1"/>
      <c r="BL23" s="1" t="str">
        <f t="shared" si="15"/>
        <v/>
      </c>
      <c r="BM23" s="1" t="str">
        <f t="shared" si="16"/>
        <v/>
      </c>
      <c r="BO23" s="1">
        <v>40</v>
      </c>
      <c r="BP23" s="1">
        <v>80</v>
      </c>
      <c r="BS23" s="1">
        <v>180</v>
      </c>
      <c r="CG23" s="430" t="s">
        <v>449</v>
      </c>
      <c r="CH23" s="417">
        <v>1</v>
      </c>
      <c r="CI23" s="417">
        <v>0</v>
      </c>
      <c r="CJ23" s="431"/>
      <c r="CK23" s="431"/>
      <c r="CL23" s="432"/>
      <c r="CM23" s="433"/>
      <c r="CW23" s="392">
        <v>1</v>
      </c>
      <c r="CX23" s="392">
        <v>0</v>
      </c>
      <c r="CY23" s="435">
        <v>1</v>
      </c>
    </row>
    <row r="24" spans="1:103" x14ac:dyDescent="0.35">
      <c r="A24" s="112"/>
      <c r="B24" s="133" t="str">
        <f>IF(INPUT!B51 = "", "", INPUT!B51)</f>
        <v/>
      </c>
      <c r="C24" s="133"/>
      <c r="D24" s="5"/>
      <c r="E24" s="133"/>
      <c r="F24" s="1"/>
      <c r="G24" s="133"/>
      <c r="H24" s="133" t="str">
        <f>IF(INPUT!H51="","",IF( AND(INPUT!H51 &lt;=3, INPUT!H51 &gt;=0), 5, IF(AND( INPUT!H51 &lt;=14, INPUT!H51 &gt; 3), 4, IF( INPUT!H51 &gt;14, 0, ""))))</f>
        <v/>
      </c>
      <c r="I24" s="133"/>
      <c r="J24" s="128" t="str">
        <f>IF(INPUT!M51 = "NO", 5, IF(INPUT!M51 = "YES", 0, ""))</f>
        <v/>
      </c>
      <c r="K24" s="133" t="str">
        <f>IF(INPUT!O51 = "YES", 5, IF(INPUT!O51 = "NO", 0, ""))</f>
        <v/>
      </c>
      <c r="L24" s="1" t="str">
        <f>IF(INPUT!N51 = "NO", 5, IF(INPUT!N51 = "YES", 0, ""))</f>
        <v/>
      </c>
      <c r="N24" s="399" t="str">
        <f t="shared" si="0"/>
        <v/>
      </c>
      <c r="O24" s="400" t="str">
        <f>IF(INPUT!A51="","",IF(R24="", 0, INPUT!I51*INPUT!K51/R24/30))</f>
        <v/>
      </c>
      <c r="P24" s="400" t="str">
        <f t="shared" si="1"/>
        <v/>
      </c>
      <c r="Q24" s="467" t="str">
        <f>IF(INPUT!A51="","",IF(INPUT!J51 &lt;&gt; "", INPUT!J51/INPUT!I51, INPUT!L51*N24/INPUT!I51))</f>
        <v/>
      </c>
      <c r="R24" s="400" t="str">
        <f>IF( INPUT!J51 = "",IF(INPUT!L51="","",INPUT!L51), IF(N24=0, "",INPUT!J51/(DSS!N24*30)))</f>
        <v/>
      </c>
      <c r="S24" s="401" t="str">
        <f t="shared" si="2"/>
        <v/>
      </c>
      <c r="T24" s="402" t="str">
        <f t="shared" si="3"/>
        <v/>
      </c>
      <c r="V24" s="398" t="str">
        <f t="shared" si="4"/>
        <v/>
      </c>
      <c r="AZ24" s="1"/>
      <c r="BB24" s="1"/>
      <c r="BC24" s="1"/>
      <c r="BD24" s="1"/>
      <c r="BE24" s="1"/>
      <c r="BL24" s="1" t="str">
        <f t="shared" si="15"/>
        <v/>
      </c>
      <c r="BM24" s="1" t="str">
        <f t="shared" si="16"/>
        <v/>
      </c>
      <c r="CG24" s="294"/>
      <c r="CH24" s="1"/>
      <c r="CI24" s="1"/>
      <c r="CJ24" s="1"/>
      <c r="CK24" s="1"/>
      <c r="CL24" s="1"/>
      <c r="CM24" s="133"/>
      <c r="CW24" s="392">
        <v>20</v>
      </c>
      <c r="CX24" s="438">
        <f>LN(CW24)</f>
        <v>2.9957322735539909</v>
      </c>
      <c r="CY24" s="435">
        <v>10</v>
      </c>
    </row>
    <row r="25" spans="1:103" x14ac:dyDescent="0.35">
      <c r="A25" s="364"/>
      <c r="B25" s="418" t="str">
        <f>IF(INPUT!B52 = "", "", INPUT!B52)</f>
        <v/>
      </c>
      <c r="C25" s="418"/>
      <c r="D25" s="415"/>
      <c r="E25" s="418"/>
      <c r="F25" s="417"/>
      <c r="G25" s="418"/>
      <c r="H25" s="418" t="str">
        <f>IF(INPUT!H52="","",IF( AND(INPUT!H52 &lt;=3, INPUT!H52 &gt;=0), 5, IF(AND( INPUT!H52 &lt;=14, INPUT!H52 &gt; 3), 4, IF( INPUT!H52 &gt;14, 0, ""))))</f>
        <v/>
      </c>
      <c r="I25" s="418" t="str">
        <f>IF(INPUT!I52="","",IF(INPUT!J52/INPUT!I52&lt;=0.05, 5,0))</f>
        <v/>
      </c>
      <c r="J25" s="413" t="str">
        <f>IF(INPUT!M52 = "NO", 5, IF(INPUT!M52 = "YES", 0, ""))</f>
        <v/>
      </c>
      <c r="K25" s="418" t="str">
        <f>IF(INPUT!O52 = "YES", 5, IF(INPUT!O52 = "NO", 0, ""))</f>
        <v/>
      </c>
      <c r="L25" s="417" t="str">
        <f>IF(INPUT!N52 = "NO", 5, IF(INPUT!N52 = "YES", 0, ""))</f>
        <v/>
      </c>
      <c r="N25" s="423" t="str">
        <f t="shared" si="0"/>
        <v/>
      </c>
      <c r="O25" s="424" t="str">
        <f>IF(INPUT!A52="","",IF(R25="", 0, INPUT!I52*INPUT!K52/R25/30))</f>
        <v/>
      </c>
      <c r="P25" s="424" t="str">
        <f t="shared" si="1"/>
        <v/>
      </c>
      <c r="Q25" s="468" t="str">
        <f>IF(INPUT!A52="","",IF(INPUT!J52 &lt;&gt; "", INPUT!J52/INPUT!I52, INPUT!L52*N25/INPUT!I52))</f>
        <v/>
      </c>
      <c r="R25" s="424" t="str">
        <f>IF( INPUT!J52 = "",IF(INPUT!L52="","",INPUT!L52), IF(N25=0, "",INPUT!J52/(DSS!N25*30)))</f>
        <v/>
      </c>
      <c r="S25" s="425" t="str">
        <f t="shared" si="2"/>
        <v/>
      </c>
      <c r="T25" s="426" t="str">
        <f t="shared" si="3"/>
        <v/>
      </c>
      <c r="V25" s="427" t="str">
        <f t="shared" si="4"/>
        <v/>
      </c>
      <c r="AZ25" s="1"/>
      <c r="BB25" s="1"/>
      <c r="BC25" s="1"/>
      <c r="BD25" s="1"/>
      <c r="BE25" s="1"/>
      <c r="BL25" s="1" t="str">
        <f t="shared" si="15"/>
        <v/>
      </c>
      <c r="BM25" s="1" t="str">
        <f t="shared" si="16"/>
        <v/>
      </c>
      <c r="CG25" s="430"/>
      <c r="CH25" s="417"/>
      <c r="CI25" s="417"/>
      <c r="CJ25" s="431"/>
      <c r="CK25" s="431"/>
      <c r="CL25" s="432"/>
      <c r="CM25" s="433"/>
      <c r="CW25" s="392">
        <v>40</v>
      </c>
      <c r="CX25" s="438">
        <f>LN(CW25)</f>
        <v>3.6888794541139363</v>
      </c>
      <c r="CY25" s="435">
        <v>20</v>
      </c>
    </row>
    <row r="26" spans="1:103" x14ac:dyDescent="0.35">
      <c r="A26" s="112"/>
      <c r="B26" s="133" t="str">
        <f>IF(INPUT!B53 = "", "", INPUT!B53)</f>
        <v/>
      </c>
      <c r="C26" s="133"/>
      <c r="D26" s="5"/>
      <c r="E26" s="133"/>
      <c r="F26" s="1"/>
      <c r="G26" s="133"/>
      <c r="H26" s="133" t="str">
        <f>IF(INPUT!H53="","",IF( AND(INPUT!H53 &lt;=3, INPUT!H53 &gt;=0), 5, IF(AND( INPUT!H53 &lt;=14, INPUT!H53 &gt; 3), 4, IF( INPUT!H53 &gt;14, 0, ""))))</f>
        <v/>
      </c>
      <c r="I26" s="133" t="str">
        <f>IF(INPUT!I53="","",IF(INPUT!J53/INPUT!I53&lt;=0.05, 5,0))</f>
        <v/>
      </c>
      <c r="J26" s="128" t="str">
        <f>IF(INPUT!M53 = "NO", 5, IF(INPUT!M53 = "YES", 0, ""))</f>
        <v/>
      </c>
      <c r="K26" s="133" t="str">
        <f>IF(INPUT!O53 = "YES", 5, IF(INPUT!O53 = "NO", 0, ""))</f>
        <v/>
      </c>
      <c r="L26" s="1" t="str">
        <f>IF(INPUT!N53 = "NO", 5, IF(INPUT!N53 = "YES", 0, ""))</f>
        <v/>
      </c>
      <c r="N26" s="399" t="str">
        <f t="shared" si="0"/>
        <v/>
      </c>
      <c r="O26" s="400" t="str">
        <f>IF(INPUT!A53="","",IF(R26="", 0, INPUT!I53*INPUT!K53/R26/30))</f>
        <v/>
      </c>
      <c r="P26" s="400" t="str">
        <f t="shared" si="1"/>
        <v/>
      </c>
      <c r="Q26" s="467" t="str">
        <f>IF(INPUT!A53="","",IF(INPUT!J53 &lt;&gt; "", INPUT!J53/INPUT!I53, INPUT!L53*N26/INPUT!I53))</f>
        <v/>
      </c>
      <c r="R26" s="400" t="str">
        <f>IF( INPUT!J53 = "",IF(INPUT!L53="","",INPUT!L53), IF(N26=0, "",INPUT!J53/(DSS!N26*30)))</f>
        <v/>
      </c>
      <c r="S26" s="401" t="str">
        <f t="shared" si="2"/>
        <v/>
      </c>
      <c r="T26" s="402" t="str">
        <f t="shared" si="3"/>
        <v/>
      </c>
      <c r="V26" s="398" t="str">
        <f t="shared" si="4"/>
        <v/>
      </c>
      <c r="AZ26" s="1"/>
      <c r="BB26" s="1"/>
      <c r="BC26" s="1"/>
      <c r="BD26" s="1"/>
      <c r="BE26" s="1"/>
      <c r="BL26" s="1" t="str">
        <f t="shared" si="15"/>
        <v/>
      </c>
      <c r="BM26" s="1" t="str">
        <f t="shared" si="16"/>
        <v/>
      </c>
      <c r="CG26" s="294"/>
      <c r="CH26" s="1"/>
      <c r="CI26" s="1"/>
      <c r="CJ26" s="1"/>
      <c r="CK26" s="1"/>
      <c r="CL26" s="1"/>
      <c r="CM26" s="133"/>
      <c r="CW26" s="392">
        <v>60</v>
      </c>
      <c r="CX26" s="438">
        <f>LN(CW26)</f>
        <v>4.0943445622221004</v>
      </c>
      <c r="CY26" s="435">
        <v>55</v>
      </c>
    </row>
    <row r="27" spans="1:103" x14ac:dyDescent="0.35">
      <c r="A27" s="364"/>
      <c r="B27" s="418" t="str">
        <f>IF(INPUT!B54 = "", "", INPUT!B54)</f>
        <v/>
      </c>
      <c r="C27" s="418"/>
      <c r="D27" s="415"/>
      <c r="E27" s="418"/>
      <c r="F27" s="417"/>
      <c r="G27" s="418"/>
      <c r="H27" s="418" t="str">
        <f>IF(INPUT!H54="","",IF( AND(INPUT!H54 &lt;=3, INPUT!H54 &gt;=0), 5, IF(AND( INPUT!H54 &lt;=14, INPUT!H54 &gt; 3), 4, IF( INPUT!H54 &gt;14, 0, ""))))</f>
        <v/>
      </c>
      <c r="I27" s="418" t="str">
        <f>IF(INPUT!I54="","",IF(INPUT!J54/INPUT!I54&lt;=0.05, 5,0))</f>
        <v/>
      </c>
      <c r="J27" s="413" t="str">
        <f>IF(INPUT!M54 = "NO", 5, IF(INPUT!M54 = "YES", 0, ""))</f>
        <v/>
      </c>
      <c r="K27" s="418" t="str">
        <f>IF(INPUT!O54 = "YES", 5, IF(INPUT!O54 = "NO", 0, ""))</f>
        <v/>
      </c>
      <c r="L27" s="417" t="str">
        <f>IF(INPUT!N54 = "NO", 5, IF(INPUT!N54 = "YES", 0, ""))</f>
        <v/>
      </c>
      <c r="N27" s="423" t="str">
        <f t="shared" si="0"/>
        <v/>
      </c>
      <c r="O27" s="424" t="str">
        <f>IF(INPUT!A54="","",IF(R27="", 0, INPUT!I54*INPUT!K54/R27/30))</f>
        <v/>
      </c>
      <c r="P27" s="424" t="str">
        <f t="shared" si="1"/>
        <v/>
      </c>
      <c r="Q27" s="468" t="str">
        <f>IF(INPUT!A54="","",IF(INPUT!J54 &lt;&gt; "", INPUT!J54/INPUT!I54, INPUT!L54*N27/INPUT!I54))</f>
        <v/>
      </c>
      <c r="R27" s="424" t="str">
        <f>IF( INPUT!J54 = "",IF(INPUT!L54="","",INPUT!L54), IF(N27=0, "",INPUT!J54/(DSS!N27*30)))</f>
        <v/>
      </c>
      <c r="S27" s="425" t="str">
        <f t="shared" si="2"/>
        <v/>
      </c>
      <c r="T27" s="426" t="str">
        <f t="shared" si="3"/>
        <v/>
      </c>
      <c r="V27" s="427" t="str">
        <f t="shared" si="4"/>
        <v/>
      </c>
      <c r="AZ27" s="1"/>
      <c r="BB27" s="1"/>
      <c r="BC27" s="1"/>
      <c r="BD27" s="1"/>
      <c r="BE27" s="1"/>
      <c r="BL27" s="1" t="str">
        <f t="shared" si="15"/>
        <v/>
      </c>
      <c r="BM27" s="1" t="str">
        <f t="shared" si="16"/>
        <v/>
      </c>
      <c r="CG27" s="430"/>
      <c r="CH27" s="417"/>
      <c r="CI27" s="417"/>
      <c r="CJ27" s="431"/>
      <c r="CK27" s="431"/>
      <c r="CL27" s="432"/>
      <c r="CM27" s="433"/>
      <c r="CW27" s="392">
        <v>80</v>
      </c>
      <c r="CX27" s="438">
        <f>LN(CW27)</f>
        <v>4.3820266346738812</v>
      </c>
      <c r="CY27" s="435">
        <v>80</v>
      </c>
    </row>
    <row r="28" spans="1:103" ht="15" thickBot="1" x14ac:dyDescent="0.4">
      <c r="A28" s="112"/>
      <c r="B28" s="133" t="str">
        <f>IF(INPUT!B55 = "", "", INPUT!B55)</f>
        <v/>
      </c>
      <c r="C28" s="133"/>
      <c r="D28" s="5"/>
      <c r="E28" s="133"/>
      <c r="F28" s="1"/>
      <c r="G28" s="133"/>
      <c r="H28" s="133" t="str">
        <f>IF(INPUT!H55="","",IF( AND(INPUT!H55 &lt;=3, INPUT!H55 &gt;=0), 5, IF(AND( INPUT!H55 &lt;=14, INPUT!H55 &gt; 3), 4, IF( INPUT!H55 &gt;14, 0, ""))))</f>
        <v/>
      </c>
      <c r="I28" s="133" t="str">
        <f>IF(INPUT!I55="","",IF(INPUT!J55/INPUT!I55&lt;=0.05, 5,0))</f>
        <v/>
      </c>
      <c r="J28" s="128" t="str">
        <f>IF(INPUT!M55 = "NO", 5, IF(INPUT!M55 = "YES", 0, ""))</f>
        <v/>
      </c>
      <c r="K28" s="133" t="str">
        <f>IF(INPUT!O55 = "YES", 5, IF(INPUT!O55 = "NO", 0, ""))</f>
        <v/>
      </c>
      <c r="L28" s="1" t="str">
        <f>IF(INPUT!N55 = "NO", 5, IF(INPUT!N55 = "YES", 0, ""))</f>
        <v/>
      </c>
      <c r="N28" s="399" t="str">
        <f t="shared" si="0"/>
        <v/>
      </c>
      <c r="O28" s="400" t="str">
        <f>IF(INPUT!A55="","",IF(R28="", 0, INPUT!I55*INPUT!K55/R28/30))</f>
        <v/>
      </c>
      <c r="P28" s="400" t="str">
        <f t="shared" si="1"/>
        <v/>
      </c>
      <c r="Q28" s="467" t="str">
        <f>IF(INPUT!A55="","",IF(INPUT!J55 &lt;&gt; "", INPUT!J55/INPUT!I55, INPUT!L55*N28/INPUT!I55))</f>
        <v/>
      </c>
      <c r="R28" s="400" t="str">
        <f>IF( INPUT!J55 = "",IF(INPUT!L55="","",INPUT!L55), IF(N28=0, "",INPUT!J55/(DSS!N28*30)))</f>
        <v/>
      </c>
      <c r="S28" s="401" t="str">
        <f t="shared" si="2"/>
        <v/>
      </c>
      <c r="T28" s="402" t="str">
        <f t="shared" si="3"/>
        <v/>
      </c>
      <c r="V28" s="398" t="str">
        <f t="shared" si="4"/>
        <v/>
      </c>
      <c r="AZ28" s="1"/>
      <c r="BB28" s="1"/>
      <c r="BC28" s="1"/>
      <c r="BD28" s="1"/>
      <c r="BE28" s="1"/>
      <c r="BL28" s="1" t="str">
        <f t="shared" si="15"/>
        <v/>
      </c>
      <c r="BM28" s="1" t="str">
        <f t="shared" si="16"/>
        <v/>
      </c>
      <c r="CG28" s="294"/>
      <c r="CH28" s="1"/>
      <c r="CI28" s="1"/>
      <c r="CJ28" s="1"/>
      <c r="CK28" s="1"/>
      <c r="CL28" s="1"/>
      <c r="CM28" s="133"/>
      <c r="CW28" s="436">
        <v>100</v>
      </c>
      <c r="CX28" s="439">
        <f>LN(CW28)</f>
        <v>4.6051701859880918</v>
      </c>
      <c r="CY28" s="437">
        <v>100</v>
      </c>
    </row>
    <row r="29" spans="1:103" x14ac:dyDescent="0.35">
      <c r="A29" s="364"/>
      <c r="B29" s="418" t="str">
        <f>IF(INPUT!B56 = "", "", INPUT!B56)</f>
        <v/>
      </c>
      <c r="C29" s="418"/>
      <c r="D29" s="415"/>
      <c r="E29" s="418"/>
      <c r="F29" s="417"/>
      <c r="G29" s="418"/>
      <c r="H29" s="418" t="str">
        <f>IF(INPUT!H56="","",IF( AND(INPUT!H56 &lt;=3, INPUT!H56 &gt;=0), 5, IF(AND( INPUT!H56 &lt;=14, INPUT!H56 &gt; 3), 4, IF( INPUT!H56 &gt;14, 0, ""))))</f>
        <v/>
      </c>
      <c r="I29" s="418" t="str">
        <f>IF(INPUT!I56="","",IF(INPUT!J56/INPUT!I56&lt;=0.05, 5,0))</f>
        <v/>
      </c>
      <c r="J29" s="413" t="str">
        <f>IF(INPUT!M56 = "NO", 5, IF(INPUT!M56 = "YES", 0, ""))</f>
        <v/>
      </c>
      <c r="K29" s="418" t="str">
        <f>IF(INPUT!O56 = "YES", 5, IF(INPUT!O56 = "NO", 0, ""))</f>
        <v/>
      </c>
      <c r="L29" s="417" t="str">
        <f>IF(INPUT!N56 = "NO", 5, IF(INPUT!N56 = "YES", 0, ""))</f>
        <v/>
      </c>
      <c r="N29" s="423" t="str">
        <f t="shared" si="0"/>
        <v/>
      </c>
      <c r="O29" s="424" t="str">
        <f>IF(INPUT!A56="","",IF(R29="", 0, INPUT!I56*INPUT!K56/R29/30))</f>
        <v/>
      </c>
      <c r="P29" s="424" t="str">
        <f t="shared" si="1"/>
        <v/>
      </c>
      <c r="Q29" s="468" t="str">
        <f>IF(INPUT!A56="","",IF(INPUT!J56 &lt;&gt; "", INPUT!J56/INPUT!I56, INPUT!L56*N29/INPUT!I56))</f>
        <v/>
      </c>
      <c r="R29" s="424" t="str">
        <f>IF( INPUT!J56 = "",IF(INPUT!L56="","",INPUT!L56), IF(N29=0, "",INPUT!J56/(DSS!N29*30)))</f>
        <v/>
      </c>
      <c r="S29" s="425" t="str">
        <f t="shared" si="2"/>
        <v/>
      </c>
      <c r="T29" s="426" t="str">
        <f t="shared" si="3"/>
        <v/>
      </c>
      <c r="V29" s="427" t="str">
        <f t="shared" si="4"/>
        <v/>
      </c>
      <c r="AZ29" s="1"/>
      <c r="BB29" s="1"/>
      <c r="BC29" s="1"/>
      <c r="BD29" s="1"/>
      <c r="BE29" s="1"/>
      <c r="BL29" s="1" t="str">
        <f t="shared" si="15"/>
        <v/>
      </c>
      <c r="BM29" s="1" t="str">
        <f t="shared" si="16"/>
        <v/>
      </c>
      <c r="CG29" s="430"/>
      <c r="CH29" s="417"/>
      <c r="CI29" s="417"/>
      <c r="CJ29" s="431"/>
      <c r="CK29" s="431"/>
      <c r="CL29" s="432"/>
      <c r="CM29" s="433"/>
    </row>
    <row r="30" spans="1:103" x14ac:dyDescent="0.35">
      <c r="A30" s="112"/>
      <c r="B30" s="133" t="str">
        <f>IF(INPUT!B57 = "", "", INPUT!B57)</f>
        <v/>
      </c>
      <c r="C30" s="133"/>
      <c r="D30" s="5"/>
      <c r="E30" s="133"/>
      <c r="F30" s="1"/>
      <c r="G30" s="133"/>
      <c r="H30" s="133" t="str">
        <f>IF(INPUT!H57="","",IF( AND(INPUT!H57 &lt;=3, INPUT!H57 &gt;=0), 5, IF(AND( INPUT!H57 &lt;=14, INPUT!H57 &gt; 3), 4, IF( INPUT!H57 &gt;14, 0, ""))))</f>
        <v/>
      </c>
      <c r="I30" s="133" t="str">
        <f>IF(INPUT!I57="","",IF(INPUT!J57/INPUT!I57&lt;=0.05, 5,0))</f>
        <v/>
      </c>
      <c r="J30" s="128" t="str">
        <f>IF(INPUT!M57 = "NO", 5, IF(INPUT!M57 = "YES", 0, ""))</f>
        <v/>
      </c>
      <c r="K30" s="133" t="str">
        <f>IF(INPUT!O57 = "YES", 5, IF(INPUT!O57 = "NO", 0, ""))</f>
        <v/>
      </c>
      <c r="L30" s="1" t="str">
        <f>IF(INPUT!N57 = "NO", 5, IF(INPUT!N57 = "YES", 0, ""))</f>
        <v/>
      </c>
      <c r="N30" s="399" t="str">
        <f t="shared" si="0"/>
        <v/>
      </c>
      <c r="O30" s="400" t="str">
        <f>IF(INPUT!A57="","",IF(R30="", 0, INPUT!I57*INPUT!K57/R30/30))</f>
        <v/>
      </c>
      <c r="P30" s="400" t="str">
        <f t="shared" si="1"/>
        <v/>
      </c>
      <c r="Q30" s="467" t="str">
        <f>IF(INPUT!A57="","",IF(INPUT!J57 &lt;&gt; "", INPUT!J57/INPUT!I57, INPUT!L57*N30/INPUT!I57))</f>
        <v/>
      </c>
      <c r="R30" s="400" t="str">
        <f>IF( INPUT!J57 = "",IF(INPUT!L57="","",INPUT!L57), IF(N30=0, "",INPUT!J57/(DSS!N30*30)))</f>
        <v/>
      </c>
      <c r="S30" s="401" t="str">
        <f t="shared" si="2"/>
        <v/>
      </c>
      <c r="T30" s="402" t="str">
        <f t="shared" si="3"/>
        <v/>
      </c>
      <c r="V30" s="398" t="str">
        <f t="shared" si="4"/>
        <v/>
      </c>
      <c r="AZ30" s="1"/>
      <c r="BB30" s="1"/>
      <c r="BC30" s="1"/>
      <c r="BD30" s="1"/>
      <c r="BE30" s="1"/>
      <c r="BL30" s="1" t="str">
        <f t="shared" si="15"/>
        <v/>
      </c>
      <c r="BM30" s="1" t="str">
        <f t="shared" si="16"/>
        <v/>
      </c>
      <c r="CG30" s="294"/>
      <c r="CH30" s="1"/>
      <c r="CI30" s="1"/>
      <c r="CJ30" s="1"/>
      <c r="CK30" s="1"/>
      <c r="CL30" s="1"/>
      <c r="CM30" s="133"/>
    </row>
    <row r="31" spans="1:103" x14ac:dyDescent="0.35">
      <c r="A31" s="364"/>
      <c r="B31" s="418" t="str">
        <f>IF(INPUT!B58 = "", "", INPUT!B58)</f>
        <v/>
      </c>
      <c r="C31" s="418"/>
      <c r="D31" s="415"/>
      <c r="E31" s="418"/>
      <c r="F31" s="417"/>
      <c r="G31" s="418"/>
      <c r="H31" s="418" t="str">
        <f>IF(INPUT!H58="","",IF( AND(INPUT!H58 &lt;=3, INPUT!H58 &gt;=0), 5, IF(AND( INPUT!H58 &lt;=14, INPUT!H58 &gt; 3), 4, IF( INPUT!H58 &gt;14, 0, ""))))</f>
        <v/>
      </c>
      <c r="I31" s="418" t="str">
        <f>IF(INPUT!I58="","",IF(INPUT!J58/INPUT!I58&lt;=0.05, 5,0))</f>
        <v/>
      </c>
      <c r="J31" s="413" t="str">
        <f>IF(INPUT!M58 = "NO", 5, IF(INPUT!M58 = "YES", 0, ""))</f>
        <v/>
      </c>
      <c r="K31" s="418" t="str">
        <f>IF(INPUT!O58 = "YES", 5, IF(INPUT!O58 = "NO", 0, ""))</f>
        <v/>
      </c>
      <c r="L31" s="417" t="str">
        <f>IF(INPUT!N58 = "NO", 5, IF(INPUT!N58 = "YES", 0, ""))</f>
        <v/>
      </c>
      <c r="N31" s="423" t="str">
        <f t="shared" si="0"/>
        <v/>
      </c>
      <c r="O31" s="424" t="str">
        <f>IF(INPUT!A58="","",IF(R31="", 0, INPUT!I58*INPUT!K58/R31/30))</f>
        <v/>
      </c>
      <c r="P31" s="424" t="str">
        <f t="shared" si="1"/>
        <v/>
      </c>
      <c r="Q31" s="468" t="str">
        <f>IF(INPUT!A58="","",IF(INPUT!J58 &lt;&gt; "", INPUT!J58/INPUT!I58, INPUT!L58*N31/INPUT!I58))</f>
        <v/>
      </c>
      <c r="R31" s="424" t="str">
        <f>IF( INPUT!J58 = "",IF(INPUT!L58="","",INPUT!L58), IF(N31=0, "",INPUT!J58/(DSS!N31*30)))</f>
        <v/>
      </c>
      <c r="S31" s="425" t="str">
        <f t="shared" si="2"/>
        <v/>
      </c>
      <c r="T31" s="426" t="str">
        <f t="shared" si="3"/>
        <v/>
      </c>
      <c r="V31" s="427" t="str">
        <f t="shared" si="4"/>
        <v/>
      </c>
      <c r="AZ31" s="1"/>
      <c r="BB31" s="1"/>
      <c r="BC31" s="1"/>
      <c r="BD31" s="1"/>
      <c r="BE31" s="1"/>
      <c r="BL31" s="1" t="str">
        <f t="shared" si="15"/>
        <v/>
      </c>
      <c r="BM31" s="1" t="str">
        <f t="shared" si="16"/>
        <v/>
      </c>
      <c r="CG31" s="430"/>
      <c r="CH31" s="417"/>
      <c r="CI31" s="417"/>
      <c r="CJ31" s="431"/>
      <c r="CK31" s="431"/>
      <c r="CL31" s="432"/>
      <c r="CM31" s="433"/>
    </row>
    <row r="32" spans="1:103" x14ac:dyDescent="0.35">
      <c r="A32" s="112"/>
      <c r="B32" s="133" t="str">
        <f>IF(INPUT!B59 = "", "", INPUT!B59)</f>
        <v/>
      </c>
      <c r="C32" s="133"/>
      <c r="D32" s="5"/>
      <c r="E32" s="133"/>
      <c r="F32" s="1"/>
      <c r="G32" s="133"/>
      <c r="H32" s="133" t="str">
        <f>IF(INPUT!H59="","",IF( AND(INPUT!H59 &lt;=3, INPUT!H59 &gt;=0), 5, IF(AND( INPUT!H59 &lt;=14, INPUT!H59 &gt; 3), 4, IF( INPUT!H59 &gt;14, 0, ""))))</f>
        <v/>
      </c>
      <c r="I32" s="133" t="str">
        <f>IF(INPUT!I59="","",IF(INPUT!J59/INPUT!I59&lt;=0.05, 5,0))</f>
        <v/>
      </c>
      <c r="J32" s="128" t="str">
        <f>IF(INPUT!M59 = "NO", 5, IF(INPUT!M59 = "YES", 0, ""))</f>
        <v/>
      </c>
      <c r="K32" s="133" t="str">
        <f>IF(INPUT!O59 = "YES", 5, IF(INPUT!O59 = "NO", 0, ""))</f>
        <v/>
      </c>
      <c r="L32" s="1" t="str">
        <f>IF(INPUT!N59 = "NO", 5, IF(INPUT!N59 = "YES", 0, ""))</f>
        <v/>
      </c>
      <c r="N32" s="399" t="str">
        <f t="shared" si="0"/>
        <v/>
      </c>
      <c r="O32" s="400" t="str">
        <f>IF(INPUT!A59="","",IF(R32="", 0, INPUT!I59*INPUT!K59/R32/30))</f>
        <v/>
      </c>
      <c r="P32" s="400" t="str">
        <f t="shared" si="1"/>
        <v/>
      </c>
      <c r="Q32" s="467" t="str">
        <f>IF(INPUT!A59="","",IF(INPUT!J59 &lt;&gt; "", INPUT!J59/INPUT!I59, INPUT!L59*N32/INPUT!I59))</f>
        <v/>
      </c>
      <c r="R32" s="400" t="str">
        <f>IF( INPUT!J59 = "",IF(INPUT!L59="","",INPUT!L59), IF(N32=0, "",INPUT!J59/(DSS!N32*30)))</f>
        <v/>
      </c>
      <c r="S32" s="401" t="str">
        <f t="shared" si="2"/>
        <v/>
      </c>
      <c r="T32" s="402" t="str">
        <f t="shared" si="3"/>
        <v/>
      </c>
      <c r="V32" s="398" t="str">
        <f t="shared" si="4"/>
        <v/>
      </c>
      <c r="AZ32" s="1"/>
      <c r="BB32" s="1"/>
      <c r="BC32" s="1"/>
      <c r="BD32" s="1"/>
      <c r="BE32" s="1"/>
      <c r="BL32" s="1" t="str">
        <f t="shared" si="15"/>
        <v/>
      </c>
      <c r="BM32" s="1" t="str">
        <f t="shared" si="16"/>
        <v/>
      </c>
      <c r="CG32" s="294"/>
      <c r="CH32" s="1"/>
      <c r="CI32" s="1"/>
      <c r="CJ32" s="1"/>
      <c r="CK32" s="1"/>
      <c r="CL32" s="1"/>
      <c r="CM32" s="133"/>
    </row>
    <row r="33" spans="1:91" x14ac:dyDescent="0.35">
      <c r="A33" s="364"/>
      <c r="B33" s="418" t="str">
        <f>IF(INPUT!B60 = "", "", INPUT!B60)</f>
        <v/>
      </c>
      <c r="C33" s="418"/>
      <c r="D33" s="415"/>
      <c r="E33" s="418"/>
      <c r="F33" s="417"/>
      <c r="G33" s="418"/>
      <c r="H33" s="418" t="str">
        <f>IF(INPUT!H60="","",IF( AND(INPUT!H60 &lt;=3, INPUT!H60 &gt;=0), 5, IF(AND( INPUT!H60 &lt;=14, INPUT!H60 &gt; 3), 4, IF( INPUT!H60 &gt;14, 0, ""))))</f>
        <v/>
      </c>
      <c r="I33" s="418" t="str">
        <f>IF(INPUT!I60="","",IF(INPUT!J60/INPUT!I60&lt;=0.05, 5,0))</f>
        <v/>
      </c>
      <c r="J33" s="413" t="str">
        <f>IF(INPUT!M60 = "NO", 5, IF(INPUT!M60 = "YES", 0, ""))</f>
        <v/>
      </c>
      <c r="K33" s="418" t="str">
        <f>IF(INPUT!O60 = "YES", 5, IF(INPUT!O60 = "NO", 0, ""))</f>
        <v/>
      </c>
      <c r="L33" s="417" t="str">
        <f>IF(INPUT!N60 = "NO", 5, IF(INPUT!N60 = "YES", 0, ""))</f>
        <v/>
      </c>
      <c r="N33" s="423" t="str">
        <f t="shared" si="0"/>
        <v/>
      </c>
      <c r="O33" s="424" t="str">
        <f>IF(INPUT!A60="","",IF(R33="", 0, INPUT!I60*INPUT!K60/R33/30))</f>
        <v/>
      </c>
      <c r="P33" s="424" t="str">
        <f t="shared" si="1"/>
        <v/>
      </c>
      <c r="Q33" s="468" t="str">
        <f>IF(INPUT!A60="","",IF(INPUT!J60 &lt;&gt; "", INPUT!J60/INPUT!I60, INPUT!L60*N33/INPUT!I60))</f>
        <v/>
      </c>
      <c r="R33" s="424" t="str">
        <f>IF( INPUT!J60 = "",IF(INPUT!L60="","",INPUT!L60), IF(N33=0, "",INPUT!J60/(DSS!N33*30)))</f>
        <v/>
      </c>
      <c r="S33" s="425" t="str">
        <f t="shared" si="2"/>
        <v/>
      </c>
      <c r="T33" s="426" t="str">
        <f t="shared" si="3"/>
        <v/>
      </c>
      <c r="V33" s="427" t="str">
        <f t="shared" si="4"/>
        <v/>
      </c>
      <c r="AZ33" s="1"/>
      <c r="BB33" s="1"/>
      <c r="BC33" s="1"/>
      <c r="BD33" s="1"/>
      <c r="BE33" s="1"/>
      <c r="BL33" s="1" t="str">
        <f t="shared" si="15"/>
        <v/>
      </c>
      <c r="BM33" s="1" t="str">
        <f t="shared" si="16"/>
        <v/>
      </c>
      <c r="CG33" s="430"/>
      <c r="CH33" s="417"/>
      <c r="CI33" s="417"/>
      <c r="CJ33" s="431"/>
      <c r="CK33" s="431"/>
      <c r="CL33" s="432"/>
      <c r="CM33" s="433"/>
    </row>
    <row r="34" spans="1:91" x14ac:dyDescent="0.35">
      <c r="A34" s="112"/>
      <c r="B34" s="133" t="str">
        <f>IF(INPUT!B61 = "", "", INPUT!B61)</f>
        <v/>
      </c>
      <c r="C34" s="133"/>
      <c r="D34" s="5"/>
      <c r="E34" s="133"/>
      <c r="F34" s="1"/>
      <c r="G34" s="133"/>
      <c r="H34" s="133" t="str">
        <f>IF(INPUT!H61="","",IF( AND(INPUT!H61 &lt;=3, INPUT!H61 &gt;=0), 5, IF(AND( INPUT!H61 &lt;=14, INPUT!H61 &gt; 3), 4, IF( INPUT!H61 &gt;14, 0, ""))))</f>
        <v/>
      </c>
      <c r="I34" s="133" t="str">
        <f>IF(INPUT!I61="","",IF(INPUT!J61/INPUT!I61&lt;=0.05, 5,0))</f>
        <v/>
      </c>
      <c r="J34" s="128" t="str">
        <f>IF(INPUT!M61 = "NO", 5, IF(INPUT!M61 = "YES", 0, ""))</f>
        <v/>
      </c>
      <c r="K34" s="133" t="str">
        <f>IF(INPUT!O61 = "YES", 5, IF(INPUT!O61 = "NO", 0, ""))</f>
        <v/>
      </c>
      <c r="L34" s="1" t="str">
        <f>IF(INPUT!N61 = "NO", 5, IF(INPUT!N61 = "YES", 0, ""))</f>
        <v/>
      </c>
      <c r="N34" s="399" t="str">
        <f t="shared" si="0"/>
        <v/>
      </c>
      <c r="O34" s="400" t="str">
        <f>IF(INPUT!A61="","",IF(R34="", 0, INPUT!I61*INPUT!K61/R34/30))</f>
        <v/>
      </c>
      <c r="P34" s="400" t="str">
        <f t="shared" si="1"/>
        <v/>
      </c>
      <c r="Q34" s="467" t="str">
        <f>IF(INPUT!A61="","",IF(INPUT!J61 &lt;&gt; "", INPUT!J61/INPUT!I61, INPUT!L61*N34/INPUT!I61))</f>
        <v/>
      </c>
      <c r="R34" s="400" t="str">
        <f>IF( INPUT!J61 = "",IF(INPUT!L61="","",INPUT!L61), IF(N34=0, "",INPUT!J61/(DSS!N34*30)))</f>
        <v/>
      </c>
      <c r="S34" s="401" t="str">
        <f t="shared" si="2"/>
        <v/>
      </c>
      <c r="T34" s="402" t="str">
        <f t="shared" si="3"/>
        <v/>
      </c>
      <c r="V34" s="398" t="str">
        <f t="shared" si="4"/>
        <v/>
      </c>
      <c r="AZ34" s="1"/>
      <c r="BB34" s="1"/>
      <c r="BC34" s="1"/>
      <c r="BD34" s="1"/>
      <c r="BE34" s="1"/>
      <c r="BL34" s="1" t="str">
        <f t="shared" si="15"/>
        <v/>
      </c>
      <c r="BM34" s="1" t="str">
        <f t="shared" si="16"/>
        <v/>
      </c>
      <c r="CG34" s="294"/>
      <c r="CH34" s="1"/>
      <c r="CI34" s="1"/>
      <c r="CJ34" s="1"/>
      <c r="CK34" s="1"/>
      <c r="CL34" s="1"/>
      <c r="CM34" s="133"/>
    </row>
    <row r="35" spans="1:91" x14ac:dyDescent="0.35">
      <c r="A35" s="364"/>
      <c r="B35" s="418" t="str">
        <f>IF(INPUT!B62 = "", "", INPUT!B62)</f>
        <v/>
      </c>
      <c r="C35" s="418"/>
      <c r="D35" s="415"/>
      <c r="E35" s="418"/>
      <c r="F35" s="417"/>
      <c r="G35" s="418"/>
      <c r="H35" s="418" t="str">
        <f>IF(INPUT!H62="","",IF( AND(INPUT!H62 &lt;=3, INPUT!H62 &gt;=0), 5, IF(AND( INPUT!H62 &lt;=14, INPUT!H62 &gt; 3), 4, IF( INPUT!H62 &gt;14, 0, ""))))</f>
        <v/>
      </c>
      <c r="I35" s="418" t="str">
        <f>IF(INPUT!I62="","",IF(INPUT!J62/INPUT!I62&lt;=0.05, 5,0))</f>
        <v/>
      </c>
      <c r="J35" s="413" t="str">
        <f>IF(INPUT!M62 = "NO", 5, IF(INPUT!M62 = "YES", 0, ""))</f>
        <v/>
      </c>
      <c r="K35" s="418" t="str">
        <f>IF(INPUT!O62 = "YES", 5, IF(INPUT!O62 = "NO", 0, ""))</f>
        <v/>
      </c>
      <c r="L35" s="417" t="str">
        <f>IF(INPUT!N62 = "NO", 5, IF(INPUT!N62 = "YES", 0, ""))</f>
        <v/>
      </c>
      <c r="N35" s="423" t="str">
        <f t="shared" ref="N35:N66" si="17">IF(BS35 = "", "",BS35/1000)</f>
        <v/>
      </c>
      <c r="O35" s="424" t="str">
        <f>IF(INPUT!A62="","",IF(R35="", 0, INPUT!I62*INPUT!K62/R35/30))</f>
        <v/>
      </c>
      <c r="P35" s="424" t="str">
        <f t="shared" si="1"/>
        <v/>
      </c>
      <c r="Q35" s="468" t="str">
        <f>IF(INPUT!A62="","",IF(INPUT!J62 &lt;&gt; "", INPUT!J62/INPUT!I62, INPUT!L62*N35/INPUT!I62))</f>
        <v/>
      </c>
      <c r="R35" s="424" t="str">
        <f>IF( INPUT!J62 = "",IF(INPUT!L62="","",INPUT!L62), IF(N35=0, "",INPUT!J62/(DSS!N35*30)))</f>
        <v/>
      </c>
      <c r="S35" s="425" t="str">
        <f t="shared" si="2"/>
        <v/>
      </c>
      <c r="T35" s="426" t="str">
        <f t="shared" si="3"/>
        <v/>
      </c>
      <c r="V35" s="427" t="str">
        <f t="shared" si="4"/>
        <v/>
      </c>
      <c r="AZ35" s="1"/>
      <c r="BB35" s="1"/>
      <c r="BC35" s="1"/>
      <c r="BD35" s="1"/>
      <c r="BE35" s="1"/>
      <c r="BL35" s="1" t="str">
        <f t="shared" ref="BL35:BL66" si="18">IF(AZ35= "", "", AZ35-BB35)</f>
        <v/>
      </c>
      <c r="BM35" s="1" t="str">
        <f t="shared" ref="BM35:BM66" si="19">IF(AZ35="","",AZ35-BD35)</f>
        <v/>
      </c>
      <c r="CG35" s="430"/>
      <c r="CH35" s="417"/>
      <c r="CI35" s="417"/>
      <c r="CJ35" s="431"/>
      <c r="CK35" s="431"/>
      <c r="CL35" s="432"/>
      <c r="CM35" s="433"/>
    </row>
    <row r="36" spans="1:91" x14ac:dyDescent="0.35">
      <c r="A36" s="112"/>
      <c r="B36" s="133" t="str">
        <f>IF(INPUT!B63 = "", "", INPUT!B63)</f>
        <v/>
      </c>
      <c r="C36" s="133"/>
      <c r="D36" s="5"/>
      <c r="E36" s="133"/>
      <c r="F36" s="1"/>
      <c r="G36" s="133"/>
      <c r="H36" s="133" t="str">
        <f>IF(INPUT!H63="","",IF( AND(INPUT!H63 &lt;=3, INPUT!H63 &gt;=0), 5, IF(AND( INPUT!H63 &lt;=14, INPUT!H63 &gt; 3), 4, IF( INPUT!H63 &gt;14, 0, ""))))</f>
        <v/>
      </c>
      <c r="I36" s="133" t="str">
        <f>IF(INPUT!I63="","",IF(INPUT!J63/INPUT!I63&lt;=0.05, 5,0))</f>
        <v/>
      </c>
      <c r="J36" s="128" t="str">
        <f>IF(INPUT!M63 = "NO", 5, IF(INPUT!M63 = "YES", 0, ""))</f>
        <v/>
      </c>
      <c r="K36" s="133" t="str">
        <f>IF(INPUT!O63 = "YES", 5, IF(INPUT!O63 = "NO", 0, ""))</f>
        <v/>
      </c>
      <c r="L36" s="1" t="str">
        <f>IF(INPUT!N63 = "NO", 5, IF(INPUT!N63 = "YES", 0, ""))</f>
        <v/>
      </c>
      <c r="N36" s="399" t="str">
        <f t="shared" si="17"/>
        <v/>
      </c>
      <c r="O36" s="400" t="str">
        <f>IF(INPUT!A63="","",IF(R36="", 0, INPUT!I63*INPUT!K63/R36/30))</f>
        <v/>
      </c>
      <c r="P36" s="400" t="str">
        <f t="shared" si="1"/>
        <v/>
      </c>
      <c r="Q36" s="467" t="str">
        <f>IF(INPUT!A63="","",IF(INPUT!J63 &lt;&gt; "", INPUT!J63/INPUT!I63, INPUT!L63*N36/INPUT!I63))</f>
        <v/>
      </c>
      <c r="R36" s="400" t="str">
        <f>IF( INPUT!J63 = "",IF(INPUT!L63="","",INPUT!L63), IF(N36=0, "",INPUT!J63/(DSS!N36*30)))</f>
        <v/>
      </c>
      <c r="S36" s="401" t="str">
        <f t="shared" si="2"/>
        <v/>
      </c>
      <c r="T36" s="402" t="str">
        <f t="shared" si="3"/>
        <v/>
      </c>
      <c r="V36" s="398" t="str">
        <f t="shared" si="4"/>
        <v/>
      </c>
      <c r="AZ36" s="1"/>
      <c r="BB36" s="1"/>
      <c r="BC36" s="1"/>
      <c r="BD36" s="1"/>
      <c r="BE36" s="1"/>
      <c r="BL36" s="1" t="str">
        <f t="shared" si="18"/>
        <v/>
      </c>
      <c r="BM36" s="1" t="str">
        <f t="shared" si="19"/>
        <v/>
      </c>
      <c r="CG36" s="294"/>
      <c r="CH36" s="1"/>
      <c r="CI36" s="1"/>
      <c r="CJ36" s="1"/>
      <c r="CK36" s="1"/>
      <c r="CL36" s="1"/>
      <c r="CM36" s="133"/>
    </row>
    <row r="37" spans="1:91" x14ac:dyDescent="0.35">
      <c r="A37" s="364"/>
      <c r="B37" s="418" t="str">
        <f>IF(INPUT!B64 = "", "", INPUT!B64)</f>
        <v/>
      </c>
      <c r="C37" s="418"/>
      <c r="D37" s="415"/>
      <c r="E37" s="418"/>
      <c r="F37" s="417"/>
      <c r="G37" s="418"/>
      <c r="H37" s="418" t="str">
        <f>IF(INPUT!H64="","",IF( AND(INPUT!H64 &lt;=3, INPUT!H64 &gt;=0), 5, IF(AND( INPUT!H64 &lt;=14, INPUT!H64 &gt; 3), 4, IF( INPUT!H64 &gt;14, 0, ""))))</f>
        <v/>
      </c>
      <c r="I37" s="418" t="str">
        <f>IF(INPUT!I64="","",IF(INPUT!J64/INPUT!I64&lt;=0.05, 5,0))</f>
        <v/>
      </c>
      <c r="J37" s="413" t="str">
        <f>IF(INPUT!M64 = "NO", 5, IF(INPUT!M64 = "YES", 0, ""))</f>
        <v/>
      </c>
      <c r="K37" s="418" t="str">
        <f>IF(INPUT!O64 = "YES", 5, IF(INPUT!O64 = "NO", 0, ""))</f>
        <v/>
      </c>
      <c r="L37" s="417" t="str">
        <f>IF(INPUT!N64 = "NO", 5, IF(INPUT!N64 = "YES", 0, ""))</f>
        <v/>
      </c>
      <c r="N37" s="423" t="str">
        <f t="shared" si="17"/>
        <v/>
      </c>
      <c r="O37" s="424" t="str">
        <f>IF(INPUT!A64="","",IF(R37="", 0, INPUT!I64*INPUT!K64/R37/30))</f>
        <v/>
      </c>
      <c r="P37" s="424" t="str">
        <f t="shared" si="1"/>
        <v/>
      </c>
      <c r="Q37" s="468" t="str">
        <f>IF(INPUT!A64="","",IF(INPUT!J64 &lt;&gt; "", INPUT!J64/INPUT!I64, INPUT!L64*N37/INPUT!I64))</f>
        <v/>
      </c>
      <c r="R37" s="424" t="str">
        <f>IF( INPUT!J64 = "",IF(INPUT!L64="","",INPUT!L64), IF(N37=0, "",INPUT!J64/(DSS!N37*30)))</f>
        <v/>
      </c>
      <c r="S37" s="425" t="str">
        <f t="shared" si="2"/>
        <v/>
      </c>
      <c r="T37" s="426" t="str">
        <f t="shared" si="3"/>
        <v/>
      </c>
      <c r="V37" s="427" t="str">
        <f t="shared" si="4"/>
        <v/>
      </c>
      <c r="AZ37" s="1"/>
      <c r="BB37" s="1"/>
      <c r="BC37" s="1"/>
      <c r="BD37" s="1"/>
      <c r="BE37" s="1"/>
      <c r="BL37" s="1" t="str">
        <f t="shared" si="18"/>
        <v/>
      </c>
      <c r="BM37" s="1" t="str">
        <f t="shared" si="19"/>
        <v/>
      </c>
      <c r="CG37" s="430"/>
      <c r="CH37" s="417"/>
      <c r="CI37" s="417"/>
      <c r="CJ37" s="431"/>
      <c r="CK37" s="431"/>
      <c r="CL37" s="432"/>
      <c r="CM37" s="433"/>
    </row>
    <row r="38" spans="1:91" x14ac:dyDescent="0.35">
      <c r="A38" s="112"/>
      <c r="B38" s="133" t="str">
        <f>IF(INPUT!B65 = "", "", INPUT!B65)</f>
        <v/>
      </c>
      <c r="C38" s="133"/>
      <c r="D38" s="5"/>
      <c r="E38" s="133"/>
      <c r="F38" s="1"/>
      <c r="G38" s="133"/>
      <c r="H38" s="133" t="str">
        <f>IF(INPUT!H65="","",IF( AND(INPUT!H65 &lt;=3, INPUT!H65 &gt;=0), 5, IF(AND( INPUT!H65 &lt;=14, INPUT!H65 &gt; 3), 4, IF( INPUT!H65 &gt;14, 0, ""))))</f>
        <v/>
      </c>
      <c r="I38" s="133" t="str">
        <f>IF(INPUT!I65="","",IF(INPUT!J65/INPUT!I65&lt;=0.05, 5,0))</f>
        <v/>
      </c>
      <c r="J38" s="128" t="str">
        <f>IF(INPUT!M65 = "NO", 5, IF(INPUT!M65 = "YES", 0, ""))</f>
        <v/>
      </c>
      <c r="K38" s="133" t="str">
        <f>IF(INPUT!O65 = "YES", 5, IF(INPUT!O65 = "NO", 0, ""))</f>
        <v/>
      </c>
      <c r="L38" s="1" t="str">
        <f>IF(INPUT!N65 = "NO", 5, IF(INPUT!N65 = "YES", 0, ""))</f>
        <v/>
      </c>
      <c r="N38" s="399" t="str">
        <f t="shared" si="17"/>
        <v/>
      </c>
      <c r="O38" s="400" t="str">
        <f>IF(INPUT!A65="","",IF(R38="", 0, INPUT!I65*INPUT!K65/R38/30))</f>
        <v/>
      </c>
      <c r="P38" s="400" t="str">
        <f t="shared" si="1"/>
        <v/>
      </c>
      <c r="Q38" s="467" t="str">
        <f>IF(INPUT!A65="","",IF(INPUT!J65 &lt;&gt; "", INPUT!J65/INPUT!I65, INPUT!L65*N38/INPUT!I65))</f>
        <v/>
      </c>
      <c r="R38" s="400" t="str">
        <f>IF( INPUT!J65 = "",IF(INPUT!L65="","",INPUT!L65), IF(N38=0, "",INPUT!J65/(DSS!N38*30)))</f>
        <v/>
      </c>
      <c r="S38" s="401" t="str">
        <f t="shared" si="2"/>
        <v/>
      </c>
      <c r="T38" s="402" t="str">
        <f t="shared" si="3"/>
        <v/>
      </c>
      <c r="V38" s="398" t="str">
        <f t="shared" si="4"/>
        <v/>
      </c>
      <c r="AZ38" s="1"/>
      <c r="BB38" s="1"/>
      <c r="BC38" s="1"/>
      <c r="BD38" s="1"/>
      <c r="BE38" s="1"/>
      <c r="BL38" s="1" t="str">
        <f t="shared" si="18"/>
        <v/>
      </c>
      <c r="BM38" s="1" t="str">
        <f t="shared" si="19"/>
        <v/>
      </c>
      <c r="CG38" s="294"/>
      <c r="CH38" s="1"/>
      <c r="CI38" s="1"/>
      <c r="CJ38" s="1"/>
      <c r="CK38" s="1"/>
      <c r="CL38" s="1"/>
      <c r="CM38" s="133"/>
    </row>
    <row r="39" spans="1:91" x14ac:dyDescent="0.35">
      <c r="A39" s="364"/>
      <c r="B39" s="418" t="str">
        <f>IF(INPUT!B66 = "", "", INPUT!B66)</f>
        <v/>
      </c>
      <c r="C39" s="418"/>
      <c r="D39" s="415"/>
      <c r="E39" s="418"/>
      <c r="F39" s="417"/>
      <c r="G39" s="418"/>
      <c r="H39" s="418" t="str">
        <f>IF(INPUT!H66="","",IF( AND(INPUT!H66 &lt;=3, INPUT!H66 &gt;=0), 5, IF(AND( INPUT!H66 &lt;=14, INPUT!H66 &gt; 3), 4, IF( INPUT!H66 &gt;14, 0, ""))))</f>
        <v/>
      </c>
      <c r="I39" s="418" t="str">
        <f>IF(INPUT!I66="","",IF(INPUT!J66/INPUT!I66&lt;=0.05, 5,0))</f>
        <v/>
      </c>
      <c r="J39" s="413" t="str">
        <f>IF(INPUT!M66 = "NO", 5, IF(INPUT!M66 = "YES", 0, ""))</f>
        <v/>
      </c>
      <c r="K39" s="418" t="str">
        <f>IF(INPUT!O66 = "YES", 5, IF(INPUT!O66 = "NO", 0, ""))</f>
        <v/>
      </c>
      <c r="L39" s="417" t="str">
        <f>IF(INPUT!N66 = "NO", 5, IF(INPUT!N66 = "YES", 0, ""))</f>
        <v/>
      </c>
      <c r="N39" s="423" t="str">
        <f t="shared" si="17"/>
        <v/>
      </c>
      <c r="O39" s="424" t="str">
        <f>IF(INPUT!A66="","",IF(R39="", 0, INPUT!I66*INPUT!K66/R39/30))</f>
        <v/>
      </c>
      <c r="P39" s="424" t="str">
        <f t="shared" si="1"/>
        <v/>
      </c>
      <c r="Q39" s="468" t="str">
        <f>IF(INPUT!A66="","",IF(INPUT!J66 &lt;&gt; "", INPUT!J66/INPUT!I66, INPUT!L66*N39/INPUT!I66))</f>
        <v/>
      </c>
      <c r="R39" s="424" t="str">
        <f>IF( INPUT!J66 = "",IF(INPUT!L66="","",INPUT!L66), IF(N39=0, "",INPUT!J66/(DSS!N39*30)))</f>
        <v/>
      </c>
      <c r="S39" s="425" t="str">
        <f t="shared" si="2"/>
        <v/>
      </c>
      <c r="T39" s="426" t="str">
        <f t="shared" si="3"/>
        <v/>
      </c>
      <c r="V39" s="427" t="str">
        <f t="shared" si="4"/>
        <v/>
      </c>
      <c r="AZ39" s="1"/>
      <c r="BB39" s="1"/>
      <c r="BC39" s="1"/>
      <c r="BD39" s="1"/>
      <c r="BE39" s="1"/>
      <c r="BL39" s="1" t="str">
        <f t="shared" si="18"/>
        <v/>
      </c>
      <c r="BM39" s="1" t="str">
        <f t="shared" si="19"/>
        <v/>
      </c>
      <c r="CG39" s="430"/>
      <c r="CH39" s="417"/>
      <c r="CI39" s="417"/>
      <c r="CJ39" s="431"/>
      <c r="CK39" s="431"/>
      <c r="CL39" s="432"/>
      <c r="CM39" s="433"/>
    </row>
    <row r="40" spans="1:91" x14ac:dyDescent="0.35">
      <c r="A40" s="112"/>
      <c r="B40" s="133" t="str">
        <f>IF(INPUT!B67 = "", "", INPUT!B67)</f>
        <v/>
      </c>
      <c r="C40" s="133"/>
      <c r="D40" s="5"/>
      <c r="E40" s="133"/>
      <c r="F40" s="1"/>
      <c r="G40" s="133"/>
      <c r="H40" s="133" t="str">
        <f>IF(INPUT!H67="","",IF( AND(INPUT!H67 &lt;=3, INPUT!H67 &gt;=0), 5, IF(AND( INPUT!H67 &lt;=14, INPUT!H67 &gt; 3), 4, IF( INPUT!H67 &gt;14, 0, ""))))</f>
        <v/>
      </c>
      <c r="I40" s="133" t="str">
        <f>IF(INPUT!I67="","",IF(INPUT!J67/INPUT!I67&lt;=0.05, 5,0))</f>
        <v/>
      </c>
      <c r="J40" s="128" t="str">
        <f>IF(INPUT!M67 = "NO", 5, IF(INPUT!M67 = "YES", 0, ""))</f>
        <v/>
      </c>
      <c r="K40" s="133" t="str">
        <f>IF(INPUT!O67 = "YES", 5, IF(INPUT!O67 = "NO", 0, ""))</f>
        <v/>
      </c>
      <c r="L40" s="1" t="str">
        <f>IF(INPUT!N67 = "NO", 5, IF(INPUT!N67 = "YES", 0, ""))</f>
        <v/>
      </c>
      <c r="N40" s="399" t="str">
        <f t="shared" si="17"/>
        <v/>
      </c>
      <c r="O40" s="400" t="str">
        <f>IF(INPUT!A67="","",IF(R40="", 0, INPUT!I67*INPUT!K67/R40/30))</f>
        <v/>
      </c>
      <c r="P40" s="400" t="str">
        <f t="shared" si="1"/>
        <v/>
      </c>
      <c r="Q40" s="467" t="str">
        <f>IF(INPUT!A67="","",IF(INPUT!J67 &lt;&gt; "", INPUT!J67/INPUT!I67, INPUT!L67*N40/INPUT!I67))</f>
        <v/>
      </c>
      <c r="R40" s="400" t="str">
        <f>IF( INPUT!J67 = "",IF(INPUT!L67="","",INPUT!L67), IF(N40=0, "",INPUT!J67/(DSS!N40*30)))</f>
        <v/>
      </c>
      <c r="S40" s="401" t="str">
        <f t="shared" si="2"/>
        <v/>
      </c>
      <c r="T40" s="402" t="str">
        <f t="shared" si="3"/>
        <v/>
      </c>
      <c r="V40" s="398" t="str">
        <f t="shared" si="4"/>
        <v/>
      </c>
      <c r="AZ40" s="1"/>
      <c r="BB40" s="1"/>
      <c r="BC40" s="1"/>
      <c r="BD40" s="1"/>
      <c r="BE40" s="1"/>
      <c r="BL40" s="1" t="str">
        <f t="shared" si="18"/>
        <v/>
      </c>
      <c r="BM40" s="1" t="str">
        <f t="shared" si="19"/>
        <v/>
      </c>
      <c r="CG40" s="294"/>
      <c r="CH40" s="1"/>
      <c r="CI40" s="1"/>
      <c r="CJ40" s="1"/>
      <c r="CK40" s="1"/>
      <c r="CL40" s="1"/>
      <c r="CM40" s="133"/>
    </row>
    <row r="41" spans="1:91" x14ac:dyDescent="0.35">
      <c r="A41" s="364"/>
      <c r="B41" s="418" t="str">
        <f>IF(INPUT!B68 = "", "", INPUT!B68)</f>
        <v/>
      </c>
      <c r="C41" s="418"/>
      <c r="D41" s="415"/>
      <c r="E41" s="418"/>
      <c r="F41" s="417"/>
      <c r="G41" s="418"/>
      <c r="H41" s="418" t="str">
        <f>IF(INPUT!H68="","",IF( AND(INPUT!H68 &lt;=3, INPUT!H68 &gt;=0), 5, IF(AND( INPUT!H68 &lt;=14, INPUT!H68 &gt; 3), 4, IF( INPUT!H68 &gt;14, 0, ""))))</f>
        <v/>
      </c>
      <c r="I41" s="418" t="str">
        <f>IF(INPUT!I68="","",IF(INPUT!J68/INPUT!I68&lt;=0.05, 5,0))</f>
        <v/>
      </c>
      <c r="J41" s="413" t="str">
        <f>IF(INPUT!M68 = "NO", 5, IF(INPUT!M68 = "YES", 0, ""))</f>
        <v/>
      </c>
      <c r="K41" s="418" t="str">
        <f>IF(INPUT!O68 = "YES", 5, IF(INPUT!O68 = "NO", 0, ""))</f>
        <v/>
      </c>
      <c r="L41" s="417" t="str">
        <f>IF(INPUT!N68 = "NO", 5, IF(INPUT!N68 = "YES", 0, ""))</f>
        <v/>
      </c>
      <c r="N41" s="423" t="str">
        <f t="shared" si="17"/>
        <v/>
      </c>
      <c r="O41" s="424" t="str">
        <f>IF(INPUT!A68="","",IF(R41="", 0, INPUT!I68*INPUT!K68/R41/30))</f>
        <v/>
      </c>
      <c r="P41" s="424" t="str">
        <f t="shared" si="1"/>
        <v/>
      </c>
      <c r="Q41" s="468" t="str">
        <f>IF(INPUT!A68="","",IF(INPUT!J68 &lt;&gt; "", INPUT!J68/INPUT!I68, INPUT!L68*N41/INPUT!I68))</f>
        <v/>
      </c>
      <c r="R41" s="424" t="str">
        <f>IF( INPUT!J68 = "",IF(INPUT!L68="","",INPUT!L68), IF(N41=0, "",INPUT!J68/(DSS!N41*30)))</f>
        <v/>
      </c>
      <c r="S41" s="425" t="str">
        <f t="shared" si="2"/>
        <v/>
      </c>
      <c r="T41" s="426" t="str">
        <f t="shared" si="3"/>
        <v/>
      </c>
      <c r="V41" s="427" t="str">
        <f t="shared" si="4"/>
        <v/>
      </c>
      <c r="AZ41" s="1"/>
      <c r="BB41" s="1"/>
      <c r="BC41" s="1"/>
      <c r="BD41" s="1"/>
      <c r="BE41" s="1"/>
      <c r="BL41" s="1" t="str">
        <f t="shared" si="18"/>
        <v/>
      </c>
      <c r="BM41" s="1" t="str">
        <f t="shared" si="19"/>
        <v/>
      </c>
      <c r="CG41" s="430"/>
      <c r="CH41" s="417"/>
      <c r="CI41" s="417"/>
      <c r="CJ41" s="431"/>
      <c r="CK41" s="431"/>
      <c r="CL41" s="432"/>
      <c r="CM41" s="433"/>
    </row>
    <row r="42" spans="1:91" x14ac:dyDescent="0.35">
      <c r="A42" s="112"/>
      <c r="B42" s="133" t="str">
        <f>IF(INPUT!B69 = "", "", INPUT!B69)</f>
        <v/>
      </c>
      <c r="C42" s="133"/>
      <c r="D42" s="5"/>
      <c r="E42" s="133"/>
      <c r="F42" s="1"/>
      <c r="G42" s="133"/>
      <c r="H42" s="133" t="str">
        <f>IF(INPUT!H69="","",IF( AND(INPUT!H69 &lt;=3, INPUT!H69 &gt;=0), 5, IF(AND( INPUT!H69 &lt;=14, INPUT!H69 &gt; 3), 4, IF( INPUT!H69 &gt;14, 0, ""))))</f>
        <v/>
      </c>
      <c r="I42" s="133" t="str">
        <f>IF(INPUT!I69="","",IF(INPUT!J69/INPUT!I69&lt;=0.05, 5,0))</f>
        <v/>
      </c>
      <c r="J42" s="128" t="str">
        <f>IF(INPUT!M69 = "NO", 5, IF(INPUT!M69 = "YES", 0, ""))</f>
        <v/>
      </c>
      <c r="K42" s="133" t="str">
        <f>IF(INPUT!O69 = "YES", 5, IF(INPUT!O69 = "NO", 0, ""))</f>
        <v/>
      </c>
      <c r="L42" s="1" t="str">
        <f>IF(INPUT!N69 = "NO", 5, IF(INPUT!N69 = "YES", 0, ""))</f>
        <v/>
      </c>
      <c r="N42" s="399" t="str">
        <f t="shared" si="17"/>
        <v/>
      </c>
      <c r="O42" s="400" t="str">
        <f>IF(INPUT!A69="","",IF(R42="", 0, INPUT!I69*INPUT!K69/R42/30))</f>
        <v/>
      </c>
      <c r="P42" s="400" t="str">
        <f t="shared" si="1"/>
        <v/>
      </c>
      <c r="Q42" s="467" t="str">
        <f>IF(INPUT!A69="","",IF(INPUT!J69 &lt;&gt; "", INPUT!J69/INPUT!I69, INPUT!L69*N42/INPUT!I69))</f>
        <v/>
      </c>
      <c r="R42" s="400" t="str">
        <f>IF( INPUT!J69 = "",IF(INPUT!L69="","",INPUT!L69), IF(N42=0, "",INPUT!J69/(DSS!N42*30)))</f>
        <v/>
      </c>
      <c r="S42" s="401" t="str">
        <f t="shared" si="2"/>
        <v/>
      </c>
      <c r="T42" s="402" t="str">
        <f t="shared" si="3"/>
        <v/>
      </c>
      <c r="V42" s="398" t="str">
        <f t="shared" si="4"/>
        <v/>
      </c>
      <c r="AZ42" s="1"/>
      <c r="BB42" s="1"/>
      <c r="BC42" s="1"/>
      <c r="BD42" s="1"/>
      <c r="BE42" s="1"/>
      <c r="BL42" s="1" t="str">
        <f t="shared" si="18"/>
        <v/>
      </c>
      <c r="BM42" s="1" t="str">
        <f t="shared" si="19"/>
        <v/>
      </c>
      <c r="CG42" s="294"/>
      <c r="CH42" s="1"/>
      <c r="CI42" s="1"/>
      <c r="CJ42" s="1"/>
      <c r="CK42" s="1"/>
      <c r="CL42" s="1"/>
      <c r="CM42" s="133"/>
    </row>
    <row r="43" spans="1:91" x14ac:dyDescent="0.35">
      <c r="A43" s="364"/>
      <c r="B43" s="418" t="str">
        <f>IF(INPUT!B70 = "", "", INPUT!B70)</f>
        <v/>
      </c>
      <c r="C43" s="418"/>
      <c r="D43" s="415"/>
      <c r="E43" s="418"/>
      <c r="F43" s="417"/>
      <c r="G43" s="418"/>
      <c r="H43" s="418" t="str">
        <f>IF(INPUT!H70="","",IF( AND(INPUT!H70 &lt;=3, INPUT!H70 &gt;=0), 5, IF(AND( INPUT!H70 &lt;=14, INPUT!H70 &gt; 3), 4, IF( INPUT!H70 &gt;14, 0, ""))))</f>
        <v/>
      </c>
      <c r="I43" s="418" t="str">
        <f>IF(INPUT!I70="","",IF(INPUT!J70/INPUT!I70&lt;=0.05, 5,0))</f>
        <v/>
      </c>
      <c r="J43" s="413" t="str">
        <f>IF(INPUT!M70 = "NO", 5, IF(INPUT!M70 = "YES", 0, ""))</f>
        <v/>
      </c>
      <c r="K43" s="418" t="str">
        <f>IF(INPUT!O70 = "YES", 5, IF(INPUT!O70 = "NO", 0, ""))</f>
        <v/>
      </c>
      <c r="L43" s="417" t="str">
        <f>IF(INPUT!N70 = "NO", 5, IF(INPUT!N70 = "YES", 0, ""))</f>
        <v/>
      </c>
      <c r="N43" s="423" t="str">
        <f t="shared" si="17"/>
        <v/>
      </c>
      <c r="O43" s="424" t="str">
        <f>IF(INPUT!A70="","",IF(R43="", 0, INPUT!I70*INPUT!K70/R43/30))</f>
        <v/>
      </c>
      <c r="P43" s="424" t="str">
        <f t="shared" si="1"/>
        <v/>
      </c>
      <c r="Q43" s="468" t="str">
        <f>IF(INPUT!A70="","",IF(INPUT!J70 &lt;&gt; "", INPUT!J70/INPUT!I70, INPUT!L70*N43/INPUT!I70))</f>
        <v/>
      </c>
      <c r="R43" s="424" t="str">
        <f>IF( INPUT!J70 = "",IF(INPUT!L70="","",INPUT!L70), IF(N43=0, "",INPUT!J70/(DSS!N43*30)))</f>
        <v/>
      </c>
      <c r="S43" s="425" t="str">
        <f t="shared" si="2"/>
        <v/>
      </c>
      <c r="T43" s="426" t="str">
        <f t="shared" si="3"/>
        <v/>
      </c>
      <c r="V43" s="427" t="str">
        <f t="shared" si="4"/>
        <v/>
      </c>
      <c r="AZ43" s="1"/>
      <c r="BB43" s="1"/>
      <c r="BC43" s="1"/>
      <c r="BD43" s="1"/>
      <c r="BE43" s="1"/>
      <c r="BL43" s="1" t="str">
        <f t="shared" si="18"/>
        <v/>
      </c>
      <c r="BM43" s="1" t="str">
        <f t="shared" si="19"/>
        <v/>
      </c>
      <c r="CG43" s="430"/>
      <c r="CH43" s="417"/>
      <c r="CI43" s="417"/>
      <c r="CJ43" s="431"/>
      <c r="CK43" s="431"/>
      <c r="CL43" s="432"/>
      <c r="CM43" s="433"/>
    </row>
    <row r="44" spans="1:91" x14ac:dyDescent="0.35">
      <c r="A44" s="112"/>
      <c r="B44" s="133" t="str">
        <f>IF(INPUT!B71 = "", "", INPUT!B71)</f>
        <v/>
      </c>
      <c r="C44" s="133"/>
      <c r="D44" s="5"/>
      <c r="E44" s="133"/>
      <c r="F44" s="1"/>
      <c r="G44" s="133"/>
      <c r="H44" s="133" t="str">
        <f>IF(INPUT!H71="","",IF( AND(INPUT!H71 &lt;=3, INPUT!H71 &gt;=0), 5, IF(AND( INPUT!H71 &lt;=14, INPUT!H71 &gt; 3), 4, IF( INPUT!H71 &gt;14, 0, ""))))</f>
        <v/>
      </c>
      <c r="I44" s="133" t="str">
        <f>IF(INPUT!I71="","",IF(INPUT!J71/INPUT!I71&lt;=0.05, 5,0))</f>
        <v/>
      </c>
      <c r="J44" s="128" t="str">
        <f>IF(INPUT!M71 = "NO", 5, IF(INPUT!M71 = "YES", 0, ""))</f>
        <v/>
      </c>
      <c r="K44" s="133" t="str">
        <f>IF(INPUT!O71 = "YES", 5, IF(INPUT!O71 = "NO", 0, ""))</f>
        <v/>
      </c>
      <c r="L44" s="1" t="str">
        <f>IF(INPUT!N71 = "NO", 5, IF(INPUT!N71 = "YES", 0, ""))</f>
        <v/>
      </c>
      <c r="N44" s="399" t="str">
        <f t="shared" si="17"/>
        <v/>
      </c>
      <c r="O44" s="400" t="str">
        <f>IF(INPUT!A71="","",IF(R44="", 0, INPUT!I71*INPUT!K71/R44/30))</f>
        <v/>
      </c>
      <c r="P44" s="400" t="str">
        <f t="shared" si="1"/>
        <v/>
      </c>
      <c r="Q44" s="467" t="str">
        <f>IF(INPUT!A71="","",IF(INPUT!J71 &lt;&gt; "", INPUT!J71/INPUT!I71, INPUT!L71*N44/INPUT!I71))</f>
        <v/>
      </c>
      <c r="R44" s="400" t="str">
        <f>IF( INPUT!J71 = "",IF(INPUT!L71="","",INPUT!L71), IF(N44=0, "",INPUT!J71/(DSS!N44*30)))</f>
        <v/>
      </c>
      <c r="S44" s="401" t="str">
        <f t="shared" si="2"/>
        <v/>
      </c>
      <c r="T44" s="402" t="str">
        <f t="shared" si="3"/>
        <v/>
      </c>
      <c r="V44" s="398" t="str">
        <f t="shared" si="4"/>
        <v/>
      </c>
      <c r="AZ44" s="1"/>
      <c r="BB44" s="1"/>
      <c r="BC44" s="1"/>
      <c r="BD44" s="1"/>
      <c r="BE44" s="1"/>
      <c r="BL44" s="1" t="str">
        <f t="shared" si="18"/>
        <v/>
      </c>
      <c r="BM44" s="1" t="str">
        <f t="shared" si="19"/>
        <v/>
      </c>
      <c r="CG44" s="294"/>
      <c r="CH44" s="1"/>
      <c r="CI44" s="1"/>
      <c r="CJ44" s="1"/>
      <c r="CK44" s="1"/>
      <c r="CL44" s="1"/>
      <c r="CM44" s="133"/>
    </row>
    <row r="45" spans="1:91" x14ac:dyDescent="0.35">
      <c r="A45" s="364"/>
      <c r="B45" s="418" t="str">
        <f>IF(INPUT!B72 = "", "", INPUT!B72)</f>
        <v/>
      </c>
      <c r="C45" s="418"/>
      <c r="D45" s="415"/>
      <c r="E45" s="418"/>
      <c r="F45" s="417"/>
      <c r="G45" s="418"/>
      <c r="H45" s="418" t="str">
        <f>IF(INPUT!H72="","",IF( AND(INPUT!H72 &lt;=3, INPUT!H72 &gt;=0), 5, IF(AND( INPUT!H72 &lt;=14, INPUT!H72 &gt; 3), 4, IF( INPUT!H72 &gt;14, 0, ""))))</f>
        <v/>
      </c>
      <c r="I45" s="418" t="str">
        <f>IF(INPUT!I72="","",IF(INPUT!J72/INPUT!I72&lt;=0.05, 5,0))</f>
        <v/>
      </c>
      <c r="J45" s="413" t="str">
        <f>IF(INPUT!M72 = "NO", 5, IF(INPUT!M72 = "YES", 0, ""))</f>
        <v/>
      </c>
      <c r="K45" s="418" t="str">
        <f>IF(INPUT!O72 = "YES", 5, IF(INPUT!O72 = "NO", 0, ""))</f>
        <v/>
      </c>
      <c r="L45" s="417" t="str">
        <f>IF(INPUT!N72 = "NO", 5, IF(INPUT!N72 = "YES", 0, ""))</f>
        <v/>
      </c>
      <c r="N45" s="423" t="str">
        <f t="shared" si="17"/>
        <v/>
      </c>
      <c r="O45" s="424" t="str">
        <f>IF(INPUT!A72="","",IF(R45="", 0, INPUT!I72*INPUT!K72/R45/30))</f>
        <v/>
      </c>
      <c r="P45" s="424" t="str">
        <f t="shared" si="1"/>
        <v/>
      </c>
      <c r="Q45" s="468" t="str">
        <f>IF(INPUT!A72="","",IF(INPUT!J72 &lt;&gt; "", INPUT!J72/INPUT!I72, INPUT!L72*N45/INPUT!I72))</f>
        <v/>
      </c>
      <c r="R45" s="424" t="str">
        <f>IF( INPUT!J72 = "",IF(INPUT!L72="","",INPUT!L72), IF(N45=0, "",INPUT!J72/(DSS!N45*30)))</f>
        <v/>
      </c>
      <c r="S45" s="425" t="str">
        <f t="shared" si="2"/>
        <v/>
      </c>
      <c r="T45" s="426" t="str">
        <f t="shared" si="3"/>
        <v/>
      </c>
      <c r="V45" s="427" t="str">
        <f t="shared" si="4"/>
        <v/>
      </c>
      <c r="AZ45" s="1"/>
      <c r="BB45" s="1"/>
      <c r="BC45" s="1"/>
      <c r="BD45" s="1"/>
      <c r="BE45" s="1"/>
      <c r="BL45" s="1" t="str">
        <f t="shared" si="18"/>
        <v/>
      </c>
      <c r="BM45" s="1" t="str">
        <f t="shared" si="19"/>
        <v/>
      </c>
      <c r="CG45" s="430"/>
      <c r="CH45" s="417"/>
      <c r="CI45" s="417"/>
      <c r="CJ45" s="431"/>
      <c r="CK45" s="431"/>
      <c r="CL45" s="432"/>
      <c r="CM45" s="433"/>
    </row>
    <row r="46" spans="1:91" x14ac:dyDescent="0.35">
      <c r="A46" s="112"/>
      <c r="B46" s="133" t="str">
        <f>IF(INPUT!B73 = "", "", INPUT!B73)</f>
        <v/>
      </c>
      <c r="C46" s="133"/>
      <c r="D46" s="5"/>
      <c r="E46" s="133"/>
      <c r="F46" s="1"/>
      <c r="G46" s="133"/>
      <c r="H46" s="133" t="str">
        <f>IF(INPUT!H73="","",IF( AND(INPUT!H73 &lt;=3, INPUT!H73 &gt;=0), 5, IF(AND( INPUT!H73 &lt;=14, INPUT!H73 &gt; 3), 4, IF( INPUT!H73 &gt;14, 0, ""))))</f>
        <v/>
      </c>
      <c r="I46" s="133" t="str">
        <f>IF(INPUT!I73="","",IF(INPUT!J73/INPUT!I73&lt;=0.05, 5,0))</f>
        <v/>
      </c>
      <c r="J46" s="128" t="str">
        <f>IF(INPUT!M73 = "NO", 5, IF(INPUT!M73 = "YES", 0, ""))</f>
        <v/>
      </c>
      <c r="K46" s="133" t="str">
        <f>IF(INPUT!O73 = "YES", 5, IF(INPUT!O73 = "NO", 0, ""))</f>
        <v/>
      </c>
      <c r="L46" s="1" t="str">
        <f>IF(INPUT!N73 = "NO", 5, IF(INPUT!N73 = "YES", 0, ""))</f>
        <v/>
      </c>
      <c r="N46" s="399" t="str">
        <f t="shared" si="17"/>
        <v/>
      </c>
      <c r="O46" s="400" t="str">
        <f>IF(INPUT!A73="","",IF(R46="", 0, INPUT!I73*INPUT!K73/R46/30))</f>
        <v/>
      </c>
      <c r="P46" s="400" t="str">
        <f t="shared" si="1"/>
        <v/>
      </c>
      <c r="Q46" s="467" t="str">
        <f>IF(INPUT!A73="","",IF(INPUT!J73 &lt;&gt; "", INPUT!J73/INPUT!I73, INPUT!L73*N46/INPUT!I73))</f>
        <v/>
      </c>
      <c r="R46" s="400" t="str">
        <f>IF( INPUT!J73 = "",IF(INPUT!L73="","",INPUT!L73), IF(N46=0, "",INPUT!J73/(DSS!N46*30)))</f>
        <v/>
      </c>
      <c r="S46" s="401" t="str">
        <f t="shared" si="2"/>
        <v/>
      </c>
      <c r="T46" s="402" t="str">
        <f t="shared" si="3"/>
        <v/>
      </c>
      <c r="V46" s="398" t="str">
        <f t="shared" si="4"/>
        <v/>
      </c>
      <c r="AZ46" s="1"/>
      <c r="BB46" s="1"/>
      <c r="BC46" s="1"/>
      <c r="BD46" s="1"/>
      <c r="BE46" s="1"/>
      <c r="BL46" s="1" t="str">
        <f t="shared" si="18"/>
        <v/>
      </c>
      <c r="BM46" s="1" t="str">
        <f t="shared" si="19"/>
        <v/>
      </c>
      <c r="CG46" s="294"/>
      <c r="CH46" s="1"/>
      <c r="CI46" s="1"/>
      <c r="CJ46" s="1"/>
      <c r="CK46" s="1"/>
      <c r="CL46" s="1"/>
      <c r="CM46" s="133"/>
    </row>
    <row r="47" spans="1:91" x14ac:dyDescent="0.35">
      <c r="A47" s="364"/>
      <c r="B47" s="418" t="str">
        <f>IF(INPUT!B74 = "", "", INPUT!B74)</f>
        <v/>
      </c>
      <c r="C47" s="418"/>
      <c r="D47" s="415"/>
      <c r="E47" s="418"/>
      <c r="F47" s="417"/>
      <c r="G47" s="418"/>
      <c r="H47" s="418" t="str">
        <f>IF(INPUT!H74="","",IF( AND(INPUT!H74 &lt;=3, INPUT!H74 &gt;=0), 5, IF(AND( INPUT!H74 &lt;=14, INPUT!H74 &gt; 3), 4, IF( INPUT!H74 &gt;14, 0, ""))))</f>
        <v/>
      </c>
      <c r="I47" s="418" t="str">
        <f>IF(INPUT!I74="","",IF(INPUT!J74/INPUT!I74&lt;=0.05, 5,0))</f>
        <v/>
      </c>
      <c r="J47" s="413" t="str">
        <f>IF(INPUT!M74 = "NO", 5, IF(INPUT!M74 = "YES", 0, ""))</f>
        <v/>
      </c>
      <c r="K47" s="418" t="str">
        <f>IF(INPUT!O74 = "YES", 5, IF(INPUT!O74 = "NO", 0, ""))</f>
        <v/>
      </c>
      <c r="L47" s="417" t="str">
        <f>IF(INPUT!N74 = "NO", 5, IF(INPUT!N74 = "YES", 0, ""))</f>
        <v/>
      </c>
      <c r="N47" s="423" t="str">
        <f t="shared" si="17"/>
        <v/>
      </c>
      <c r="O47" s="424" t="str">
        <f>IF(INPUT!A74="","",IF(R47="", 0, INPUT!I74*INPUT!K74/R47/30))</f>
        <v/>
      </c>
      <c r="P47" s="424" t="str">
        <f t="shared" si="1"/>
        <v/>
      </c>
      <c r="Q47" s="468" t="str">
        <f>IF(INPUT!A74="","",IF(INPUT!J74 &lt;&gt; "", INPUT!J74/INPUT!I74, INPUT!L74*N47/INPUT!I74))</f>
        <v/>
      </c>
      <c r="R47" s="424" t="str">
        <f>IF( INPUT!J74 = "",IF(INPUT!L74="","",INPUT!L74), IF(N47=0, "",INPUT!J74/(DSS!N47*30)))</f>
        <v/>
      </c>
      <c r="S47" s="425" t="str">
        <f t="shared" si="2"/>
        <v/>
      </c>
      <c r="T47" s="426" t="str">
        <f t="shared" si="3"/>
        <v/>
      </c>
      <c r="V47" s="427" t="str">
        <f t="shared" si="4"/>
        <v/>
      </c>
      <c r="AZ47" s="1"/>
      <c r="BB47" s="1"/>
      <c r="BC47" s="1"/>
      <c r="BD47" s="1"/>
      <c r="BE47" s="1"/>
      <c r="BL47" s="1" t="str">
        <f t="shared" si="18"/>
        <v/>
      </c>
      <c r="BM47" s="1" t="str">
        <f t="shared" si="19"/>
        <v/>
      </c>
      <c r="CG47" s="430"/>
      <c r="CH47" s="417"/>
      <c r="CI47" s="417"/>
      <c r="CJ47" s="431"/>
      <c r="CK47" s="431"/>
      <c r="CL47" s="432"/>
      <c r="CM47" s="433"/>
    </row>
    <row r="48" spans="1:91" x14ac:dyDescent="0.35">
      <c r="A48" s="112"/>
      <c r="B48" s="133" t="str">
        <f>IF(INPUT!B75 = "", "", INPUT!B75)</f>
        <v/>
      </c>
      <c r="C48" s="133"/>
      <c r="D48" s="5"/>
      <c r="E48" s="133"/>
      <c r="F48" s="1"/>
      <c r="G48" s="133"/>
      <c r="H48" s="133" t="str">
        <f>IF(INPUT!H75="","",IF( AND(INPUT!H75 &lt;=3, INPUT!H75 &gt;=0), 5, IF(AND( INPUT!H75 &lt;=14, INPUT!H75 &gt; 3), 4, IF( INPUT!H75 &gt;14, 0, ""))))</f>
        <v/>
      </c>
      <c r="I48" s="133" t="str">
        <f>IF(INPUT!I75="","",IF(INPUT!J75/INPUT!I75&lt;=0.05, 5,0))</f>
        <v/>
      </c>
      <c r="J48" s="128" t="str">
        <f>IF(INPUT!M75 = "NO", 5, IF(INPUT!M75 = "YES", 0, ""))</f>
        <v/>
      </c>
      <c r="K48" s="133" t="str">
        <f>IF(INPUT!O75 = "YES", 5, IF(INPUT!O75 = "NO", 0, ""))</f>
        <v/>
      </c>
      <c r="L48" s="1" t="str">
        <f>IF(INPUT!N75 = "NO", 5, IF(INPUT!N75 = "YES", 0, ""))</f>
        <v/>
      </c>
      <c r="N48" s="399" t="str">
        <f t="shared" si="17"/>
        <v/>
      </c>
      <c r="O48" s="400" t="str">
        <f>IF(INPUT!A75="","",IF(R48="", 0, INPUT!I75*INPUT!K75/R48/30))</f>
        <v/>
      </c>
      <c r="P48" s="400" t="str">
        <f t="shared" si="1"/>
        <v/>
      </c>
      <c r="Q48" s="467" t="str">
        <f>IF(INPUT!A75="","",IF(INPUT!J75 &lt;&gt; "", INPUT!J75/INPUT!I75, INPUT!L75*N48/INPUT!I75))</f>
        <v/>
      </c>
      <c r="R48" s="400" t="str">
        <f>IF( INPUT!J75 = "",IF(INPUT!L75="","",INPUT!L75), IF(N48=0, "",INPUT!J75/(DSS!N48*30)))</f>
        <v/>
      </c>
      <c r="S48" s="401" t="str">
        <f t="shared" si="2"/>
        <v/>
      </c>
      <c r="T48" s="402" t="str">
        <f t="shared" si="3"/>
        <v/>
      </c>
      <c r="V48" s="398" t="str">
        <f t="shared" si="4"/>
        <v/>
      </c>
      <c r="AZ48" s="1"/>
      <c r="BB48" s="1"/>
      <c r="BC48" s="1"/>
      <c r="BD48" s="1"/>
      <c r="BE48" s="1"/>
      <c r="BL48" s="1" t="str">
        <f t="shared" si="18"/>
        <v/>
      </c>
      <c r="BM48" s="1" t="str">
        <f t="shared" si="19"/>
        <v/>
      </c>
      <c r="CG48" s="294"/>
      <c r="CH48" s="1"/>
      <c r="CI48" s="1"/>
      <c r="CJ48" s="1"/>
      <c r="CK48" s="1"/>
      <c r="CL48" s="1"/>
      <c r="CM48" s="133"/>
    </row>
    <row r="49" spans="1:91" x14ac:dyDescent="0.35">
      <c r="A49" s="364"/>
      <c r="B49" s="418" t="str">
        <f>IF(INPUT!B76 = "", "", INPUT!B76)</f>
        <v/>
      </c>
      <c r="C49" s="418"/>
      <c r="D49" s="415"/>
      <c r="E49" s="418"/>
      <c r="F49" s="417"/>
      <c r="G49" s="418"/>
      <c r="H49" s="418" t="str">
        <f>IF(INPUT!H76="","",IF( AND(INPUT!H76 &lt;=3, INPUT!H76 &gt;=0), 5, IF(AND( INPUT!H76 &lt;=14, INPUT!H76 &gt; 3), 4, IF( INPUT!H76 &gt;14, 0, ""))))</f>
        <v/>
      </c>
      <c r="I49" s="418" t="str">
        <f>IF(INPUT!I76="","",IF(INPUT!J76/INPUT!I76&lt;=0.05, 5,0))</f>
        <v/>
      </c>
      <c r="J49" s="413" t="str">
        <f>IF(INPUT!M76 = "NO", 5, IF(INPUT!M76 = "YES", 0, ""))</f>
        <v/>
      </c>
      <c r="K49" s="418" t="str">
        <f>IF(INPUT!O76 = "YES", 5, IF(INPUT!O76 = "NO", 0, ""))</f>
        <v/>
      </c>
      <c r="L49" s="417" t="str">
        <f>IF(INPUT!N76 = "NO", 5, IF(INPUT!N76 = "YES", 0, ""))</f>
        <v/>
      </c>
      <c r="N49" s="423" t="str">
        <f t="shared" si="17"/>
        <v/>
      </c>
      <c r="O49" s="424" t="str">
        <f>IF(INPUT!A76="","",IF(R49="", 0, INPUT!I76*INPUT!K76/R49/30))</f>
        <v/>
      </c>
      <c r="P49" s="424" t="str">
        <f t="shared" si="1"/>
        <v/>
      </c>
      <c r="Q49" s="468" t="str">
        <f>IF(INPUT!A76="","",IF(INPUT!J76 &lt;&gt; "", INPUT!J76/INPUT!I76, INPUT!L76*N49/INPUT!I76))</f>
        <v/>
      </c>
      <c r="R49" s="424" t="str">
        <f>IF( INPUT!J76 = "",IF(INPUT!L76="","",INPUT!L76), IF(N49=0, "",INPUT!J76/(DSS!N49*30)))</f>
        <v/>
      </c>
      <c r="S49" s="425" t="str">
        <f t="shared" si="2"/>
        <v/>
      </c>
      <c r="T49" s="426" t="str">
        <f t="shared" si="3"/>
        <v/>
      </c>
      <c r="V49" s="427" t="str">
        <f t="shared" si="4"/>
        <v/>
      </c>
      <c r="AZ49" s="1"/>
      <c r="BB49" s="1"/>
      <c r="BC49" s="1"/>
      <c r="BD49" s="1"/>
      <c r="BE49" s="1"/>
      <c r="BL49" s="1" t="str">
        <f t="shared" si="18"/>
        <v/>
      </c>
      <c r="BM49" s="1" t="str">
        <f t="shared" si="19"/>
        <v/>
      </c>
      <c r="CG49" s="430"/>
      <c r="CH49" s="417"/>
      <c r="CI49" s="417"/>
      <c r="CJ49" s="431"/>
      <c r="CK49" s="431"/>
      <c r="CL49" s="432"/>
      <c r="CM49" s="433"/>
    </row>
    <row r="50" spans="1:91" x14ac:dyDescent="0.35">
      <c r="A50" s="112"/>
      <c r="B50" s="133" t="str">
        <f>IF(INPUT!B77 = "", "", INPUT!B77)</f>
        <v/>
      </c>
      <c r="C50" s="133"/>
      <c r="D50" s="5"/>
      <c r="E50" s="133"/>
      <c r="F50" s="1"/>
      <c r="G50" s="133"/>
      <c r="H50" s="133" t="str">
        <f>IF(INPUT!H77="","",IF( AND(INPUT!H77 &lt;=3, INPUT!H77 &gt;=0), 5, IF(AND( INPUT!H77 &lt;=14, INPUT!H77 &gt; 3), 4, IF( INPUT!H77 &gt;14, 0, ""))))</f>
        <v/>
      </c>
      <c r="I50" s="133" t="str">
        <f>IF(INPUT!I77="","",IF(INPUT!J77/INPUT!I77&lt;=0.05, 5,0))</f>
        <v/>
      </c>
      <c r="J50" s="128" t="str">
        <f>IF(INPUT!M77 = "NO", 5, IF(INPUT!M77 = "YES", 0, ""))</f>
        <v/>
      </c>
      <c r="K50" s="133" t="str">
        <f>IF(INPUT!O77 = "YES", 5, IF(INPUT!O77 = "NO", 0, ""))</f>
        <v/>
      </c>
      <c r="L50" s="1" t="str">
        <f>IF(INPUT!N77 = "NO", 5, IF(INPUT!N77 = "YES", 0, ""))</f>
        <v/>
      </c>
      <c r="N50" s="399" t="str">
        <f t="shared" si="17"/>
        <v/>
      </c>
      <c r="O50" s="400" t="str">
        <f>IF(INPUT!A77="","",IF(R50="", 0, INPUT!I77*INPUT!K77/R50/30))</f>
        <v/>
      </c>
      <c r="P50" s="400" t="str">
        <f t="shared" si="1"/>
        <v/>
      </c>
      <c r="Q50" s="467" t="str">
        <f>IF(INPUT!A77="","",IF(INPUT!J77 &lt;&gt; "", INPUT!J77/INPUT!I77, INPUT!L77*N50/INPUT!I77))</f>
        <v/>
      </c>
      <c r="R50" s="400" t="str">
        <f>IF( INPUT!J77 = "",IF(INPUT!L77="","",INPUT!L77), IF(N50=0, "",INPUT!J77/(DSS!N50*30)))</f>
        <v/>
      </c>
      <c r="S50" s="401" t="str">
        <f t="shared" si="2"/>
        <v/>
      </c>
      <c r="T50" s="402" t="str">
        <f t="shared" si="3"/>
        <v/>
      </c>
      <c r="V50" s="398" t="str">
        <f t="shared" si="4"/>
        <v/>
      </c>
      <c r="AZ50" s="1"/>
      <c r="BB50" s="1"/>
      <c r="BC50" s="1"/>
      <c r="BD50" s="1"/>
      <c r="BE50" s="1"/>
      <c r="BL50" s="1" t="str">
        <f t="shared" si="18"/>
        <v/>
      </c>
      <c r="BM50" s="1" t="str">
        <f t="shared" si="19"/>
        <v/>
      </c>
      <c r="CG50" s="294"/>
      <c r="CH50" s="1"/>
      <c r="CI50" s="1"/>
      <c r="CJ50" s="1"/>
      <c r="CK50" s="1"/>
      <c r="CL50" s="1"/>
      <c r="CM50" s="133"/>
    </row>
    <row r="51" spans="1:91" x14ac:dyDescent="0.35">
      <c r="A51" s="364"/>
      <c r="B51" s="418" t="str">
        <f>IF(INPUT!B78 = "", "", INPUT!B78)</f>
        <v/>
      </c>
      <c r="C51" s="418"/>
      <c r="D51" s="415"/>
      <c r="E51" s="418"/>
      <c r="F51" s="417"/>
      <c r="G51" s="418"/>
      <c r="H51" s="418" t="str">
        <f>IF(INPUT!H78="","",IF( AND(INPUT!H78 &lt;=3, INPUT!H78 &gt;=0), 5, IF(AND( INPUT!H78 &lt;=14, INPUT!H78 &gt; 3), 4, IF( INPUT!H78 &gt;14, 0, ""))))</f>
        <v/>
      </c>
      <c r="I51" s="418" t="str">
        <f>IF(INPUT!I78="","",IF(INPUT!J78/INPUT!I78&lt;=0.05, 5,0))</f>
        <v/>
      </c>
      <c r="J51" s="413" t="str">
        <f>IF(INPUT!M78 = "NO", 5, IF(INPUT!M78 = "YES", 0, ""))</f>
        <v/>
      </c>
      <c r="K51" s="418" t="str">
        <f>IF(INPUT!O78 = "YES", 5, IF(INPUT!O78 = "NO", 0, ""))</f>
        <v/>
      </c>
      <c r="L51" s="417" t="str">
        <f>IF(INPUT!N78 = "NO", 5, IF(INPUT!N78 = "YES", 0, ""))</f>
        <v/>
      </c>
      <c r="N51" s="423" t="str">
        <f t="shared" si="17"/>
        <v/>
      </c>
      <c r="O51" s="424" t="str">
        <f>IF(INPUT!A78="","",IF(R51="", 0, INPUT!I78*INPUT!K78/R51/30))</f>
        <v/>
      </c>
      <c r="P51" s="424" t="str">
        <f t="shared" si="1"/>
        <v/>
      </c>
      <c r="Q51" s="468" t="str">
        <f>IF(INPUT!A78="","",IF(INPUT!J78 &lt;&gt; "", INPUT!J78/INPUT!I78, INPUT!L78*N51/INPUT!I78))</f>
        <v/>
      </c>
      <c r="R51" s="424" t="str">
        <f>IF( INPUT!J78 = "",IF(INPUT!L78="","",INPUT!L78), IF(N51=0, "",INPUT!J78/(DSS!N51*30)))</f>
        <v/>
      </c>
      <c r="S51" s="425" t="str">
        <f t="shared" si="2"/>
        <v/>
      </c>
      <c r="T51" s="426" t="str">
        <f t="shared" si="3"/>
        <v/>
      </c>
      <c r="V51" s="427" t="str">
        <f t="shared" si="4"/>
        <v/>
      </c>
      <c r="AZ51" s="1"/>
      <c r="BB51" s="1"/>
      <c r="BC51" s="1"/>
      <c r="BD51" s="1"/>
      <c r="BE51" s="1"/>
      <c r="BL51" s="1" t="str">
        <f t="shared" si="18"/>
        <v/>
      </c>
      <c r="BM51" s="1" t="str">
        <f t="shared" si="19"/>
        <v/>
      </c>
      <c r="CG51" s="430"/>
      <c r="CH51" s="417"/>
      <c r="CI51" s="417"/>
      <c r="CJ51" s="431"/>
      <c r="CK51" s="431"/>
      <c r="CL51" s="432"/>
      <c r="CM51" s="433"/>
    </row>
    <row r="52" spans="1:91" x14ac:dyDescent="0.35">
      <c r="A52" s="112"/>
      <c r="B52" s="133" t="str">
        <f>IF(INPUT!B79 = "", "", INPUT!B79)</f>
        <v/>
      </c>
      <c r="C52" s="133"/>
      <c r="D52" s="5"/>
      <c r="E52" s="133"/>
      <c r="F52" s="1"/>
      <c r="G52" s="133"/>
      <c r="H52" s="133" t="str">
        <f>IF(INPUT!H79="","",IF( AND(INPUT!H79 &lt;=3, INPUT!H79 &gt;=0), 5, IF(AND( INPUT!H79 &lt;=14, INPUT!H79 &gt; 3), 4, IF( INPUT!H79 &gt;14, 0, ""))))</f>
        <v/>
      </c>
      <c r="I52" s="133" t="str">
        <f>IF(INPUT!I79="","",IF(INPUT!J79/INPUT!I79&lt;=0.05, 5,0))</f>
        <v/>
      </c>
      <c r="J52" s="128" t="str">
        <f>IF(INPUT!M79 = "NO", 5, IF(INPUT!M79 = "YES", 0, ""))</f>
        <v/>
      </c>
      <c r="K52" s="133" t="str">
        <f>IF(INPUT!O79 = "YES", 5, IF(INPUT!O79 = "NO", 0, ""))</f>
        <v/>
      </c>
      <c r="L52" s="1" t="str">
        <f>IF(INPUT!N79 = "NO", 5, IF(INPUT!N79 = "YES", 0, ""))</f>
        <v/>
      </c>
      <c r="N52" s="399" t="str">
        <f t="shared" si="17"/>
        <v/>
      </c>
      <c r="O52" s="400" t="str">
        <f>IF(INPUT!A79="","",IF(R52="", 0, INPUT!I79*INPUT!K79/R52/30))</f>
        <v/>
      </c>
      <c r="P52" s="400" t="str">
        <f t="shared" si="1"/>
        <v/>
      </c>
      <c r="Q52" s="467" t="str">
        <f>IF(INPUT!A79="","",IF(INPUT!J79 &lt;&gt; "", INPUT!J79/INPUT!I79, INPUT!L79*N52/INPUT!I79))</f>
        <v/>
      </c>
      <c r="R52" s="400" t="str">
        <f>IF( INPUT!J79 = "",IF(INPUT!L79="","",INPUT!L79), IF(N52=0, "",INPUT!J79/(DSS!N52*30)))</f>
        <v/>
      </c>
      <c r="S52" s="401" t="str">
        <f t="shared" si="2"/>
        <v/>
      </c>
      <c r="T52" s="402" t="str">
        <f t="shared" si="3"/>
        <v/>
      </c>
      <c r="V52" s="398" t="str">
        <f t="shared" si="4"/>
        <v/>
      </c>
      <c r="AZ52" s="1"/>
      <c r="BB52" s="1"/>
      <c r="BC52" s="1"/>
      <c r="BD52" s="1"/>
      <c r="BE52" s="1"/>
      <c r="BL52" s="1" t="str">
        <f t="shared" si="18"/>
        <v/>
      </c>
      <c r="BM52" s="1" t="str">
        <f t="shared" si="19"/>
        <v/>
      </c>
      <c r="CG52" s="294"/>
      <c r="CH52" s="1"/>
      <c r="CI52" s="1"/>
      <c r="CJ52" s="1"/>
      <c r="CK52" s="1"/>
      <c r="CL52" s="1"/>
      <c r="CM52" s="133"/>
    </row>
    <row r="53" spans="1:91" x14ac:dyDescent="0.35">
      <c r="A53" s="364"/>
      <c r="B53" s="418" t="str">
        <f>IF(INPUT!B80 = "", "", INPUT!B80)</f>
        <v/>
      </c>
      <c r="C53" s="418"/>
      <c r="D53" s="415"/>
      <c r="E53" s="418"/>
      <c r="F53" s="417"/>
      <c r="G53" s="418"/>
      <c r="H53" s="418" t="str">
        <f>IF(INPUT!H80="","",IF( AND(INPUT!H80 &lt;=3, INPUT!H80 &gt;=0), 5, IF(AND( INPUT!H80 &lt;=14, INPUT!H80 &gt; 3), 4, IF( INPUT!H80 &gt;14, 0, ""))))</f>
        <v/>
      </c>
      <c r="I53" s="418" t="str">
        <f>IF(INPUT!I80="","",IF(INPUT!J80/INPUT!I80&lt;=0.05, 5,0))</f>
        <v/>
      </c>
      <c r="J53" s="413" t="str">
        <f>IF(INPUT!M80 = "NO", 5, IF(INPUT!M80 = "YES", 0, ""))</f>
        <v/>
      </c>
      <c r="K53" s="418" t="str">
        <f>IF(INPUT!O80 = "YES", 5, IF(INPUT!O80 = "NO", 0, ""))</f>
        <v/>
      </c>
      <c r="L53" s="417" t="str">
        <f>IF(INPUT!N80 = "NO", 5, IF(INPUT!N80 = "YES", 0, ""))</f>
        <v/>
      </c>
      <c r="N53" s="423" t="str">
        <f t="shared" si="17"/>
        <v/>
      </c>
      <c r="O53" s="424" t="str">
        <f>IF(INPUT!A80="","",IF(R53="", 0, INPUT!I80*INPUT!K80/R53/30))</f>
        <v/>
      </c>
      <c r="P53" s="424" t="str">
        <f t="shared" si="1"/>
        <v/>
      </c>
      <c r="Q53" s="468" t="str">
        <f>IF(INPUT!A80="","",IF(INPUT!J80 &lt;&gt; "", INPUT!J80/INPUT!I80, INPUT!L80*N53/INPUT!I80))</f>
        <v/>
      </c>
      <c r="R53" s="424" t="str">
        <f>IF( INPUT!J80 = "",IF(INPUT!L80="","",INPUT!L80), IF(N53=0, "",INPUT!J80/(DSS!N53*30)))</f>
        <v/>
      </c>
      <c r="S53" s="425" t="str">
        <f t="shared" si="2"/>
        <v/>
      </c>
      <c r="T53" s="426" t="str">
        <f t="shared" si="3"/>
        <v/>
      </c>
      <c r="V53" s="427" t="str">
        <f t="shared" si="4"/>
        <v/>
      </c>
      <c r="AZ53" s="1"/>
      <c r="BB53" s="1"/>
      <c r="BC53" s="1"/>
      <c r="BD53" s="1"/>
      <c r="BE53" s="1"/>
      <c r="BL53" s="1" t="str">
        <f t="shared" si="18"/>
        <v/>
      </c>
      <c r="BM53" s="1" t="str">
        <f t="shared" si="19"/>
        <v/>
      </c>
      <c r="CG53" s="430"/>
      <c r="CH53" s="417"/>
      <c r="CI53" s="417"/>
      <c r="CJ53" s="431"/>
      <c r="CK53" s="431"/>
      <c r="CL53" s="432"/>
      <c r="CM53" s="433"/>
    </row>
    <row r="54" spans="1:91" x14ac:dyDescent="0.35">
      <c r="A54" s="112"/>
      <c r="B54" s="133" t="str">
        <f>IF(INPUT!B81 = "", "", INPUT!B81)</f>
        <v/>
      </c>
      <c r="C54" s="133"/>
      <c r="D54" s="5"/>
      <c r="E54" s="133"/>
      <c r="F54" s="1"/>
      <c r="G54" s="133"/>
      <c r="H54" s="133" t="str">
        <f>IF(INPUT!H81="","",IF( AND(INPUT!H81 &lt;=3, INPUT!H81 &gt;=0), 5, IF(AND( INPUT!H81 &lt;=14, INPUT!H81 &gt; 3), 4, IF( INPUT!H81 &gt;14, 0, ""))))</f>
        <v/>
      </c>
      <c r="I54" s="133" t="str">
        <f>IF(INPUT!I81="","",IF(INPUT!J81/INPUT!I81&lt;=0.05, 5,0))</f>
        <v/>
      </c>
      <c r="J54" s="128" t="str">
        <f>IF(INPUT!M81 = "NO", 5, IF(INPUT!M81 = "YES", 0, ""))</f>
        <v/>
      </c>
      <c r="K54" s="133" t="str">
        <f>IF(INPUT!O81 = "YES", 5, IF(INPUT!O81 = "NO", 0, ""))</f>
        <v/>
      </c>
      <c r="L54" s="1" t="str">
        <f>IF(INPUT!N81 = "NO", 5, IF(INPUT!N81 = "YES", 0, ""))</f>
        <v/>
      </c>
      <c r="N54" s="399" t="str">
        <f t="shared" si="17"/>
        <v/>
      </c>
      <c r="O54" s="400" t="str">
        <f>IF(INPUT!A81="","",IF(R54="", 0, INPUT!I81*INPUT!K81/R54/30))</f>
        <v/>
      </c>
      <c r="P54" s="400" t="str">
        <f t="shared" si="1"/>
        <v/>
      </c>
      <c r="Q54" s="467" t="str">
        <f>IF(INPUT!A81="","",IF(INPUT!J81 &lt;&gt; "", INPUT!J81/INPUT!I81, INPUT!L81*N54/INPUT!I81))</f>
        <v/>
      </c>
      <c r="R54" s="400" t="str">
        <f>IF( INPUT!J81 = "",IF(INPUT!L81="","",INPUT!L81), IF(N54=0, "",INPUT!J81/(DSS!N54*30)))</f>
        <v/>
      </c>
      <c r="S54" s="401" t="str">
        <f t="shared" si="2"/>
        <v/>
      </c>
      <c r="T54" s="402" t="str">
        <f t="shared" si="3"/>
        <v/>
      </c>
      <c r="V54" s="398" t="str">
        <f t="shared" si="4"/>
        <v/>
      </c>
      <c r="AZ54" s="1"/>
      <c r="BB54" s="1"/>
      <c r="BC54" s="1"/>
      <c r="BD54" s="1"/>
      <c r="BE54" s="1"/>
      <c r="BL54" s="1" t="str">
        <f t="shared" si="18"/>
        <v/>
      </c>
      <c r="BM54" s="1" t="str">
        <f t="shared" si="19"/>
        <v/>
      </c>
      <c r="CG54" s="294"/>
      <c r="CH54" s="1"/>
      <c r="CI54" s="1"/>
      <c r="CJ54" s="1"/>
      <c r="CK54" s="1"/>
      <c r="CL54" s="1"/>
      <c r="CM54" s="133"/>
    </row>
    <row r="55" spans="1:91" x14ac:dyDescent="0.35">
      <c r="A55" s="364"/>
      <c r="B55" s="418" t="str">
        <f>IF(INPUT!B82 = "", "", INPUT!B82)</f>
        <v/>
      </c>
      <c r="C55" s="418"/>
      <c r="D55" s="415"/>
      <c r="E55" s="418"/>
      <c r="F55" s="417"/>
      <c r="G55" s="418"/>
      <c r="H55" s="418" t="str">
        <f>IF(INPUT!H82="","",IF( AND(INPUT!H82 &lt;=3, INPUT!H82 &gt;=0), 5, IF(AND( INPUT!H82 &lt;=14, INPUT!H82 &gt; 3), 4, IF( INPUT!H82 &gt;14, 0, ""))))</f>
        <v/>
      </c>
      <c r="I55" s="418" t="str">
        <f>IF(INPUT!I82="","",IF(INPUT!J82/INPUT!I82&lt;=0.05, 5,0))</f>
        <v/>
      </c>
      <c r="J55" s="413" t="str">
        <f>IF(INPUT!M82 = "NO", 5, IF(INPUT!M82 = "YES", 0, ""))</f>
        <v/>
      </c>
      <c r="K55" s="418" t="str">
        <f>IF(INPUT!O82 = "YES", 5, IF(INPUT!O82 = "NO", 0, ""))</f>
        <v/>
      </c>
      <c r="L55" s="417" t="str">
        <f>IF(INPUT!N82 = "NO", 5, IF(INPUT!N82 = "YES", 0, ""))</f>
        <v/>
      </c>
      <c r="N55" s="423" t="str">
        <f t="shared" si="17"/>
        <v/>
      </c>
      <c r="O55" s="424" t="str">
        <f>IF(INPUT!A82="","",IF(R55="", 0, INPUT!I82*INPUT!K82/R55/30))</f>
        <v/>
      </c>
      <c r="P55" s="424" t="str">
        <f t="shared" si="1"/>
        <v/>
      </c>
      <c r="Q55" s="468" t="str">
        <f>IF(INPUT!A82="","",IF(INPUT!J82 &lt;&gt; "", INPUT!J82/INPUT!I82, INPUT!L82*N55/INPUT!I82))</f>
        <v/>
      </c>
      <c r="R55" s="424" t="str">
        <f>IF( INPUT!J82 = "",IF(INPUT!L82="","",INPUT!L82), IF(N55=0, "",INPUT!J82/(DSS!N55*30)))</f>
        <v/>
      </c>
      <c r="S55" s="425" t="str">
        <f t="shared" si="2"/>
        <v/>
      </c>
      <c r="T55" s="426" t="str">
        <f t="shared" si="3"/>
        <v/>
      </c>
      <c r="V55" s="427" t="str">
        <f t="shared" si="4"/>
        <v/>
      </c>
      <c r="AZ55" s="1"/>
      <c r="BB55" s="1"/>
      <c r="BC55" s="1"/>
      <c r="BD55" s="1"/>
      <c r="BE55" s="1"/>
      <c r="BL55" s="1" t="str">
        <f t="shared" si="18"/>
        <v/>
      </c>
      <c r="BM55" s="1" t="str">
        <f t="shared" si="19"/>
        <v/>
      </c>
      <c r="CG55" s="430"/>
      <c r="CH55" s="417"/>
      <c r="CI55" s="417"/>
      <c r="CJ55" s="431"/>
      <c r="CK55" s="431"/>
      <c r="CL55" s="432"/>
      <c r="CM55" s="433"/>
    </row>
    <row r="56" spans="1:91" x14ac:dyDescent="0.35">
      <c r="A56" s="112"/>
      <c r="B56" s="133" t="str">
        <f>IF(INPUT!B83 = "", "", INPUT!B83)</f>
        <v/>
      </c>
      <c r="C56" s="133"/>
      <c r="D56" s="5"/>
      <c r="E56" s="133"/>
      <c r="F56" s="1"/>
      <c r="G56" s="133"/>
      <c r="H56" s="133" t="str">
        <f>IF(INPUT!H83="","",IF( AND(INPUT!H83 &lt;=3, INPUT!H83 &gt;=0), 5, IF(AND( INPUT!H83 &lt;=14, INPUT!H83 &gt; 3), 4, IF( INPUT!H83 &gt;14, 0, ""))))</f>
        <v/>
      </c>
      <c r="I56" s="133" t="str">
        <f>IF(INPUT!I83="","",IF(INPUT!J83/INPUT!I83&lt;=0.05, 5,0))</f>
        <v/>
      </c>
      <c r="J56" s="128" t="str">
        <f>IF(INPUT!M83 = "NO", 5, IF(INPUT!M83 = "YES", 0, ""))</f>
        <v/>
      </c>
      <c r="K56" s="133" t="str">
        <f>IF(INPUT!O83 = "YES", 5, IF(INPUT!O83 = "NO", 0, ""))</f>
        <v/>
      </c>
      <c r="L56" s="1" t="str">
        <f>IF(INPUT!N83 = "NO", 5, IF(INPUT!N83 = "YES", 0, ""))</f>
        <v/>
      </c>
      <c r="N56" s="399" t="str">
        <f t="shared" si="17"/>
        <v/>
      </c>
      <c r="O56" s="400" t="str">
        <f>IF(INPUT!A83="","",IF(R56="", 0, INPUT!I83*INPUT!K83/R56/30))</f>
        <v/>
      </c>
      <c r="P56" s="400" t="str">
        <f t="shared" si="1"/>
        <v/>
      </c>
      <c r="Q56" s="467" t="str">
        <f>IF(INPUT!A83="","",IF(INPUT!J83 &lt;&gt; "", INPUT!J83/INPUT!I83, INPUT!L83*N56/INPUT!I83))</f>
        <v/>
      </c>
      <c r="R56" s="400" t="str">
        <f>IF( INPUT!J83 = "",IF(INPUT!L83="","",INPUT!L83), IF(N56=0, "",INPUT!J83/(DSS!N56*30)))</f>
        <v/>
      </c>
      <c r="S56" s="401" t="str">
        <f t="shared" si="2"/>
        <v/>
      </c>
      <c r="T56" s="402" t="str">
        <f t="shared" si="3"/>
        <v/>
      </c>
      <c r="V56" s="398" t="str">
        <f t="shared" si="4"/>
        <v/>
      </c>
      <c r="AZ56" s="1"/>
      <c r="BB56" s="1"/>
      <c r="BC56" s="1"/>
      <c r="BD56" s="1"/>
      <c r="BE56" s="1"/>
      <c r="BL56" s="1" t="str">
        <f t="shared" si="18"/>
        <v/>
      </c>
      <c r="BM56" s="1" t="str">
        <f t="shared" si="19"/>
        <v/>
      </c>
      <c r="CG56" s="294"/>
      <c r="CH56" s="1"/>
      <c r="CI56" s="1"/>
      <c r="CJ56" s="1"/>
      <c r="CK56" s="1"/>
      <c r="CL56" s="1"/>
      <c r="CM56" s="133"/>
    </row>
    <row r="57" spans="1:91" x14ac:dyDescent="0.35">
      <c r="A57" s="364"/>
      <c r="B57" s="418" t="str">
        <f>IF(INPUT!B84 = "", "", INPUT!B84)</f>
        <v/>
      </c>
      <c r="C57" s="418"/>
      <c r="D57" s="415"/>
      <c r="E57" s="418"/>
      <c r="F57" s="417"/>
      <c r="G57" s="418"/>
      <c r="H57" s="418" t="str">
        <f>IF(INPUT!H84="","",IF( AND(INPUT!H84 &lt;=3, INPUT!H84 &gt;=0), 5, IF(AND( INPUT!H84 &lt;=14, INPUT!H84 &gt; 3), 4, IF( INPUT!H84 &gt;14, 0, ""))))</f>
        <v/>
      </c>
      <c r="I57" s="418" t="str">
        <f>IF(INPUT!I84="","",IF(INPUT!J84/INPUT!I84&lt;=0.05, 5,0))</f>
        <v/>
      </c>
      <c r="J57" s="413" t="str">
        <f>IF(INPUT!M84 = "NO", 5, IF(INPUT!M84 = "YES", 0, ""))</f>
        <v/>
      </c>
      <c r="K57" s="418" t="str">
        <f>IF(INPUT!O84 = "YES", 5, IF(INPUT!O84 = "NO", 0, ""))</f>
        <v/>
      </c>
      <c r="L57" s="417" t="str">
        <f>IF(INPUT!N84 = "NO", 5, IF(INPUT!N84 = "YES", 0, ""))</f>
        <v/>
      </c>
      <c r="N57" s="423" t="str">
        <f t="shared" si="17"/>
        <v/>
      </c>
      <c r="O57" s="424" t="str">
        <f>IF(INPUT!A84="","",IF(R57="", 0, INPUT!I84*INPUT!K84/R57/30))</f>
        <v/>
      </c>
      <c r="P57" s="424" t="str">
        <f t="shared" si="1"/>
        <v/>
      </c>
      <c r="Q57" s="468" t="str">
        <f>IF(INPUT!A84="","",IF(INPUT!J84 &lt;&gt; "", INPUT!J84/INPUT!I84, INPUT!L84*N57/INPUT!I84))</f>
        <v/>
      </c>
      <c r="R57" s="424" t="str">
        <f>IF( INPUT!J84 = "",IF(INPUT!L84="","",INPUT!L84), IF(N57=0, "",INPUT!J84/(DSS!N57*30)))</f>
        <v/>
      </c>
      <c r="S57" s="425" t="str">
        <f t="shared" si="2"/>
        <v/>
      </c>
      <c r="T57" s="426" t="str">
        <f t="shared" si="3"/>
        <v/>
      </c>
      <c r="V57" s="427" t="str">
        <f t="shared" si="4"/>
        <v/>
      </c>
      <c r="AZ57" s="1"/>
      <c r="BB57" s="1"/>
      <c r="BC57" s="1"/>
      <c r="BD57" s="1"/>
      <c r="BE57" s="1"/>
      <c r="BL57" s="1" t="str">
        <f t="shared" si="18"/>
        <v/>
      </c>
      <c r="BM57" s="1" t="str">
        <f t="shared" si="19"/>
        <v/>
      </c>
      <c r="CG57" s="430"/>
      <c r="CH57" s="417"/>
      <c r="CI57" s="417"/>
      <c r="CJ57" s="431"/>
      <c r="CK57" s="431"/>
      <c r="CL57" s="432"/>
      <c r="CM57" s="433"/>
    </row>
    <row r="58" spans="1:91" x14ac:dyDescent="0.35">
      <c r="A58" s="112"/>
      <c r="B58" s="133" t="str">
        <f>IF(INPUT!B85 = "", "", INPUT!B85)</f>
        <v/>
      </c>
      <c r="C58" s="133"/>
      <c r="D58" s="5"/>
      <c r="E58" s="133"/>
      <c r="F58" s="1"/>
      <c r="G58" s="133"/>
      <c r="H58" s="133" t="str">
        <f>IF(INPUT!H85="","",IF( AND(INPUT!H85 &lt;=3, INPUT!H85 &gt;=0), 5, IF(AND( INPUT!H85 &lt;=14, INPUT!H85 &gt; 3), 4, IF( INPUT!H85 &gt;14, 0, ""))))</f>
        <v/>
      </c>
      <c r="I58" s="133" t="str">
        <f>IF(INPUT!I85="","",IF(INPUT!J85/INPUT!I85&lt;=0.05, 5,0))</f>
        <v/>
      </c>
      <c r="J58" s="128" t="str">
        <f>IF(INPUT!M85 = "NO", 5, IF(INPUT!M85 = "YES", 0, ""))</f>
        <v/>
      </c>
      <c r="K58" s="133" t="str">
        <f>IF(INPUT!O85 = "YES", 5, IF(INPUT!O85 = "NO", 0, ""))</f>
        <v/>
      </c>
      <c r="L58" s="1" t="str">
        <f>IF(INPUT!N85 = "NO", 5, IF(INPUT!N85 = "YES", 0, ""))</f>
        <v/>
      </c>
      <c r="N58" s="399" t="str">
        <f t="shared" si="17"/>
        <v/>
      </c>
      <c r="O58" s="400" t="str">
        <f>IF(INPUT!A85="","",IF(R58="", 0, INPUT!I85*INPUT!K85/R58/30))</f>
        <v/>
      </c>
      <c r="P58" s="400" t="str">
        <f t="shared" si="1"/>
        <v/>
      </c>
      <c r="Q58" s="467" t="str">
        <f>IF(INPUT!A85="","",IF(INPUT!J85 &lt;&gt; "", INPUT!J85/INPUT!I85, INPUT!L85*N58/INPUT!I85))</f>
        <v/>
      </c>
      <c r="R58" s="400" t="str">
        <f>IF( INPUT!J85 = "",IF(INPUT!L85="","",INPUT!L85), IF(N58=0, "",INPUT!J85/(DSS!N58*30)))</f>
        <v/>
      </c>
      <c r="S58" s="401" t="str">
        <f t="shared" si="2"/>
        <v/>
      </c>
      <c r="T58" s="402" t="str">
        <f t="shared" si="3"/>
        <v/>
      </c>
      <c r="V58" s="398" t="str">
        <f t="shared" si="4"/>
        <v/>
      </c>
      <c r="AZ58" s="1"/>
      <c r="BB58" s="1"/>
      <c r="BC58" s="1"/>
      <c r="BD58" s="1"/>
      <c r="BE58" s="1"/>
      <c r="BL58" s="1" t="str">
        <f t="shared" si="18"/>
        <v/>
      </c>
      <c r="BM58" s="1" t="str">
        <f t="shared" si="19"/>
        <v/>
      </c>
      <c r="CG58" s="294"/>
      <c r="CH58" s="1"/>
      <c r="CI58" s="1"/>
      <c r="CJ58" s="1"/>
      <c r="CK58" s="1"/>
      <c r="CL58" s="1"/>
      <c r="CM58" s="133"/>
    </row>
    <row r="59" spans="1:91" x14ac:dyDescent="0.35">
      <c r="A59" s="364"/>
      <c r="B59" s="418" t="str">
        <f>IF(INPUT!B86 = "", "", INPUT!B86)</f>
        <v/>
      </c>
      <c r="C59" s="418"/>
      <c r="D59" s="415"/>
      <c r="E59" s="418"/>
      <c r="F59" s="417"/>
      <c r="G59" s="418"/>
      <c r="H59" s="418" t="str">
        <f>IF(INPUT!H86="","",IF( AND(INPUT!H86 &lt;=3, INPUT!H86 &gt;=0), 5, IF(AND( INPUT!H86 &lt;=14, INPUT!H86 &gt; 3), 4, IF( INPUT!H86 &gt;14, 0, ""))))</f>
        <v/>
      </c>
      <c r="I59" s="418" t="str">
        <f>IF(INPUT!I86="","",IF(INPUT!J86/INPUT!I86&lt;=0.05, 5,0))</f>
        <v/>
      </c>
      <c r="J59" s="413" t="str">
        <f>IF(INPUT!M86 = "NO", 5, IF(INPUT!M86 = "YES", 0, ""))</f>
        <v/>
      </c>
      <c r="K59" s="418" t="str">
        <f>IF(INPUT!O86 = "YES", 5, IF(INPUT!O86 = "NO", 0, ""))</f>
        <v/>
      </c>
      <c r="L59" s="417" t="str">
        <f>IF(INPUT!N86 = "NO", 5, IF(INPUT!N86 = "YES", 0, ""))</f>
        <v/>
      </c>
      <c r="N59" s="423" t="str">
        <f t="shared" si="17"/>
        <v/>
      </c>
      <c r="O59" s="424" t="str">
        <f>IF(INPUT!A86="","",IF(R59="", 0, INPUT!I86*INPUT!K86/R59/30))</f>
        <v/>
      </c>
      <c r="P59" s="424" t="str">
        <f t="shared" si="1"/>
        <v/>
      </c>
      <c r="Q59" s="468" t="str">
        <f>IF(INPUT!A86="","",IF(INPUT!J86 &lt;&gt; "", INPUT!J86/INPUT!I86, INPUT!L86*N59/INPUT!I86))</f>
        <v/>
      </c>
      <c r="R59" s="424" t="str">
        <f>IF( INPUT!J86 = "",IF(INPUT!L86="","",INPUT!L86), IF(N59=0, "",INPUT!J86/(DSS!N59*30)))</f>
        <v/>
      </c>
      <c r="S59" s="425" t="str">
        <f t="shared" si="2"/>
        <v/>
      </c>
      <c r="T59" s="426" t="str">
        <f t="shared" si="3"/>
        <v/>
      </c>
      <c r="V59" s="427" t="str">
        <f t="shared" si="4"/>
        <v/>
      </c>
      <c r="AZ59" s="1"/>
      <c r="BB59" s="1"/>
      <c r="BC59" s="1"/>
      <c r="BD59" s="1"/>
      <c r="BE59" s="1"/>
      <c r="BL59" s="1" t="str">
        <f t="shared" si="18"/>
        <v/>
      </c>
      <c r="BM59" s="1" t="str">
        <f t="shared" si="19"/>
        <v/>
      </c>
      <c r="CG59" s="430"/>
      <c r="CH59" s="417"/>
      <c r="CI59" s="417"/>
      <c r="CJ59" s="431"/>
      <c r="CK59" s="431"/>
      <c r="CL59" s="432"/>
      <c r="CM59" s="433"/>
    </row>
    <row r="60" spans="1:91" x14ac:dyDescent="0.35">
      <c r="A60" s="112"/>
      <c r="B60" s="133" t="str">
        <f>IF(INPUT!B87 = "", "", INPUT!B87)</f>
        <v/>
      </c>
      <c r="C60" s="133"/>
      <c r="D60" s="5"/>
      <c r="E60" s="133"/>
      <c r="F60" s="1"/>
      <c r="G60" s="133"/>
      <c r="H60" s="133" t="str">
        <f>IF(INPUT!H87="","",IF( AND(INPUT!H87 &lt;=3, INPUT!H87 &gt;=0), 5, IF(AND( INPUT!H87 &lt;=14, INPUT!H87 &gt; 3), 4, IF( INPUT!H87 &gt;14, 0, ""))))</f>
        <v/>
      </c>
      <c r="I60" s="133" t="str">
        <f>IF(INPUT!I87="","",IF(INPUT!J87/INPUT!I87&lt;=0.05, 5,0))</f>
        <v/>
      </c>
      <c r="J60" s="128" t="str">
        <f>IF(INPUT!M87 = "NO", 5, IF(INPUT!M87 = "YES", 0, ""))</f>
        <v/>
      </c>
      <c r="K60" s="133" t="str">
        <f>IF(INPUT!O87 = "YES", 5, IF(INPUT!O87 = "NO", 0, ""))</f>
        <v/>
      </c>
      <c r="L60" s="1" t="str">
        <f>IF(INPUT!N87 = "NO", 5, IF(INPUT!N87 = "YES", 0, ""))</f>
        <v/>
      </c>
      <c r="N60" s="399" t="str">
        <f t="shared" si="17"/>
        <v/>
      </c>
      <c r="O60" s="400" t="str">
        <f>IF(INPUT!A87="","",IF(R60="", 0, INPUT!I87*INPUT!K87/R60/30))</f>
        <v/>
      </c>
      <c r="P60" s="400" t="str">
        <f t="shared" si="1"/>
        <v/>
      </c>
      <c r="Q60" s="467" t="str">
        <f>IF(INPUT!A87="","",IF(INPUT!J87 &lt;&gt; "", INPUT!J87/INPUT!I87, INPUT!L87*N60/INPUT!I87))</f>
        <v/>
      </c>
      <c r="R60" s="400" t="str">
        <f>IF( INPUT!J87 = "",IF(INPUT!L87="","",INPUT!L87), IF(N60=0, "",INPUT!J87/(DSS!N60*30)))</f>
        <v/>
      </c>
      <c r="S60" s="401" t="str">
        <f t="shared" si="2"/>
        <v/>
      </c>
      <c r="T60" s="402" t="str">
        <f t="shared" si="3"/>
        <v/>
      </c>
      <c r="V60" s="398" t="str">
        <f t="shared" si="4"/>
        <v/>
      </c>
      <c r="AZ60" s="1"/>
      <c r="BB60" s="1"/>
      <c r="BC60" s="1"/>
      <c r="BD60" s="1"/>
      <c r="BE60" s="1"/>
      <c r="BL60" s="1" t="str">
        <f t="shared" si="18"/>
        <v/>
      </c>
      <c r="BM60" s="1" t="str">
        <f t="shared" si="19"/>
        <v/>
      </c>
      <c r="CG60" s="294"/>
      <c r="CH60" s="1"/>
      <c r="CI60" s="1"/>
      <c r="CJ60" s="1"/>
      <c r="CK60" s="1"/>
      <c r="CL60" s="1"/>
      <c r="CM60" s="133"/>
    </row>
    <row r="61" spans="1:91" x14ac:dyDescent="0.35">
      <c r="A61" s="364"/>
      <c r="B61" s="418" t="str">
        <f>IF(INPUT!B88 = "", "", INPUT!B88)</f>
        <v/>
      </c>
      <c r="C61" s="418"/>
      <c r="D61" s="415"/>
      <c r="E61" s="418"/>
      <c r="F61" s="417"/>
      <c r="G61" s="418"/>
      <c r="H61" s="418" t="str">
        <f>IF(INPUT!H88="","",IF( AND(INPUT!H88 &lt;=3, INPUT!H88 &gt;=0), 5, IF(AND( INPUT!H88 &lt;=14, INPUT!H88 &gt; 3), 4, IF( INPUT!H88 &gt;14, 0, ""))))</f>
        <v/>
      </c>
      <c r="I61" s="418" t="str">
        <f>IF(INPUT!I88="","",IF(INPUT!J88/INPUT!I88&lt;=0.05, 5,0))</f>
        <v/>
      </c>
      <c r="J61" s="413" t="str">
        <f>IF(INPUT!M88 = "NO", 5, IF(INPUT!M88 = "YES", 0, ""))</f>
        <v/>
      </c>
      <c r="K61" s="418" t="str">
        <f>IF(INPUT!O88 = "YES", 5, IF(INPUT!O88 = "NO", 0, ""))</f>
        <v/>
      </c>
      <c r="L61" s="417" t="str">
        <f>IF(INPUT!N88 = "NO", 5, IF(INPUT!N88 = "YES", 0, ""))</f>
        <v/>
      </c>
      <c r="N61" s="423" t="str">
        <f t="shared" si="17"/>
        <v/>
      </c>
      <c r="O61" s="424" t="str">
        <f>IF(INPUT!A88="","",IF(R61="", 0, INPUT!I88*INPUT!K88/R61/30))</f>
        <v/>
      </c>
      <c r="P61" s="424" t="str">
        <f t="shared" si="1"/>
        <v/>
      </c>
      <c r="Q61" s="468" t="str">
        <f>IF(INPUT!A88="","",IF(INPUT!J88 &lt;&gt; "", INPUT!J88/INPUT!I88, INPUT!L88*N61/INPUT!I88))</f>
        <v/>
      </c>
      <c r="R61" s="424" t="str">
        <f>IF( INPUT!J88 = "",IF(INPUT!L88="","",INPUT!L88), IF(N61=0, "",INPUT!J88/(DSS!N61*30)))</f>
        <v/>
      </c>
      <c r="S61" s="425" t="str">
        <f t="shared" si="2"/>
        <v/>
      </c>
      <c r="T61" s="426" t="str">
        <f t="shared" si="3"/>
        <v/>
      </c>
      <c r="V61" s="427" t="str">
        <f t="shared" si="4"/>
        <v/>
      </c>
      <c r="AZ61" s="1"/>
      <c r="BB61" s="1"/>
      <c r="BC61" s="1"/>
      <c r="BD61" s="1"/>
      <c r="BE61" s="1"/>
      <c r="BL61" s="1" t="str">
        <f t="shared" si="18"/>
        <v/>
      </c>
      <c r="BM61" s="1" t="str">
        <f t="shared" si="19"/>
        <v/>
      </c>
      <c r="CG61" s="430"/>
      <c r="CH61" s="417"/>
      <c r="CI61" s="417"/>
      <c r="CJ61" s="431"/>
      <c r="CK61" s="431"/>
      <c r="CL61" s="432"/>
      <c r="CM61" s="433"/>
    </row>
    <row r="62" spans="1:91" x14ac:dyDescent="0.35">
      <c r="A62" s="112"/>
      <c r="B62" s="133" t="str">
        <f>IF(INPUT!B89 = "", "", INPUT!B89)</f>
        <v/>
      </c>
      <c r="C62" s="133"/>
      <c r="D62" s="5"/>
      <c r="E62" s="133"/>
      <c r="F62" s="1"/>
      <c r="G62" s="133"/>
      <c r="H62" s="133" t="str">
        <f>IF(INPUT!H89="","",IF( AND(INPUT!H89 &lt;=3, INPUT!H89 &gt;=0), 5, IF(AND( INPUT!H89 &lt;=14, INPUT!H89 &gt; 3), 4, IF( INPUT!H89 &gt;14, 0, ""))))</f>
        <v/>
      </c>
      <c r="I62" s="133" t="str">
        <f>IF(INPUT!I89="","",IF(INPUT!J89/INPUT!I89&lt;=0.05, 5,0))</f>
        <v/>
      </c>
      <c r="J62" s="128" t="str">
        <f>IF(INPUT!M89 = "NO", 5, IF(INPUT!M89 = "YES", 0, ""))</f>
        <v/>
      </c>
      <c r="K62" s="133" t="str">
        <f>IF(INPUT!O89 = "YES", 5, IF(INPUT!O89 = "NO", 0, ""))</f>
        <v/>
      </c>
      <c r="L62" s="1" t="str">
        <f>IF(INPUT!N89 = "NO", 5, IF(INPUT!N89 = "YES", 0, ""))</f>
        <v/>
      </c>
      <c r="N62" s="399" t="str">
        <f t="shared" si="17"/>
        <v/>
      </c>
      <c r="O62" s="400" t="str">
        <f>IF(INPUT!A89="","",IF(R62="", 0, INPUT!I89*INPUT!K89/R62/30))</f>
        <v/>
      </c>
      <c r="P62" s="400" t="str">
        <f t="shared" si="1"/>
        <v/>
      </c>
      <c r="Q62" s="467" t="str">
        <f>IF(INPUT!A89="","",IF(INPUT!J89 &lt;&gt; "", INPUT!J89/INPUT!I89, INPUT!L89*N62/INPUT!I89))</f>
        <v/>
      </c>
      <c r="R62" s="400" t="str">
        <f>IF( INPUT!J89 = "",IF(INPUT!L89="","",INPUT!L89), IF(N62=0, "",INPUT!J89/(DSS!N62*30)))</f>
        <v/>
      </c>
      <c r="S62" s="401" t="str">
        <f t="shared" si="2"/>
        <v/>
      </c>
      <c r="T62" s="402" t="str">
        <f t="shared" si="3"/>
        <v/>
      </c>
      <c r="V62" s="398" t="str">
        <f t="shared" si="4"/>
        <v/>
      </c>
      <c r="AZ62" s="1"/>
      <c r="BB62" s="1"/>
      <c r="BC62" s="1"/>
      <c r="BD62" s="1"/>
      <c r="BE62" s="1"/>
      <c r="BL62" s="1" t="str">
        <f t="shared" si="18"/>
        <v/>
      </c>
      <c r="BM62" s="1" t="str">
        <f t="shared" si="19"/>
        <v/>
      </c>
      <c r="CG62" s="294"/>
      <c r="CH62" s="1"/>
      <c r="CI62" s="1"/>
      <c r="CJ62" s="1"/>
      <c r="CK62" s="1"/>
      <c r="CL62" s="1"/>
      <c r="CM62" s="133"/>
    </row>
    <row r="63" spans="1:91" x14ac:dyDescent="0.35">
      <c r="A63" s="364"/>
      <c r="B63" s="418" t="str">
        <f>IF(INPUT!B90 = "", "", INPUT!B90)</f>
        <v/>
      </c>
      <c r="C63" s="418"/>
      <c r="D63" s="415"/>
      <c r="E63" s="418"/>
      <c r="F63" s="417"/>
      <c r="G63" s="418"/>
      <c r="H63" s="418" t="str">
        <f>IF(INPUT!H90="","",IF( AND(INPUT!H90 &lt;=3, INPUT!H90 &gt;=0), 5, IF(AND( INPUT!H90 &lt;=14, INPUT!H90 &gt; 3), 4, IF( INPUT!H90 &gt;14, 0, ""))))</f>
        <v/>
      </c>
      <c r="I63" s="418" t="str">
        <f>IF(INPUT!I90="","",IF(INPUT!J90/INPUT!I90&lt;=0.05, 5,0))</f>
        <v/>
      </c>
      <c r="J63" s="413" t="str">
        <f>IF(INPUT!M90 = "NO", 5, IF(INPUT!M90 = "YES", 0, ""))</f>
        <v/>
      </c>
      <c r="K63" s="418" t="str">
        <f>IF(INPUT!O90 = "YES", 5, IF(INPUT!O90 = "NO", 0, ""))</f>
        <v/>
      </c>
      <c r="L63" s="417" t="str">
        <f>IF(INPUT!N90 = "NO", 5, IF(INPUT!N90 = "YES", 0, ""))</f>
        <v/>
      </c>
      <c r="N63" s="423" t="str">
        <f t="shared" si="17"/>
        <v/>
      </c>
      <c r="O63" s="424" t="str">
        <f>IF(INPUT!A90="","",IF(R63="", 0, INPUT!I90*INPUT!K90/R63/30))</f>
        <v/>
      </c>
      <c r="P63" s="424" t="str">
        <f t="shared" si="1"/>
        <v/>
      </c>
      <c r="Q63" s="468" t="str">
        <f>IF(INPUT!A90="","",IF(INPUT!J90 &lt;&gt; "", INPUT!J90/INPUT!I90, INPUT!L90*N63/INPUT!I90))</f>
        <v/>
      </c>
      <c r="R63" s="424" t="str">
        <f>IF( INPUT!J90 = "",IF(INPUT!L90="","",INPUT!L90), IF(N63=0, "",INPUT!J90/(DSS!N63*30)))</f>
        <v/>
      </c>
      <c r="S63" s="425" t="str">
        <f t="shared" si="2"/>
        <v/>
      </c>
      <c r="T63" s="426" t="str">
        <f t="shared" si="3"/>
        <v/>
      </c>
      <c r="V63" s="427" t="str">
        <f t="shared" si="4"/>
        <v/>
      </c>
      <c r="AZ63" s="1"/>
      <c r="BB63" s="1"/>
      <c r="BC63" s="1"/>
      <c r="BD63" s="1"/>
      <c r="BE63" s="1"/>
      <c r="BL63" s="1" t="str">
        <f t="shared" si="18"/>
        <v/>
      </c>
      <c r="BM63" s="1" t="str">
        <f t="shared" si="19"/>
        <v/>
      </c>
      <c r="CG63" s="430"/>
      <c r="CH63" s="417"/>
      <c r="CI63" s="417"/>
      <c r="CJ63" s="431"/>
      <c r="CK63" s="431"/>
      <c r="CL63" s="432"/>
      <c r="CM63" s="433"/>
    </row>
    <row r="64" spans="1:91" x14ac:dyDescent="0.35">
      <c r="A64" s="112"/>
      <c r="B64" s="133" t="str">
        <f>IF(INPUT!B91 = "", "", INPUT!B91)</f>
        <v/>
      </c>
      <c r="C64" s="133"/>
      <c r="D64" s="5"/>
      <c r="E64" s="133"/>
      <c r="F64" s="1"/>
      <c r="G64" s="133"/>
      <c r="H64" s="133" t="str">
        <f>IF(INPUT!H91="","",IF( AND(INPUT!H91 &lt;=3, INPUT!H91 &gt;=0), 5, IF(AND( INPUT!H91 &lt;=14, INPUT!H91 &gt; 3), 4, IF( INPUT!H91 &gt;14, 0, ""))))</f>
        <v/>
      </c>
      <c r="I64" s="133" t="str">
        <f>IF(INPUT!I91="","",IF(INPUT!J91/INPUT!I91&lt;=0.05, 5,0))</f>
        <v/>
      </c>
      <c r="J64" s="128" t="str">
        <f>IF(INPUT!M91 = "NO", 5, IF(INPUT!M91 = "YES", 0, ""))</f>
        <v/>
      </c>
      <c r="K64" s="133" t="str">
        <f>IF(INPUT!O91 = "YES", 5, IF(INPUT!O91 = "NO", 0, ""))</f>
        <v/>
      </c>
      <c r="L64" s="1" t="str">
        <f>IF(INPUT!N91 = "NO", 5, IF(INPUT!N91 = "YES", 0, ""))</f>
        <v/>
      </c>
      <c r="N64" s="399" t="str">
        <f t="shared" si="17"/>
        <v/>
      </c>
      <c r="O64" s="400" t="str">
        <f>IF(INPUT!A91="","",IF(R64="", 0, INPUT!I91*INPUT!K91/R64/30))</f>
        <v/>
      </c>
      <c r="P64" s="400" t="str">
        <f t="shared" si="1"/>
        <v/>
      </c>
      <c r="Q64" s="467" t="str">
        <f>IF(INPUT!A91="","",IF(INPUT!J91 &lt;&gt; "", INPUT!J91/INPUT!I91, INPUT!L91*N64/INPUT!I91))</f>
        <v/>
      </c>
      <c r="R64" s="400" t="str">
        <f>IF( INPUT!J91 = "",IF(INPUT!L91="","",INPUT!L91), IF(N64=0, "",INPUT!J91/(DSS!N64*30)))</f>
        <v/>
      </c>
      <c r="S64" s="401" t="str">
        <f t="shared" si="2"/>
        <v/>
      </c>
      <c r="T64" s="402" t="str">
        <f t="shared" si="3"/>
        <v/>
      </c>
      <c r="V64" s="398" t="str">
        <f t="shared" si="4"/>
        <v/>
      </c>
      <c r="AZ64" s="1"/>
      <c r="BB64" s="1"/>
      <c r="BC64" s="1"/>
      <c r="BD64" s="1"/>
      <c r="BE64" s="1"/>
      <c r="BL64" s="1" t="str">
        <f t="shared" si="18"/>
        <v/>
      </c>
      <c r="BM64" s="1" t="str">
        <f t="shared" si="19"/>
        <v/>
      </c>
      <c r="CG64" s="294"/>
      <c r="CH64" s="1"/>
      <c r="CI64" s="1"/>
      <c r="CJ64" s="1"/>
      <c r="CK64" s="1"/>
      <c r="CL64" s="1"/>
      <c r="CM64" s="133"/>
    </row>
    <row r="65" spans="1:91" x14ac:dyDescent="0.35">
      <c r="A65" s="364"/>
      <c r="B65" s="418" t="str">
        <f>IF(INPUT!B92 = "", "", INPUT!B92)</f>
        <v/>
      </c>
      <c r="C65" s="418"/>
      <c r="D65" s="415"/>
      <c r="E65" s="418"/>
      <c r="F65" s="417"/>
      <c r="G65" s="418"/>
      <c r="H65" s="418" t="str">
        <f>IF(INPUT!H92="","",IF( AND(INPUT!H92 &lt;=3, INPUT!H92 &gt;=0), 5, IF(AND( INPUT!H92 &lt;=14, INPUT!H92 &gt; 3), 4, IF( INPUT!H92 &gt;14, 0, ""))))</f>
        <v/>
      </c>
      <c r="I65" s="418" t="str">
        <f>IF(INPUT!I92="","",IF(INPUT!J92/INPUT!I92&lt;=0.05, 5,0))</f>
        <v/>
      </c>
      <c r="J65" s="413" t="str">
        <f>IF(INPUT!M92 = "NO", 5, IF(INPUT!M92 = "YES", 0, ""))</f>
        <v/>
      </c>
      <c r="K65" s="418" t="str">
        <f>IF(INPUT!O92 = "YES", 5, IF(INPUT!O92 = "NO", 0, ""))</f>
        <v/>
      </c>
      <c r="L65" s="417" t="str">
        <f>IF(INPUT!N92 = "NO", 5, IF(INPUT!N92 = "YES", 0, ""))</f>
        <v/>
      </c>
      <c r="N65" s="423" t="str">
        <f t="shared" si="17"/>
        <v/>
      </c>
      <c r="O65" s="424" t="str">
        <f>IF(INPUT!A92="","",IF(R65="", 0, INPUT!I92*INPUT!K92/R65/30))</f>
        <v/>
      </c>
      <c r="P65" s="424" t="str">
        <f t="shared" si="1"/>
        <v/>
      </c>
      <c r="Q65" s="468" t="str">
        <f>IF(INPUT!A92="","",IF(INPUT!J92 &lt;&gt; "", INPUT!J92/INPUT!I92, INPUT!L92*N65/INPUT!I92))</f>
        <v/>
      </c>
      <c r="R65" s="424" t="str">
        <f>IF( INPUT!J92 = "",IF(INPUT!L92="","",INPUT!L92), IF(N65=0, "",INPUT!J92/(DSS!N65*30)))</f>
        <v/>
      </c>
      <c r="S65" s="425" t="str">
        <f t="shared" si="2"/>
        <v/>
      </c>
      <c r="T65" s="426" t="str">
        <f t="shared" si="3"/>
        <v/>
      </c>
      <c r="V65" s="427" t="str">
        <f t="shared" si="4"/>
        <v/>
      </c>
      <c r="AZ65" s="1"/>
      <c r="BB65" s="1"/>
      <c r="BC65" s="1"/>
      <c r="BD65" s="1"/>
      <c r="BE65" s="1"/>
      <c r="BL65" s="1" t="str">
        <f t="shared" si="18"/>
        <v/>
      </c>
      <c r="BM65" s="1" t="str">
        <f t="shared" si="19"/>
        <v/>
      </c>
      <c r="CG65" s="430"/>
      <c r="CH65" s="417"/>
      <c r="CI65" s="417"/>
      <c r="CJ65" s="431"/>
      <c r="CK65" s="431"/>
      <c r="CL65" s="432"/>
      <c r="CM65" s="433"/>
    </row>
    <row r="66" spans="1:91" x14ac:dyDescent="0.35">
      <c r="A66" s="112"/>
      <c r="B66" s="133" t="str">
        <f>IF(INPUT!B93 = "", "", INPUT!B93)</f>
        <v/>
      </c>
      <c r="C66" s="133"/>
      <c r="D66" s="5"/>
      <c r="E66" s="133"/>
      <c r="F66" s="1"/>
      <c r="G66" s="133"/>
      <c r="H66" s="133" t="str">
        <f>IF(INPUT!H93="","",IF( AND(INPUT!H93 &lt;=3, INPUT!H93 &gt;=0), 5, IF(AND( INPUT!H93 &lt;=14, INPUT!H93 &gt; 3), 4, IF( INPUT!H93 &gt;14, 0, ""))))</f>
        <v/>
      </c>
      <c r="I66" s="133" t="str">
        <f>IF(INPUT!I93="","",IF(INPUT!J93/INPUT!I93&lt;=0.05, 5,0))</f>
        <v/>
      </c>
      <c r="J66" s="128" t="str">
        <f>IF(INPUT!M93 = "NO", 5, IF(INPUT!M93 = "YES", 0, ""))</f>
        <v/>
      </c>
      <c r="K66" s="133" t="str">
        <f>IF(INPUT!O93 = "YES", 5, IF(INPUT!O93 = "NO", 0, ""))</f>
        <v/>
      </c>
      <c r="L66" s="1" t="str">
        <f>IF(INPUT!N93 = "NO", 5, IF(INPUT!N93 = "YES", 0, ""))</f>
        <v/>
      </c>
      <c r="N66" s="399" t="str">
        <f t="shared" si="17"/>
        <v/>
      </c>
      <c r="O66" s="400" t="str">
        <f>IF(INPUT!A93="","",IF(R66="", 0, INPUT!I93*INPUT!K93/R66/30))</f>
        <v/>
      </c>
      <c r="P66" s="400" t="str">
        <f t="shared" si="1"/>
        <v/>
      </c>
      <c r="Q66" s="467" t="str">
        <f>IF(INPUT!A93="","",IF(INPUT!J93 &lt;&gt; "", INPUT!J93/INPUT!I93, INPUT!L93*N66/INPUT!I93))</f>
        <v/>
      </c>
      <c r="R66" s="400" t="str">
        <f>IF( INPUT!J93 = "",IF(INPUT!L93="","",INPUT!L93), IF(N66=0, "",INPUT!J93/(DSS!N66*30)))</f>
        <v/>
      </c>
      <c r="S66" s="401" t="str">
        <f t="shared" si="2"/>
        <v/>
      </c>
      <c r="T66" s="402" t="str">
        <f t="shared" si="3"/>
        <v/>
      </c>
      <c r="V66" s="398" t="str">
        <f t="shared" si="4"/>
        <v/>
      </c>
      <c r="AZ66" s="1"/>
      <c r="BB66" s="1"/>
      <c r="BC66" s="1"/>
      <c r="BD66" s="1"/>
      <c r="BE66" s="1"/>
      <c r="BL66" s="1" t="str">
        <f t="shared" si="18"/>
        <v/>
      </c>
      <c r="BM66" s="1" t="str">
        <f t="shared" si="19"/>
        <v/>
      </c>
      <c r="CG66" s="294"/>
      <c r="CH66" s="1"/>
      <c r="CI66" s="1"/>
      <c r="CJ66" s="1"/>
      <c r="CK66" s="1"/>
      <c r="CL66" s="1"/>
      <c r="CM66" s="133"/>
    </row>
    <row r="67" spans="1:91" x14ac:dyDescent="0.35">
      <c r="A67" s="364"/>
      <c r="B67" s="418" t="str">
        <f>IF(INPUT!B94 = "", "", INPUT!B94)</f>
        <v/>
      </c>
      <c r="C67" s="418"/>
      <c r="D67" s="415"/>
      <c r="E67" s="418"/>
      <c r="F67" s="417"/>
      <c r="G67" s="418"/>
      <c r="H67" s="418" t="str">
        <f>IF(INPUT!H94="","",IF( AND(INPUT!H94 &lt;=3, INPUT!H94 &gt;=0), 5, IF(AND( INPUT!H94 &lt;=14, INPUT!H94 &gt; 3), 4, IF( INPUT!H94 &gt;14, 0, ""))))</f>
        <v/>
      </c>
      <c r="I67" s="418" t="str">
        <f>IF(INPUT!I94="","",IF(INPUT!J94/INPUT!I94&lt;=0.05, 5,0))</f>
        <v/>
      </c>
      <c r="J67" s="413" t="str">
        <f>IF(INPUT!M94 = "NO", 5, IF(INPUT!M94 = "YES", 0, ""))</f>
        <v/>
      </c>
      <c r="K67" s="418" t="str">
        <f>IF(INPUT!O94 = "YES", 5, IF(INPUT!O94 = "NO", 0, ""))</f>
        <v/>
      </c>
      <c r="L67" s="417" t="str">
        <f>IF(INPUT!N94 = "NO", 5, IF(INPUT!N94 = "YES", 0, ""))</f>
        <v/>
      </c>
      <c r="N67" s="423" t="str">
        <f t="shared" ref="N67:N103" si="20">IF(BS67 = "", "",BS67/1000)</f>
        <v/>
      </c>
      <c r="O67" s="424" t="str">
        <f>IF(INPUT!A94="","",IF(R67="", 0, INPUT!I94*INPUT!K94/R67/30))</f>
        <v/>
      </c>
      <c r="P67" s="424" t="str">
        <f t="shared" si="1"/>
        <v/>
      </c>
      <c r="Q67" s="468" t="str">
        <f>IF(INPUT!A94="","",IF(INPUT!J94 &lt;&gt; "", INPUT!J94/INPUT!I94, INPUT!L94*N67/INPUT!I94))</f>
        <v/>
      </c>
      <c r="R67" s="424" t="str">
        <f>IF( INPUT!J94 = "",IF(INPUT!L94="","",INPUT!L94), IF(N67=0, "",INPUT!J94/(DSS!N67*30)))</f>
        <v/>
      </c>
      <c r="S67" s="425" t="str">
        <f t="shared" si="2"/>
        <v/>
      </c>
      <c r="T67" s="426" t="str">
        <f t="shared" si="3"/>
        <v/>
      </c>
      <c r="V67" s="427" t="str">
        <f t="shared" si="4"/>
        <v/>
      </c>
      <c r="AZ67" s="1"/>
      <c r="BB67" s="1"/>
      <c r="BC67" s="1"/>
      <c r="BD67" s="1"/>
      <c r="BE67" s="1"/>
      <c r="BL67" s="1" t="str">
        <f t="shared" ref="BL67:BL103" si="21">IF(AZ67= "", "", AZ67-BB67)</f>
        <v/>
      </c>
      <c r="BM67" s="1" t="str">
        <f t="shared" ref="BM67:BM103" si="22">IF(AZ67="","",AZ67-BD67)</f>
        <v/>
      </c>
      <c r="CG67" s="430"/>
      <c r="CH67" s="417"/>
      <c r="CI67" s="417"/>
      <c r="CJ67" s="431"/>
      <c r="CK67" s="431"/>
      <c r="CL67" s="432"/>
      <c r="CM67" s="433"/>
    </row>
    <row r="68" spans="1:91" x14ac:dyDescent="0.35">
      <c r="A68" s="112"/>
      <c r="B68" s="133" t="str">
        <f>IF(INPUT!B95 = "", "", INPUT!B95)</f>
        <v/>
      </c>
      <c r="C68" s="133"/>
      <c r="D68" s="5"/>
      <c r="E68" s="133"/>
      <c r="F68" s="1"/>
      <c r="G68" s="133"/>
      <c r="H68" s="133" t="str">
        <f>IF(INPUT!H95="","",IF( AND(INPUT!H95 &lt;=3, INPUT!H95 &gt;=0), 5, IF(AND( INPUT!H95 &lt;=14, INPUT!H95 &gt; 3), 4, IF( INPUT!H95 &gt;14, 0, ""))))</f>
        <v/>
      </c>
      <c r="I68" s="133" t="str">
        <f>IF(INPUT!I95="","",IF(INPUT!J95/INPUT!I95&lt;=0.05, 5,0))</f>
        <v/>
      </c>
      <c r="J68" s="128" t="str">
        <f>IF(INPUT!M95 = "NO", 5, IF(INPUT!M95 = "YES", 0, ""))</f>
        <v/>
      </c>
      <c r="K68" s="133" t="str">
        <f>IF(INPUT!O95 = "YES", 5, IF(INPUT!O95 = "NO", 0, ""))</f>
        <v/>
      </c>
      <c r="L68" s="1" t="str">
        <f>IF(INPUT!N95 = "NO", 5, IF(INPUT!N95 = "YES", 0, ""))</f>
        <v/>
      </c>
      <c r="N68" s="399" t="str">
        <f t="shared" si="20"/>
        <v/>
      </c>
      <c r="O68" s="400" t="str">
        <f>IF(INPUT!A95="","",IF(R68="", 0, INPUT!I95*INPUT!K95/R68/30))</f>
        <v/>
      </c>
      <c r="P68" s="400" t="str">
        <f t="shared" ref="P68:P103" si="23">IF(N68 = "", "", O68-N68)</f>
        <v/>
      </c>
      <c r="Q68" s="467" t="str">
        <f>IF(INPUT!A95="","",IF(INPUT!J95 &lt;&gt; "", INPUT!J95/INPUT!I95, INPUT!L95*N68/INPUT!I95))</f>
        <v/>
      </c>
      <c r="R68" s="400" t="str">
        <f>IF( INPUT!J95 = "",IF(INPUT!L95="","",INPUT!L95), IF(N68=0, "",INPUT!J95/(DSS!N68*30)))</f>
        <v/>
      </c>
      <c r="S68" s="401" t="str">
        <f t="shared" ref="S68:S103" si="24">IF(N68 = "", "", IF(N68&gt;=$BX$7,5,IF(N68&gt;=$BX$6,4,IF(N68&gt;=$BX$5,3,IF(N68&gt;=$BX$4,2,IF(N68&gt;=$BX$3,1,0)))))   )</f>
        <v/>
      </c>
      <c r="T68" s="402" t="str">
        <f t="shared" ref="T68:T103" si="25">IF(N68 = "", "", IF(O68&gt;=$BX$7,5,IF(O68&gt;=$BX$6,4,IF(O68&gt;=$BX$5,3,IF(O68&gt;=$BX$4,2,IF(O68&gt;=$BX$3,1,0)))))    )</f>
        <v/>
      </c>
      <c r="V68" s="398" t="str">
        <f t="shared" ref="V68:V103" si="26">IF(OR(N68=0,N68=""), "", N68/O68)</f>
        <v/>
      </c>
      <c r="AZ68" s="1"/>
      <c r="BB68" s="1"/>
      <c r="BC68" s="1"/>
      <c r="BD68" s="1"/>
      <c r="BE68" s="1"/>
      <c r="BL68" s="1" t="str">
        <f t="shared" si="21"/>
        <v/>
      </c>
      <c r="BM68" s="1" t="str">
        <f t="shared" si="22"/>
        <v/>
      </c>
      <c r="CG68" s="294"/>
      <c r="CH68" s="1"/>
      <c r="CI68" s="1"/>
      <c r="CJ68" s="1"/>
      <c r="CK68" s="1"/>
      <c r="CL68" s="1"/>
      <c r="CM68" s="133"/>
    </row>
    <row r="69" spans="1:91" x14ac:dyDescent="0.35">
      <c r="A69" s="364"/>
      <c r="B69" s="418" t="str">
        <f>IF(INPUT!B96 = "", "", INPUT!B96)</f>
        <v/>
      </c>
      <c r="C69" s="418"/>
      <c r="D69" s="415"/>
      <c r="E69" s="418"/>
      <c r="F69" s="417"/>
      <c r="G69" s="418"/>
      <c r="H69" s="418" t="str">
        <f>IF(INPUT!H96="","",IF( AND(INPUT!H96 &lt;=3, INPUT!H96 &gt;=0), 5, IF(AND( INPUT!H96 &lt;=14, INPUT!H96 &gt; 3), 4, IF( INPUT!H96 &gt;14, 0, ""))))</f>
        <v/>
      </c>
      <c r="I69" s="418" t="str">
        <f>IF(INPUT!I96="","",IF(INPUT!J96/INPUT!I96&lt;=0.05, 5,0))</f>
        <v/>
      </c>
      <c r="J69" s="413" t="str">
        <f>IF(INPUT!M96 = "NO", 5, IF(INPUT!M96 = "YES", 0, ""))</f>
        <v/>
      </c>
      <c r="K69" s="418" t="str">
        <f>IF(INPUT!O96 = "YES", 5, IF(INPUT!O96 = "NO", 0, ""))</f>
        <v/>
      </c>
      <c r="L69" s="417" t="str">
        <f>IF(INPUT!N96 = "NO", 5, IF(INPUT!N96 = "YES", 0, ""))</f>
        <v/>
      </c>
      <c r="N69" s="423" t="str">
        <f t="shared" si="20"/>
        <v/>
      </c>
      <c r="O69" s="424" t="str">
        <f>IF(INPUT!A96="","",IF(R69="", 0, INPUT!I96*INPUT!K96/R69/30))</f>
        <v/>
      </c>
      <c r="P69" s="424" t="str">
        <f t="shared" si="23"/>
        <v/>
      </c>
      <c r="Q69" s="468" t="str">
        <f>IF(INPUT!A96="","",IF(INPUT!J96 &lt;&gt; "", INPUT!J96/INPUT!I96, INPUT!L96*N69/INPUT!I96))</f>
        <v/>
      </c>
      <c r="R69" s="424" t="str">
        <f>IF( INPUT!J96 = "",IF(INPUT!L96="","",INPUT!L96), IF(N69=0, "",INPUT!J96/(DSS!N69*30)))</f>
        <v/>
      </c>
      <c r="S69" s="425" t="str">
        <f t="shared" si="24"/>
        <v/>
      </c>
      <c r="T69" s="426" t="str">
        <f t="shared" si="25"/>
        <v/>
      </c>
      <c r="V69" s="427" t="str">
        <f t="shared" si="26"/>
        <v/>
      </c>
      <c r="AZ69" s="1"/>
      <c r="BB69" s="1"/>
      <c r="BC69" s="1"/>
      <c r="BD69" s="1"/>
      <c r="BE69" s="1"/>
      <c r="BL69" s="1" t="str">
        <f t="shared" si="21"/>
        <v/>
      </c>
      <c r="BM69" s="1" t="str">
        <f t="shared" si="22"/>
        <v/>
      </c>
      <c r="CG69" s="430"/>
      <c r="CH69" s="417"/>
      <c r="CI69" s="417"/>
      <c r="CJ69" s="431"/>
      <c r="CK69" s="431"/>
      <c r="CL69" s="432"/>
      <c r="CM69" s="433"/>
    </row>
    <row r="70" spans="1:91" x14ac:dyDescent="0.35">
      <c r="A70" s="112"/>
      <c r="B70" s="133" t="str">
        <f>IF(INPUT!B97 = "", "", INPUT!B97)</f>
        <v/>
      </c>
      <c r="C70" s="133"/>
      <c r="D70" s="5"/>
      <c r="E70" s="133"/>
      <c r="F70" s="1"/>
      <c r="G70" s="133"/>
      <c r="H70" s="133" t="str">
        <f>IF(INPUT!H97="","",IF( AND(INPUT!H97 &lt;=3, INPUT!H97 &gt;=0), 5, IF(AND( INPUT!H97 &lt;=14, INPUT!H97 &gt; 3), 4, IF( INPUT!H97 &gt;14, 0, ""))))</f>
        <v/>
      </c>
      <c r="I70" s="133" t="str">
        <f>IF(INPUT!I97="","",IF(INPUT!J97/INPUT!I97&lt;=0.05, 5,0))</f>
        <v/>
      </c>
      <c r="J70" s="128" t="str">
        <f>IF(INPUT!M97 = "NO", 5, IF(INPUT!M97 = "YES", 0, ""))</f>
        <v/>
      </c>
      <c r="K70" s="133" t="str">
        <f>IF(INPUT!O97 = "YES", 5, IF(INPUT!O97 = "NO", 0, ""))</f>
        <v/>
      </c>
      <c r="L70" s="1" t="str">
        <f>IF(INPUT!N97 = "NO", 5, IF(INPUT!N97 = "YES", 0, ""))</f>
        <v/>
      </c>
      <c r="N70" s="399" t="str">
        <f t="shared" si="20"/>
        <v/>
      </c>
      <c r="O70" s="400" t="str">
        <f>IF(INPUT!A97="","",IF(R70="", 0, INPUT!I97*INPUT!K97/R70/30))</f>
        <v/>
      </c>
      <c r="P70" s="400" t="str">
        <f t="shared" si="23"/>
        <v/>
      </c>
      <c r="Q70" s="467" t="str">
        <f>IF(INPUT!A97="","",IF(INPUT!J97 &lt;&gt; "", INPUT!J97/INPUT!I97, INPUT!L97*N70/INPUT!I97))</f>
        <v/>
      </c>
      <c r="R70" s="400" t="str">
        <f>IF( INPUT!J97 = "",IF(INPUT!L97="","",INPUT!L97), IF(N70=0, "",INPUT!J97/(DSS!N70*30)))</f>
        <v/>
      </c>
      <c r="S70" s="401" t="str">
        <f t="shared" si="24"/>
        <v/>
      </c>
      <c r="T70" s="402" t="str">
        <f t="shared" si="25"/>
        <v/>
      </c>
      <c r="V70" s="398" t="str">
        <f t="shared" si="26"/>
        <v/>
      </c>
      <c r="AZ70" s="1"/>
      <c r="BB70" s="1"/>
      <c r="BC70" s="1"/>
      <c r="BD70" s="1"/>
      <c r="BE70" s="1"/>
      <c r="BL70" s="1" t="str">
        <f t="shared" si="21"/>
        <v/>
      </c>
      <c r="BM70" s="1" t="str">
        <f t="shared" si="22"/>
        <v/>
      </c>
      <c r="CG70" s="294"/>
      <c r="CH70" s="1"/>
      <c r="CI70" s="1"/>
      <c r="CJ70" s="1"/>
      <c r="CK70" s="1"/>
      <c r="CL70" s="1"/>
      <c r="CM70" s="133"/>
    </row>
    <row r="71" spans="1:91" x14ac:dyDescent="0.35">
      <c r="A71" s="364"/>
      <c r="B71" s="418" t="str">
        <f>IF(INPUT!B98 = "", "", INPUT!B98)</f>
        <v/>
      </c>
      <c r="C71" s="418"/>
      <c r="D71" s="415"/>
      <c r="E71" s="418"/>
      <c r="F71" s="417"/>
      <c r="G71" s="418"/>
      <c r="H71" s="418" t="str">
        <f>IF(INPUT!H98="","",IF( AND(INPUT!H98 &lt;=3, INPUT!H98 &gt;=0), 5, IF(AND( INPUT!H98 &lt;=14, INPUT!H98 &gt; 3), 4, IF( INPUT!H98 &gt;14, 0, ""))))</f>
        <v/>
      </c>
      <c r="I71" s="418" t="str">
        <f>IF(INPUT!I98="","",IF(INPUT!J98/INPUT!I98&lt;=0.05, 5,0))</f>
        <v/>
      </c>
      <c r="J71" s="413" t="str">
        <f>IF(INPUT!M98 = "NO", 5, IF(INPUT!M98 = "YES", 0, ""))</f>
        <v/>
      </c>
      <c r="K71" s="418" t="str">
        <f>IF(INPUT!O98 = "YES", 5, IF(INPUT!O98 = "NO", 0, ""))</f>
        <v/>
      </c>
      <c r="L71" s="417" t="str">
        <f>IF(INPUT!N98 = "NO", 5, IF(INPUT!N98 = "YES", 0, ""))</f>
        <v/>
      </c>
      <c r="N71" s="423" t="str">
        <f t="shared" si="20"/>
        <v/>
      </c>
      <c r="O71" s="424" t="str">
        <f>IF(INPUT!A98="","",IF(R71="", 0, INPUT!I98*INPUT!K98/R71/30))</f>
        <v/>
      </c>
      <c r="P71" s="424" t="str">
        <f t="shared" si="23"/>
        <v/>
      </c>
      <c r="Q71" s="468" t="str">
        <f>IF(INPUT!A98="","",IF(INPUT!J98 &lt;&gt; "", INPUT!J98/INPUT!I98, INPUT!L98*N71/INPUT!I98))</f>
        <v/>
      </c>
      <c r="R71" s="424" t="str">
        <f>IF( INPUT!J98 = "",IF(INPUT!L98="","",INPUT!L98), IF(N71=0, "",INPUT!J98/(DSS!N71*30)))</f>
        <v/>
      </c>
      <c r="S71" s="425" t="str">
        <f t="shared" si="24"/>
        <v/>
      </c>
      <c r="T71" s="426" t="str">
        <f t="shared" si="25"/>
        <v/>
      </c>
      <c r="V71" s="427" t="str">
        <f t="shared" si="26"/>
        <v/>
      </c>
      <c r="AZ71" s="1"/>
      <c r="BB71" s="1"/>
      <c r="BC71" s="1"/>
      <c r="BD71" s="1"/>
      <c r="BE71" s="1"/>
      <c r="BL71" s="1" t="str">
        <f t="shared" si="21"/>
        <v/>
      </c>
      <c r="BM71" s="1" t="str">
        <f t="shared" si="22"/>
        <v/>
      </c>
      <c r="CG71" s="430"/>
      <c r="CH71" s="417"/>
      <c r="CI71" s="417"/>
      <c r="CJ71" s="431"/>
      <c r="CK71" s="431"/>
      <c r="CL71" s="432"/>
      <c r="CM71" s="433"/>
    </row>
    <row r="72" spans="1:91" x14ac:dyDescent="0.35">
      <c r="A72" s="112"/>
      <c r="B72" s="133" t="str">
        <f>IF(INPUT!B99 = "", "", INPUT!B99)</f>
        <v/>
      </c>
      <c r="C72" s="133"/>
      <c r="D72" s="5"/>
      <c r="E72" s="133"/>
      <c r="F72" s="1"/>
      <c r="G72" s="133"/>
      <c r="H72" s="133" t="str">
        <f>IF(INPUT!H99="","",IF( AND(INPUT!H99 &lt;=3, INPUT!H99 &gt;=0), 5, IF(AND( INPUT!H99 &lt;=14, INPUT!H99 &gt; 3), 4, IF( INPUT!H99 &gt;14, 0, ""))))</f>
        <v/>
      </c>
      <c r="I72" s="133" t="str">
        <f>IF(INPUT!I99="","",IF(INPUT!J99/INPUT!I99&lt;=0.05, 5,0))</f>
        <v/>
      </c>
      <c r="J72" s="128" t="str">
        <f>IF(INPUT!M99 = "NO", 5, IF(INPUT!M99 = "YES", 0, ""))</f>
        <v/>
      </c>
      <c r="K72" s="133" t="str">
        <f>IF(INPUT!O99 = "YES", 5, IF(INPUT!O99 = "NO", 0, ""))</f>
        <v/>
      </c>
      <c r="L72" s="1" t="str">
        <f>IF(INPUT!N99 = "NO", 5, IF(INPUT!N99 = "YES", 0, ""))</f>
        <v/>
      </c>
      <c r="N72" s="399" t="str">
        <f t="shared" si="20"/>
        <v/>
      </c>
      <c r="O72" s="400" t="str">
        <f>IF(INPUT!A99="","",IF(R72="", 0, INPUT!I99*INPUT!K99/R72/30))</f>
        <v/>
      </c>
      <c r="P72" s="400" t="str">
        <f t="shared" si="23"/>
        <v/>
      </c>
      <c r="Q72" s="467" t="str">
        <f>IF(INPUT!A99="","",IF(INPUT!J99 &lt;&gt; "", INPUT!J99/INPUT!I99, INPUT!L99*N72/INPUT!I99))</f>
        <v/>
      </c>
      <c r="R72" s="400" t="str">
        <f>IF( INPUT!J99 = "",IF(INPUT!L99="","",INPUT!L99), IF(N72=0, "",INPUT!J99/(DSS!N72*30)))</f>
        <v/>
      </c>
      <c r="S72" s="401" t="str">
        <f t="shared" si="24"/>
        <v/>
      </c>
      <c r="T72" s="402" t="str">
        <f t="shared" si="25"/>
        <v/>
      </c>
      <c r="V72" s="398" t="str">
        <f t="shared" si="26"/>
        <v/>
      </c>
      <c r="AZ72" s="1"/>
      <c r="BB72" s="1"/>
      <c r="BC72" s="1"/>
      <c r="BD72" s="1"/>
      <c r="BE72" s="1"/>
      <c r="BL72" s="1" t="str">
        <f t="shared" si="21"/>
        <v/>
      </c>
      <c r="BM72" s="1" t="str">
        <f t="shared" si="22"/>
        <v/>
      </c>
      <c r="CG72" s="294"/>
      <c r="CH72" s="1"/>
      <c r="CI72" s="1"/>
      <c r="CJ72" s="1"/>
      <c r="CK72" s="1"/>
      <c r="CL72" s="1"/>
      <c r="CM72" s="133"/>
    </row>
    <row r="73" spans="1:91" x14ac:dyDescent="0.35">
      <c r="A73" s="364"/>
      <c r="B73" s="418" t="str">
        <f>IF(INPUT!B100 = "", "", INPUT!B100)</f>
        <v/>
      </c>
      <c r="C73" s="418"/>
      <c r="D73" s="415"/>
      <c r="E73" s="418"/>
      <c r="F73" s="417"/>
      <c r="G73" s="418"/>
      <c r="H73" s="418" t="str">
        <f>IF(INPUT!H100="","",IF( AND(INPUT!H100 &lt;=3, INPUT!H100 &gt;=0), 5, IF(AND( INPUT!H100 &lt;=14, INPUT!H100 &gt; 3), 4, IF( INPUT!H100 &gt;14, 0, ""))))</f>
        <v/>
      </c>
      <c r="I73" s="418" t="str">
        <f>IF(INPUT!I100="","",IF(INPUT!J100/INPUT!I100&lt;=0.05, 5,0))</f>
        <v/>
      </c>
      <c r="J73" s="413" t="str">
        <f>IF(INPUT!M100 = "NO", 5, IF(INPUT!M100 = "YES", 0, ""))</f>
        <v/>
      </c>
      <c r="K73" s="418" t="str">
        <f>IF(INPUT!O100 = "YES", 5, IF(INPUT!O100 = "NO", 0, ""))</f>
        <v/>
      </c>
      <c r="L73" s="417" t="str">
        <f>IF(INPUT!N100 = "NO", 5, IF(INPUT!N100 = "YES", 0, ""))</f>
        <v/>
      </c>
      <c r="N73" s="423" t="str">
        <f t="shared" si="20"/>
        <v/>
      </c>
      <c r="O73" s="424" t="str">
        <f>IF(INPUT!A100="","",IF(R73="", 0, INPUT!I100*INPUT!K100/R73/30))</f>
        <v/>
      </c>
      <c r="P73" s="424" t="str">
        <f t="shared" si="23"/>
        <v/>
      </c>
      <c r="Q73" s="468" t="str">
        <f>IF(INPUT!A100="","",IF(INPUT!J100 &lt;&gt; "", INPUT!J100/INPUT!I100, INPUT!L100*N73/INPUT!I100))</f>
        <v/>
      </c>
      <c r="R73" s="424" t="str">
        <f>IF( INPUT!J100 = "",IF(INPUT!L100="","",INPUT!L100), IF(N73=0, "",INPUT!J100/(DSS!N73*30)))</f>
        <v/>
      </c>
      <c r="S73" s="425" t="str">
        <f t="shared" si="24"/>
        <v/>
      </c>
      <c r="T73" s="426" t="str">
        <f t="shared" si="25"/>
        <v/>
      </c>
      <c r="V73" s="427" t="str">
        <f t="shared" si="26"/>
        <v/>
      </c>
      <c r="AZ73" s="1"/>
      <c r="BB73" s="1"/>
      <c r="BC73" s="1"/>
      <c r="BD73" s="1"/>
      <c r="BE73" s="1"/>
      <c r="BL73" s="1" t="str">
        <f t="shared" si="21"/>
        <v/>
      </c>
      <c r="BM73" s="1" t="str">
        <f t="shared" si="22"/>
        <v/>
      </c>
      <c r="CG73" s="430"/>
      <c r="CH73" s="417"/>
      <c r="CI73" s="417"/>
      <c r="CJ73" s="431"/>
      <c r="CK73" s="431"/>
      <c r="CL73" s="432"/>
      <c r="CM73" s="433"/>
    </row>
    <row r="74" spans="1:91" x14ac:dyDescent="0.35">
      <c r="A74" s="112"/>
      <c r="B74" s="133" t="str">
        <f>IF(INPUT!B101 = "", "", INPUT!B101)</f>
        <v/>
      </c>
      <c r="C74" s="133"/>
      <c r="D74" s="5"/>
      <c r="E74" s="133"/>
      <c r="F74" s="1"/>
      <c r="G74" s="133"/>
      <c r="H74" s="133" t="str">
        <f>IF(INPUT!H101="","",IF( AND(INPUT!H101 &lt;=3, INPUT!H101 &gt;=0), 5, IF(AND( INPUT!H101 &lt;=14, INPUT!H101 &gt; 3), 4, IF( INPUT!H101 &gt;14, 0, ""))))</f>
        <v/>
      </c>
      <c r="I74" s="133" t="str">
        <f>IF(INPUT!I101="","",IF(INPUT!J101/INPUT!I101&lt;=0.05, 5,0))</f>
        <v/>
      </c>
      <c r="J74" s="128" t="str">
        <f>IF(INPUT!M101 = "NO", 5, IF(INPUT!M101 = "YES", 0, ""))</f>
        <v/>
      </c>
      <c r="K74" s="133" t="str">
        <f>IF(INPUT!O101 = "YES", 5, IF(INPUT!O101 = "NO", 0, ""))</f>
        <v/>
      </c>
      <c r="L74" s="1" t="str">
        <f>IF(INPUT!N101 = "NO", 5, IF(INPUT!N101 = "YES", 0, ""))</f>
        <v/>
      </c>
      <c r="N74" s="399" t="str">
        <f t="shared" si="20"/>
        <v/>
      </c>
      <c r="O74" s="400" t="str">
        <f>IF(INPUT!A101="","",IF(R74="", 0, INPUT!I101*INPUT!K101/R74/30))</f>
        <v/>
      </c>
      <c r="P74" s="400" t="str">
        <f t="shared" si="23"/>
        <v/>
      </c>
      <c r="Q74" s="467" t="str">
        <f>IF(INPUT!A101="","",IF(INPUT!J101 &lt;&gt; "", INPUT!J101/INPUT!I101, INPUT!L101*N74/INPUT!I101))</f>
        <v/>
      </c>
      <c r="R74" s="400" t="str">
        <f>IF( INPUT!J101 = "",IF(INPUT!L101="","",INPUT!L101), IF(N74=0, "",INPUT!J101/(DSS!N74*30)))</f>
        <v/>
      </c>
      <c r="S74" s="401" t="str">
        <f t="shared" si="24"/>
        <v/>
      </c>
      <c r="T74" s="402" t="str">
        <f t="shared" si="25"/>
        <v/>
      </c>
      <c r="V74" s="398" t="str">
        <f t="shared" si="26"/>
        <v/>
      </c>
      <c r="AZ74" s="1"/>
      <c r="BB74" s="1"/>
      <c r="BC74" s="1"/>
      <c r="BD74" s="1"/>
      <c r="BE74" s="1"/>
      <c r="BL74" s="1" t="str">
        <f t="shared" si="21"/>
        <v/>
      </c>
      <c r="BM74" s="1" t="str">
        <f t="shared" si="22"/>
        <v/>
      </c>
      <c r="CG74" s="294"/>
      <c r="CH74" s="1"/>
      <c r="CI74" s="1"/>
      <c r="CJ74" s="1"/>
      <c r="CK74" s="1"/>
      <c r="CL74" s="1"/>
      <c r="CM74" s="133"/>
    </row>
    <row r="75" spans="1:91" x14ac:dyDescent="0.35">
      <c r="A75" s="364"/>
      <c r="B75" s="418" t="str">
        <f>IF(INPUT!B102 = "", "", INPUT!B102)</f>
        <v/>
      </c>
      <c r="C75" s="418"/>
      <c r="D75" s="415"/>
      <c r="E75" s="418"/>
      <c r="F75" s="417"/>
      <c r="G75" s="418"/>
      <c r="H75" s="418" t="str">
        <f>IF(INPUT!H102="","",IF( AND(INPUT!H102 &lt;=3, INPUT!H102 &gt;=0), 5, IF(AND( INPUT!H102 &lt;=14, INPUT!H102 &gt; 3), 4, IF( INPUT!H102 &gt;14, 0, ""))))</f>
        <v/>
      </c>
      <c r="I75" s="418" t="str">
        <f>IF(INPUT!I102="","",IF(INPUT!J102/INPUT!I102&lt;=0.05, 5,0))</f>
        <v/>
      </c>
      <c r="J75" s="413" t="str">
        <f>IF(INPUT!M102 = "NO", 5, IF(INPUT!M102 = "YES", 0, ""))</f>
        <v/>
      </c>
      <c r="K75" s="418" t="str">
        <f>IF(INPUT!O102 = "YES", 5, IF(INPUT!O102 = "NO", 0, ""))</f>
        <v/>
      </c>
      <c r="L75" s="417" t="str">
        <f>IF(INPUT!N102 = "NO", 5, IF(INPUT!N102 = "YES", 0, ""))</f>
        <v/>
      </c>
      <c r="N75" s="423" t="str">
        <f t="shared" si="20"/>
        <v/>
      </c>
      <c r="O75" s="424" t="str">
        <f>IF(INPUT!A102="","",IF(R75="", 0, INPUT!I102*INPUT!K102/R75/30))</f>
        <v/>
      </c>
      <c r="P75" s="424" t="str">
        <f t="shared" si="23"/>
        <v/>
      </c>
      <c r="Q75" s="468" t="str">
        <f>IF(INPUT!A102="","",IF(INPUT!J102 &lt;&gt; "", INPUT!J102/INPUT!I102, INPUT!L102*N75/INPUT!I102))</f>
        <v/>
      </c>
      <c r="R75" s="424" t="str">
        <f>IF( INPUT!J102 = "",IF(INPUT!L102="","",INPUT!L102), IF(N75=0, "",INPUT!J102/(DSS!N75*30)))</f>
        <v/>
      </c>
      <c r="S75" s="425" t="str">
        <f t="shared" si="24"/>
        <v/>
      </c>
      <c r="T75" s="426" t="str">
        <f t="shared" si="25"/>
        <v/>
      </c>
      <c r="V75" s="427" t="str">
        <f t="shared" si="26"/>
        <v/>
      </c>
      <c r="AZ75" s="1"/>
      <c r="BB75" s="1"/>
      <c r="BC75" s="1"/>
      <c r="BD75" s="1"/>
      <c r="BE75" s="1"/>
      <c r="BL75" s="1" t="str">
        <f t="shared" si="21"/>
        <v/>
      </c>
      <c r="BM75" s="1" t="str">
        <f t="shared" si="22"/>
        <v/>
      </c>
      <c r="CG75" s="430"/>
      <c r="CH75" s="417"/>
      <c r="CI75" s="417"/>
      <c r="CJ75" s="431"/>
      <c r="CK75" s="431"/>
      <c r="CL75" s="432"/>
      <c r="CM75" s="433"/>
    </row>
    <row r="76" spans="1:91" x14ac:dyDescent="0.35">
      <c r="A76" s="112"/>
      <c r="B76" s="133" t="str">
        <f>IF(INPUT!B103 = "", "", INPUT!B103)</f>
        <v/>
      </c>
      <c r="C76" s="133"/>
      <c r="D76" s="5"/>
      <c r="E76" s="133"/>
      <c r="F76" s="1"/>
      <c r="G76" s="133"/>
      <c r="H76" s="133" t="str">
        <f>IF(INPUT!H103="","",IF( AND(INPUT!H103 &lt;=3, INPUT!H103 &gt;=0), 5, IF(AND( INPUT!H103 &lt;=14, INPUT!H103 &gt; 3), 4, IF( INPUT!H103 &gt;14, 0, ""))))</f>
        <v/>
      </c>
      <c r="I76" s="133" t="str">
        <f>IF(INPUT!I103="","",IF(INPUT!J103/INPUT!I103&lt;=0.05, 5,0))</f>
        <v/>
      </c>
      <c r="J76" s="128" t="str">
        <f>IF(INPUT!M103 = "NO", 5, IF(INPUT!M103 = "YES", 0, ""))</f>
        <v/>
      </c>
      <c r="K76" s="133" t="str">
        <f>IF(INPUT!O103 = "YES", 5, IF(INPUT!O103 = "NO", 0, ""))</f>
        <v/>
      </c>
      <c r="L76" s="1" t="str">
        <f>IF(INPUT!N103 = "NO", 5, IF(INPUT!N103 = "YES", 0, ""))</f>
        <v/>
      </c>
      <c r="N76" s="399" t="str">
        <f t="shared" si="20"/>
        <v/>
      </c>
      <c r="O76" s="400" t="str">
        <f>IF(INPUT!A103="","",IF(R76="", 0, INPUT!I103*INPUT!K103/R76/30))</f>
        <v/>
      </c>
      <c r="P76" s="400" t="str">
        <f t="shared" si="23"/>
        <v/>
      </c>
      <c r="Q76" s="467" t="str">
        <f>IF(INPUT!A103="","",IF(INPUT!J103 &lt;&gt; "", INPUT!J103/INPUT!I103, INPUT!L103*N76/INPUT!I103))</f>
        <v/>
      </c>
      <c r="R76" s="400" t="str">
        <f>IF( INPUT!J103 = "",IF(INPUT!L103="","",INPUT!L103), IF(N76=0, "",INPUT!J103/(DSS!N76*30)))</f>
        <v/>
      </c>
      <c r="S76" s="401" t="str">
        <f t="shared" si="24"/>
        <v/>
      </c>
      <c r="T76" s="402" t="str">
        <f t="shared" si="25"/>
        <v/>
      </c>
      <c r="V76" s="398" t="str">
        <f t="shared" si="26"/>
        <v/>
      </c>
      <c r="AZ76" s="1"/>
      <c r="BB76" s="1"/>
      <c r="BC76" s="1"/>
      <c r="BD76" s="1"/>
      <c r="BE76" s="1"/>
      <c r="BL76" s="1" t="str">
        <f t="shared" si="21"/>
        <v/>
      </c>
      <c r="BM76" s="1" t="str">
        <f t="shared" si="22"/>
        <v/>
      </c>
      <c r="CG76" s="294"/>
      <c r="CH76" s="1"/>
      <c r="CI76" s="1"/>
      <c r="CJ76" s="1"/>
      <c r="CK76" s="1"/>
      <c r="CL76" s="1"/>
      <c r="CM76" s="133"/>
    </row>
    <row r="77" spans="1:91" x14ac:dyDescent="0.35">
      <c r="A77" s="364"/>
      <c r="B77" s="418" t="str">
        <f>IF(INPUT!B104 = "", "", INPUT!B104)</f>
        <v/>
      </c>
      <c r="C77" s="418"/>
      <c r="D77" s="415"/>
      <c r="E77" s="418"/>
      <c r="F77" s="417"/>
      <c r="G77" s="418"/>
      <c r="H77" s="418" t="str">
        <f>IF(INPUT!H104="","",IF( AND(INPUT!H104 &lt;=3, INPUT!H104 &gt;=0), 5, IF(AND( INPUT!H104 &lt;=14, INPUT!H104 &gt; 3), 4, IF( INPUT!H104 &gt;14, 0, ""))))</f>
        <v/>
      </c>
      <c r="I77" s="418" t="str">
        <f>IF(INPUT!I104="","",IF(INPUT!J104/INPUT!I104&lt;=0.05, 5,0))</f>
        <v/>
      </c>
      <c r="J77" s="413" t="str">
        <f>IF(INPUT!M104 = "NO", 5, IF(INPUT!M104 = "YES", 0, ""))</f>
        <v/>
      </c>
      <c r="K77" s="418" t="str">
        <f>IF(INPUT!O104 = "YES", 5, IF(INPUT!O104 = "NO", 0, ""))</f>
        <v/>
      </c>
      <c r="L77" s="417" t="str">
        <f>IF(INPUT!N104 = "NO", 5, IF(INPUT!N104 = "YES", 0, ""))</f>
        <v/>
      </c>
      <c r="N77" s="423" t="str">
        <f t="shared" si="20"/>
        <v/>
      </c>
      <c r="O77" s="424" t="str">
        <f>IF(INPUT!A104="","",IF(R77="", 0, INPUT!I104*INPUT!K104/R77/30))</f>
        <v/>
      </c>
      <c r="P77" s="424" t="str">
        <f t="shared" si="23"/>
        <v/>
      </c>
      <c r="Q77" s="468" t="str">
        <f>IF(INPUT!A104="","",IF(INPUT!J104 &lt;&gt; "", INPUT!J104/INPUT!I104, INPUT!L104*N77/INPUT!I104))</f>
        <v/>
      </c>
      <c r="R77" s="424" t="str">
        <f>IF( INPUT!J104 = "",IF(INPUT!L104="","",INPUT!L104), IF(N77=0, "",INPUT!J104/(DSS!N77*30)))</f>
        <v/>
      </c>
      <c r="S77" s="425" t="str">
        <f t="shared" si="24"/>
        <v/>
      </c>
      <c r="T77" s="426" t="str">
        <f t="shared" si="25"/>
        <v/>
      </c>
      <c r="V77" s="427" t="str">
        <f t="shared" si="26"/>
        <v/>
      </c>
      <c r="AZ77" s="1"/>
      <c r="BB77" s="1"/>
      <c r="BC77" s="1"/>
      <c r="BD77" s="1"/>
      <c r="BE77" s="1"/>
      <c r="BL77" s="1" t="str">
        <f t="shared" si="21"/>
        <v/>
      </c>
      <c r="BM77" s="1" t="str">
        <f t="shared" si="22"/>
        <v/>
      </c>
      <c r="CG77" s="430"/>
      <c r="CH77" s="417"/>
      <c r="CI77" s="417"/>
      <c r="CJ77" s="431"/>
      <c r="CK77" s="431"/>
      <c r="CL77" s="432"/>
      <c r="CM77" s="433"/>
    </row>
    <row r="78" spans="1:91" x14ac:dyDescent="0.35">
      <c r="A78" s="112"/>
      <c r="B78" s="133" t="str">
        <f>IF(INPUT!B105 = "", "", INPUT!B105)</f>
        <v/>
      </c>
      <c r="C78" s="133"/>
      <c r="D78" s="5"/>
      <c r="E78" s="133"/>
      <c r="F78" s="1"/>
      <c r="G78" s="133"/>
      <c r="H78" s="133" t="str">
        <f>IF(INPUT!H105="","",IF( AND(INPUT!H105 &lt;=3, INPUT!H105 &gt;=0), 5, IF(AND( INPUT!H105 &lt;=14, INPUT!H105 &gt; 3), 4, IF( INPUT!H105 &gt;14, 0, ""))))</f>
        <v/>
      </c>
      <c r="I78" s="133" t="str">
        <f>IF(INPUT!I105="","",IF(INPUT!J105/INPUT!I105&lt;=0.05, 5,0))</f>
        <v/>
      </c>
      <c r="J78" s="128" t="str">
        <f>IF(INPUT!M105 = "NO", 5, IF(INPUT!M105 = "YES", 0, ""))</f>
        <v/>
      </c>
      <c r="K78" s="133" t="str">
        <f>IF(INPUT!O105 = "YES", 5, IF(INPUT!O105 = "NO", 0, ""))</f>
        <v/>
      </c>
      <c r="L78" s="1" t="str">
        <f>IF(INPUT!N105 = "NO", 5, IF(INPUT!N105 = "YES", 0, ""))</f>
        <v/>
      </c>
      <c r="N78" s="399" t="str">
        <f t="shared" si="20"/>
        <v/>
      </c>
      <c r="O78" s="400" t="str">
        <f>IF(INPUT!A105="","",IF(R78="", 0, INPUT!I105*INPUT!K105/R78/30))</f>
        <v/>
      </c>
      <c r="P78" s="400" t="str">
        <f t="shared" si="23"/>
        <v/>
      </c>
      <c r="Q78" s="467" t="str">
        <f>IF(INPUT!A105="","",IF(INPUT!J105 &lt;&gt; "", INPUT!J105/INPUT!I105, INPUT!L105*N78/INPUT!I105))</f>
        <v/>
      </c>
      <c r="R78" s="400" t="str">
        <f>IF( INPUT!J105 = "",IF(INPUT!L105="","",INPUT!L105), IF(N78=0, "",INPUT!J105/(DSS!N78*30)))</f>
        <v/>
      </c>
      <c r="S78" s="401" t="str">
        <f t="shared" si="24"/>
        <v/>
      </c>
      <c r="T78" s="402" t="str">
        <f t="shared" si="25"/>
        <v/>
      </c>
      <c r="V78" s="398" t="str">
        <f t="shared" si="26"/>
        <v/>
      </c>
      <c r="AZ78" s="1"/>
      <c r="BB78" s="1"/>
      <c r="BC78" s="1"/>
      <c r="BD78" s="1"/>
      <c r="BE78" s="1"/>
      <c r="BL78" s="1" t="str">
        <f t="shared" si="21"/>
        <v/>
      </c>
      <c r="BM78" s="1" t="str">
        <f t="shared" si="22"/>
        <v/>
      </c>
      <c r="CG78" s="294"/>
      <c r="CH78" s="1"/>
      <c r="CI78" s="1"/>
      <c r="CJ78" s="1"/>
      <c r="CK78" s="1"/>
      <c r="CL78" s="1"/>
      <c r="CM78" s="133"/>
    </row>
    <row r="79" spans="1:91" x14ac:dyDescent="0.35">
      <c r="A79" s="364"/>
      <c r="B79" s="418" t="str">
        <f>IF(INPUT!B106 = "", "", INPUT!B106)</f>
        <v/>
      </c>
      <c r="C79" s="418"/>
      <c r="D79" s="415"/>
      <c r="E79" s="418"/>
      <c r="F79" s="417"/>
      <c r="G79" s="418"/>
      <c r="H79" s="418" t="str">
        <f>IF(INPUT!H106="","",IF( AND(INPUT!H106 &lt;=3, INPUT!H106 &gt;=0), 5, IF(AND( INPUT!H106 &lt;=14, INPUT!H106 &gt; 3), 4, IF( INPUT!H106 &gt;14, 0, ""))))</f>
        <v/>
      </c>
      <c r="I79" s="418" t="str">
        <f>IF(INPUT!I106="","",IF(INPUT!J106/INPUT!I106&lt;=0.05, 5,0))</f>
        <v/>
      </c>
      <c r="J79" s="413" t="str">
        <f>IF(INPUT!M106 = "NO", 5, IF(INPUT!M106 = "YES", 0, ""))</f>
        <v/>
      </c>
      <c r="K79" s="418" t="str">
        <f>IF(INPUT!O106 = "YES", 5, IF(INPUT!O106 = "NO", 0, ""))</f>
        <v/>
      </c>
      <c r="L79" s="417" t="str">
        <f>IF(INPUT!N106 = "NO", 5, IF(INPUT!N106 = "YES", 0, ""))</f>
        <v/>
      </c>
      <c r="N79" s="423" t="str">
        <f t="shared" si="20"/>
        <v/>
      </c>
      <c r="O79" s="424" t="str">
        <f>IF(INPUT!A106="","",IF(R79="", 0, INPUT!I106*INPUT!K106/R79/30))</f>
        <v/>
      </c>
      <c r="P79" s="424" t="str">
        <f t="shared" si="23"/>
        <v/>
      </c>
      <c r="Q79" s="468" t="str">
        <f>IF(INPUT!A106="","",IF(INPUT!J106 &lt;&gt; "", INPUT!J106/INPUT!I106, INPUT!L106*N79/INPUT!I106))</f>
        <v/>
      </c>
      <c r="R79" s="424" t="str">
        <f>IF( INPUT!J106 = "",IF(INPUT!L106="","",INPUT!L106), IF(N79=0, "",INPUT!J106/(DSS!N79*30)))</f>
        <v/>
      </c>
      <c r="S79" s="425" t="str">
        <f t="shared" si="24"/>
        <v/>
      </c>
      <c r="T79" s="426" t="str">
        <f t="shared" si="25"/>
        <v/>
      </c>
      <c r="V79" s="427" t="str">
        <f t="shared" si="26"/>
        <v/>
      </c>
      <c r="AZ79" s="1"/>
      <c r="BB79" s="1"/>
      <c r="BC79" s="1"/>
      <c r="BD79" s="1"/>
      <c r="BE79" s="1"/>
      <c r="BL79" s="1" t="str">
        <f t="shared" si="21"/>
        <v/>
      </c>
      <c r="BM79" s="1" t="str">
        <f t="shared" si="22"/>
        <v/>
      </c>
      <c r="CG79" s="430"/>
      <c r="CH79" s="417"/>
      <c r="CI79" s="417"/>
      <c r="CJ79" s="431"/>
      <c r="CK79" s="431"/>
      <c r="CL79" s="432"/>
      <c r="CM79" s="433"/>
    </row>
    <row r="80" spans="1:91" x14ac:dyDescent="0.35">
      <c r="A80" s="112"/>
      <c r="B80" s="133" t="str">
        <f>IF(INPUT!B107 = "", "", INPUT!B107)</f>
        <v/>
      </c>
      <c r="C80" s="133"/>
      <c r="D80" s="5"/>
      <c r="E80" s="133"/>
      <c r="F80" s="1"/>
      <c r="G80" s="133"/>
      <c r="H80" s="133" t="str">
        <f>IF(INPUT!H107="","",IF( AND(INPUT!H107 &lt;=3, INPUT!H107 &gt;=0), 5, IF(AND( INPUT!H107 &lt;=14, INPUT!H107 &gt; 3), 4, IF( INPUT!H107 &gt;14, 0, ""))))</f>
        <v/>
      </c>
      <c r="I80" s="133" t="str">
        <f>IF(INPUT!I107="","",IF(INPUT!J107/INPUT!I107&lt;=0.05, 5,0))</f>
        <v/>
      </c>
      <c r="J80" s="128" t="str">
        <f>IF(INPUT!M107 = "NO", 5, IF(INPUT!M107 = "YES", 0, ""))</f>
        <v/>
      </c>
      <c r="K80" s="133" t="str">
        <f>IF(INPUT!O107 = "YES", 5, IF(INPUT!O107 = "NO", 0, ""))</f>
        <v/>
      </c>
      <c r="L80" s="1" t="str">
        <f>IF(INPUT!N107 = "NO", 5, IF(INPUT!N107 = "YES", 0, ""))</f>
        <v/>
      </c>
      <c r="N80" s="399" t="str">
        <f t="shared" si="20"/>
        <v/>
      </c>
      <c r="O80" s="400" t="str">
        <f>IF(INPUT!A107="","",IF(R80="", 0, INPUT!I107*INPUT!K107/R80/30))</f>
        <v/>
      </c>
      <c r="P80" s="400" t="str">
        <f t="shared" si="23"/>
        <v/>
      </c>
      <c r="Q80" s="467" t="str">
        <f>IF(INPUT!A107="","",IF(INPUT!J107 &lt;&gt; "", INPUT!J107/INPUT!I107, INPUT!L107*N80/INPUT!I107))</f>
        <v/>
      </c>
      <c r="R80" s="400" t="str">
        <f>IF( INPUT!J107 = "",IF(INPUT!L107="","",INPUT!L107), IF(N80=0, "",INPUT!J107/(DSS!N80*30)))</f>
        <v/>
      </c>
      <c r="S80" s="401" t="str">
        <f t="shared" si="24"/>
        <v/>
      </c>
      <c r="T80" s="402" t="str">
        <f t="shared" si="25"/>
        <v/>
      </c>
      <c r="V80" s="398" t="str">
        <f t="shared" si="26"/>
        <v/>
      </c>
      <c r="AZ80" s="1"/>
      <c r="BB80" s="1"/>
      <c r="BC80" s="1"/>
      <c r="BD80" s="1"/>
      <c r="BE80" s="1"/>
      <c r="BL80" s="1" t="str">
        <f t="shared" si="21"/>
        <v/>
      </c>
      <c r="BM80" s="1" t="str">
        <f t="shared" si="22"/>
        <v/>
      </c>
      <c r="CG80" s="294"/>
      <c r="CH80" s="1"/>
      <c r="CI80" s="1"/>
      <c r="CJ80" s="1"/>
      <c r="CK80" s="1"/>
      <c r="CL80" s="1"/>
      <c r="CM80" s="133"/>
    </row>
    <row r="81" spans="1:91" x14ac:dyDescent="0.35">
      <c r="A81" s="364"/>
      <c r="B81" s="418" t="str">
        <f>IF(INPUT!B108 = "", "", INPUT!B108)</f>
        <v/>
      </c>
      <c r="C81" s="418"/>
      <c r="D81" s="415"/>
      <c r="E81" s="418"/>
      <c r="F81" s="417"/>
      <c r="G81" s="418"/>
      <c r="H81" s="418" t="str">
        <f>IF(INPUT!H108="","",IF( AND(INPUT!H108 &lt;=3, INPUT!H108 &gt;=0), 5, IF(AND( INPUT!H108 &lt;=14, INPUT!H108 &gt; 3), 4, IF( INPUT!H108 &gt;14, 0, ""))))</f>
        <v/>
      </c>
      <c r="I81" s="418" t="str">
        <f>IF(INPUT!I108="","",IF(INPUT!J108/INPUT!I108&lt;=0.05, 5,0))</f>
        <v/>
      </c>
      <c r="J81" s="413" t="str">
        <f>IF(INPUT!M108 = "NO", 5, IF(INPUT!M108 = "YES", 0, ""))</f>
        <v/>
      </c>
      <c r="K81" s="418" t="str">
        <f>IF(INPUT!O108 = "YES", 5, IF(INPUT!O108 = "NO", 0, ""))</f>
        <v/>
      </c>
      <c r="L81" s="417" t="str">
        <f>IF(INPUT!N108 = "NO", 5, IF(INPUT!N108 = "YES", 0, ""))</f>
        <v/>
      </c>
      <c r="N81" s="423" t="str">
        <f t="shared" si="20"/>
        <v/>
      </c>
      <c r="O81" s="424" t="str">
        <f>IF(INPUT!A108="","",IF(R81="", 0, INPUT!I108*INPUT!K108/R81/30))</f>
        <v/>
      </c>
      <c r="P81" s="424" t="str">
        <f t="shared" si="23"/>
        <v/>
      </c>
      <c r="Q81" s="468" t="str">
        <f>IF(INPUT!A108="","",IF(INPUT!J108 &lt;&gt; "", INPUT!J108/INPUT!I108, INPUT!L108*N81/INPUT!I108))</f>
        <v/>
      </c>
      <c r="R81" s="424" t="str">
        <f>IF( INPUT!J108 = "",IF(INPUT!L108="","",INPUT!L108), IF(N81=0, "",INPUT!J108/(DSS!N81*30)))</f>
        <v/>
      </c>
      <c r="S81" s="425" t="str">
        <f t="shared" si="24"/>
        <v/>
      </c>
      <c r="T81" s="426" t="str">
        <f t="shared" si="25"/>
        <v/>
      </c>
      <c r="V81" s="427" t="str">
        <f t="shared" si="26"/>
        <v/>
      </c>
      <c r="AZ81" s="1"/>
      <c r="BB81" s="1"/>
      <c r="BC81" s="1"/>
      <c r="BD81" s="1"/>
      <c r="BE81" s="1"/>
      <c r="BL81" s="1" t="str">
        <f t="shared" si="21"/>
        <v/>
      </c>
      <c r="BM81" s="1" t="str">
        <f t="shared" si="22"/>
        <v/>
      </c>
      <c r="CG81" s="430"/>
      <c r="CH81" s="417"/>
      <c r="CI81" s="417"/>
      <c r="CJ81" s="431"/>
      <c r="CK81" s="431"/>
      <c r="CL81" s="432"/>
      <c r="CM81" s="433"/>
    </row>
    <row r="82" spans="1:91" x14ac:dyDescent="0.35">
      <c r="A82" s="112"/>
      <c r="B82" s="133" t="str">
        <f>IF(INPUT!B109 = "", "", INPUT!B109)</f>
        <v/>
      </c>
      <c r="C82" s="133"/>
      <c r="D82" s="5"/>
      <c r="E82" s="133"/>
      <c r="F82" s="1"/>
      <c r="G82" s="133"/>
      <c r="H82" s="133" t="str">
        <f>IF(INPUT!H109="","",IF( AND(INPUT!H109 &lt;=3, INPUT!H109 &gt;=0), 5, IF(AND( INPUT!H109 &lt;=14, INPUT!H109 &gt; 3), 4, IF( INPUT!H109 &gt;14, 0, ""))))</f>
        <v/>
      </c>
      <c r="I82" s="133" t="str">
        <f>IF(INPUT!I109="","",IF(INPUT!J109/INPUT!I109&lt;=0.05, 5,0))</f>
        <v/>
      </c>
      <c r="J82" s="128" t="str">
        <f>IF(INPUT!M109 = "NO", 5, IF(INPUT!M109 = "YES", 0, ""))</f>
        <v/>
      </c>
      <c r="K82" s="133" t="str">
        <f>IF(INPUT!O109 = "YES", 5, IF(INPUT!O109 = "NO", 0, ""))</f>
        <v/>
      </c>
      <c r="L82" s="1" t="str">
        <f>IF(INPUT!N109 = "NO", 5, IF(INPUT!N109 = "YES", 0, ""))</f>
        <v/>
      </c>
      <c r="N82" s="399" t="str">
        <f t="shared" si="20"/>
        <v/>
      </c>
      <c r="O82" s="400" t="str">
        <f>IF(INPUT!A109="","",IF(R82="", 0, INPUT!I109*INPUT!K109/R82/30))</f>
        <v/>
      </c>
      <c r="P82" s="400" t="str">
        <f t="shared" si="23"/>
        <v/>
      </c>
      <c r="Q82" s="467" t="str">
        <f>IF(INPUT!A109="","",IF(INPUT!J109 &lt;&gt; "", INPUT!J109/INPUT!I109, INPUT!L109*N82/INPUT!I109))</f>
        <v/>
      </c>
      <c r="R82" s="400" t="str">
        <f>IF( INPUT!J109 = "",IF(INPUT!L109="","",INPUT!L109), IF(N82=0, "",INPUT!J109/(DSS!N82*30)))</f>
        <v/>
      </c>
      <c r="S82" s="401" t="str">
        <f t="shared" si="24"/>
        <v/>
      </c>
      <c r="T82" s="402" t="str">
        <f t="shared" si="25"/>
        <v/>
      </c>
      <c r="V82" s="398" t="str">
        <f t="shared" si="26"/>
        <v/>
      </c>
      <c r="AZ82" s="1"/>
      <c r="BB82" s="1"/>
      <c r="BC82" s="1"/>
      <c r="BD82" s="1"/>
      <c r="BE82" s="1"/>
      <c r="BL82" s="1" t="str">
        <f t="shared" si="21"/>
        <v/>
      </c>
      <c r="BM82" s="1" t="str">
        <f t="shared" si="22"/>
        <v/>
      </c>
      <c r="CG82" s="294"/>
      <c r="CH82" s="1"/>
      <c r="CI82" s="1"/>
      <c r="CJ82" s="1"/>
      <c r="CK82" s="1"/>
      <c r="CL82" s="1"/>
      <c r="CM82" s="133"/>
    </row>
    <row r="83" spans="1:91" x14ac:dyDescent="0.35">
      <c r="A83" s="364"/>
      <c r="B83" s="418" t="str">
        <f>IF(INPUT!B110 = "", "", INPUT!B110)</f>
        <v/>
      </c>
      <c r="C83" s="418"/>
      <c r="D83" s="415"/>
      <c r="E83" s="418"/>
      <c r="F83" s="417"/>
      <c r="G83" s="418"/>
      <c r="H83" s="418" t="str">
        <f>IF(INPUT!H110="","",IF( AND(INPUT!H110 &lt;=3, INPUT!H110 &gt;=0), 5, IF(AND( INPUT!H110 &lt;=14, INPUT!H110 &gt; 3), 4, IF( INPUT!H110 &gt;14, 0, ""))))</f>
        <v/>
      </c>
      <c r="I83" s="418" t="str">
        <f>IF(INPUT!I110="","",IF(INPUT!J110/INPUT!I110&lt;=0.05, 5,0))</f>
        <v/>
      </c>
      <c r="J83" s="413" t="str">
        <f>IF(INPUT!M110 = "NO", 5, IF(INPUT!M110 = "YES", 0, ""))</f>
        <v/>
      </c>
      <c r="K83" s="418" t="str">
        <f>IF(INPUT!O110 = "YES", 5, IF(INPUT!O110 = "NO", 0, ""))</f>
        <v/>
      </c>
      <c r="L83" s="417" t="str">
        <f>IF(INPUT!N110 = "NO", 5, IF(INPUT!N110 = "YES", 0, ""))</f>
        <v/>
      </c>
      <c r="N83" s="423" t="str">
        <f t="shared" si="20"/>
        <v/>
      </c>
      <c r="O83" s="424" t="str">
        <f>IF(INPUT!A110="","",IF(R83="", 0, INPUT!I110*INPUT!K110/R83/30))</f>
        <v/>
      </c>
      <c r="P83" s="424" t="str">
        <f t="shared" si="23"/>
        <v/>
      </c>
      <c r="Q83" s="468" t="str">
        <f>IF(INPUT!A110="","",IF(INPUT!J110 &lt;&gt; "", INPUT!J110/INPUT!I110, INPUT!L110*N83/INPUT!I110))</f>
        <v/>
      </c>
      <c r="R83" s="424" t="str">
        <f>IF( INPUT!J110 = "",IF(INPUT!L110="","",INPUT!L110), IF(N83=0, "",INPUT!J110/(DSS!N83*30)))</f>
        <v/>
      </c>
      <c r="S83" s="425" t="str">
        <f t="shared" si="24"/>
        <v/>
      </c>
      <c r="T83" s="426" t="str">
        <f t="shared" si="25"/>
        <v/>
      </c>
      <c r="V83" s="427" t="str">
        <f t="shared" si="26"/>
        <v/>
      </c>
      <c r="AZ83" s="1"/>
      <c r="BB83" s="1"/>
      <c r="BC83" s="1"/>
      <c r="BD83" s="1"/>
      <c r="BE83" s="1"/>
      <c r="BL83" s="1" t="str">
        <f t="shared" si="21"/>
        <v/>
      </c>
      <c r="BM83" s="1" t="str">
        <f t="shared" si="22"/>
        <v/>
      </c>
      <c r="CG83" s="430"/>
      <c r="CH83" s="417"/>
      <c r="CI83" s="417"/>
      <c r="CJ83" s="431"/>
      <c r="CK83" s="431"/>
      <c r="CL83" s="432"/>
      <c r="CM83" s="433"/>
    </row>
    <row r="84" spans="1:91" x14ac:dyDescent="0.35">
      <c r="A84" s="112"/>
      <c r="B84" s="133" t="str">
        <f>IF(INPUT!B111 = "", "", INPUT!B111)</f>
        <v/>
      </c>
      <c r="C84" s="133"/>
      <c r="D84" s="5"/>
      <c r="E84" s="133"/>
      <c r="F84" s="1"/>
      <c r="G84" s="133"/>
      <c r="H84" s="133" t="str">
        <f>IF(INPUT!H111="","",IF( AND(INPUT!H111 &lt;=3, INPUT!H111 &gt;=0), 5, IF(AND( INPUT!H111 &lt;=14, INPUT!H111 &gt; 3), 4, IF( INPUT!H111 &gt;14, 0, ""))))</f>
        <v/>
      </c>
      <c r="I84" s="133" t="str">
        <f>IF(INPUT!I111="","",IF(INPUT!J111/INPUT!I111&lt;=0.05, 5,0))</f>
        <v/>
      </c>
      <c r="J84" s="128" t="str">
        <f>IF(INPUT!M111 = "NO", 5, IF(INPUT!M111 = "YES", 0, ""))</f>
        <v/>
      </c>
      <c r="K84" s="133" t="str">
        <f>IF(INPUT!O111 = "YES", 5, IF(INPUT!O111 = "NO", 0, ""))</f>
        <v/>
      </c>
      <c r="L84" s="1" t="str">
        <f>IF(INPUT!N111 = "NO", 5, IF(INPUT!N111 = "YES", 0, ""))</f>
        <v/>
      </c>
      <c r="N84" s="399" t="str">
        <f t="shared" si="20"/>
        <v/>
      </c>
      <c r="O84" s="400" t="str">
        <f>IF(INPUT!A111="","",IF(R84="", 0, INPUT!I111*INPUT!K111/R84/30))</f>
        <v/>
      </c>
      <c r="P84" s="400" t="str">
        <f t="shared" si="23"/>
        <v/>
      </c>
      <c r="Q84" s="467" t="str">
        <f>IF(INPUT!A111="","",IF(INPUT!J111 &lt;&gt; "", INPUT!J111/INPUT!I111, INPUT!L111*N84/INPUT!I111))</f>
        <v/>
      </c>
      <c r="R84" s="400" t="str">
        <f>IF( INPUT!J111 = "",IF(INPUT!L111="","",INPUT!L111), IF(N84=0, "",INPUT!J111/(DSS!N84*30)))</f>
        <v/>
      </c>
      <c r="S84" s="401" t="str">
        <f t="shared" si="24"/>
        <v/>
      </c>
      <c r="T84" s="402" t="str">
        <f t="shared" si="25"/>
        <v/>
      </c>
      <c r="V84" s="398" t="str">
        <f t="shared" si="26"/>
        <v/>
      </c>
      <c r="AZ84" s="1"/>
      <c r="BB84" s="1"/>
      <c r="BC84" s="1"/>
      <c r="BD84" s="1"/>
      <c r="BE84" s="1"/>
      <c r="BL84" s="1" t="str">
        <f t="shared" si="21"/>
        <v/>
      </c>
      <c r="BM84" s="1" t="str">
        <f t="shared" si="22"/>
        <v/>
      </c>
      <c r="CG84" s="294"/>
      <c r="CH84" s="1"/>
      <c r="CI84" s="1"/>
      <c r="CJ84" s="1"/>
      <c r="CK84" s="1"/>
      <c r="CL84" s="1"/>
      <c r="CM84" s="133"/>
    </row>
    <row r="85" spans="1:91" x14ac:dyDescent="0.35">
      <c r="A85" s="364"/>
      <c r="B85" s="418" t="str">
        <f>IF(INPUT!B112 = "", "", INPUT!B112)</f>
        <v/>
      </c>
      <c r="C85" s="418"/>
      <c r="D85" s="415"/>
      <c r="E85" s="418"/>
      <c r="F85" s="417"/>
      <c r="G85" s="418"/>
      <c r="H85" s="418" t="str">
        <f>IF(INPUT!H112="","",IF( AND(INPUT!H112 &lt;=3, INPUT!H112 &gt;=0), 5, IF(AND( INPUT!H112 &lt;=14, INPUT!H112 &gt; 3), 4, IF( INPUT!H112 &gt;14, 0, ""))))</f>
        <v/>
      </c>
      <c r="I85" s="418" t="str">
        <f>IF(INPUT!I112="","",IF(INPUT!J112/INPUT!I112&lt;=0.05, 5,0))</f>
        <v/>
      </c>
      <c r="J85" s="413" t="str">
        <f>IF(INPUT!M112 = "NO", 5, IF(INPUT!M112 = "YES", 0, ""))</f>
        <v/>
      </c>
      <c r="K85" s="418" t="str">
        <f>IF(INPUT!O112 = "YES", 5, IF(INPUT!O112 = "NO", 0, ""))</f>
        <v/>
      </c>
      <c r="L85" s="417" t="str">
        <f>IF(INPUT!N112 = "NO", 5, IF(INPUT!N112 = "YES", 0, ""))</f>
        <v/>
      </c>
      <c r="N85" s="423" t="str">
        <f t="shared" si="20"/>
        <v/>
      </c>
      <c r="O85" s="424" t="str">
        <f>IF(INPUT!A112="","",IF(R85="", 0, INPUT!I112*INPUT!K112/R85/30))</f>
        <v/>
      </c>
      <c r="P85" s="424" t="str">
        <f t="shared" si="23"/>
        <v/>
      </c>
      <c r="Q85" s="468" t="str">
        <f>IF(INPUT!A112="","",IF(INPUT!J112 &lt;&gt; "", INPUT!J112/INPUT!I112, INPUT!L112*N85/INPUT!I112))</f>
        <v/>
      </c>
      <c r="R85" s="424" t="str">
        <f>IF( INPUT!J112 = "",IF(INPUT!L112="","",INPUT!L112), IF(N85=0, "",INPUT!J112/(DSS!N85*30)))</f>
        <v/>
      </c>
      <c r="S85" s="425" t="str">
        <f t="shared" si="24"/>
        <v/>
      </c>
      <c r="T85" s="426" t="str">
        <f t="shared" si="25"/>
        <v/>
      </c>
      <c r="V85" s="427" t="str">
        <f t="shared" si="26"/>
        <v/>
      </c>
      <c r="AZ85" s="1"/>
      <c r="BB85" s="1"/>
      <c r="BC85" s="1"/>
      <c r="BD85" s="1"/>
      <c r="BE85" s="1"/>
      <c r="BL85" s="1" t="str">
        <f t="shared" si="21"/>
        <v/>
      </c>
      <c r="BM85" s="1" t="str">
        <f t="shared" si="22"/>
        <v/>
      </c>
      <c r="CG85" s="430"/>
      <c r="CH85" s="417"/>
      <c r="CI85" s="417"/>
      <c r="CJ85" s="431"/>
      <c r="CK85" s="431"/>
      <c r="CL85" s="432"/>
      <c r="CM85" s="433"/>
    </row>
    <row r="86" spans="1:91" x14ac:dyDescent="0.35">
      <c r="A86" s="112"/>
      <c r="B86" s="133" t="str">
        <f>IF(INPUT!B113 = "", "", INPUT!B113)</f>
        <v/>
      </c>
      <c r="C86" s="133"/>
      <c r="D86" s="5"/>
      <c r="E86" s="133"/>
      <c r="F86" s="1"/>
      <c r="G86" s="133"/>
      <c r="H86" s="133" t="str">
        <f>IF(INPUT!H113="","",IF( AND(INPUT!H113 &lt;=3, INPUT!H113 &gt;=0), 5, IF(AND( INPUT!H113 &lt;=14, INPUT!H113 &gt; 3), 4, IF( INPUT!H113 &gt;14, 0, ""))))</f>
        <v/>
      </c>
      <c r="I86" s="133" t="str">
        <f>IF(INPUT!I113="","",IF(INPUT!J113/INPUT!I113&lt;=0.05, 5,0))</f>
        <v/>
      </c>
      <c r="J86" s="128" t="str">
        <f>IF(INPUT!M113 = "NO", 5, IF(INPUT!M113 = "YES", 0, ""))</f>
        <v/>
      </c>
      <c r="K86" s="133" t="str">
        <f>IF(INPUT!O113 = "YES", 5, IF(INPUT!O113 = "NO", 0, ""))</f>
        <v/>
      </c>
      <c r="L86" s="1" t="str">
        <f>IF(INPUT!N113 = "NO", 5, IF(INPUT!N113 = "YES", 0, ""))</f>
        <v/>
      </c>
      <c r="N86" s="399" t="str">
        <f t="shared" si="20"/>
        <v/>
      </c>
      <c r="O86" s="400" t="str">
        <f>IF(INPUT!A113="","",IF(R86="", 0, INPUT!I113*INPUT!K113/R86/30))</f>
        <v/>
      </c>
      <c r="P86" s="400" t="str">
        <f t="shared" si="23"/>
        <v/>
      </c>
      <c r="Q86" s="467" t="str">
        <f>IF(INPUT!A113="","",IF(INPUT!J113 &lt;&gt; "", INPUT!J113/INPUT!I113, INPUT!L113*N86/INPUT!I113))</f>
        <v/>
      </c>
      <c r="R86" s="400" t="str">
        <f>IF( INPUT!J113 = "",IF(INPUT!L113="","",INPUT!L113), IF(N86=0, "",INPUT!J113/(DSS!N86*30)))</f>
        <v/>
      </c>
      <c r="S86" s="401" t="str">
        <f t="shared" si="24"/>
        <v/>
      </c>
      <c r="T86" s="402" t="str">
        <f t="shared" si="25"/>
        <v/>
      </c>
      <c r="V86" s="398" t="str">
        <f t="shared" si="26"/>
        <v/>
      </c>
      <c r="AZ86" s="1"/>
      <c r="BB86" s="1"/>
      <c r="BC86" s="1"/>
      <c r="BD86" s="1"/>
      <c r="BE86" s="1"/>
      <c r="BL86" s="1" t="str">
        <f t="shared" si="21"/>
        <v/>
      </c>
      <c r="BM86" s="1" t="str">
        <f t="shared" si="22"/>
        <v/>
      </c>
      <c r="CG86" s="294"/>
      <c r="CH86" s="1"/>
      <c r="CI86" s="1"/>
      <c r="CJ86" s="1"/>
      <c r="CK86" s="1"/>
      <c r="CL86" s="1"/>
      <c r="CM86" s="133"/>
    </row>
    <row r="87" spans="1:91" x14ac:dyDescent="0.35">
      <c r="A87" s="364"/>
      <c r="B87" s="418" t="str">
        <f>IF(INPUT!B114 = "", "", INPUT!B114)</f>
        <v/>
      </c>
      <c r="C87" s="418"/>
      <c r="D87" s="415"/>
      <c r="E87" s="418"/>
      <c r="F87" s="417"/>
      <c r="G87" s="418"/>
      <c r="H87" s="418" t="str">
        <f>IF(INPUT!H114="","",IF( AND(INPUT!H114 &lt;=3, INPUT!H114 &gt;=0), 5, IF(AND( INPUT!H114 &lt;=14, INPUT!H114 &gt; 3), 4, IF( INPUT!H114 &gt;14, 0, ""))))</f>
        <v/>
      </c>
      <c r="I87" s="418" t="str">
        <f>IF(INPUT!I114="","",IF(INPUT!J114/INPUT!I114&lt;=0.05, 5,0))</f>
        <v/>
      </c>
      <c r="J87" s="413" t="str">
        <f>IF(INPUT!M114 = "NO", 5, IF(INPUT!M114 = "YES", 0, ""))</f>
        <v/>
      </c>
      <c r="K87" s="418" t="str">
        <f>IF(INPUT!O114 = "YES", 5, IF(INPUT!O114 = "NO", 0, ""))</f>
        <v/>
      </c>
      <c r="L87" s="417" t="str">
        <f>IF(INPUT!N114 = "NO", 5, IF(INPUT!N114 = "YES", 0, ""))</f>
        <v/>
      </c>
      <c r="N87" s="423" t="str">
        <f t="shared" si="20"/>
        <v/>
      </c>
      <c r="O87" s="424" t="str">
        <f>IF(INPUT!A114="","",IF(R87="", 0, INPUT!I114*INPUT!K114/R87/30))</f>
        <v/>
      </c>
      <c r="P87" s="424" t="str">
        <f t="shared" si="23"/>
        <v/>
      </c>
      <c r="Q87" s="468" t="str">
        <f>IF(INPUT!A114="","",IF(INPUT!J114 &lt;&gt; "", INPUT!J114/INPUT!I114, INPUT!L114*N87/INPUT!I114))</f>
        <v/>
      </c>
      <c r="R87" s="424" t="str">
        <f>IF( INPUT!J114 = "",IF(INPUT!L114="","",INPUT!L114), IF(N87=0, "",INPUT!J114/(DSS!N87*30)))</f>
        <v/>
      </c>
      <c r="S87" s="425" t="str">
        <f t="shared" si="24"/>
        <v/>
      </c>
      <c r="T87" s="426" t="str">
        <f t="shared" si="25"/>
        <v/>
      </c>
      <c r="V87" s="427" t="str">
        <f t="shared" si="26"/>
        <v/>
      </c>
      <c r="AZ87" s="1"/>
      <c r="BB87" s="1"/>
      <c r="BC87" s="1"/>
      <c r="BD87" s="1"/>
      <c r="BE87" s="1"/>
      <c r="BL87" s="1" t="str">
        <f t="shared" si="21"/>
        <v/>
      </c>
      <c r="BM87" s="1" t="str">
        <f t="shared" si="22"/>
        <v/>
      </c>
      <c r="CG87" s="430"/>
      <c r="CH87" s="417"/>
      <c r="CI87" s="417"/>
      <c r="CJ87" s="431"/>
      <c r="CK87" s="431"/>
      <c r="CL87" s="432"/>
      <c r="CM87" s="433"/>
    </row>
    <row r="88" spans="1:91" x14ac:dyDescent="0.35">
      <c r="A88" s="112"/>
      <c r="B88" s="133" t="str">
        <f>IF(INPUT!B115 = "", "", INPUT!B115)</f>
        <v/>
      </c>
      <c r="C88" s="133"/>
      <c r="D88" s="5"/>
      <c r="E88" s="133"/>
      <c r="F88" s="1"/>
      <c r="G88" s="133"/>
      <c r="H88" s="133" t="str">
        <f>IF(INPUT!H115="","",IF( AND(INPUT!H115 &lt;=3, INPUT!H115 &gt;=0), 5, IF(AND( INPUT!H115 &lt;=14, INPUT!H115 &gt; 3), 4, IF( INPUT!H115 &gt;14, 0, ""))))</f>
        <v/>
      </c>
      <c r="I88" s="133" t="str">
        <f>IF(INPUT!I115="","",IF(INPUT!J115/INPUT!I115&lt;=0.05, 5,0))</f>
        <v/>
      </c>
      <c r="J88" s="128" t="str">
        <f>IF(INPUT!M115 = "NO", 5, IF(INPUT!M115 = "YES", 0, ""))</f>
        <v/>
      </c>
      <c r="K88" s="133" t="str">
        <f>IF(INPUT!O115 = "YES", 5, IF(INPUT!O115 = "NO", 0, ""))</f>
        <v/>
      </c>
      <c r="L88" s="1" t="str">
        <f>IF(INPUT!N115 = "NO", 5, IF(INPUT!N115 = "YES", 0, ""))</f>
        <v/>
      </c>
      <c r="N88" s="399" t="str">
        <f t="shared" si="20"/>
        <v/>
      </c>
      <c r="O88" s="400" t="str">
        <f>IF(INPUT!A115="","",IF(R88="", 0, INPUT!I115*INPUT!K115/R88/30))</f>
        <v/>
      </c>
      <c r="P88" s="400" t="str">
        <f t="shared" si="23"/>
        <v/>
      </c>
      <c r="Q88" s="467" t="str">
        <f>IF(INPUT!A115="","",IF(INPUT!J115 &lt;&gt; "", INPUT!J115/INPUT!I115, INPUT!L115*N88/INPUT!I115))</f>
        <v/>
      </c>
      <c r="R88" s="400" t="str">
        <f>IF( INPUT!J115 = "",IF(INPUT!L115="","",INPUT!L115), IF(N88=0, "",INPUT!J115/(DSS!N88*30)))</f>
        <v/>
      </c>
      <c r="S88" s="401" t="str">
        <f t="shared" si="24"/>
        <v/>
      </c>
      <c r="T88" s="402" t="str">
        <f t="shared" si="25"/>
        <v/>
      </c>
      <c r="V88" s="398" t="str">
        <f t="shared" si="26"/>
        <v/>
      </c>
      <c r="AZ88" s="1"/>
      <c r="BB88" s="1"/>
      <c r="BC88" s="1"/>
      <c r="BD88" s="1"/>
      <c r="BE88" s="1"/>
      <c r="BL88" s="1" t="str">
        <f t="shared" si="21"/>
        <v/>
      </c>
      <c r="BM88" s="1" t="str">
        <f t="shared" si="22"/>
        <v/>
      </c>
      <c r="CG88" s="294"/>
      <c r="CH88" s="1"/>
      <c r="CI88" s="1"/>
      <c r="CJ88" s="1"/>
      <c r="CK88" s="1"/>
      <c r="CL88" s="1"/>
      <c r="CM88" s="133"/>
    </row>
    <row r="89" spans="1:91" x14ac:dyDescent="0.35">
      <c r="A89" s="364"/>
      <c r="B89" s="418" t="str">
        <f>IF(INPUT!B116 = "", "", INPUT!B116)</f>
        <v/>
      </c>
      <c r="C89" s="418"/>
      <c r="D89" s="415"/>
      <c r="E89" s="418"/>
      <c r="F89" s="417"/>
      <c r="G89" s="418"/>
      <c r="H89" s="418" t="str">
        <f>IF(INPUT!H116="","",IF( AND(INPUT!H116 &lt;=3, INPUT!H116 &gt;=0), 5, IF(AND( INPUT!H116 &lt;=14, INPUT!H116 &gt; 3), 4, IF( INPUT!H116 &gt;14, 0, ""))))</f>
        <v/>
      </c>
      <c r="I89" s="418" t="str">
        <f>IF(INPUT!I116="","",IF(INPUT!J116/INPUT!I116&lt;=0.05, 5,0))</f>
        <v/>
      </c>
      <c r="J89" s="413" t="str">
        <f>IF(INPUT!M116 = "NO", 5, IF(INPUT!M116 = "YES", 0, ""))</f>
        <v/>
      </c>
      <c r="K89" s="418" t="str">
        <f>IF(INPUT!O116 = "YES", 5, IF(INPUT!O116 = "NO", 0, ""))</f>
        <v/>
      </c>
      <c r="L89" s="417" t="str">
        <f>IF(INPUT!N116 = "NO", 5, IF(INPUT!N116 = "YES", 0, ""))</f>
        <v/>
      </c>
      <c r="N89" s="423" t="str">
        <f t="shared" si="20"/>
        <v/>
      </c>
      <c r="O89" s="424" t="str">
        <f>IF(INPUT!A116="","",IF(R89="", 0, INPUT!I116*INPUT!K116/R89/30))</f>
        <v/>
      </c>
      <c r="P89" s="424" t="str">
        <f t="shared" si="23"/>
        <v/>
      </c>
      <c r="Q89" s="468" t="str">
        <f>IF(INPUT!A116="","",IF(INPUT!J116 &lt;&gt; "", INPUT!J116/INPUT!I116, INPUT!L116*N89/INPUT!I116))</f>
        <v/>
      </c>
      <c r="R89" s="424" t="str">
        <f>IF( INPUT!J116 = "",IF(INPUT!L116="","",INPUT!L116), IF(N89=0, "",INPUT!J116/(DSS!N89*30)))</f>
        <v/>
      </c>
      <c r="S89" s="425" t="str">
        <f t="shared" si="24"/>
        <v/>
      </c>
      <c r="T89" s="426" t="str">
        <f t="shared" si="25"/>
        <v/>
      </c>
      <c r="V89" s="427" t="str">
        <f t="shared" si="26"/>
        <v/>
      </c>
      <c r="AZ89" s="1"/>
      <c r="BB89" s="1"/>
      <c r="BC89" s="1"/>
      <c r="BD89" s="1"/>
      <c r="BE89" s="1"/>
      <c r="BL89" s="1" t="str">
        <f t="shared" si="21"/>
        <v/>
      </c>
      <c r="BM89" s="1" t="str">
        <f t="shared" si="22"/>
        <v/>
      </c>
      <c r="CG89" s="430"/>
      <c r="CH89" s="417"/>
      <c r="CI89" s="417"/>
      <c r="CJ89" s="431"/>
      <c r="CK89" s="431"/>
      <c r="CL89" s="432"/>
      <c r="CM89" s="433"/>
    </row>
    <row r="90" spans="1:91" x14ac:dyDescent="0.35">
      <c r="A90" s="112"/>
      <c r="B90" s="133" t="str">
        <f>IF(INPUT!B117 = "", "", INPUT!B117)</f>
        <v/>
      </c>
      <c r="C90" s="133"/>
      <c r="D90" s="5"/>
      <c r="E90" s="133"/>
      <c r="F90" s="1"/>
      <c r="G90" s="133"/>
      <c r="H90" s="133" t="str">
        <f>IF(INPUT!H117="","",IF( AND(INPUT!H117 &lt;=3, INPUT!H117 &gt;=0), 5, IF(AND( INPUT!H117 &lt;=14, INPUT!H117 &gt; 3), 4, IF( INPUT!H117 &gt;14, 0, ""))))</f>
        <v/>
      </c>
      <c r="I90" s="133" t="str">
        <f>IF(INPUT!I117="","",IF(INPUT!J117/INPUT!I117&lt;=0.05, 5,0))</f>
        <v/>
      </c>
      <c r="J90" s="128" t="str">
        <f>IF(INPUT!M117 = "NO", 5, IF(INPUT!M117 = "YES", 0, ""))</f>
        <v/>
      </c>
      <c r="K90" s="133" t="str">
        <f>IF(INPUT!O117 = "YES", 5, IF(INPUT!O117 = "NO", 0, ""))</f>
        <v/>
      </c>
      <c r="L90" s="1" t="str">
        <f>IF(INPUT!N117 = "NO", 5, IF(INPUT!N117 = "YES", 0, ""))</f>
        <v/>
      </c>
      <c r="N90" s="399" t="str">
        <f t="shared" si="20"/>
        <v/>
      </c>
      <c r="O90" s="400" t="str">
        <f>IF(INPUT!A117="","",IF(R90="", 0, INPUT!I117*INPUT!K117/R90/30))</f>
        <v/>
      </c>
      <c r="P90" s="400" t="str">
        <f t="shared" si="23"/>
        <v/>
      </c>
      <c r="Q90" s="467" t="str">
        <f>IF(INPUT!A117="","",IF(INPUT!J117 &lt;&gt; "", INPUT!J117/INPUT!I117, INPUT!L117*N90/INPUT!I117))</f>
        <v/>
      </c>
      <c r="R90" s="400" t="str">
        <f>IF( INPUT!J117 = "",IF(INPUT!L117="","",INPUT!L117), IF(N90=0, "",INPUT!J117/(DSS!N90*30)))</f>
        <v/>
      </c>
      <c r="S90" s="401" t="str">
        <f t="shared" si="24"/>
        <v/>
      </c>
      <c r="T90" s="402" t="str">
        <f t="shared" si="25"/>
        <v/>
      </c>
      <c r="V90" s="398" t="str">
        <f t="shared" si="26"/>
        <v/>
      </c>
      <c r="AZ90" s="1"/>
      <c r="BB90" s="1"/>
      <c r="BC90" s="1"/>
      <c r="BD90" s="1"/>
      <c r="BE90" s="1"/>
      <c r="BL90" s="1" t="str">
        <f t="shared" si="21"/>
        <v/>
      </c>
      <c r="BM90" s="1" t="str">
        <f t="shared" si="22"/>
        <v/>
      </c>
      <c r="CG90" s="294"/>
      <c r="CH90" s="1"/>
      <c r="CI90" s="1"/>
      <c r="CJ90" s="1"/>
      <c r="CK90" s="1"/>
      <c r="CL90" s="1"/>
      <c r="CM90" s="133"/>
    </row>
    <row r="91" spans="1:91" x14ac:dyDescent="0.35">
      <c r="A91" s="364"/>
      <c r="B91" s="418" t="str">
        <f>IF(INPUT!B118 = "", "", INPUT!B118)</f>
        <v/>
      </c>
      <c r="C91" s="418"/>
      <c r="D91" s="415"/>
      <c r="E91" s="418"/>
      <c r="F91" s="417"/>
      <c r="G91" s="418"/>
      <c r="H91" s="418" t="str">
        <f>IF(INPUT!H118="","",IF( AND(INPUT!H118 &lt;=3, INPUT!H118 &gt;=0), 5, IF(AND( INPUT!H118 &lt;=14, INPUT!H118 &gt; 3), 4, IF( INPUT!H118 &gt;14, 0, ""))))</f>
        <v/>
      </c>
      <c r="I91" s="418" t="str">
        <f>IF(INPUT!I118="","",IF(INPUT!J118/INPUT!I118&lt;=0.05, 5,0))</f>
        <v/>
      </c>
      <c r="J91" s="413" t="str">
        <f>IF(INPUT!M118 = "NO", 5, IF(INPUT!M118 = "YES", 0, ""))</f>
        <v/>
      </c>
      <c r="K91" s="418" t="str">
        <f>IF(INPUT!O118 = "YES", 5, IF(INPUT!O118 = "NO", 0, ""))</f>
        <v/>
      </c>
      <c r="L91" s="417" t="str">
        <f>IF(INPUT!N118 = "NO", 5, IF(INPUT!N118 = "YES", 0, ""))</f>
        <v/>
      </c>
      <c r="N91" s="423" t="str">
        <f t="shared" si="20"/>
        <v/>
      </c>
      <c r="O91" s="424" t="str">
        <f>IF(INPUT!A118="","",IF(R91="", 0, INPUT!I118*INPUT!K118/R91/30))</f>
        <v/>
      </c>
      <c r="P91" s="424" t="str">
        <f t="shared" si="23"/>
        <v/>
      </c>
      <c r="Q91" s="468" t="str">
        <f>IF(INPUT!A118="","",IF(INPUT!J118 &lt;&gt; "", INPUT!J118/INPUT!I118, INPUT!L118*N91/INPUT!I118))</f>
        <v/>
      </c>
      <c r="R91" s="424" t="str">
        <f>IF( INPUT!J118 = "",IF(INPUT!L118="","",INPUT!L118), IF(N91=0, "",INPUT!J118/(DSS!N91*30)))</f>
        <v/>
      </c>
      <c r="S91" s="425" t="str">
        <f t="shared" si="24"/>
        <v/>
      </c>
      <c r="T91" s="426" t="str">
        <f t="shared" si="25"/>
        <v/>
      </c>
      <c r="V91" s="427" t="str">
        <f t="shared" si="26"/>
        <v/>
      </c>
      <c r="AZ91" s="1"/>
      <c r="BB91" s="1"/>
      <c r="BC91" s="1"/>
      <c r="BD91" s="1"/>
      <c r="BE91" s="1"/>
      <c r="BL91" s="1" t="str">
        <f t="shared" si="21"/>
        <v/>
      </c>
      <c r="BM91" s="1" t="str">
        <f t="shared" si="22"/>
        <v/>
      </c>
      <c r="CG91" s="430"/>
      <c r="CH91" s="417"/>
      <c r="CI91" s="417"/>
      <c r="CJ91" s="431"/>
      <c r="CK91" s="431"/>
      <c r="CL91" s="432"/>
      <c r="CM91" s="433"/>
    </row>
    <row r="92" spans="1:91" x14ac:dyDescent="0.35">
      <c r="A92" s="112"/>
      <c r="B92" s="133" t="str">
        <f>IF(INPUT!B119 = "", "", INPUT!B119)</f>
        <v/>
      </c>
      <c r="C92" s="133"/>
      <c r="D92" s="5"/>
      <c r="E92" s="133"/>
      <c r="F92" s="1"/>
      <c r="G92" s="133"/>
      <c r="H92" s="133" t="str">
        <f>IF(INPUT!H119="","",IF( AND(INPUT!H119 &lt;=3, INPUT!H119 &gt;=0), 5, IF(AND( INPUT!H119 &lt;=14, INPUT!H119 &gt; 3), 4, IF( INPUT!H119 &gt;14, 0, ""))))</f>
        <v/>
      </c>
      <c r="I92" s="133" t="str">
        <f>IF(INPUT!I119="","",IF(INPUT!J119/INPUT!I119&lt;=0.05, 5,0))</f>
        <v/>
      </c>
      <c r="J92" s="128" t="str">
        <f>IF(INPUT!M119 = "NO", 5, IF(INPUT!M119 = "YES", 0, ""))</f>
        <v/>
      </c>
      <c r="K92" s="133" t="str">
        <f>IF(INPUT!O119 = "YES", 5, IF(INPUT!O119 = "NO", 0, ""))</f>
        <v/>
      </c>
      <c r="L92" s="1" t="str">
        <f>IF(INPUT!N119 = "NO", 5, IF(INPUT!N119 = "YES", 0, ""))</f>
        <v/>
      </c>
      <c r="N92" s="399" t="str">
        <f t="shared" si="20"/>
        <v/>
      </c>
      <c r="O92" s="400" t="str">
        <f>IF(INPUT!A119="","",IF(R92="", 0, INPUT!I119*INPUT!K119/R92/30))</f>
        <v/>
      </c>
      <c r="P92" s="400" t="str">
        <f t="shared" si="23"/>
        <v/>
      </c>
      <c r="Q92" s="467" t="str">
        <f>IF(INPUT!A119="","",IF(INPUT!J119 &lt;&gt; "", INPUT!J119/INPUT!I119, INPUT!L119*N92/INPUT!I119))</f>
        <v/>
      </c>
      <c r="R92" s="400" t="str">
        <f>IF( INPUT!J119 = "",IF(INPUT!L119="","",INPUT!L119), IF(N92=0, "",INPUT!J119/(DSS!N92*30)))</f>
        <v/>
      </c>
      <c r="S92" s="401" t="str">
        <f t="shared" si="24"/>
        <v/>
      </c>
      <c r="T92" s="402" t="str">
        <f t="shared" si="25"/>
        <v/>
      </c>
      <c r="V92" s="398" t="str">
        <f t="shared" si="26"/>
        <v/>
      </c>
      <c r="AZ92" s="1"/>
      <c r="BB92" s="1"/>
      <c r="BC92" s="1"/>
      <c r="BD92" s="1"/>
      <c r="BE92" s="1"/>
      <c r="BL92" s="1" t="str">
        <f t="shared" si="21"/>
        <v/>
      </c>
      <c r="BM92" s="1" t="str">
        <f t="shared" si="22"/>
        <v/>
      </c>
      <c r="CG92" s="294"/>
      <c r="CH92" s="1"/>
      <c r="CI92" s="1"/>
      <c r="CJ92" s="1"/>
      <c r="CK92" s="1"/>
      <c r="CL92" s="1"/>
      <c r="CM92" s="133"/>
    </row>
    <row r="93" spans="1:91" x14ac:dyDescent="0.35">
      <c r="A93" s="364"/>
      <c r="B93" s="418" t="str">
        <f>IF(INPUT!B120 = "", "", INPUT!B120)</f>
        <v/>
      </c>
      <c r="C93" s="418"/>
      <c r="D93" s="415"/>
      <c r="E93" s="418"/>
      <c r="F93" s="417"/>
      <c r="G93" s="418"/>
      <c r="H93" s="418" t="str">
        <f>IF(INPUT!H120="","",IF( AND(INPUT!H120 &lt;=3, INPUT!H120 &gt;=0), 5, IF(AND( INPUT!H120 &lt;=14, INPUT!H120 &gt; 3), 4, IF( INPUT!H120 &gt;14, 0, ""))))</f>
        <v/>
      </c>
      <c r="I93" s="418" t="str">
        <f>IF(INPUT!I120="","",IF(INPUT!J120/INPUT!I120&lt;=0.05, 5,0))</f>
        <v/>
      </c>
      <c r="J93" s="413" t="str">
        <f>IF(INPUT!M120 = "NO", 5, IF(INPUT!M120 = "YES", 0, ""))</f>
        <v/>
      </c>
      <c r="K93" s="418" t="str">
        <f>IF(INPUT!O120 = "YES", 5, IF(INPUT!O120 = "NO", 0, ""))</f>
        <v/>
      </c>
      <c r="L93" s="417" t="str">
        <f>IF(INPUT!N120 = "NO", 5, IF(INPUT!N120 = "YES", 0, ""))</f>
        <v/>
      </c>
      <c r="N93" s="423" t="str">
        <f t="shared" si="20"/>
        <v/>
      </c>
      <c r="O93" s="424" t="str">
        <f>IF(INPUT!A120="","",IF(R93="", 0, INPUT!I120*INPUT!K120/R93/30))</f>
        <v/>
      </c>
      <c r="P93" s="424" t="str">
        <f t="shared" si="23"/>
        <v/>
      </c>
      <c r="Q93" s="468" t="str">
        <f>IF(INPUT!A120="","",IF(INPUT!J120 &lt;&gt; "", INPUT!J120/INPUT!I120, INPUT!L120*N93/INPUT!I120))</f>
        <v/>
      </c>
      <c r="R93" s="424" t="str">
        <f>IF( INPUT!J120 = "",IF(INPUT!L120="","",INPUT!L120), IF(N93=0, "",INPUT!J120/(DSS!N93*30)))</f>
        <v/>
      </c>
      <c r="S93" s="425" t="str">
        <f t="shared" si="24"/>
        <v/>
      </c>
      <c r="T93" s="426" t="str">
        <f t="shared" si="25"/>
        <v/>
      </c>
      <c r="V93" s="427" t="str">
        <f t="shared" si="26"/>
        <v/>
      </c>
      <c r="AZ93" s="1"/>
      <c r="BB93" s="1"/>
      <c r="BC93" s="1"/>
      <c r="BD93" s="1"/>
      <c r="BE93" s="1"/>
      <c r="BL93" s="1" t="str">
        <f t="shared" si="21"/>
        <v/>
      </c>
      <c r="BM93" s="1" t="str">
        <f t="shared" si="22"/>
        <v/>
      </c>
      <c r="CG93" s="430"/>
      <c r="CH93" s="417"/>
      <c r="CI93" s="417"/>
      <c r="CJ93" s="431"/>
      <c r="CK93" s="431"/>
      <c r="CL93" s="432"/>
      <c r="CM93" s="433"/>
    </row>
    <row r="94" spans="1:91" x14ac:dyDescent="0.35">
      <c r="A94" s="112"/>
      <c r="B94" s="133" t="str">
        <f>IF(INPUT!B121 = "", "", INPUT!B121)</f>
        <v/>
      </c>
      <c r="C94" s="133"/>
      <c r="D94" s="5"/>
      <c r="E94" s="133"/>
      <c r="F94" s="1"/>
      <c r="G94" s="133"/>
      <c r="H94" s="133" t="str">
        <f>IF(INPUT!H121="","",IF( AND(INPUT!H121 &lt;=3, INPUT!H121 &gt;=0), 5, IF(AND( INPUT!H121 &lt;=14, INPUT!H121 &gt; 3), 4, IF( INPUT!H121 &gt;14, 0, ""))))</f>
        <v/>
      </c>
      <c r="I94" s="133" t="str">
        <f>IF(INPUT!I121="","",IF(INPUT!J121/INPUT!I121&lt;=0.05, 5,0))</f>
        <v/>
      </c>
      <c r="J94" s="128" t="str">
        <f>IF(INPUT!M121 = "NO", 5, IF(INPUT!M121 = "YES", 0, ""))</f>
        <v/>
      </c>
      <c r="K94" s="133" t="str">
        <f>IF(INPUT!O121 = "YES", 5, IF(INPUT!O121 = "NO", 0, ""))</f>
        <v/>
      </c>
      <c r="L94" s="1" t="str">
        <f>IF(INPUT!N121 = "NO", 5, IF(INPUT!N121 = "YES", 0, ""))</f>
        <v/>
      </c>
      <c r="N94" s="399" t="str">
        <f t="shared" si="20"/>
        <v/>
      </c>
      <c r="O94" s="400" t="str">
        <f>IF(INPUT!A121="","",IF(R94="", 0, INPUT!I121*INPUT!K121/R94/30))</f>
        <v/>
      </c>
      <c r="P94" s="400" t="str">
        <f t="shared" si="23"/>
        <v/>
      </c>
      <c r="Q94" s="467" t="str">
        <f>IF(INPUT!A121="","",IF(INPUT!J121 &lt;&gt; "", INPUT!J121/INPUT!I121, INPUT!L121*N94/INPUT!I121))</f>
        <v/>
      </c>
      <c r="R94" s="400" t="str">
        <f>IF( INPUT!J121 = "",IF(INPUT!L121="","",INPUT!L121), IF(N94=0, "",INPUT!J121/(DSS!N94*30)))</f>
        <v/>
      </c>
      <c r="S94" s="401" t="str">
        <f t="shared" si="24"/>
        <v/>
      </c>
      <c r="T94" s="402" t="str">
        <f t="shared" si="25"/>
        <v/>
      </c>
      <c r="V94" s="398" t="str">
        <f t="shared" si="26"/>
        <v/>
      </c>
      <c r="AZ94" s="1"/>
      <c r="BB94" s="1"/>
      <c r="BC94" s="1"/>
      <c r="BD94" s="1"/>
      <c r="BE94" s="1"/>
      <c r="BL94" s="1" t="str">
        <f t="shared" si="21"/>
        <v/>
      </c>
      <c r="BM94" s="1" t="str">
        <f t="shared" si="22"/>
        <v/>
      </c>
      <c r="CG94" s="294"/>
      <c r="CH94" s="1"/>
      <c r="CI94" s="1"/>
      <c r="CJ94" s="1"/>
      <c r="CK94" s="1"/>
      <c r="CL94" s="1"/>
      <c r="CM94" s="133"/>
    </row>
    <row r="95" spans="1:91" x14ac:dyDescent="0.35">
      <c r="A95" s="364"/>
      <c r="B95" s="418" t="str">
        <f>IF(INPUT!B122 = "", "", INPUT!B122)</f>
        <v/>
      </c>
      <c r="C95" s="418"/>
      <c r="D95" s="415"/>
      <c r="E95" s="418"/>
      <c r="F95" s="417"/>
      <c r="G95" s="418"/>
      <c r="H95" s="418" t="str">
        <f>IF(INPUT!H122="","",IF( AND(INPUT!H122 &lt;=3, INPUT!H122 &gt;=0), 5, IF(AND( INPUT!H122 &lt;=14, INPUT!H122 &gt; 3), 4, IF( INPUT!H122 &gt;14, 0, ""))))</f>
        <v/>
      </c>
      <c r="I95" s="418" t="str">
        <f>IF(INPUT!I122="","",IF(INPUT!J122/INPUT!I122&lt;=0.05, 5,0))</f>
        <v/>
      </c>
      <c r="J95" s="413" t="str">
        <f>IF(INPUT!M122 = "NO", 5, IF(INPUT!M122 = "YES", 0, ""))</f>
        <v/>
      </c>
      <c r="K95" s="418" t="str">
        <f>IF(INPUT!O122 = "YES", 5, IF(INPUT!O122 = "NO", 0, ""))</f>
        <v/>
      </c>
      <c r="L95" s="417" t="str">
        <f>IF(INPUT!N122 = "NO", 5, IF(INPUT!N122 = "YES", 0, ""))</f>
        <v/>
      </c>
      <c r="N95" s="423" t="str">
        <f t="shared" si="20"/>
        <v/>
      </c>
      <c r="O95" s="424" t="str">
        <f>IF(INPUT!A122="","",IF(R95="", 0, INPUT!I122*INPUT!K122/R95/30))</f>
        <v/>
      </c>
      <c r="P95" s="424" t="str">
        <f t="shared" si="23"/>
        <v/>
      </c>
      <c r="Q95" s="468" t="str">
        <f>IF(INPUT!A122="","",IF(INPUT!J122 &lt;&gt; "", INPUT!J122/INPUT!I122, INPUT!L122*N95/INPUT!I122))</f>
        <v/>
      </c>
      <c r="R95" s="424" t="str">
        <f>IF( INPUT!J122 = "",IF(INPUT!L122="","",INPUT!L122), IF(N95=0, "",INPUT!J122/(DSS!N95*30)))</f>
        <v/>
      </c>
      <c r="S95" s="425" t="str">
        <f t="shared" si="24"/>
        <v/>
      </c>
      <c r="T95" s="426" t="str">
        <f t="shared" si="25"/>
        <v/>
      </c>
      <c r="V95" s="427" t="str">
        <f t="shared" si="26"/>
        <v/>
      </c>
      <c r="AZ95" s="1"/>
      <c r="BB95" s="1"/>
      <c r="BC95" s="1"/>
      <c r="BD95" s="1"/>
      <c r="BE95" s="1"/>
      <c r="BL95" s="1" t="str">
        <f t="shared" si="21"/>
        <v/>
      </c>
      <c r="BM95" s="1" t="str">
        <f t="shared" si="22"/>
        <v/>
      </c>
      <c r="CG95" s="430"/>
      <c r="CH95" s="417"/>
      <c r="CI95" s="417"/>
      <c r="CJ95" s="431"/>
      <c r="CK95" s="431"/>
      <c r="CL95" s="432"/>
      <c r="CM95" s="433"/>
    </row>
    <row r="96" spans="1:91" x14ac:dyDescent="0.35">
      <c r="A96" s="112"/>
      <c r="B96" s="133" t="str">
        <f>IF(INPUT!B123 = "", "", INPUT!B123)</f>
        <v/>
      </c>
      <c r="C96" s="133"/>
      <c r="D96" s="5"/>
      <c r="E96" s="133"/>
      <c r="F96" s="1"/>
      <c r="G96" s="133"/>
      <c r="H96" s="133" t="str">
        <f>IF(INPUT!H123="","",IF( AND(INPUT!H123 &lt;=3, INPUT!H123 &gt;=0), 5, IF(AND( INPUT!H123 &lt;=14, INPUT!H123 &gt; 3), 4, IF( INPUT!H123 &gt;14, 0, ""))))</f>
        <v/>
      </c>
      <c r="I96" s="133" t="str">
        <f>IF(INPUT!I123="","",IF(INPUT!J123/INPUT!I123&lt;=0.05, 5,0))</f>
        <v/>
      </c>
      <c r="J96" s="128" t="str">
        <f>IF(INPUT!M123 = "NO", 5, IF(INPUT!M123 = "YES", 0, ""))</f>
        <v/>
      </c>
      <c r="K96" s="133" t="str">
        <f>IF(INPUT!O123 = "YES", 5, IF(INPUT!O123 = "NO", 0, ""))</f>
        <v/>
      </c>
      <c r="L96" s="1" t="str">
        <f>IF(INPUT!N123 = "NO", 5, IF(INPUT!N123 = "YES", 0, ""))</f>
        <v/>
      </c>
      <c r="N96" s="399" t="str">
        <f t="shared" si="20"/>
        <v/>
      </c>
      <c r="O96" s="400" t="str">
        <f>IF(INPUT!A123="","",IF(R96="", 0, INPUT!I123*INPUT!K123/R96/30))</f>
        <v/>
      </c>
      <c r="P96" s="400" t="str">
        <f t="shared" si="23"/>
        <v/>
      </c>
      <c r="Q96" s="467" t="str">
        <f>IF(INPUT!A123="","",IF(INPUT!J123 &lt;&gt; "", INPUT!J123/INPUT!I123, INPUT!L123*N96/INPUT!I123))</f>
        <v/>
      </c>
      <c r="R96" s="400" t="str">
        <f>IF( INPUT!J123 = "",IF(INPUT!L123="","",INPUT!L123), IF(N96=0, "",INPUT!J123/(DSS!N96*30)))</f>
        <v/>
      </c>
      <c r="S96" s="401" t="str">
        <f t="shared" si="24"/>
        <v/>
      </c>
      <c r="T96" s="402" t="str">
        <f t="shared" si="25"/>
        <v/>
      </c>
      <c r="V96" s="398" t="str">
        <f t="shared" si="26"/>
        <v/>
      </c>
      <c r="AZ96" s="1"/>
      <c r="BB96" s="1"/>
      <c r="BC96" s="1"/>
      <c r="BD96" s="1"/>
      <c r="BE96" s="1"/>
      <c r="BL96" s="1" t="str">
        <f t="shared" si="21"/>
        <v/>
      </c>
      <c r="BM96" s="1" t="str">
        <f t="shared" si="22"/>
        <v/>
      </c>
      <c r="CG96" s="294"/>
      <c r="CH96" s="1"/>
      <c r="CI96" s="1"/>
      <c r="CJ96" s="1"/>
      <c r="CK96" s="1"/>
      <c r="CL96" s="1"/>
      <c r="CM96" s="133"/>
    </row>
    <row r="97" spans="1:91" x14ac:dyDescent="0.35">
      <c r="A97" s="364"/>
      <c r="B97" s="418" t="str">
        <f>IF(INPUT!B124 = "", "", INPUT!B124)</f>
        <v/>
      </c>
      <c r="C97" s="418"/>
      <c r="D97" s="415"/>
      <c r="E97" s="418"/>
      <c r="F97" s="417"/>
      <c r="G97" s="418"/>
      <c r="H97" s="418" t="str">
        <f>IF(INPUT!H124="","",IF( AND(INPUT!H124 &lt;=3, INPUT!H124 &gt;=0), 5, IF(AND( INPUT!H124 &lt;=14, INPUT!H124 &gt; 3), 4, IF( INPUT!H124 &gt;14, 0, ""))))</f>
        <v/>
      </c>
      <c r="I97" s="418" t="str">
        <f>IF(INPUT!I124="","",IF(INPUT!J124/INPUT!I124&lt;=0.05, 5,0))</f>
        <v/>
      </c>
      <c r="J97" s="413" t="str">
        <f>IF(INPUT!M124 = "NO", 5, IF(INPUT!M124 = "YES", 0, ""))</f>
        <v/>
      </c>
      <c r="K97" s="418" t="str">
        <f>IF(INPUT!O124 = "YES", 5, IF(INPUT!O124 = "NO", 0, ""))</f>
        <v/>
      </c>
      <c r="L97" s="417" t="str">
        <f>IF(INPUT!N124 = "NO", 5, IF(INPUT!N124 = "YES", 0, ""))</f>
        <v/>
      </c>
      <c r="N97" s="423" t="str">
        <f t="shared" si="20"/>
        <v/>
      </c>
      <c r="O97" s="424" t="str">
        <f>IF(INPUT!A124="","",IF(R97="", 0, INPUT!I124*INPUT!K124/R97/30))</f>
        <v/>
      </c>
      <c r="P97" s="424" t="str">
        <f t="shared" si="23"/>
        <v/>
      </c>
      <c r="Q97" s="468" t="str">
        <f>IF(INPUT!A124="","",IF(INPUT!J124 &lt;&gt; "", INPUT!J124/INPUT!I124, INPUT!L124*N97/INPUT!I124))</f>
        <v/>
      </c>
      <c r="R97" s="424" t="str">
        <f>IF( INPUT!J124 = "",IF(INPUT!L124="","",INPUT!L124), IF(N97=0, "",INPUT!J124/(DSS!N97*30)))</f>
        <v/>
      </c>
      <c r="S97" s="425" t="str">
        <f t="shared" si="24"/>
        <v/>
      </c>
      <c r="T97" s="426" t="str">
        <f t="shared" si="25"/>
        <v/>
      </c>
      <c r="V97" s="427" t="str">
        <f t="shared" si="26"/>
        <v/>
      </c>
      <c r="AZ97" s="1"/>
      <c r="BB97" s="1"/>
      <c r="BC97" s="1"/>
      <c r="BD97" s="1"/>
      <c r="BE97" s="1"/>
      <c r="BL97" s="1" t="str">
        <f t="shared" si="21"/>
        <v/>
      </c>
      <c r="BM97" s="1" t="str">
        <f t="shared" si="22"/>
        <v/>
      </c>
      <c r="CG97" s="430"/>
      <c r="CH97" s="417"/>
      <c r="CI97" s="417"/>
      <c r="CJ97" s="431"/>
      <c r="CK97" s="431"/>
      <c r="CL97" s="432"/>
      <c r="CM97" s="433"/>
    </row>
    <row r="98" spans="1:91" x14ac:dyDescent="0.35">
      <c r="A98" s="112"/>
      <c r="B98" s="133" t="str">
        <f>IF(INPUT!B125 = "", "", INPUT!B125)</f>
        <v/>
      </c>
      <c r="C98" s="133"/>
      <c r="D98" s="5"/>
      <c r="E98" s="133"/>
      <c r="F98" s="1"/>
      <c r="G98" s="133"/>
      <c r="H98" s="133" t="str">
        <f>IF(INPUT!H125="","",IF( AND(INPUT!H125 &lt;=3, INPUT!H125 &gt;=0), 5, IF(AND( INPUT!H125 &lt;=14, INPUT!H125 &gt; 3), 4, IF( INPUT!H125 &gt;14, 0, ""))))</f>
        <v/>
      </c>
      <c r="I98" s="133" t="str">
        <f>IF(INPUT!I125="","",IF(INPUT!J125/INPUT!I125&lt;=0.05, 5,0))</f>
        <v/>
      </c>
      <c r="J98" s="128" t="str">
        <f>IF(INPUT!M125 = "NO", 5, IF(INPUT!M125 = "YES", 0, ""))</f>
        <v/>
      </c>
      <c r="K98" s="133" t="str">
        <f>IF(INPUT!O125 = "YES", 5, IF(INPUT!O125 = "NO", 0, ""))</f>
        <v/>
      </c>
      <c r="L98" s="1" t="str">
        <f>IF(INPUT!N125 = "NO", 5, IF(INPUT!N125 = "YES", 0, ""))</f>
        <v/>
      </c>
      <c r="N98" s="399" t="str">
        <f t="shared" si="20"/>
        <v/>
      </c>
      <c r="O98" s="400" t="str">
        <f>IF(INPUT!A125="","",IF(R98="", 0, INPUT!I125*INPUT!K125/R98/30))</f>
        <v/>
      </c>
      <c r="P98" s="400" t="str">
        <f t="shared" si="23"/>
        <v/>
      </c>
      <c r="Q98" s="467" t="str">
        <f>IF(INPUT!A125="","",IF(INPUT!J125 &lt;&gt; "", INPUT!J125/INPUT!I125, INPUT!L125*N98/INPUT!I125))</f>
        <v/>
      </c>
      <c r="R98" s="400" t="str">
        <f>IF( INPUT!J125 = "",IF(INPUT!L125="","",INPUT!L125), IF(N98=0, "",INPUT!J125/(DSS!N98*30)))</f>
        <v/>
      </c>
      <c r="S98" s="401" t="str">
        <f t="shared" si="24"/>
        <v/>
      </c>
      <c r="T98" s="402" t="str">
        <f t="shared" si="25"/>
        <v/>
      </c>
      <c r="V98" s="398" t="str">
        <f t="shared" si="26"/>
        <v/>
      </c>
      <c r="AZ98" s="1"/>
      <c r="BB98" s="1"/>
      <c r="BC98" s="1"/>
      <c r="BD98" s="1"/>
      <c r="BE98" s="1"/>
      <c r="BL98" s="1" t="str">
        <f t="shared" si="21"/>
        <v/>
      </c>
      <c r="BM98" s="1" t="str">
        <f t="shared" si="22"/>
        <v/>
      </c>
      <c r="CG98" s="294"/>
      <c r="CH98" s="1"/>
      <c r="CI98" s="1"/>
      <c r="CJ98" s="1"/>
      <c r="CK98" s="1"/>
      <c r="CL98" s="1"/>
      <c r="CM98" s="133"/>
    </row>
    <row r="99" spans="1:91" x14ac:dyDescent="0.35">
      <c r="A99" s="364"/>
      <c r="B99" s="418" t="str">
        <f>IF(INPUT!B126 = "", "", INPUT!B126)</f>
        <v/>
      </c>
      <c r="C99" s="418"/>
      <c r="D99" s="415"/>
      <c r="E99" s="418"/>
      <c r="F99" s="417"/>
      <c r="G99" s="418"/>
      <c r="H99" s="418" t="str">
        <f>IF(INPUT!H126="","",IF( AND(INPUT!H126 &lt;=3, INPUT!H126 &gt;=0), 5, IF(AND( INPUT!H126 &lt;=14, INPUT!H126 &gt; 3), 4, IF( INPUT!H126 &gt;14, 0, ""))))</f>
        <v/>
      </c>
      <c r="I99" s="418" t="str">
        <f>IF(INPUT!I126="","",IF(INPUT!J126/INPUT!I126&lt;=0.05, 5,0))</f>
        <v/>
      </c>
      <c r="J99" s="413" t="str">
        <f>IF(INPUT!M126 = "NO", 5, IF(INPUT!M126 = "YES", 0, ""))</f>
        <v/>
      </c>
      <c r="K99" s="418" t="str">
        <f>IF(INPUT!O126 = "YES", 5, IF(INPUT!O126 = "NO", 0, ""))</f>
        <v/>
      </c>
      <c r="L99" s="417" t="str">
        <f>IF(INPUT!N126 = "NO", 5, IF(INPUT!N126 = "YES", 0, ""))</f>
        <v/>
      </c>
      <c r="N99" s="423" t="str">
        <f t="shared" si="20"/>
        <v/>
      </c>
      <c r="O99" s="424" t="str">
        <f>IF(INPUT!A126="","",IF(R99="", 0, INPUT!I126*INPUT!K126/R99/30))</f>
        <v/>
      </c>
      <c r="P99" s="424" t="str">
        <f t="shared" si="23"/>
        <v/>
      </c>
      <c r="Q99" s="468" t="str">
        <f>IF(INPUT!A126="","",IF(INPUT!J126 &lt;&gt; "", INPUT!J126/INPUT!I126, INPUT!L126*N99/INPUT!I126))</f>
        <v/>
      </c>
      <c r="R99" s="424" t="str">
        <f>IF( INPUT!J126 = "",IF(INPUT!L126="","",INPUT!L126), IF(N99=0, "",INPUT!J126/(DSS!N99*30)))</f>
        <v/>
      </c>
      <c r="S99" s="425" t="str">
        <f t="shared" si="24"/>
        <v/>
      </c>
      <c r="T99" s="426" t="str">
        <f t="shared" si="25"/>
        <v/>
      </c>
      <c r="V99" s="427" t="str">
        <f t="shared" si="26"/>
        <v/>
      </c>
      <c r="AZ99" s="1"/>
      <c r="BB99" s="1"/>
      <c r="BC99" s="1"/>
      <c r="BD99" s="1"/>
      <c r="BE99" s="1"/>
      <c r="BL99" s="1" t="str">
        <f t="shared" si="21"/>
        <v/>
      </c>
      <c r="BM99" s="1" t="str">
        <f t="shared" si="22"/>
        <v/>
      </c>
      <c r="CG99" s="430"/>
      <c r="CH99" s="417"/>
      <c r="CI99" s="417"/>
      <c r="CJ99" s="431"/>
      <c r="CK99" s="431"/>
      <c r="CL99" s="432"/>
      <c r="CM99" s="433"/>
    </row>
    <row r="100" spans="1:91" x14ac:dyDescent="0.35">
      <c r="A100" s="112"/>
      <c r="B100" s="133" t="str">
        <f>IF(INPUT!B127 = "", "", INPUT!B127)</f>
        <v/>
      </c>
      <c r="C100" s="133"/>
      <c r="D100" s="5"/>
      <c r="E100" s="133"/>
      <c r="F100" s="1"/>
      <c r="G100" s="133"/>
      <c r="H100" s="133" t="str">
        <f>IF(INPUT!H127="","",IF( AND(INPUT!H127 &lt;=3, INPUT!H127 &gt;=0), 5, IF(AND( INPUT!H127 &lt;=14, INPUT!H127 &gt; 3), 4, IF( INPUT!H127 &gt;14, 0, ""))))</f>
        <v/>
      </c>
      <c r="I100" s="133" t="str">
        <f>IF(INPUT!I127="","",IF(INPUT!J127/INPUT!I127&lt;=0.05, 5,0))</f>
        <v/>
      </c>
      <c r="J100" s="128" t="str">
        <f>IF(INPUT!M127 = "NO", 5, IF(INPUT!M127 = "YES", 0, ""))</f>
        <v/>
      </c>
      <c r="K100" s="133" t="str">
        <f>IF(INPUT!O127 = "YES", 5, IF(INPUT!O127 = "NO", 0, ""))</f>
        <v/>
      </c>
      <c r="L100" s="1" t="str">
        <f>IF(INPUT!N127 = "NO", 5, IF(INPUT!N127 = "YES", 0, ""))</f>
        <v/>
      </c>
      <c r="N100" s="399" t="str">
        <f t="shared" si="20"/>
        <v/>
      </c>
      <c r="O100" s="400" t="str">
        <f>IF(INPUT!A127="","",IF(R100="", 0, INPUT!I127*INPUT!K127/R100/30))</f>
        <v/>
      </c>
      <c r="P100" s="400" t="str">
        <f t="shared" si="23"/>
        <v/>
      </c>
      <c r="Q100" s="467" t="str">
        <f>IF(INPUT!A127="","",IF(INPUT!J127 &lt;&gt; "", INPUT!J127/INPUT!I127, INPUT!L127*N100/INPUT!I127))</f>
        <v/>
      </c>
      <c r="R100" s="400" t="str">
        <f>IF( INPUT!J127 = "",IF(INPUT!L127="","",INPUT!L127), IF(N100=0, "",INPUT!J127/(DSS!N100*30)))</f>
        <v/>
      </c>
      <c r="S100" s="401" t="str">
        <f t="shared" si="24"/>
        <v/>
      </c>
      <c r="T100" s="402" t="str">
        <f t="shared" si="25"/>
        <v/>
      </c>
      <c r="V100" s="398" t="str">
        <f t="shared" si="26"/>
        <v/>
      </c>
      <c r="AZ100" s="1"/>
      <c r="BB100" s="1"/>
      <c r="BC100" s="1"/>
      <c r="BD100" s="1"/>
      <c r="BE100" s="1"/>
      <c r="BL100" s="1" t="str">
        <f t="shared" si="21"/>
        <v/>
      </c>
      <c r="BM100" s="1" t="str">
        <f t="shared" si="22"/>
        <v/>
      </c>
      <c r="CG100" s="294"/>
      <c r="CH100" s="1"/>
      <c r="CI100" s="1"/>
      <c r="CJ100" s="1"/>
      <c r="CK100" s="1"/>
      <c r="CL100" s="1"/>
      <c r="CM100" s="133"/>
    </row>
    <row r="101" spans="1:91" x14ac:dyDescent="0.35">
      <c r="A101" s="364"/>
      <c r="B101" s="418" t="str">
        <f>IF(INPUT!B128 = "", "", INPUT!B128)</f>
        <v/>
      </c>
      <c r="C101" s="418"/>
      <c r="D101" s="415"/>
      <c r="E101" s="418"/>
      <c r="F101" s="417"/>
      <c r="G101" s="418"/>
      <c r="H101" s="418" t="str">
        <f>IF(INPUT!H128="","",IF( AND(INPUT!H128 &lt;=3, INPUT!H128 &gt;=0), 5, IF(AND( INPUT!H128 &lt;=14, INPUT!H128 &gt; 3), 4, IF( INPUT!H128 &gt;14, 0, ""))))</f>
        <v/>
      </c>
      <c r="I101" s="418" t="str">
        <f>IF(INPUT!I128="","",IF(INPUT!J128/INPUT!I128&lt;=0.05, 5,0))</f>
        <v/>
      </c>
      <c r="J101" s="413" t="str">
        <f>IF(INPUT!M128 = "NO", 5, IF(INPUT!M128 = "YES", 0, ""))</f>
        <v/>
      </c>
      <c r="K101" s="418" t="str">
        <f>IF(INPUT!O128 = "YES", 5, IF(INPUT!O128 = "NO", 0, ""))</f>
        <v/>
      </c>
      <c r="L101" s="417" t="str">
        <f>IF(INPUT!N128 = "NO", 5, IF(INPUT!N128 = "YES", 0, ""))</f>
        <v/>
      </c>
      <c r="N101" s="423" t="str">
        <f t="shared" si="20"/>
        <v/>
      </c>
      <c r="O101" s="424" t="str">
        <f>IF(INPUT!A128="","",IF(R101="", 0, INPUT!I128*INPUT!K128/R101/30))</f>
        <v/>
      </c>
      <c r="P101" s="424" t="str">
        <f t="shared" si="23"/>
        <v/>
      </c>
      <c r="Q101" s="468" t="str">
        <f>IF(INPUT!A128="","",IF(INPUT!J128 &lt;&gt; "", INPUT!J128/INPUT!I128, INPUT!L128*N101/INPUT!I128))</f>
        <v/>
      </c>
      <c r="R101" s="424" t="str">
        <f>IF( INPUT!J128 = "",IF(INPUT!L128="","",INPUT!L128), IF(N101=0, "",INPUT!J128/(DSS!N101*30)))</f>
        <v/>
      </c>
      <c r="S101" s="425" t="str">
        <f t="shared" si="24"/>
        <v/>
      </c>
      <c r="T101" s="426" t="str">
        <f t="shared" si="25"/>
        <v/>
      </c>
      <c r="V101" s="427" t="str">
        <f t="shared" si="26"/>
        <v/>
      </c>
      <c r="AZ101" s="1"/>
      <c r="BB101" s="1"/>
      <c r="BC101" s="1"/>
      <c r="BD101" s="1"/>
      <c r="BE101" s="1"/>
      <c r="BL101" s="1" t="str">
        <f t="shared" si="21"/>
        <v/>
      </c>
      <c r="BM101" s="1" t="str">
        <f t="shared" si="22"/>
        <v/>
      </c>
      <c r="CG101" s="430"/>
      <c r="CH101" s="417"/>
      <c r="CI101" s="417"/>
      <c r="CJ101" s="431"/>
      <c r="CK101" s="431"/>
      <c r="CL101" s="432"/>
      <c r="CM101" s="433"/>
    </row>
    <row r="102" spans="1:91" x14ac:dyDescent="0.35">
      <c r="A102" s="112"/>
      <c r="B102" s="133" t="str">
        <f>IF(INPUT!B129 = "", "", INPUT!B129)</f>
        <v/>
      </c>
      <c r="C102" s="133"/>
      <c r="D102" s="5"/>
      <c r="E102" s="133"/>
      <c r="F102" s="1"/>
      <c r="G102" s="133"/>
      <c r="H102" s="133" t="str">
        <f>IF(INPUT!H129="","",IF( AND(INPUT!H129 &lt;=3, INPUT!H129 &gt;=0), 5, IF(AND( INPUT!H129 &lt;=14, INPUT!H129 &gt; 3), 4, IF( INPUT!H129 &gt;14, 0, ""))))</f>
        <v/>
      </c>
      <c r="I102" s="133" t="str">
        <f>IF(INPUT!I129="","",IF(INPUT!J129/INPUT!I129&lt;=0.05, 5,0))</f>
        <v/>
      </c>
      <c r="J102" s="128" t="str">
        <f>IF(INPUT!M129 = "NO", 5, IF(INPUT!M129 = "YES", 0, ""))</f>
        <v/>
      </c>
      <c r="K102" s="133" t="str">
        <f>IF(INPUT!O129 = "YES", 5, IF(INPUT!O129 = "NO", 0, ""))</f>
        <v/>
      </c>
      <c r="L102" s="1" t="str">
        <f>IF(INPUT!N129 = "NO", 5, IF(INPUT!N129 = "YES", 0, ""))</f>
        <v/>
      </c>
      <c r="N102" s="399" t="str">
        <f t="shared" si="20"/>
        <v/>
      </c>
      <c r="O102" s="400" t="str">
        <f>IF(INPUT!A129="","",IF(R102="", 0, INPUT!I129*INPUT!K129/R102/30))</f>
        <v/>
      </c>
      <c r="P102" s="400" t="str">
        <f t="shared" si="23"/>
        <v/>
      </c>
      <c r="Q102" s="467" t="str">
        <f>IF(INPUT!A129="","",IF(INPUT!J129 &lt;&gt; "", INPUT!J129/INPUT!I129, INPUT!L129*N102/INPUT!I129))</f>
        <v/>
      </c>
      <c r="R102" s="400" t="str">
        <f>IF( INPUT!J129 = "",IF(INPUT!L129="","",INPUT!L129), IF(N102=0, "",INPUT!J129/(DSS!N102*30)))</f>
        <v/>
      </c>
      <c r="S102" s="401" t="str">
        <f t="shared" si="24"/>
        <v/>
      </c>
      <c r="T102" s="402" t="str">
        <f t="shared" si="25"/>
        <v/>
      </c>
      <c r="V102" s="398" t="str">
        <f t="shared" si="26"/>
        <v/>
      </c>
      <c r="AZ102" s="1"/>
      <c r="BB102" s="1"/>
      <c r="BC102" s="1"/>
      <c r="BD102" s="1"/>
      <c r="BE102" s="1"/>
      <c r="BL102" s="1" t="str">
        <f t="shared" si="21"/>
        <v/>
      </c>
      <c r="BM102" s="1" t="str">
        <f t="shared" si="22"/>
        <v/>
      </c>
      <c r="CG102" s="294"/>
      <c r="CH102" s="1"/>
      <c r="CI102" s="1"/>
      <c r="CJ102" s="1"/>
      <c r="CK102" s="1"/>
      <c r="CL102" s="1"/>
      <c r="CM102" s="133"/>
    </row>
    <row r="103" spans="1:91" x14ac:dyDescent="0.35">
      <c r="A103" s="384"/>
      <c r="B103" s="469" t="str">
        <f>IF(INPUT!B130 = "", "", INPUT!B130)</f>
        <v/>
      </c>
      <c r="C103" s="469"/>
      <c r="D103" s="470"/>
      <c r="E103" s="469"/>
      <c r="F103" s="471"/>
      <c r="G103" s="469"/>
      <c r="H103" s="469" t="str">
        <f>IF(INPUT!H130="","",IF( AND(INPUT!H130 &lt;=3, INPUT!H130 &gt;=0), 5, IF(AND( INPUT!H130 &lt;=14, INPUT!H130 &gt; 3), 4, IF( INPUT!H130 &gt;14, 0, ""))))</f>
        <v/>
      </c>
      <c r="I103" s="469" t="str">
        <f>IF(INPUT!I130="","",IF(INPUT!J130/INPUT!I130&lt;=0.05, 5,0))</f>
        <v/>
      </c>
      <c r="J103" s="472" t="str">
        <f>IF(INPUT!M130 = "NO", 5, IF(INPUT!M130 = "YES", 0, ""))</f>
        <v/>
      </c>
      <c r="K103" s="469" t="str">
        <f>IF(INPUT!O130 = "YES", 5, IF(INPUT!O130 = "NO", 0, ""))</f>
        <v/>
      </c>
      <c r="L103" s="471" t="str">
        <f>IF(INPUT!N130 = "NO", 5, IF(INPUT!N130 = "YES", 0, ""))</f>
        <v/>
      </c>
      <c r="N103" s="473" t="str">
        <f t="shared" si="20"/>
        <v/>
      </c>
      <c r="O103" s="474" t="str">
        <f>IF(INPUT!A130="","",IF(R103="", 0, INPUT!I130*INPUT!K130/R103/30))</f>
        <v/>
      </c>
      <c r="P103" s="474" t="str">
        <f t="shared" si="23"/>
        <v/>
      </c>
      <c r="Q103" s="475" t="str">
        <f>IF(INPUT!A130="","",IF(INPUT!J130 &lt;&gt; "", INPUT!J130/INPUT!I130, INPUT!L130*N103/INPUT!I130))</f>
        <v/>
      </c>
      <c r="R103" s="474" t="str">
        <f>IF( INPUT!J130 = "",IF(INPUT!L130="","",INPUT!L130), IF(N103=0, "",INPUT!J130/(DSS!N103*30)))</f>
        <v/>
      </c>
      <c r="S103" s="476" t="str">
        <f t="shared" si="24"/>
        <v/>
      </c>
      <c r="T103" s="477" t="str">
        <f t="shared" si="25"/>
        <v/>
      </c>
      <c r="V103" s="478" t="str">
        <f t="shared" si="26"/>
        <v/>
      </c>
      <c r="AZ103" s="1"/>
      <c r="BB103" s="1"/>
      <c r="BC103" s="1"/>
      <c r="BD103" s="1"/>
      <c r="BE103" s="1"/>
      <c r="BL103" s="1" t="str">
        <f t="shared" si="21"/>
        <v/>
      </c>
      <c r="BM103" s="1" t="str">
        <f t="shared" si="22"/>
        <v/>
      </c>
      <c r="CG103" s="479"/>
      <c r="CH103" s="471"/>
      <c r="CI103" s="471"/>
      <c r="CJ103" s="480"/>
      <c r="CK103" s="480"/>
      <c r="CL103" s="481"/>
      <c r="CM103" s="482"/>
    </row>
    <row r="104" spans="1:91" x14ac:dyDescent="0.35">
      <c r="Q104" s="309"/>
    </row>
  </sheetData>
  <mergeCells count="16">
    <mergeCell ref="CT12:CU12"/>
    <mergeCell ref="CV1:CW2"/>
    <mergeCell ref="CW19:CY20"/>
    <mergeCell ref="CT1:CU2"/>
    <mergeCell ref="CX1:DA1"/>
    <mergeCell ref="CX2:CY2"/>
    <mergeCell ref="CZ2:DA2"/>
    <mergeCell ref="CS20:CT22"/>
    <mergeCell ref="CU20:CU22"/>
    <mergeCell ref="CG1:CM1"/>
    <mergeCell ref="AB1:AZ1"/>
    <mergeCell ref="BV1:BY1"/>
    <mergeCell ref="BK1:BT1"/>
    <mergeCell ref="D1:E1"/>
    <mergeCell ref="F1:G1"/>
    <mergeCell ref="N1:Z1"/>
  </mergeCells>
  <conditionalFormatting sqref="C2">
    <cfRule type="containsText" dxfId="16" priority="4" operator="containsText" text="0">
      <formula>NOT(ISERROR(SEARCH("0",C2)))</formula>
    </cfRule>
  </conditionalFormatting>
  <conditionalFormatting sqref="Y6">
    <cfRule type="cellIs" dxfId="15" priority="1" operator="equal">
      <formula>1</formula>
    </cfRule>
    <cfRule type="cellIs" dxfId="14" priority="2" operator="lessThan">
      <formula>1</formula>
    </cfRule>
    <cfRule type="cellIs" dxfId="13" priority="3" operator="greaterThan">
      <formula>1</formula>
    </cfRule>
  </conditionalFormatting>
  <dataValidations count="1">
    <dataValidation type="list" allowBlank="1" showInputMessage="1" showErrorMessage="1" sqref="CU20" xr:uid="{3326C31E-D133-4037-8C1A-F781985BE02A}">
      <formula1>$CB$3:$CB$5</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5492E-BBFC-4968-9238-D294117FC96D}">
  <sheetPr codeName="Foglio13"/>
  <dimension ref="A1:AR693"/>
  <sheetViews>
    <sheetView zoomScale="81" zoomScaleNormal="70" workbookViewId="0">
      <selection activeCell="Q1" sqref="Q1:S1048576"/>
    </sheetView>
  </sheetViews>
  <sheetFormatPr defaultRowHeight="14.5" x14ac:dyDescent="0.35"/>
  <cols>
    <col min="1" max="1" width="22.54296875" bestFit="1" customWidth="1"/>
    <col min="2" max="2" width="24.08984375" bestFit="1" customWidth="1"/>
    <col min="3" max="3" width="8.36328125" bestFit="1" customWidth="1"/>
    <col min="7" max="7" width="6.54296875" customWidth="1"/>
    <col min="8" max="8" width="8.54296875" bestFit="1" customWidth="1"/>
    <col min="9" max="9" width="10.6328125" bestFit="1" customWidth="1"/>
    <col min="10" max="11" width="5.54296875" bestFit="1" customWidth="1"/>
    <col min="12" max="12" width="8.6328125" bestFit="1" customWidth="1"/>
    <col min="13" max="13" width="8.54296875" bestFit="1" customWidth="1"/>
    <col min="14" max="14" width="8.453125" bestFit="1" customWidth="1"/>
    <col min="15" max="15" width="8" bestFit="1" customWidth="1"/>
    <col min="17" max="18" width="10.453125" bestFit="1" customWidth="1"/>
    <col min="19" max="19" width="10.36328125" customWidth="1"/>
    <col min="22" max="43" width="8.6328125" customWidth="1"/>
    <col min="44" max="44" width="8.6328125" hidden="1" customWidth="1"/>
  </cols>
  <sheetData>
    <row r="1" spans="1:44" x14ac:dyDescent="0.35">
      <c r="A1" s="122" t="s">
        <v>152</v>
      </c>
      <c r="B1" s="343" t="s">
        <v>449</v>
      </c>
      <c r="G1" s="120"/>
      <c r="AR1" t="s">
        <v>153</v>
      </c>
    </row>
    <row r="2" spans="1:44" x14ac:dyDescent="0.35">
      <c r="A2" s="123" t="s">
        <v>154</v>
      </c>
      <c r="B2" s="181">
        <v>1</v>
      </c>
      <c r="G2" s="120"/>
      <c r="AR2" t="s">
        <v>155</v>
      </c>
    </row>
    <row r="3" spans="1:44" ht="15" thickBot="1" x14ac:dyDescent="0.4">
      <c r="A3" s="125" t="s">
        <v>156</v>
      </c>
      <c r="B3" s="126" t="s">
        <v>190</v>
      </c>
      <c r="G3" s="120"/>
      <c r="AR3" s="3" t="s">
        <v>158</v>
      </c>
    </row>
    <row r="4" spans="1:44" x14ac:dyDescent="0.35">
      <c r="A4" s="4"/>
      <c r="B4" s="4"/>
      <c r="C4" s="4"/>
      <c r="D4" s="4"/>
      <c r="E4" s="4"/>
      <c r="F4" s="4"/>
      <c r="G4" s="121"/>
      <c r="H4" s="4"/>
      <c r="I4" s="4"/>
      <c r="J4" s="4"/>
      <c r="K4" s="4"/>
      <c r="L4" s="4"/>
      <c r="M4" s="4"/>
      <c r="N4" s="4"/>
      <c r="O4" s="4"/>
      <c r="P4" s="4"/>
      <c r="Q4" s="4"/>
      <c r="R4" s="4"/>
      <c r="S4" s="4"/>
      <c r="T4" s="4"/>
      <c r="U4" s="4"/>
      <c r="V4" s="658" t="s">
        <v>159</v>
      </c>
      <c r="W4" s="659"/>
      <c r="X4" s="659"/>
      <c r="Y4" s="659"/>
      <c r="Z4" s="659"/>
      <c r="AA4" s="658" t="s">
        <v>160</v>
      </c>
      <c r="AB4" s="659"/>
      <c r="AC4" s="659"/>
      <c r="AD4" s="659"/>
      <c r="AE4" s="659"/>
      <c r="AF4" s="658" t="s">
        <v>161</v>
      </c>
      <c r="AG4" s="659"/>
      <c r="AH4" s="659"/>
      <c r="AI4" s="659"/>
      <c r="AJ4" s="660"/>
      <c r="AK4" s="655" t="s">
        <v>162</v>
      </c>
      <c r="AL4" s="656"/>
      <c r="AM4" s="656"/>
      <c r="AN4" s="656"/>
      <c r="AO4" s="656"/>
      <c r="AP4" s="657"/>
      <c r="AQ4" s="4"/>
      <c r="AR4" t="s">
        <v>163</v>
      </c>
    </row>
    <row r="5" spans="1:44" ht="43.5" x14ac:dyDescent="0.35">
      <c r="A5" s="4"/>
      <c r="B5" s="69" t="s">
        <v>56</v>
      </c>
      <c r="C5" s="70" t="s">
        <v>57</v>
      </c>
      <c r="D5" s="70" t="s">
        <v>58</v>
      </c>
      <c r="E5" s="69" t="s">
        <v>164</v>
      </c>
      <c r="F5" s="71" t="s">
        <v>59</v>
      </c>
      <c r="G5" s="121"/>
      <c r="H5" s="284" t="s">
        <v>165</v>
      </c>
      <c r="I5" s="285" t="s">
        <v>166</v>
      </c>
      <c r="J5" s="285" t="s">
        <v>167</v>
      </c>
      <c r="K5" s="286" t="s">
        <v>168</v>
      </c>
      <c r="L5" s="285" t="s">
        <v>169</v>
      </c>
      <c r="M5" s="285" t="s">
        <v>170</v>
      </c>
      <c r="N5" s="285" t="s">
        <v>171</v>
      </c>
      <c r="O5" s="287" t="s">
        <v>172</v>
      </c>
      <c r="Q5" s="114" t="s">
        <v>173</v>
      </c>
      <c r="R5" s="115" t="s">
        <v>174</v>
      </c>
      <c r="S5" s="116" t="s">
        <v>175</v>
      </c>
      <c r="T5" s="72" t="s">
        <v>176</v>
      </c>
      <c r="V5" s="76" t="s">
        <v>177</v>
      </c>
      <c r="W5" s="77" t="s">
        <v>178</v>
      </c>
      <c r="X5" s="77" t="s">
        <v>179</v>
      </c>
      <c r="Y5" s="77" t="s">
        <v>180</v>
      </c>
      <c r="Z5" s="78" t="s">
        <v>181</v>
      </c>
      <c r="AA5" s="76" t="s">
        <v>177</v>
      </c>
      <c r="AB5" s="77" t="s">
        <v>178</v>
      </c>
      <c r="AC5" s="77" t="s">
        <v>179</v>
      </c>
      <c r="AD5" s="77" t="s">
        <v>180</v>
      </c>
      <c r="AE5" s="78" t="s">
        <v>181</v>
      </c>
      <c r="AF5" s="76" t="s">
        <v>177</v>
      </c>
      <c r="AG5" s="77" t="s">
        <v>178</v>
      </c>
      <c r="AH5" s="77" t="s">
        <v>179</v>
      </c>
      <c r="AI5" s="77" t="s">
        <v>180</v>
      </c>
      <c r="AJ5" s="79" t="s">
        <v>181</v>
      </c>
      <c r="AK5" s="80" t="s">
        <v>173</v>
      </c>
      <c r="AL5" s="81"/>
      <c r="AM5" s="81" t="s">
        <v>174</v>
      </c>
      <c r="AN5" s="81"/>
      <c r="AO5" s="81" t="s">
        <v>175</v>
      </c>
      <c r="AP5" s="82"/>
      <c r="AR5" t="s">
        <v>182</v>
      </c>
    </row>
    <row r="6" spans="1:44" ht="15" customHeight="1" thickBot="1" x14ac:dyDescent="0.4">
      <c r="F6" s="5"/>
      <c r="G6" s="120"/>
      <c r="AR6" t="s">
        <v>183</v>
      </c>
    </row>
    <row r="7" spans="1:44" ht="15" customHeight="1" x14ac:dyDescent="0.35">
      <c r="A7" s="661" t="s">
        <v>60</v>
      </c>
      <c r="B7" s="255" t="s">
        <v>61</v>
      </c>
      <c r="C7" s="212"/>
      <c r="D7" s="212"/>
      <c r="E7" s="212">
        <f t="shared" ref="E7:E26" si="0">COUNTA(Q7:S7)</f>
        <v>2</v>
      </c>
      <c r="F7" s="213" cm="1">
        <f t="array" ref="F7">INDEX(CALCOLI!$R$12:$AC$12, ,_xlfn.XMATCH(B3,CALCOLI!$R$1:$AC$1,0))</f>
        <v>330</v>
      </c>
      <c r="G7" s="190"/>
      <c r="H7" s="255">
        <v>0.1</v>
      </c>
      <c r="I7" s="212">
        <v>10</v>
      </c>
      <c r="J7" s="212" t="s">
        <v>184</v>
      </c>
      <c r="K7" s="212">
        <v>0</v>
      </c>
      <c r="L7" s="212">
        <v>1</v>
      </c>
      <c r="M7" s="212" t="s">
        <v>184</v>
      </c>
      <c r="N7" s="212">
        <v>0</v>
      </c>
      <c r="O7" s="256">
        <v>0</v>
      </c>
      <c r="P7" s="1"/>
      <c r="Q7" s="255" t="str" cm="1">
        <f t="array" ref="Q7">INDEX(CALCOLI!$R$17:$AC$17, ,_xlfn.XMATCH(B3,CALCOLI!$R$1:$AC$1,0))</f>
        <v>264,324</v>
      </c>
      <c r="R7" s="212" t="str" cm="1">
        <f t="array" ref="R7">INDEX(CALCOLI!$R$18:$AC$18, ,_xlfn.XMATCH(B3,CALCOLI!$R$1:$AC$1,0))</f>
        <v>1037,1307</v>
      </c>
      <c r="S7" s="212"/>
      <c r="T7" s="256">
        <v>0.1</v>
      </c>
      <c r="U7" s="1"/>
      <c r="V7" s="1"/>
      <c r="W7" s="1"/>
      <c r="X7" s="1"/>
      <c r="Y7" s="1"/>
      <c r="Z7" s="1"/>
      <c r="AA7" s="1"/>
      <c r="AB7" s="1"/>
      <c r="AC7" s="1"/>
      <c r="AD7" s="1"/>
      <c r="AE7" s="1"/>
      <c r="AF7" s="1"/>
      <c r="AG7" s="1"/>
      <c r="AH7" s="1"/>
      <c r="AI7" s="1"/>
      <c r="AJ7" s="1"/>
      <c r="AK7" s="1"/>
      <c r="AL7" s="1"/>
      <c r="AM7" s="1"/>
      <c r="AN7" s="1"/>
      <c r="AO7" s="1"/>
      <c r="AP7" s="1"/>
      <c r="AQ7" s="1"/>
      <c r="AR7" s="1" t="s">
        <v>185</v>
      </c>
    </row>
    <row r="8" spans="1:44" x14ac:dyDescent="0.35">
      <c r="A8" s="662"/>
      <c r="B8" s="288" t="s">
        <v>62</v>
      </c>
      <c r="C8" s="214"/>
      <c r="D8" s="214"/>
      <c r="E8" s="214">
        <f t="shared" si="0"/>
        <v>2</v>
      </c>
      <c r="F8" s="215" cm="1">
        <f t="array" ref="F8">INDEX(CALCOLI!$R$12:$AC$12, ,_xlfn.XMATCH(B3,CALCOLI!$R$1:$AC$1,0))</f>
        <v>330</v>
      </c>
      <c r="G8" s="191"/>
      <c r="H8" s="257">
        <v>0.1</v>
      </c>
      <c r="I8" s="215">
        <v>10</v>
      </c>
      <c r="J8" s="215" t="s">
        <v>184</v>
      </c>
      <c r="K8" s="215">
        <v>0</v>
      </c>
      <c r="L8" s="215">
        <v>1</v>
      </c>
      <c r="M8" s="215" t="s">
        <v>184</v>
      </c>
      <c r="N8" s="215">
        <v>0</v>
      </c>
      <c r="O8" s="258">
        <v>0</v>
      </c>
      <c r="P8" s="1"/>
      <c r="Q8" s="257" t="str" cm="1">
        <f t="array" ref="Q8">INDEX(CALCOLI!$R$17:$AC$17, ,_xlfn.XMATCH(B3,CALCOLI!$R$1:$AC$1,0))</f>
        <v>264,324</v>
      </c>
      <c r="R8" s="215" t="str" cm="1">
        <f t="array" ref="R8">INDEX(CALCOLI!$R$18:$AC$18, ,_xlfn.XMATCH(B3,CALCOLI!$R$1:$AC$1,0))</f>
        <v>1037,1307</v>
      </c>
      <c r="S8" s="215"/>
      <c r="T8" s="258">
        <v>0.1</v>
      </c>
      <c r="U8" s="1"/>
      <c r="V8" s="192"/>
      <c r="W8" s="1"/>
      <c r="X8" s="1"/>
      <c r="Y8" s="192"/>
      <c r="Z8" s="192"/>
      <c r="AA8" s="192"/>
      <c r="AB8" s="192"/>
      <c r="AC8" s="192"/>
      <c r="AD8" s="192"/>
      <c r="AE8" s="1"/>
      <c r="AF8" s="1"/>
      <c r="AG8" s="1"/>
      <c r="AH8" s="1"/>
      <c r="AI8" s="1"/>
      <c r="AJ8" s="1"/>
      <c r="AK8" s="1"/>
      <c r="AL8" s="1"/>
      <c r="AM8" s="1"/>
      <c r="AN8" s="1"/>
      <c r="AO8" s="1"/>
      <c r="AP8" s="1"/>
      <c r="AQ8" s="1"/>
      <c r="AR8" s="1" t="s">
        <v>157</v>
      </c>
    </row>
    <row r="9" spans="1:44" ht="15" customHeight="1" x14ac:dyDescent="0.35">
      <c r="A9" s="662"/>
      <c r="B9" s="259" t="s">
        <v>63</v>
      </c>
      <c r="C9" s="218"/>
      <c r="D9" s="218"/>
      <c r="E9" s="217">
        <f t="shared" si="0"/>
        <v>2</v>
      </c>
      <c r="F9" s="219" cm="1">
        <f t="array" ref="F9">INDEX(CALCOLI!$R$20:$AC$20, ,_xlfn.XMATCH(B3,CALCOLI!$R$1:$AC$1,0))</f>
        <v>667</v>
      </c>
      <c r="G9" s="193"/>
      <c r="H9" s="259">
        <v>0.1</v>
      </c>
      <c r="I9" s="217">
        <v>1</v>
      </c>
      <c r="J9" s="217" t="s">
        <v>184</v>
      </c>
      <c r="K9" s="217">
        <v>0</v>
      </c>
      <c r="L9" s="217">
        <v>1</v>
      </c>
      <c r="M9" s="217" t="s">
        <v>186</v>
      </c>
      <c r="N9" s="217">
        <v>0</v>
      </c>
      <c r="O9" s="260">
        <v>2</v>
      </c>
      <c r="P9" s="1"/>
      <c r="Q9" s="259" t="str" cm="1">
        <f t="array" ref="Q9">INDEX(CALCOLI!$R$21:$AC$21, ,_xlfn.XMATCH(B3,CALCOLI!$R$1:$AC$1,0))</f>
        <v>1067,1440</v>
      </c>
      <c r="R9" s="217" t="str" cm="1">
        <f t="array" ref="R9">INDEX(CALCOLI!$R$22:$AC$22, ,_xlfn.XMATCH(B3,CALCOLI!$R$1:$AC$1,0))</f>
        <v>0,294</v>
      </c>
      <c r="S9" s="217"/>
      <c r="T9" s="260">
        <v>0.1</v>
      </c>
      <c r="U9" s="1"/>
      <c r="V9" s="1"/>
      <c r="W9" s="1"/>
      <c r="X9" s="1"/>
      <c r="Y9" s="1"/>
      <c r="Z9" s="1"/>
      <c r="AA9" s="1"/>
      <c r="AB9" s="1"/>
      <c r="AC9" s="1"/>
      <c r="AD9" s="1"/>
      <c r="AE9" s="1"/>
      <c r="AF9" s="1"/>
      <c r="AG9" s="1"/>
      <c r="AH9" s="1"/>
      <c r="AI9" s="1"/>
      <c r="AJ9" s="1"/>
      <c r="AK9" s="1"/>
      <c r="AL9" s="1"/>
      <c r="AM9" s="1"/>
      <c r="AN9" s="1"/>
      <c r="AO9" s="1"/>
      <c r="AP9" s="1"/>
      <c r="AQ9" s="1"/>
      <c r="AR9" s="1" t="s">
        <v>187</v>
      </c>
    </row>
    <row r="10" spans="1:44" ht="15" thickBot="1" x14ac:dyDescent="0.4">
      <c r="A10" s="663"/>
      <c r="B10" s="291"/>
      <c r="C10" s="216"/>
      <c r="D10" s="216"/>
      <c r="E10" s="214">
        <f t="shared" si="0"/>
        <v>0</v>
      </c>
      <c r="F10" s="292"/>
      <c r="G10" s="194"/>
      <c r="H10" s="272"/>
      <c r="I10" s="273"/>
      <c r="J10" s="273"/>
      <c r="K10" s="273"/>
      <c r="L10" s="273"/>
      <c r="M10" s="273"/>
      <c r="N10" s="273"/>
      <c r="O10" s="274"/>
      <c r="P10" s="1"/>
      <c r="Q10" s="272"/>
      <c r="R10" s="273"/>
      <c r="S10" s="273"/>
      <c r="T10" s="274"/>
      <c r="U10" s="1"/>
      <c r="V10" s="1"/>
      <c r="W10" s="1"/>
      <c r="X10" s="1"/>
      <c r="Y10" s="1"/>
      <c r="Z10" s="1"/>
      <c r="AA10" s="1"/>
      <c r="AB10" s="1"/>
      <c r="AC10" s="1"/>
      <c r="AD10" s="1"/>
      <c r="AE10" s="1"/>
      <c r="AF10" s="1"/>
      <c r="AG10" s="1"/>
      <c r="AH10" s="1"/>
      <c r="AI10" s="1"/>
      <c r="AJ10" s="1"/>
      <c r="AK10" s="1"/>
      <c r="AL10" s="1"/>
      <c r="AM10" s="1"/>
      <c r="AN10" s="1"/>
      <c r="AO10" s="1"/>
      <c r="AP10" s="1"/>
      <c r="AQ10" s="1"/>
      <c r="AR10" s="1" t="s">
        <v>188</v>
      </c>
    </row>
    <row r="11" spans="1:44" ht="15" customHeight="1" x14ac:dyDescent="0.35">
      <c r="A11" s="667" t="s">
        <v>64</v>
      </c>
      <c r="B11" s="275" t="s">
        <v>65</v>
      </c>
      <c r="C11" s="220">
        <v>2</v>
      </c>
      <c r="D11" s="220">
        <v>5</v>
      </c>
      <c r="E11" s="220">
        <f t="shared" si="0"/>
        <v>1</v>
      </c>
      <c r="F11" s="242">
        <v>120</v>
      </c>
      <c r="G11" s="190"/>
      <c r="H11" s="270">
        <v>0.2</v>
      </c>
      <c r="I11" s="270">
        <v>30</v>
      </c>
      <c r="J11" s="270" t="s">
        <v>184</v>
      </c>
      <c r="K11" s="270">
        <v>0</v>
      </c>
      <c r="L11" s="270">
        <v>1</v>
      </c>
      <c r="M11" s="270" t="s">
        <v>184</v>
      </c>
      <c r="N11" s="270">
        <v>0</v>
      </c>
      <c r="O11" s="271">
        <v>0</v>
      </c>
      <c r="P11" s="1"/>
      <c r="Q11" s="566" t="s">
        <v>192</v>
      </c>
      <c r="R11" s="220"/>
      <c r="S11" s="220"/>
      <c r="T11" s="242">
        <v>0.1</v>
      </c>
      <c r="U11" s="1"/>
      <c r="V11" s="1"/>
      <c r="W11" s="1"/>
      <c r="X11" s="1"/>
      <c r="Y11" s="1"/>
      <c r="Z11" s="1"/>
      <c r="AA11" s="1"/>
      <c r="AB11" s="1"/>
      <c r="AC11" s="1"/>
      <c r="AD11" s="1"/>
      <c r="AE11" s="1"/>
      <c r="AF11" s="1"/>
      <c r="AG11" s="1"/>
      <c r="AH11" s="1"/>
      <c r="AI11" s="1"/>
      <c r="AJ11" s="1"/>
      <c r="AK11" s="1"/>
      <c r="AL11" s="1"/>
      <c r="AM11" s="1"/>
      <c r="AN11" s="1"/>
      <c r="AO11" s="1"/>
      <c r="AP11" s="1"/>
      <c r="AQ11" s="1"/>
      <c r="AR11" s="1" t="s">
        <v>189</v>
      </c>
    </row>
    <row r="12" spans="1:44" ht="15" customHeight="1" x14ac:dyDescent="0.35">
      <c r="A12" s="668"/>
      <c r="B12" s="262" t="s">
        <v>66</v>
      </c>
      <c r="C12" s="223"/>
      <c r="D12" s="223"/>
      <c r="E12" s="223">
        <f t="shared" si="0"/>
        <v>0</v>
      </c>
      <c r="F12" s="245"/>
      <c r="G12" s="191"/>
      <c r="H12" s="223">
        <v>0.4</v>
      </c>
      <c r="I12" s="223">
        <v>20</v>
      </c>
      <c r="J12" s="223" t="s">
        <v>184</v>
      </c>
      <c r="K12" s="223">
        <v>0</v>
      </c>
      <c r="L12" s="223">
        <v>0.8</v>
      </c>
      <c r="M12" s="223" t="s">
        <v>184</v>
      </c>
      <c r="N12" s="223">
        <v>0</v>
      </c>
      <c r="O12" s="245">
        <v>0</v>
      </c>
      <c r="P12" s="1"/>
      <c r="Q12" s="262"/>
      <c r="R12" s="223"/>
      <c r="S12" s="223"/>
      <c r="T12" s="245">
        <v>0.2</v>
      </c>
      <c r="U12" s="1"/>
      <c r="V12" s="1"/>
      <c r="W12" s="1"/>
      <c r="X12" s="1"/>
      <c r="Y12" s="1"/>
      <c r="Z12" s="1"/>
      <c r="AA12" s="1"/>
      <c r="AB12" s="1"/>
      <c r="AC12" s="1"/>
      <c r="AD12" s="1"/>
      <c r="AE12" s="1"/>
      <c r="AF12" s="1"/>
      <c r="AG12" s="1"/>
      <c r="AH12" s="1"/>
      <c r="AI12" s="1"/>
      <c r="AJ12" s="1"/>
      <c r="AK12" s="1"/>
      <c r="AL12" s="1"/>
      <c r="AM12" s="1"/>
      <c r="AN12" s="1"/>
      <c r="AO12" s="1"/>
      <c r="AP12" s="1"/>
      <c r="AQ12" s="1"/>
      <c r="AR12" s="1" t="s">
        <v>190</v>
      </c>
    </row>
    <row r="13" spans="1:44" x14ac:dyDescent="0.35">
      <c r="A13" s="668"/>
      <c r="B13" s="261" t="s">
        <v>67</v>
      </c>
      <c r="C13" s="221">
        <v>1</v>
      </c>
      <c r="D13" s="221">
        <v>40</v>
      </c>
      <c r="E13" s="221">
        <f>COUNTA(Q13:S13)</f>
        <v>1</v>
      </c>
      <c r="F13" s="243">
        <v>120</v>
      </c>
      <c r="G13" s="191"/>
      <c r="H13" s="221">
        <v>0.25</v>
      </c>
      <c r="I13" s="221">
        <v>30</v>
      </c>
      <c r="J13" s="221" t="s">
        <v>184</v>
      </c>
      <c r="K13" s="221">
        <v>0</v>
      </c>
      <c r="L13" s="221">
        <v>0.8</v>
      </c>
      <c r="M13" s="221" t="s">
        <v>184</v>
      </c>
      <c r="N13" s="221">
        <v>0</v>
      </c>
      <c r="O13" s="243">
        <v>0</v>
      </c>
      <c r="P13" s="1"/>
      <c r="Q13" s="567" t="s">
        <v>490</v>
      </c>
      <c r="R13" s="221"/>
      <c r="S13" s="221"/>
      <c r="T13" s="243">
        <v>0.15</v>
      </c>
      <c r="U13" s="1"/>
      <c r="V13" s="1"/>
      <c r="W13" s="1"/>
      <c r="X13" s="1"/>
      <c r="Y13" s="1"/>
      <c r="Z13" s="1"/>
      <c r="AA13" s="1"/>
      <c r="AB13" s="1"/>
      <c r="AC13" s="1"/>
      <c r="AD13" s="1"/>
      <c r="AE13" s="1"/>
      <c r="AF13" s="1"/>
      <c r="AG13" s="1"/>
      <c r="AH13" s="1"/>
      <c r="AI13" s="1"/>
      <c r="AJ13" s="1"/>
      <c r="AK13" s="1"/>
      <c r="AL13" s="1"/>
      <c r="AM13" s="1"/>
      <c r="AN13" s="1"/>
      <c r="AO13" s="1"/>
      <c r="AP13" s="1"/>
      <c r="AQ13" s="1"/>
      <c r="AR13" s="1"/>
    </row>
    <row r="14" spans="1:44" ht="15" customHeight="1" x14ac:dyDescent="0.35">
      <c r="A14" s="668"/>
      <c r="B14" s="262" t="s">
        <v>68</v>
      </c>
      <c r="C14" s="223">
        <v>2</v>
      </c>
      <c r="D14" s="223">
        <v>20</v>
      </c>
      <c r="E14" s="223">
        <f t="shared" si="0"/>
        <v>1</v>
      </c>
      <c r="F14" s="245">
        <v>120</v>
      </c>
      <c r="G14" s="191"/>
      <c r="H14" s="223">
        <v>0.4</v>
      </c>
      <c r="I14" s="223">
        <v>20</v>
      </c>
      <c r="J14" s="223" t="s">
        <v>184</v>
      </c>
      <c r="K14" s="223">
        <v>0</v>
      </c>
      <c r="L14" s="223">
        <v>0.8</v>
      </c>
      <c r="M14" s="223" t="s">
        <v>184</v>
      </c>
      <c r="N14" s="223">
        <v>0</v>
      </c>
      <c r="O14" s="245">
        <v>0</v>
      </c>
      <c r="P14" s="1"/>
      <c r="Q14" s="568" t="s">
        <v>192</v>
      </c>
      <c r="R14" s="223"/>
      <c r="S14" s="223"/>
      <c r="T14" s="245">
        <v>0.2</v>
      </c>
      <c r="U14" s="1"/>
      <c r="V14" s="1"/>
      <c r="W14" s="1"/>
      <c r="X14" s="1"/>
      <c r="Y14" s="1"/>
      <c r="Z14" s="1"/>
      <c r="AA14" s="1"/>
      <c r="AB14" s="1"/>
      <c r="AC14" s="1"/>
      <c r="AD14" s="1"/>
      <c r="AE14" s="1"/>
      <c r="AF14" s="1"/>
      <c r="AG14" s="1"/>
      <c r="AH14" s="1"/>
      <c r="AI14" s="1"/>
      <c r="AJ14" s="1"/>
      <c r="AK14" s="1"/>
      <c r="AL14" s="1"/>
      <c r="AM14" s="1"/>
      <c r="AN14" s="1"/>
      <c r="AO14" s="1"/>
      <c r="AP14" s="1"/>
      <c r="AQ14" s="1"/>
      <c r="AR14" s="1"/>
    </row>
    <row r="15" spans="1:44" ht="15" thickBot="1" x14ac:dyDescent="0.4">
      <c r="A15" s="669"/>
      <c r="B15" s="276"/>
      <c r="C15" s="222"/>
      <c r="D15" s="222"/>
      <c r="E15" s="221">
        <f t="shared" si="0"/>
        <v>0</v>
      </c>
      <c r="F15" s="244"/>
      <c r="G15" s="194"/>
      <c r="H15" s="222"/>
      <c r="I15" s="222"/>
      <c r="J15" s="222"/>
      <c r="K15" s="222"/>
      <c r="L15" s="222"/>
      <c r="M15" s="222"/>
      <c r="N15" s="222"/>
      <c r="O15" s="244"/>
      <c r="P15" s="1"/>
      <c r="Q15" s="276"/>
      <c r="R15" s="222"/>
      <c r="S15" s="222"/>
      <c r="T15" s="244"/>
      <c r="U15" s="1"/>
      <c r="V15" s="1"/>
      <c r="W15" s="1"/>
      <c r="X15" s="1"/>
      <c r="Y15" s="1"/>
      <c r="Z15" s="1"/>
      <c r="AA15" s="1"/>
      <c r="AB15" s="1"/>
      <c r="AC15" s="1"/>
      <c r="AD15" s="1"/>
      <c r="AE15" s="1"/>
      <c r="AF15" s="1"/>
      <c r="AG15" s="1"/>
      <c r="AH15" s="1"/>
      <c r="AI15" s="1"/>
      <c r="AJ15" s="1"/>
      <c r="AK15" s="1"/>
      <c r="AL15" s="1"/>
      <c r="AM15" s="1"/>
      <c r="AN15" s="1"/>
      <c r="AO15" s="1"/>
      <c r="AP15" s="1"/>
      <c r="AQ15" s="1"/>
      <c r="AR15" s="1"/>
    </row>
    <row r="16" spans="1:44" ht="15" customHeight="1" x14ac:dyDescent="0.35">
      <c r="A16" s="670" t="s">
        <v>69</v>
      </c>
      <c r="B16" s="277" t="s">
        <v>70</v>
      </c>
      <c r="C16" s="224"/>
      <c r="D16" s="224"/>
      <c r="E16" s="224">
        <f t="shared" si="0"/>
        <v>2</v>
      </c>
      <c r="F16" s="225" cm="1">
        <f t="array" ref="F16">INDEX(CALCOLI!$R$2:$AC$2, ,_xlfn.XMATCH(B3,CALCOLI!$R$1:$AC$1,0))</f>
        <v>60</v>
      </c>
      <c r="G16" s="190"/>
      <c r="H16" s="224">
        <v>0.2</v>
      </c>
      <c r="I16" s="224">
        <v>30</v>
      </c>
      <c r="J16" s="224" t="s">
        <v>184</v>
      </c>
      <c r="K16" s="224">
        <v>0</v>
      </c>
      <c r="L16" s="224">
        <v>1</v>
      </c>
      <c r="M16" s="224" t="s">
        <v>184</v>
      </c>
      <c r="N16" s="224">
        <v>0</v>
      </c>
      <c r="O16" s="246">
        <v>0</v>
      </c>
      <c r="P16" s="1"/>
      <c r="Q16" s="277" t="str" cm="1">
        <f t="array" ref="Q16">INDEX(CALCOLI!$R$5:$AC$5, ,_xlfn.XMATCH(B3,CALCOLI!$R$1:$AC$1,0))</f>
        <v>360,420</v>
      </c>
      <c r="R16" s="224" t="str" cm="1">
        <f t="array" ref="R16">INDEX(CALCOLI!$R$6:$AC$6, ,_xlfn.XMATCH(B3,CALCOLI!$R$1:$AC$1,0))</f>
        <v>900,900</v>
      </c>
      <c r="S16" s="224"/>
      <c r="T16" s="246">
        <v>0.1</v>
      </c>
      <c r="U16" s="1"/>
      <c r="V16" s="1"/>
      <c r="W16" s="1"/>
      <c r="X16" s="1"/>
      <c r="Y16" s="1"/>
      <c r="Z16" s="1"/>
      <c r="AA16" s="1"/>
      <c r="AB16" s="1"/>
      <c r="AC16" s="1"/>
      <c r="AD16" s="1"/>
      <c r="AE16" s="1"/>
      <c r="AF16" s="1"/>
      <c r="AG16" s="1"/>
      <c r="AH16" s="1"/>
      <c r="AI16" s="1"/>
      <c r="AJ16" s="1"/>
      <c r="AK16" s="1"/>
      <c r="AL16" s="1"/>
      <c r="AM16" s="1"/>
      <c r="AN16" s="1"/>
      <c r="AO16" s="1"/>
      <c r="AP16" s="1"/>
      <c r="AQ16" s="1"/>
      <c r="AR16" s="1"/>
    </row>
    <row r="17" spans="1:44" x14ac:dyDescent="0.35">
      <c r="A17" s="671"/>
      <c r="B17" s="264" t="s">
        <v>71</v>
      </c>
      <c r="C17" s="227"/>
      <c r="D17" s="227"/>
      <c r="E17" s="227">
        <f t="shared" si="0"/>
        <v>2</v>
      </c>
      <c r="F17" s="228" cm="1">
        <f t="array" ref="F17">INDEX(CALCOLI!$R$2:$AC$2, ,_xlfn.XMATCH(B3,CALCOLI!$R$1:$AC$1,0))</f>
        <v>60</v>
      </c>
      <c r="G17" s="191"/>
      <c r="H17" s="227">
        <v>0.2</v>
      </c>
      <c r="I17" s="227">
        <v>30</v>
      </c>
      <c r="J17" s="227" t="s">
        <v>184</v>
      </c>
      <c r="K17" s="227">
        <v>0</v>
      </c>
      <c r="L17" s="227">
        <v>1</v>
      </c>
      <c r="M17" s="227" t="s">
        <v>184</v>
      </c>
      <c r="N17" s="227">
        <v>0</v>
      </c>
      <c r="O17" s="248">
        <v>0</v>
      </c>
      <c r="P17" s="1"/>
      <c r="Q17" s="264" t="str" cm="1">
        <f t="array" ref="Q17">INDEX(CALCOLI!$R$5:$AC$5, ,_xlfn.XMATCH(B3,CALCOLI!$R$1:$AC$1,0))</f>
        <v>360,420</v>
      </c>
      <c r="R17" s="227" t="str" cm="1">
        <f t="array" ref="R17">INDEX(CALCOLI!$R$6:$AC$6, ,_xlfn.XMATCH(B3,CALCOLI!$R$1:$AC$1,0))</f>
        <v>900,900</v>
      </c>
      <c r="S17" s="227"/>
      <c r="T17" s="248">
        <v>0.1</v>
      </c>
      <c r="U17" s="1"/>
      <c r="V17" s="1"/>
      <c r="W17" s="1"/>
      <c r="X17" s="1"/>
      <c r="Y17" s="1"/>
      <c r="Z17" s="1"/>
      <c r="AA17" s="1"/>
      <c r="AB17" s="1"/>
      <c r="AC17" s="1"/>
      <c r="AD17" s="1"/>
      <c r="AE17" s="1"/>
      <c r="AF17" s="1"/>
      <c r="AG17" s="1"/>
      <c r="AH17" s="1"/>
      <c r="AI17" s="1"/>
      <c r="AJ17" s="1"/>
      <c r="AK17" s="1"/>
      <c r="AL17" s="1"/>
      <c r="AM17" s="1"/>
      <c r="AN17" s="1"/>
      <c r="AO17" s="1"/>
      <c r="AP17" s="1"/>
      <c r="AQ17" s="1"/>
      <c r="AR17" s="1"/>
    </row>
    <row r="18" spans="1:44" ht="15" customHeight="1" x14ac:dyDescent="0.35">
      <c r="A18" s="671"/>
      <c r="B18" s="263" t="s">
        <v>72</v>
      </c>
      <c r="C18" s="226"/>
      <c r="D18" s="226"/>
      <c r="E18" s="226">
        <f t="shared" si="0"/>
        <v>0</v>
      </c>
      <c r="F18" s="247"/>
      <c r="G18" s="191"/>
      <c r="H18" s="226">
        <v>0.2</v>
      </c>
      <c r="I18" s="226">
        <v>30</v>
      </c>
      <c r="J18" s="226" t="s">
        <v>191</v>
      </c>
      <c r="K18" s="226">
        <v>0</v>
      </c>
      <c r="L18" s="226">
        <v>1</v>
      </c>
      <c r="M18" s="226" t="s">
        <v>184</v>
      </c>
      <c r="N18" s="226">
        <v>0</v>
      </c>
      <c r="O18" s="247">
        <v>0</v>
      </c>
      <c r="P18" s="1"/>
      <c r="Q18" s="263"/>
      <c r="R18" s="226"/>
      <c r="S18" s="226"/>
      <c r="T18" s="247">
        <v>0.1</v>
      </c>
      <c r="U18" s="1"/>
      <c r="V18" s="1"/>
      <c r="W18" s="1"/>
      <c r="X18" s="1"/>
      <c r="Y18" s="1"/>
      <c r="Z18" s="1"/>
      <c r="AA18" s="1"/>
      <c r="AB18" s="1"/>
      <c r="AC18" s="1"/>
      <c r="AD18" s="1"/>
      <c r="AE18" s="1"/>
      <c r="AF18" s="1"/>
      <c r="AG18" s="1"/>
      <c r="AH18" s="1"/>
      <c r="AI18" s="1"/>
      <c r="AJ18" s="1"/>
      <c r="AK18" s="1"/>
      <c r="AL18" s="1"/>
      <c r="AM18" s="1"/>
      <c r="AN18" s="1"/>
      <c r="AO18" s="1"/>
      <c r="AP18" s="1"/>
      <c r="AQ18" s="1"/>
      <c r="AR18" s="1"/>
    </row>
    <row r="19" spans="1:44" ht="15" thickBot="1" x14ac:dyDescent="0.4">
      <c r="A19" s="672"/>
      <c r="B19" s="278"/>
      <c r="C19" s="229"/>
      <c r="D19" s="229"/>
      <c r="E19" s="227">
        <f t="shared" si="0"/>
        <v>0</v>
      </c>
      <c r="F19" s="249"/>
      <c r="G19" s="194"/>
      <c r="H19" s="229"/>
      <c r="I19" s="229"/>
      <c r="J19" s="229"/>
      <c r="K19" s="229"/>
      <c r="L19" s="229"/>
      <c r="M19" s="229"/>
      <c r="N19" s="229"/>
      <c r="O19" s="249"/>
      <c r="P19" s="1"/>
      <c r="Q19" s="278"/>
      <c r="R19" s="229"/>
      <c r="S19" s="229"/>
      <c r="T19" s="249"/>
      <c r="U19" s="1"/>
      <c r="V19" s="1"/>
      <c r="W19" s="1"/>
      <c r="X19" s="1"/>
      <c r="Y19" s="1"/>
      <c r="Z19" s="1"/>
      <c r="AA19" s="1"/>
      <c r="AB19" s="1"/>
      <c r="AC19" s="1"/>
      <c r="AD19" s="1"/>
      <c r="AE19" s="1"/>
      <c r="AF19" s="1"/>
      <c r="AG19" s="1"/>
      <c r="AH19" s="1"/>
      <c r="AI19" s="1"/>
      <c r="AJ19" s="1"/>
      <c r="AK19" s="1"/>
      <c r="AL19" s="1"/>
      <c r="AM19" s="1"/>
      <c r="AN19" s="1"/>
      <c r="AO19" s="1"/>
      <c r="AP19" s="1"/>
      <c r="AQ19" s="1"/>
      <c r="AR19" s="1"/>
    </row>
    <row r="20" spans="1:44" x14ac:dyDescent="0.35">
      <c r="A20" s="673" t="s">
        <v>73</v>
      </c>
      <c r="B20" s="279" t="s">
        <v>74</v>
      </c>
      <c r="C20" s="230"/>
      <c r="D20" s="230"/>
      <c r="E20" s="230">
        <f t="shared" si="0"/>
        <v>0</v>
      </c>
      <c r="F20" s="250"/>
      <c r="G20" s="190"/>
      <c r="H20" s="230">
        <v>0.25</v>
      </c>
      <c r="I20" s="230">
        <v>2</v>
      </c>
      <c r="J20" s="230" t="s">
        <v>184</v>
      </c>
      <c r="K20" s="230">
        <v>0</v>
      </c>
      <c r="L20" s="230">
        <v>0.5</v>
      </c>
      <c r="M20" s="230" t="s">
        <v>184</v>
      </c>
      <c r="N20" s="230">
        <v>0</v>
      </c>
      <c r="O20" s="250">
        <v>0</v>
      </c>
      <c r="P20" s="1"/>
      <c r="Q20" s="279"/>
      <c r="R20" s="230"/>
      <c r="S20" s="230"/>
      <c r="T20" s="250">
        <v>0.2</v>
      </c>
      <c r="U20" s="1"/>
      <c r="V20" s="1"/>
      <c r="W20" s="1"/>
      <c r="X20" s="1"/>
      <c r="Y20" s="1"/>
      <c r="Z20" s="1"/>
      <c r="AA20" s="1"/>
      <c r="AB20" s="1"/>
      <c r="AC20" s="1"/>
      <c r="AD20" s="1"/>
      <c r="AE20" s="1"/>
      <c r="AF20" s="1"/>
      <c r="AG20" s="1"/>
      <c r="AH20" s="1"/>
      <c r="AI20" s="1"/>
      <c r="AJ20" s="1"/>
      <c r="AK20" s="1"/>
      <c r="AL20" s="1"/>
      <c r="AM20" s="1"/>
      <c r="AN20" s="1"/>
      <c r="AO20" s="1"/>
      <c r="AP20" s="1"/>
      <c r="AQ20" s="1"/>
      <c r="AR20" s="1"/>
    </row>
    <row r="21" spans="1:44" ht="15" customHeight="1" x14ac:dyDescent="0.35">
      <c r="A21" s="674"/>
      <c r="B21" s="266" t="s">
        <v>75</v>
      </c>
      <c r="C21" s="233"/>
      <c r="D21" s="233"/>
      <c r="E21" s="233">
        <f t="shared" si="0"/>
        <v>0</v>
      </c>
      <c r="F21" s="254"/>
      <c r="G21" s="191"/>
      <c r="H21" s="233">
        <v>0.25</v>
      </c>
      <c r="I21" s="233">
        <v>2</v>
      </c>
      <c r="J21" s="233" t="s">
        <v>184</v>
      </c>
      <c r="K21" s="233">
        <v>0</v>
      </c>
      <c r="L21" s="233">
        <v>0.5</v>
      </c>
      <c r="M21" s="233" t="s">
        <v>184</v>
      </c>
      <c r="N21" s="233">
        <v>0</v>
      </c>
      <c r="O21" s="254">
        <v>0</v>
      </c>
      <c r="P21" s="1"/>
      <c r="Q21" s="266"/>
      <c r="R21" s="233"/>
      <c r="S21" s="233"/>
      <c r="T21" s="254">
        <v>0.2</v>
      </c>
      <c r="U21" s="1"/>
      <c r="V21" s="1"/>
      <c r="W21" s="1"/>
      <c r="X21" s="1"/>
      <c r="Y21" s="1"/>
      <c r="Z21" s="1"/>
      <c r="AA21" s="1"/>
      <c r="AB21" s="1"/>
      <c r="AC21" s="1"/>
      <c r="AD21" s="1"/>
      <c r="AE21" s="1"/>
      <c r="AF21" s="1"/>
      <c r="AG21" s="1"/>
      <c r="AH21" s="1"/>
      <c r="AI21" s="1"/>
      <c r="AJ21" s="1"/>
      <c r="AK21" s="1"/>
      <c r="AL21" s="1"/>
      <c r="AM21" s="1"/>
      <c r="AN21" s="1"/>
      <c r="AO21" s="1"/>
      <c r="AP21" s="1"/>
      <c r="AQ21" s="1"/>
      <c r="AR21" s="1"/>
    </row>
    <row r="22" spans="1:44" ht="15" customHeight="1" x14ac:dyDescent="0.35">
      <c r="A22" s="674"/>
      <c r="B22" s="265" t="s">
        <v>76</v>
      </c>
      <c r="C22" s="231"/>
      <c r="D22" s="231"/>
      <c r="E22" s="231">
        <f t="shared" si="0"/>
        <v>0</v>
      </c>
      <c r="F22" s="251"/>
      <c r="G22" s="191"/>
      <c r="H22" s="231"/>
      <c r="I22" s="231"/>
      <c r="J22" s="231"/>
      <c r="K22" s="231"/>
      <c r="L22" s="231"/>
      <c r="M22" s="231"/>
      <c r="N22" s="231"/>
      <c r="O22" s="251"/>
      <c r="P22" s="1"/>
      <c r="Q22" s="265"/>
      <c r="R22" s="231"/>
      <c r="S22" s="231"/>
      <c r="T22" s="251"/>
      <c r="U22" s="1"/>
      <c r="V22" s="1"/>
      <c r="W22" s="1"/>
      <c r="X22" s="1"/>
      <c r="Y22" s="1"/>
      <c r="Z22" s="1"/>
      <c r="AA22" s="1"/>
      <c r="AB22" s="1"/>
      <c r="AC22" s="1"/>
      <c r="AD22" s="1"/>
      <c r="AE22" s="1"/>
      <c r="AF22" s="1"/>
      <c r="AG22" s="1"/>
      <c r="AH22" s="1"/>
      <c r="AI22" s="1"/>
      <c r="AJ22" s="1"/>
      <c r="AK22" s="1"/>
      <c r="AL22" s="1"/>
      <c r="AM22" s="1"/>
      <c r="AN22" s="1"/>
      <c r="AO22" s="1"/>
      <c r="AP22" s="1"/>
      <c r="AQ22" s="1"/>
      <c r="AR22" s="1"/>
    </row>
    <row r="23" spans="1:44" ht="15" customHeight="1" x14ac:dyDescent="0.35">
      <c r="A23" s="674"/>
      <c r="B23" s="266" t="s">
        <v>77</v>
      </c>
      <c r="C23" s="233"/>
      <c r="D23" s="233"/>
      <c r="E23" s="233">
        <f t="shared" si="0"/>
        <v>0</v>
      </c>
      <c r="F23" s="254"/>
      <c r="G23" s="191"/>
      <c r="H23" s="233"/>
      <c r="I23" s="233"/>
      <c r="J23" s="233"/>
      <c r="K23" s="233"/>
      <c r="L23" s="233"/>
      <c r="M23" s="233"/>
      <c r="N23" s="233"/>
      <c r="O23" s="254"/>
      <c r="P23" s="1"/>
      <c r="Q23" s="266"/>
      <c r="R23" s="233"/>
      <c r="S23" s="233"/>
      <c r="T23" s="254"/>
      <c r="U23" s="1"/>
      <c r="V23" s="1"/>
      <c r="W23" s="1"/>
      <c r="X23" s="1"/>
      <c r="Y23" s="1"/>
      <c r="Z23" s="1"/>
      <c r="AA23" s="1"/>
      <c r="AB23" s="1"/>
      <c r="AC23" s="1"/>
      <c r="AD23" s="1"/>
      <c r="AE23" s="1"/>
      <c r="AF23" s="1"/>
      <c r="AG23" s="1"/>
      <c r="AH23" s="1"/>
      <c r="AI23" s="1"/>
      <c r="AJ23" s="1"/>
      <c r="AK23" s="1"/>
      <c r="AL23" s="1"/>
      <c r="AM23" s="1"/>
      <c r="AN23" s="1"/>
      <c r="AO23" s="1"/>
      <c r="AP23" s="1"/>
      <c r="AQ23" s="1"/>
      <c r="AR23" s="1"/>
    </row>
    <row r="24" spans="1:44" x14ac:dyDescent="0.35">
      <c r="A24" s="674"/>
      <c r="B24" s="265" t="s">
        <v>78</v>
      </c>
      <c r="C24" s="231"/>
      <c r="D24" s="231"/>
      <c r="E24" s="231">
        <f t="shared" si="0"/>
        <v>1</v>
      </c>
      <c r="F24" s="231">
        <v>1440</v>
      </c>
      <c r="G24" s="191"/>
      <c r="H24" s="231">
        <v>0</v>
      </c>
      <c r="I24" s="231">
        <v>30</v>
      </c>
      <c r="J24" s="252" t="s">
        <v>186</v>
      </c>
      <c r="K24" s="231">
        <v>3</v>
      </c>
      <c r="L24" s="231">
        <v>1</v>
      </c>
      <c r="M24" s="231" t="s">
        <v>184</v>
      </c>
      <c r="N24" s="231">
        <v>0</v>
      </c>
      <c r="O24" s="251">
        <v>0</v>
      </c>
      <c r="P24" s="1"/>
      <c r="Q24" s="265" t="s">
        <v>192</v>
      </c>
      <c r="R24" s="231"/>
      <c r="S24" s="231"/>
      <c r="T24" s="251">
        <v>0</v>
      </c>
      <c r="U24" s="1"/>
      <c r="V24" s="83">
        <v>150</v>
      </c>
      <c r="W24" s="84">
        <v>20</v>
      </c>
      <c r="X24" s="84">
        <v>5</v>
      </c>
      <c r="Y24" s="84">
        <v>10</v>
      </c>
      <c r="Z24" s="84"/>
      <c r="AA24" s="83">
        <v>150</v>
      </c>
      <c r="AB24" s="84">
        <v>15</v>
      </c>
      <c r="AC24" s="84">
        <v>5</v>
      </c>
      <c r="AD24" s="84">
        <v>15</v>
      </c>
      <c r="AE24" s="85"/>
      <c r="AF24" s="84">
        <v>150</v>
      </c>
      <c r="AG24" s="84">
        <v>10</v>
      </c>
      <c r="AH24" s="84">
        <v>5</v>
      </c>
      <c r="AI24" s="84">
        <v>20</v>
      </c>
      <c r="AJ24" s="84"/>
      <c r="AK24" s="83">
        <v>580.12</v>
      </c>
      <c r="AL24" s="86" t="s">
        <v>193</v>
      </c>
      <c r="AM24" s="84">
        <v>420.57900000000001</v>
      </c>
      <c r="AN24" s="86" t="s">
        <v>193</v>
      </c>
      <c r="AO24" s="84">
        <v>0.41899999999999998</v>
      </c>
      <c r="AP24" s="85">
        <v>1201.144</v>
      </c>
      <c r="AQ24" s="1"/>
      <c r="AR24" s="1"/>
    </row>
    <row r="25" spans="1:44" x14ac:dyDescent="0.35">
      <c r="A25" s="674"/>
      <c r="B25" s="266" t="s">
        <v>79</v>
      </c>
      <c r="C25" s="233"/>
      <c r="D25" s="233"/>
      <c r="E25" s="233">
        <f>COUNTA(Q25:S25)</f>
        <v>1</v>
      </c>
      <c r="F25" s="233">
        <v>1440</v>
      </c>
      <c r="G25" s="191"/>
      <c r="H25" s="233">
        <v>0</v>
      </c>
      <c r="I25" s="233">
        <v>30</v>
      </c>
      <c r="J25" s="233" t="s">
        <v>186</v>
      </c>
      <c r="K25" s="233">
        <v>3</v>
      </c>
      <c r="L25" s="233">
        <v>1</v>
      </c>
      <c r="M25" s="233" t="s">
        <v>184</v>
      </c>
      <c r="N25" s="233">
        <v>0</v>
      </c>
      <c r="O25" s="254">
        <v>0</v>
      </c>
      <c r="P25" s="1"/>
      <c r="Q25" s="266" t="s">
        <v>192</v>
      </c>
      <c r="R25" s="233"/>
      <c r="S25" s="233"/>
      <c r="T25" s="254"/>
      <c r="U25" s="1"/>
      <c r="V25" s="87"/>
      <c r="W25" s="88"/>
      <c r="X25" s="88"/>
      <c r="Y25" s="88"/>
      <c r="Z25" s="88"/>
      <c r="AA25" s="87"/>
      <c r="AB25" s="88"/>
      <c r="AC25" s="88"/>
      <c r="AD25" s="88"/>
      <c r="AE25" s="89"/>
      <c r="AF25" s="88"/>
      <c r="AG25" s="88"/>
      <c r="AH25" s="88"/>
      <c r="AI25" s="88"/>
      <c r="AJ25" s="88"/>
      <c r="AK25" s="87"/>
      <c r="AL25" s="88"/>
      <c r="AM25" s="88"/>
      <c r="AN25" s="88"/>
      <c r="AO25" s="88"/>
      <c r="AP25" s="89"/>
      <c r="AQ25" s="1"/>
      <c r="AR25" s="1"/>
    </row>
    <row r="26" spans="1:44" ht="15" thickBot="1" x14ac:dyDescent="0.4">
      <c r="A26" s="674"/>
      <c r="B26" s="293"/>
      <c r="C26" s="232"/>
      <c r="D26" s="232"/>
      <c r="E26" s="231">
        <f t="shared" si="0"/>
        <v>0</v>
      </c>
      <c r="F26" s="253"/>
      <c r="G26" s="191"/>
      <c r="H26" s="232"/>
      <c r="I26" s="232"/>
      <c r="J26" s="232"/>
      <c r="K26" s="232"/>
      <c r="L26" s="232"/>
      <c r="M26" s="232"/>
      <c r="N26" s="232"/>
      <c r="O26" s="253"/>
      <c r="P26" s="1"/>
      <c r="Q26" s="280"/>
      <c r="R26" s="281"/>
      <c r="S26" s="281"/>
      <c r="T26" s="282"/>
      <c r="U26" s="1"/>
      <c r="V26" s="1"/>
      <c r="W26" s="1"/>
      <c r="X26" s="1"/>
      <c r="Y26" s="1"/>
      <c r="Z26" s="1"/>
      <c r="AA26" s="1"/>
      <c r="AB26" s="1"/>
      <c r="AC26" s="1"/>
      <c r="AD26" s="1"/>
      <c r="AE26" s="1"/>
      <c r="AF26" s="1"/>
      <c r="AG26" s="1"/>
      <c r="AH26" s="1"/>
      <c r="AI26" s="1"/>
      <c r="AJ26" s="1"/>
      <c r="AK26" s="1"/>
      <c r="AL26" s="1"/>
      <c r="AM26" s="1"/>
      <c r="AN26" s="1"/>
      <c r="AO26" s="1"/>
      <c r="AP26" s="1"/>
      <c r="AQ26" s="1"/>
      <c r="AR26" s="1"/>
    </row>
    <row r="27" spans="1:44" x14ac:dyDescent="0.35">
      <c r="A27" s="664" t="s">
        <v>80</v>
      </c>
      <c r="B27" s="283" t="s">
        <v>81</v>
      </c>
      <c r="C27" s="234"/>
      <c r="D27" s="234"/>
      <c r="E27" s="234">
        <f>COUNTA(Q27:S27)</f>
        <v>0</v>
      </c>
      <c r="F27" s="235"/>
      <c r="G27" s="190"/>
      <c r="H27" s="234"/>
      <c r="I27" s="234"/>
      <c r="J27" s="234"/>
      <c r="K27" s="234"/>
      <c r="L27" s="234"/>
      <c r="M27" s="234"/>
      <c r="N27" s="234">
        <v>0</v>
      </c>
      <c r="O27" s="235"/>
      <c r="P27" s="1"/>
      <c r="Q27" s="283"/>
      <c r="R27" s="234"/>
      <c r="S27" s="234"/>
      <c r="T27" s="235"/>
      <c r="U27" s="1"/>
      <c r="V27" s="1"/>
      <c r="W27" s="1"/>
      <c r="X27" s="1"/>
      <c r="Y27" s="1"/>
      <c r="Z27" s="1"/>
      <c r="AA27" s="1"/>
      <c r="AB27" s="1"/>
      <c r="AC27" s="1"/>
      <c r="AD27" s="1"/>
      <c r="AE27" s="1"/>
      <c r="AF27" s="1"/>
      <c r="AG27" s="1"/>
      <c r="AH27" s="1"/>
      <c r="AI27" s="1"/>
      <c r="AJ27" s="1"/>
      <c r="AK27" s="1"/>
      <c r="AL27" s="1"/>
      <c r="AM27" s="1"/>
      <c r="AN27" s="1"/>
      <c r="AO27" s="1"/>
      <c r="AP27" s="1"/>
      <c r="AQ27" s="1"/>
      <c r="AR27" s="1"/>
    </row>
    <row r="28" spans="1:44" x14ac:dyDescent="0.35">
      <c r="A28" s="665"/>
      <c r="B28" s="268" t="s">
        <v>82</v>
      </c>
      <c r="C28" s="238"/>
      <c r="D28" s="238"/>
      <c r="E28" s="238">
        <f>COUNTA(Q32:S32)</f>
        <v>0</v>
      </c>
      <c r="F28" s="239"/>
      <c r="G28" s="191"/>
      <c r="H28" s="238"/>
      <c r="I28" s="238"/>
      <c r="J28" s="238"/>
      <c r="K28" s="238"/>
      <c r="L28" s="238"/>
      <c r="M28" s="238"/>
      <c r="N28" s="238">
        <v>0</v>
      </c>
      <c r="O28" s="239"/>
      <c r="P28" s="1"/>
      <c r="Q28" s="268"/>
      <c r="R28" s="238"/>
      <c r="S28" s="238"/>
      <c r="T28" s="239"/>
      <c r="U28" s="1"/>
      <c r="V28" s="1"/>
      <c r="W28" s="1"/>
      <c r="X28" s="1"/>
      <c r="Y28" s="1"/>
      <c r="Z28" s="1"/>
      <c r="AA28" s="1"/>
      <c r="AB28" s="1"/>
      <c r="AC28" s="1"/>
      <c r="AD28" s="1"/>
      <c r="AE28" s="1"/>
      <c r="AF28" s="1"/>
      <c r="AG28" s="1"/>
      <c r="AH28" s="1"/>
      <c r="AI28" s="1"/>
      <c r="AJ28" s="1"/>
      <c r="AK28" s="1"/>
      <c r="AL28" s="1"/>
      <c r="AM28" s="1"/>
      <c r="AN28" s="1"/>
      <c r="AO28" s="1"/>
      <c r="AP28" s="1"/>
      <c r="AQ28" s="1"/>
      <c r="AR28" s="1"/>
    </row>
    <row r="29" spans="1:44" x14ac:dyDescent="0.35">
      <c r="A29" s="665"/>
      <c r="B29" s="267"/>
      <c r="C29" s="236"/>
      <c r="D29" s="236"/>
      <c r="E29" s="236">
        <f t="shared" ref="E29" si="1">COUNTA(Q29:S29)</f>
        <v>0</v>
      </c>
      <c r="F29" s="237"/>
      <c r="G29" s="191"/>
      <c r="H29" s="236"/>
      <c r="I29" s="236"/>
      <c r="J29" s="236"/>
      <c r="K29" s="236"/>
      <c r="L29" s="236"/>
      <c r="M29" s="236"/>
      <c r="N29" s="236"/>
      <c r="O29" s="237"/>
      <c r="P29" s="1"/>
      <c r="Q29" s="267"/>
      <c r="R29" s="236"/>
      <c r="S29" s="236"/>
      <c r="T29" s="237"/>
      <c r="U29" s="1"/>
      <c r="V29" s="1"/>
      <c r="W29" s="1"/>
      <c r="X29" s="1"/>
      <c r="Y29" s="1"/>
      <c r="Z29" s="1"/>
      <c r="AA29" s="1"/>
      <c r="AB29" s="1"/>
      <c r="AC29" s="1"/>
      <c r="AD29" s="1"/>
      <c r="AE29" s="1"/>
      <c r="AF29" s="1"/>
      <c r="AG29" s="1"/>
      <c r="AH29" s="1"/>
      <c r="AI29" s="1"/>
      <c r="AJ29" s="1"/>
      <c r="AK29" s="1"/>
      <c r="AL29" s="1"/>
      <c r="AM29" s="1"/>
      <c r="AN29" s="1"/>
      <c r="AO29" s="1"/>
      <c r="AP29" s="1"/>
      <c r="AQ29" s="1"/>
      <c r="AR29" s="1"/>
    </row>
    <row r="30" spans="1:44" x14ac:dyDescent="0.35">
      <c r="A30" s="665"/>
      <c r="B30" s="268"/>
      <c r="C30" s="238"/>
      <c r="D30" s="238"/>
      <c r="E30" s="238">
        <f t="shared" ref="E30" si="2">COUNTA(Q34:S34)</f>
        <v>0</v>
      </c>
      <c r="F30" s="239"/>
      <c r="G30" s="191"/>
      <c r="H30" s="238"/>
      <c r="I30" s="238"/>
      <c r="J30" s="238"/>
      <c r="K30" s="238"/>
      <c r="L30" s="238"/>
      <c r="M30" s="238"/>
      <c r="N30" s="238"/>
      <c r="O30" s="239"/>
      <c r="P30" s="1"/>
      <c r="Q30" s="268"/>
      <c r="R30" s="238"/>
      <c r="S30" s="238"/>
      <c r="T30" s="239"/>
      <c r="U30" s="1"/>
      <c r="V30" s="1"/>
      <c r="W30" s="1"/>
      <c r="X30" s="1"/>
      <c r="Y30" s="1"/>
      <c r="Z30" s="1"/>
      <c r="AA30" s="1"/>
      <c r="AB30" s="1"/>
      <c r="AC30" s="1"/>
      <c r="AD30" s="1"/>
      <c r="AE30" s="1"/>
      <c r="AF30" s="1"/>
      <c r="AG30" s="1"/>
      <c r="AH30" s="1"/>
      <c r="AI30" s="1"/>
      <c r="AJ30" s="1"/>
      <c r="AK30" s="1"/>
      <c r="AL30" s="1"/>
      <c r="AM30" s="1"/>
      <c r="AN30" s="1"/>
      <c r="AO30" s="1"/>
      <c r="AP30" s="1"/>
      <c r="AQ30" s="1"/>
      <c r="AR30" s="1"/>
    </row>
    <row r="31" spans="1:44" x14ac:dyDescent="0.35">
      <c r="A31" s="665"/>
      <c r="B31" s="267"/>
      <c r="C31" s="236"/>
      <c r="D31" s="236"/>
      <c r="E31" s="236">
        <f t="shared" ref="E31" si="3">COUNTA(Q31:S31)</f>
        <v>0</v>
      </c>
      <c r="F31" s="237"/>
      <c r="G31" s="191"/>
      <c r="H31" s="236"/>
      <c r="I31" s="236"/>
      <c r="J31" s="236"/>
      <c r="K31" s="236"/>
      <c r="L31" s="236"/>
      <c r="M31" s="236"/>
      <c r="N31" s="236"/>
      <c r="O31" s="237"/>
      <c r="P31" s="1"/>
      <c r="Q31" s="267"/>
      <c r="R31" s="236"/>
      <c r="S31" s="236"/>
      <c r="T31" s="237"/>
      <c r="U31" s="1"/>
      <c r="V31" s="1"/>
      <c r="W31" s="1"/>
      <c r="X31" s="1"/>
      <c r="Y31" s="1"/>
      <c r="Z31" s="1"/>
      <c r="AA31" s="1"/>
      <c r="AB31" s="1"/>
      <c r="AC31" s="1"/>
      <c r="AD31" s="1"/>
      <c r="AE31" s="1"/>
      <c r="AF31" s="1"/>
      <c r="AG31" s="1"/>
      <c r="AH31" s="1"/>
      <c r="AI31" s="1"/>
      <c r="AJ31" s="1"/>
      <c r="AK31" s="1"/>
      <c r="AL31" s="1"/>
      <c r="AM31" s="1"/>
      <c r="AN31" s="1"/>
      <c r="AO31" s="1"/>
      <c r="AP31" s="1"/>
      <c r="AQ31" s="1"/>
      <c r="AR31" s="1"/>
    </row>
    <row r="32" spans="1:44" ht="15" thickBot="1" x14ac:dyDescent="0.4">
      <c r="A32" s="666"/>
      <c r="B32" s="269"/>
      <c r="C32" s="240"/>
      <c r="D32" s="240"/>
      <c r="E32" s="240">
        <f t="shared" ref="E32" si="4">COUNTA(Q36:S36)</f>
        <v>0</v>
      </c>
      <c r="F32" s="241"/>
      <c r="G32" s="194"/>
      <c r="H32" s="240"/>
      <c r="I32" s="240"/>
      <c r="J32" s="240"/>
      <c r="K32" s="240"/>
      <c r="L32" s="240"/>
      <c r="M32" s="240"/>
      <c r="N32" s="240"/>
      <c r="O32" s="241"/>
      <c r="P32" s="1"/>
      <c r="Q32" s="269"/>
      <c r="R32" s="240"/>
      <c r="S32" s="240"/>
      <c r="T32" s="241"/>
      <c r="U32" s="1"/>
      <c r="V32" s="1"/>
      <c r="W32" s="1"/>
      <c r="X32" s="1"/>
      <c r="Y32" s="1"/>
      <c r="Z32" s="1"/>
      <c r="AA32" s="1"/>
      <c r="AB32" s="1"/>
      <c r="AC32" s="1"/>
      <c r="AD32" s="1"/>
      <c r="AE32" s="1"/>
      <c r="AF32" s="1"/>
      <c r="AG32" s="1"/>
      <c r="AH32" s="1"/>
      <c r="AI32" s="1"/>
      <c r="AJ32" s="1"/>
      <c r="AK32" s="1"/>
      <c r="AL32" s="1"/>
      <c r="AM32" s="1"/>
      <c r="AN32" s="1"/>
      <c r="AO32" s="1"/>
      <c r="AP32" s="1"/>
      <c r="AQ32" s="1"/>
      <c r="AR32" s="1"/>
    </row>
    <row r="33" spans="1:44" ht="15" thickBot="1" x14ac:dyDescent="0.4">
      <c r="A33" s="120"/>
      <c r="B33" s="120"/>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c r="AB33" s="120"/>
      <c r="AC33" s="120"/>
      <c r="AD33" s="120"/>
      <c r="AE33" s="120"/>
      <c r="AF33" s="120"/>
      <c r="AG33" s="120"/>
      <c r="AH33" s="120"/>
      <c r="AI33" s="120"/>
      <c r="AJ33" s="120"/>
      <c r="AK33" s="120"/>
      <c r="AL33" s="120"/>
      <c r="AM33" s="120"/>
      <c r="AN33" s="120"/>
      <c r="AO33" s="120"/>
      <c r="AP33" s="120"/>
      <c r="AQ33" s="120"/>
    </row>
    <row r="34" spans="1:44" x14ac:dyDescent="0.35">
      <c r="A34" s="122" t="s">
        <v>152</v>
      </c>
      <c r="B34" s="178" t="s">
        <v>452</v>
      </c>
      <c r="G34" s="120"/>
      <c r="AR34" t="s">
        <v>153</v>
      </c>
    </row>
    <row r="35" spans="1:44" x14ac:dyDescent="0.35">
      <c r="A35" s="123" t="s">
        <v>154</v>
      </c>
      <c r="B35" s="181">
        <v>35</v>
      </c>
      <c r="G35" s="120"/>
      <c r="AR35" t="s">
        <v>155</v>
      </c>
    </row>
    <row r="36" spans="1:44" ht="15" thickBot="1" x14ac:dyDescent="0.4">
      <c r="A36" s="125" t="s">
        <v>156</v>
      </c>
      <c r="B36" s="126" t="s">
        <v>190</v>
      </c>
      <c r="G36" s="120"/>
      <c r="AR36" s="3" t="s">
        <v>158</v>
      </c>
    </row>
    <row r="37" spans="1:44" x14ac:dyDescent="0.35">
      <c r="A37" s="4"/>
      <c r="B37" s="4"/>
      <c r="C37" s="4"/>
      <c r="D37" s="4"/>
      <c r="E37" s="4"/>
      <c r="F37" s="4"/>
      <c r="G37" s="121"/>
      <c r="H37" s="4"/>
      <c r="I37" s="4"/>
      <c r="J37" s="4"/>
      <c r="K37" s="4"/>
      <c r="L37" s="4"/>
      <c r="M37" s="4"/>
      <c r="N37" s="4"/>
      <c r="O37" s="4"/>
      <c r="P37" s="4"/>
      <c r="Q37" s="4"/>
      <c r="R37" s="4"/>
      <c r="S37" s="4"/>
      <c r="T37" s="4"/>
      <c r="U37" s="4"/>
      <c r="V37" s="658" t="s">
        <v>159</v>
      </c>
      <c r="W37" s="659"/>
      <c r="X37" s="659"/>
      <c r="Y37" s="659"/>
      <c r="Z37" s="659"/>
      <c r="AA37" s="658" t="s">
        <v>160</v>
      </c>
      <c r="AB37" s="659"/>
      <c r="AC37" s="659"/>
      <c r="AD37" s="659"/>
      <c r="AE37" s="659"/>
      <c r="AF37" s="658" t="s">
        <v>161</v>
      </c>
      <c r="AG37" s="659"/>
      <c r="AH37" s="659"/>
      <c r="AI37" s="659"/>
      <c r="AJ37" s="660"/>
      <c r="AK37" s="655" t="s">
        <v>162</v>
      </c>
      <c r="AL37" s="656"/>
      <c r="AM37" s="656"/>
      <c r="AN37" s="656"/>
      <c r="AO37" s="656"/>
      <c r="AP37" s="657"/>
      <c r="AQ37" s="4"/>
      <c r="AR37" t="s">
        <v>163</v>
      </c>
    </row>
    <row r="38" spans="1:44" ht="43.5" x14ac:dyDescent="0.35">
      <c r="A38" s="4"/>
      <c r="B38" s="69" t="s">
        <v>56</v>
      </c>
      <c r="C38" s="70" t="s">
        <v>57</v>
      </c>
      <c r="D38" s="70" t="s">
        <v>58</v>
      </c>
      <c r="E38" s="69" t="s">
        <v>164</v>
      </c>
      <c r="F38" s="71" t="s">
        <v>59</v>
      </c>
      <c r="G38" s="121"/>
      <c r="H38" s="284" t="s">
        <v>165</v>
      </c>
      <c r="I38" s="285" t="s">
        <v>166</v>
      </c>
      <c r="J38" s="285" t="s">
        <v>167</v>
      </c>
      <c r="K38" s="286" t="s">
        <v>168</v>
      </c>
      <c r="L38" s="285" t="s">
        <v>169</v>
      </c>
      <c r="M38" s="285" t="s">
        <v>170</v>
      </c>
      <c r="N38" s="285" t="s">
        <v>171</v>
      </c>
      <c r="O38" s="287" t="s">
        <v>172</v>
      </c>
      <c r="Q38" s="114" t="s">
        <v>173</v>
      </c>
      <c r="R38" s="115" t="s">
        <v>174</v>
      </c>
      <c r="S38" s="116" t="s">
        <v>175</v>
      </c>
      <c r="T38" s="72" t="s">
        <v>176</v>
      </c>
      <c r="V38" s="76" t="s">
        <v>177</v>
      </c>
      <c r="W38" s="77" t="s">
        <v>178</v>
      </c>
      <c r="X38" s="77" t="s">
        <v>179</v>
      </c>
      <c r="Y38" s="77" t="s">
        <v>180</v>
      </c>
      <c r="Z38" s="78" t="s">
        <v>181</v>
      </c>
      <c r="AA38" s="76" t="s">
        <v>177</v>
      </c>
      <c r="AB38" s="77" t="s">
        <v>178</v>
      </c>
      <c r="AC38" s="77" t="s">
        <v>179</v>
      </c>
      <c r="AD38" s="77" t="s">
        <v>180</v>
      </c>
      <c r="AE38" s="78" t="s">
        <v>181</v>
      </c>
      <c r="AF38" s="76" t="s">
        <v>177</v>
      </c>
      <c r="AG38" s="77" t="s">
        <v>178</v>
      </c>
      <c r="AH38" s="77" t="s">
        <v>179</v>
      </c>
      <c r="AI38" s="77" t="s">
        <v>180</v>
      </c>
      <c r="AJ38" s="79" t="s">
        <v>181</v>
      </c>
      <c r="AK38" s="80" t="s">
        <v>173</v>
      </c>
      <c r="AL38" s="81"/>
      <c r="AM38" s="81" t="s">
        <v>174</v>
      </c>
      <c r="AN38" s="81"/>
      <c r="AO38" s="81" t="s">
        <v>175</v>
      </c>
      <c r="AP38" s="82"/>
      <c r="AR38" t="s">
        <v>182</v>
      </c>
    </row>
    <row r="39" spans="1:44" ht="15" thickBot="1" x14ac:dyDescent="0.4">
      <c r="F39" s="5"/>
      <c r="G39" s="120"/>
      <c r="AR39" t="s">
        <v>183</v>
      </c>
    </row>
    <row r="40" spans="1:44" x14ac:dyDescent="0.35">
      <c r="A40" s="661" t="s">
        <v>60</v>
      </c>
      <c r="B40" s="255" t="s">
        <v>61</v>
      </c>
      <c r="C40" s="212">
        <v>1</v>
      </c>
      <c r="D40" s="212">
        <v>2</v>
      </c>
      <c r="E40" s="212">
        <f t="shared" ref="E40:E59" si="5">COUNTA(Q40:S40)</f>
        <v>2</v>
      </c>
      <c r="F40" s="213" cm="1">
        <f t="array" ref="F40">INDEX(CALCOLI!$R$12:$AC$12, ,_xlfn.XMATCH(B36,CALCOLI!$R$1:$AC$1,0))</f>
        <v>330</v>
      </c>
      <c r="G40" s="190"/>
      <c r="H40" s="255">
        <v>0.1</v>
      </c>
      <c r="I40" s="212">
        <v>10</v>
      </c>
      <c r="J40" s="212" t="s">
        <v>184</v>
      </c>
      <c r="K40" s="212">
        <v>0</v>
      </c>
      <c r="L40" s="212">
        <v>1</v>
      </c>
      <c r="M40" s="212" t="s">
        <v>184</v>
      </c>
      <c r="N40" s="212">
        <v>0</v>
      </c>
      <c r="O40" s="256">
        <v>0</v>
      </c>
      <c r="P40" s="1"/>
      <c r="Q40" s="255" t="str" cm="1">
        <f t="array" ref="Q40">INDEX(CALCOLI!$R$17:$AC$17, ,_xlfn.XMATCH(B36,CALCOLI!$R$1:$AC$1,0))</f>
        <v>264,324</v>
      </c>
      <c r="R40" s="212" t="str" cm="1">
        <f t="array" ref="R40">INDEX(CALCOLI!$R$18:$AC$18, ,_xlfn.XMATCH(B36,CALCOLI!$R$1:$AC$1,0))</f>
        <v>1037,1307</v>
      </c>
      <c r="S40" s="212"/>
      <c r="T40" s="256">
        <v>0.1</v>
      </c>
      <c r="U40" s="1"/>
      <c r="V40" s="1"/>
      <c r="W40" s="1"/>
      <c r="X40" s="1"/>
      <c r="Y40" s="1"/>
      <c r="Z40" s="1"/>
      <c r="AA40" s="1"/>
      <c r="AB40" s="1"/>
      <c r="AC40" s="1"/>
      <c r="AD40" s="1"/>
      <c r="AE40" s="1"/>
      <c r="AF40" s="1"/>
      <c r="AG40" s="1"/>
      <c r="AH40" s="1"/>
      <c r="AI40" s="1"/>
      <c r="AJ40" s="1"/>
      <c r="AK40" s="1"/>
      <c r="AL40" s="1"/>
      <c r="AM40" s="1"/>
      <c r="AN40" s="1"/>
      <c r="AO40" s="1"/>
      <c r="AP40" s="1"/>
      <c r="AQ40" s="1"/>
      <c r="AR40" s="1" t="s">
        <v>185</v>
      </c>
    </row>
    <row r="41" spans="1:44" x14ac:dyDescent="0.35">
      <c r="A41" s="662"/>
      <c r="B41" s="288" t="s">
        <v>62</v>
      </c>
      <c r="C41" s="214"/>
      <c r="D41" s="214"/>
      <c r="E41" s="214">
        <f t="shared" si="5"/>
        <v>2</v>
      </c>
      <c r="F41" s="215" cm="1">
        <f t="array" ref="F41">INDEX(CALCOLI!$R$12:$AC$12, ,_xlfn.XMATCH(B36,CALCOLI!$R$1:$AC$1,0))</f>
        <v>330</v>
      </c>
      <c r="G41" s="191"/>
      <c r="H41" s="257">
        <v>0.1</v>
      </c>
      <c r="I41" s="215">
        <v>10</v>
      </c>
      <c r="J41" s="215" t="s">
        <v>184</v>
      </c>
      <c r="K41" s="215">
        <v>0</v>
      </c>
      <c r="L41" s="215">
        <v>1</v>
      </c>
      <c r="M41" s="215" t="s">
        <v>184</v>
      </c>
      <c r="N41" s="215">
        <v>0</v>
      </c>
      <c r="O41" s="258">
        <v>0</v>
      </c>
      <c r="P41" s="1"/>
      <c r="Q41" s="257" t="str" cm="1">
        <f t="array" ref="Q41">INDEX(CALCOLI!$R$17:$AC$17, ,_xlfn.XMATCH(B36,CALCOLI!$R$1:$AC$1,0))</f>
        <v>264,324</v>
      </c>
      <c r="R41" s="215" t="str" cm="1">
        <f t="array" ref="R41">INDEX(CALCOLI!$R$18:$AC$18, ,_xlfn.XMATCH(B36,CALCOLI!$R$1:$AC$1,0))</f>
        <v>1037,1307</v>
      </c>
      <c r="S41" s="215"/>
      <c r="T41" s="258">
        <v>0.1</v>
      </c>
      <c r="U41" s="1"/>
      <c r="V41" s="192"/>
      <c r="W41" s="1"/>
      <c r="X41" s="1"/>
      <c r="Y41" s="192"/>
      <c r="Z41" s="192"/>
      <c r="AA41" s="192"/>
      <c r="AB41" s="192"/>
      <c r="AC41" s="192"/>
      <c r="AD41" s="192"/>
      <c r="AE41" s="1"/>
      <c r="AF41" s="1"/>
      <c r="AG41" s="1"/>
      <c r="AH41" s="1"/>
      <c r="AI41" s="1"/>
      <c r="AJ41" s="1"/>
      <c r="AK41" s="1"/>
      <c r="AL41" s="1"/>
      <c r="AM41" s="1"/>
      <c r="AN41" s="1"/>
      <c r="AO41" s="1"/>
      <c r="AP41" s="1"/>
      <c r="AQ41" s="1"/>
      <c r="AR41" s="1" t="s">
        <v>157</v>
      </c>
    </row>
    <row r="42" spans="1:44" x14ac:dyDescent="0.35">
      <c r="A42" s="662"/>
      <c r="B42" s="259" t="s">
        <v>63</v>
      </c>
      <c r="C42" s="218"/>
      <c r="D42" s="218"/>
      <c r="E42" s="217">
        <f t="shared" si="5"/>
        <v>2</v>
      </c>
      <c r="F42" s="219" cm="1">
        <f t="array" ref="F42">INDEX(CALCOLI!$R$20:$AC$20, ,_xlfn.XMATCH(B36,CALCOLI!$R$1:$AC$1,0))</f>
        <v>667</v>
      </c>
      <c r="G42" s="193"/>
      <c r="H42" s="259">
        <v>0.1</v>
      </c>
      <c r="I42" s="217">
        <v>1</v>
      </c>
      <c r="J42" s="217" t="s">
        <v>184</v>
      </c>
      <c r="K42" s="217">
        <v>0</v>
      </c>
      <c r="L42" s="217">
        <v>1</v>
      </c>
      <c r="M42" s="217" t="s">
        <v>186</v>
      </c>
      <c r="N42" s="217">
        <v>0</v>
      </c>
      <c r="O42" s="260">
        <v>2</v>
      </c>
      <c r="P42" s="1"/>
      <c r="Q42" s="259" t="str" cm="1">
        <f t="array" ref="Q42">INDEX(CALCOLI!$R$21:$AC$21, ,_xlfn.XMATCH(B36,CALCOLI!$R$1:$AC$1,0))</f>
        <v>1067,1440</v>
      </c>
      <c r="R42" s="217" t="str" cm="1">
        <f t="array" ref="R42">INDEX(CALCOLI!$R$22:$AC$22, ,_xlfn.XMATCH(B36,CALCOLI!$R$1:$AC$1,0))</f>
        <v>0,294</v>
      </c>
      <c r="S42" s="217"/>
      <c r="T42" s="260">
        <v>0.1</v>
      </c>
      <c r="U42" s="1"/>
      <c r="V42" s="1"/>
      <c r="W42" s="1"/>
      <c r="X42" s="1"/>
      <c r="Y42" s="1"/>
      <c r="Z42" s="1"/>
      <c r="AA42" s="1"/>
      <c r="AB42" s="1"/>
      <c r="AC42" s="1"/>
      <c r="AD42" s="1"/>
      <c r="AE42" s="1"/>
      <c r="AF42" s="1"/>
      <c r="AG42" s="1"/>
      <c r="AH42" s="1"/>
      <c r="AI42" s="1"/>
      <c r="AJ42" s="1"/>
      <c r="AK42" s="1"/>
      <c r="AL42" s="1"/>
      <c r="AM42" s="1"/>
      <c r="AN42" s="1"/>
      <c r="AO42" s="1"/>
      <c r="AP42" s="1"/>
      <c r="AQ42" s="1"/>
      <c r="AR42" s="1" t="s">
        <v>187</v>
      </c>
    </row>
    <row r="43" spans="1:44" ht="15" thickBot="1" x14ac:dyDescent="0.4">
      <c r="A43" s="663"/>
      <c r="B43" s="291"/>
      <c r="C43" s="216"/>
      <c r="D43" s="216"/>
      <c r="E43" s="214">
        <f t="shared" si="5"/>
        <v>0</v>
      </c>
      <c r="F43" s="292"/>
      <c r="G43" s="194"/>
      <c r="H43" s="272"/>
      <c r="I43" s="273"/>
      <c r="J43" s="273"/>
      <c r="K43" s="273"/>
      <c r="L43" s="273"/>
      <c r="M43" s="273"/>
      <c r="N43" s="273"/>
      <c r="O43" s="274"/>
      <c r="P43" s="1"/>
      <c r="Q43" s="272"/>
      <c r="R43" s="273"/>
      <c r="S43" s="273"/>
      <c r="T43" s="274"/>
      <c r="U43" s="1"/>
      <c r="V43" s="1"/>
      <c r="W43" s="1"/>
      <c r="X43" s="1"/>
      <c r="Y43" s="1"/>
      <c r="Z43" s="1"/>
      <c r="AA43" s="1"/>
      <c r="AB43" s="1"/>
      <c r="AC43" s="1"/>
      <c r="AD43" s="1"/>
      <c r="AE43" s="1"/>
      <c r="AF43" s="1"/>
      <c r="AG43" s="1"/>
      <c r="AH43" s="1"/>
      <c r="AI43" s="1"/>
      <c r="AJ43" s="1"/>
      <c r="AK43" s="1"/>
      <c r="AL43" s="1"/>
      <c r="AM43" s="1"/>
      <c r="AN43" s="1"/>
      <c r="AO43" s="1"/>
      <c r="AP43" s="1"/>
      <c r="AQ43" s="1"/>
      <c r="AR43" s="1" t="s">
        <v>188</v>
      </c>
    </row>
    <row r="44" spans="1:44" x14ac:dyDescent="0.35">
      <c r="A44" s="667" t="s">
        <v>64</v>
      </c>
      <c r="B44" s="275" t="s">
        <v>65</v>
      </c>
      <c r="C44" s="220">
        <v>1</v>
      </c>
      <c r="D44" s="220">
        <v>2</v>
      </c>
      <c r="E44" s="220">
        <f t="shared" si="5"/>
        <v>1</v>
      </c>
      <c r="F44" s="242">
        <v>120</v>
      </c>
      <c r="G44" s="190"/>
      <c r="H44" s="270">
        <v>0.2</v>
      </c>
      <c r="I44" s="270">
        <v>30</v>
      </c>
      <c r="J44" s="270" t="s">
        <v>184</v>
      </c>
      <c r="K44" s="270">
        <v>0</v>
      </c>
      <c r="L44" s="270">
        <v>1</v>
      </c>
      <c r="M44" s="270" t="s">
        <v>184</v>
      </c>
      <c r="N44" s="270">
        <v>0</v>
      </c>
      <c r="O44" s="271">
        <v>0</v>
      </c>
      <c r="P44" s="1"/>
      <c r="Q44" s="566" t="s">
        <v>192</v>
      </c>
      <c r="R44" s="220"/>
      <c r="S44" s="220"/>
      <c r="T44" s="242">
        <v>0.1</v>
      </c>
      <c r="U44" s="1"/>
      <c r="V44" s="1"/>
      <c r="W44" s="1"/>
      <c r="X44" s="1"/>
      <c r="Y44" s="1"/>
      <c r="Z44" s="1"/>
      <c r="AA44" s="1"/>
      <c r="AB44" s="1"/>
      <c r="AC44" s="1"/>
      <c r="AD44" s="1"/>
      <c r="AE44" s="1"/>
      <c r="AF44" s="1"/>
      <c r="AG44" s="1"/>
      <c r="AH44" s="1"/>
      <c r="AI44" s="1"/>
      <c r="AJ44" s="1"/>
      <c r="AK44" s="1"/>
      <c r="AL44" s="1"/>
      <c r="AM44" s="1"/>
      <c r="AN44" s="1"/>
      <c r="AO44" s="1"/>
      <c r="AP44" s="1"/>
      <c r="AQ44" s="1"/>
      <c r="AR44" s="1" t="s">
        <v>189</v>
      </c>
    </row>
    <row r="45" spans="1:44" x14ac:dyDescent="0.35">
      <c r="A45" s="668"/>
      <c r="B45" s="262" t="s">
        <v>66</v>
      </c>
      <c r="C45" s="223">
        <v>1</v>
      </c>
      <c r="D45" s="223">
        <v>7</v>
      </c>
      <c r="E45" s="223">
        <f t="shared" si="5"/>
        <v>2</v>
      </c>
      <c r="F45" s="245">
        <v>120</v>
      </c>
      <c r="G45" s="191"/>
      <c r="H45" s="223">
        <v>0.4</v>
      </c>
      <c r="I45" s="223">
        <v>20</v>
      </c>
      <c r="J45" s="223" t="s">
        <v>184</v>
      </c>
      <c r="K45" s="223">
        <v>0</v>
      </c>
      <c r="L45" s="223">
        <v>0.8</v>
      </c>
      <c r="M45" s="223" t="s">
        <v>184</v>
      </c>
      <c r="N45" s="223">
        <v>0</v>
      </c>
      <c r="O45" s="245">
        <v>0</v>
      </c>
      <c r="P45" s="1"/>
      <c r="Q45" s="568" t="s">
        <v>500</v>
      </c>
      <c r="R45" s="569" t="s">
        <v>491</v>
      </c>
      <c r="S45" s="223"/>
      <c r="T45" s="245">
        <v>0.2</v>
      </c>
      <c r="U45" s="1"/>
      <c r="V45" s="1"/>
      <c r="W45" s="1"/>
      <c r="X45" s="1"/>
      <c r="Y45" s="1"/>
      <c r="Z45" s="1"/>
      <c r="AA45" s="1"/>
      <c r="AB45" s="1"/>
      <c r="AC45" s="1"/>
      <c r="AD45" s="1"/>
      <c r="AE45" s="1"/>
      <c r="AF45" s="1"/>
      <c r="AG45" s="1"/>
      <c r="AH45" s="1"/>
      <c r="AI45" s="1"/>
      <c r="AJ45" s="1"/>
      <c r="AK45" s="1"/>
      <c r="AL45" s="1"/>
      <c r="AM45" s="1"/>
      <c r="AN45" s="1"/>
      <c r="AO45" s="1"/>
      <c r="AP45" s="1"/>
      <c r="AQ45" s="1"/>
      <c r="AR45" s="1" t="s">
        <v>190</v>
      </c>
    </row>
    <row r="46" spans="1:44" x14ac:dyDescent="0.35">
      <c r="A46" s="668"/>
      <c r="B46" s="261" t="s">
        <v>67</v>
      </c>
      <c r="C46" s="221"/>
      <c r="D46" s="221"/>
      <c r="E46" s="221">
        <f t="shared" si="5"/>
        <v>0</v>
      </c>
      <c r="F46" s="243"/>
      <c r="G46" s="191"/>
      <c r="H46" s="221">
        <v>0.25</v>
      </c>
      <c r="I46" s="221">
        <v>30</v>
      </c>
      <c r="J46" s="221" t="s">
        <v>184</v>
      </c>
      <c r="K46" s="221">
        <v>0</v>
      </c>
      <c r="L46" s="221">
        <v>0.8</v>
      </c>
      <c r="M46" s="221" t="s">
        <v>184</v>
      </c>
      <c r="N46" s="221">
        <v>0</v>
      </c>
      <c r="O46" s="243">
        <v>0</v>
      </c>
      <c r="P46" s="1"/>
      <c r="Q46" s="567"/>
      <c r="R46" s="221"/>
      <c r="S46" s="221"/>
      <c r="T46" s="243">
        <v>0.15</v>
      </c>
      <c r="U46" s="1"/>
      <c r="V46" s="1"/>
      <c r="W46" s="1"/>
      <c r="X46" s="1"/>
      <c r="Y46" s="1"/>
      <c r="Z46" s="1"/>
      <c r="AA46" s="1"/>
      <c r="AB46" s="1"/>
      <c r="AC46" s="1"/>
      <c r="AD46" s="1"/>
      <c r="AE46" s="1"/>
      <c r="AF46" s="1"/>
      <c r="AG46" s="1"/>
      <c r="AH46" s="1"/>
      <c r="AI46" s="1"/>
      <c r="AJ46" s="1"/>
      <c r="AK46" s="1"/>
      <c r="AL46" s="1"/>
      <c r="AM46" s="1"/>
      <c r="AN46" s="1"/>
      <c r="AO46" s="1"/>
      <c r="AP46" s="1"/>
      <c r="AQ46" s="1"/>
      <c r="AR46" s="1"/>
    </row>
    <row r="47" spans="1:44" x14ac:dyDescent="0.35">
      <c r="A47" s="668"/>
      <c r="B47" s="262" t="s">
        <v>68</v>
      </c>
      <c r="C47" s="223"/>
      <c r="D47" s="223"/>
      <c r="E47" s="223">
        <f t="shared" si="5"/>
        <v>0</v>
      </c>
      <c r="F47" s="245"/>
      <c r="G47" s="191"/>
      <c r="H47" s="223">
        <v>0.4</v>
      </c>
      <c r="I47" s="223">
        <v>20</v>
      </c>
      <c r="J47" s="223" t="s">
        <v>184</v>
      </c>
      <c r="K47" s="223">
        <v>0</v>
      </c>
      <c r="L47" s="223">
        <v>0.8</v>
      </c>
      <c r="M47" s="223" t="s">
        <v>184</v>
      </c>
      <c r="N47" s="223">
        <v>0</v>
      </c>
      <c r="O47" s="245">
        <v>0</v>
      </c>
      <c r="P47" s="1"/>
      <c r="Q47" s="568"/>
      <c r="R47" s="223"/>
      <c r="S47" s="223"/>
      <c r="T47" s="245">
        <v>0.2</v>
      </c>
      <c r="U47" s="1"/>
      <c r="V47" s="1"/>
      <c r="W47" s="1"/>
      <c r="X47" s="1"/>
      <c r="Y47" s="1"/>
      <c r="Z47" s="1"/>
      <c r="AA47" s="1"/>
      <c r="AB47" s="1"/>
      <c r="AC47" s="1"/>
      <c r="AD47" s="1"/>
      <c r="AE47" s="1"/>
      <c r="AF47" s="1"/>
      <c r="AG47" s="1"/>
      <c r="AH47" s="1"/>
      <c r="AI47" s="1"/>
      <c r="AJ47" s="1"/>
      <c r="AK47" s="1"/>
      <c r="AL47" s="1"/>
      <c r="AM47" s="1"/>
      <c r="AN47" s="1"/>
      <c r="AO47" s="1"/>
      <c r="AP47" s="1"/>
      <c r="AQ47" s="1"/>
      <c r="AR47" s="1"/>
    </row>
    <row r="48" spans="1:44" ht="15" thickBot="1" x14ac:dyDescent="0.4">
      <c r="A48" s="669"/>
      <c r="B48" s="276"/>
      <c r="C48" s="222"/>
      <c r="D48" s="222"/>
      <c r="E48" s="221">
        <f t="shared" si="5"/>
        <v>0</v>
      </c>
      <c r="F48" s="244"/>
      <c r="G48" s="194"/>
      <c r="H48" s="222"/>
      <c r="I48" s="222"/>
      <c r="J48" s="222"/>
      <c r="K48" s="222"/>
      <c r="L48" s="222"/>
      <c r="M48" s="222"/>
      <c r="N48" s="222"/>
      <c r="O48" s="244"/>
      <c r="P48" s="1"/>
      <c r="Q48" s="276"/>
      <c r="R48" s="222"/>
      <c r="S48" s="222"/>
      <c r="T48" s="244"/>
      <c r="U48" s="1"/>
      <c r="V48" s="1"/>
      <c r="W48" s="1"/>
      <c r="X48" s="1"/>
      <c r="Y48" s="1"/>
      <c r="Z48" s="1"/>
      <c r="AA48" s="1"/>
      <c r="AB48" s="1"/>
      <c r="AC48" s="1"/>
      <c r="AD48" s="1"/>
      <c r="AE48" s="1"/>
      <c r="AF48" s="1"/>
      <c r="AG48" s="1"/>
      <c r="AH48" s="1"/>
      <c r="AI48" s="1"/>
      <c r="AJ48" s="1"/>
      <c r="AK48" s="1"/>
      <c r="AL48" s="1"/>
      <c r="AM48" s="1"/>
      <c r="AN48" s="1"/>
      <c r="AO48" s="1"/>
      <c r="AP48" s="1"/>
      <c r="AQ48" s="1"/>
      <c r="AR48" s="1"/>
    </row>
    <row r="49" spans="1:44" x14ac:dyDescent="0.35">
      <c r="A49" s="670" t="s">
        <v>69</v>
      </c>
      <c r="B49" s="277" t="s">
        <v>70</v>
      </c>
      <c r="C49" s="224"/>
      <c r="D49" s="224"/>
      <c r="E49" s="224">
        <f t="shared" si="5"/>
        <v>2</v>
      </c>
      <c r="F49" s="225" cm="1">
        <f t="array" ref="F49">INDEX(CALCOLI!$R$2:$AC$2, ,_xlfn.XMATCH(B36,CALCOLI!$R$1:$AC$1,0))</f>
        <v>60</v>
      </c>
      <c r="G49" s="190"/>
      <c r="H49" s="224">
        <v>0.2</v>
      </c>
      <c r="I49" s="224">
        <v>30</v>
      </c>
      <c r="J49" s="224" t="s">
        <v>184</v>
      </c>
      <c r="K49" s="224">
        <v>0</v>
      </c>
      <c r="L49" s="224">
        <v>1</v>
      </c>
      <c r="M49" s="224" t="s">
        <v>184</v>
      </c>
      <c r="N49" s="224">
        <v>0</v>
      </c>
      <c r="O49" s="246">
        <v>0</v>
      </c>
      <c r="P49" s="1"/>
      <c r="Q49" s="277" t="str" cm="1">
        <f t="array" ref="Q49">INDEX(CALCOLI!$R$5:$AC$5, ,_xlfn.XMATCH(B36,CALCOLI!$R$1:$AC$1,0))</f>
        <v>360,420</v>
      </c>
      <c r="R49" s="224" t="str" cm="1">
        <f t="array" ref="R49">INDEX(CALCOLI!$R$6:$AC$6, ,_xlfn.XMATCH(B36,CALCOLI!$R$1:$AC$1,0))</f>
        <v>900,900</v>
      </c>
      <c r="S49" s="224"/>
      <c r="T49" s="246">
        <v>0.1</v>
      </c>
      <c r="U49" s="1"/>
      <c r="V49" s="1"/>
      <c r="W49" s="1"/>
      <c r="X49" s="1"/>
      <c r="Y49" s="1"/>
      <c r="Z49" s="1"/>
      <c r="AA49" s="1"/>
      <c r="AB49" s="1"/>
      <c r="AC49" s="1"/>
      <c r="AD49" s="1"/>
      <c r="AE49" s="1"/>
      <c r="AF49" s="1"/>
      <c r="AG49" s="1"/>
      <c r="AH49" s="1"/>
      <c r="AI49" s="1"/>
      <c r="AJ49" s="1"/>
      <c r="AK49" s="1"/>
      <c r="AL49" s="1"/>
      <c r="AM49" s="1"/>
      <c r="AN49" s="1"/>
      <c r="AO49" s="1"/>
      <c r="AP49" s="1"/>
      <c r="AQ49" s="1"/>
      <c r="AR49" s="1"/>
    </row>
    <row r="50" spans="1:44" x14ac:dyDescent="0.35">
      <c r="A50" s="671"/>
      <c r="B50" s="264" t="s">
        <v>71</v>
      </c>
      <c r="C50" s="227"/>
      <c r="D50" s="227"/>
      <c r="E50" s="227">
        <f t="shared" si="5"/>
        <v>2</v>
      </c>
      <c r="F50" s="228" cm="1">
        <f t="array" ref="F50">INDEX(CALCOLI!$R$2:$AC$2, ,_xlfn.XMATCH(B36,CALCOLI!$R$1:$AC$1,0))</f>
        <v>60</v>
      </c>
      <c r="G50" s="191"/>
      <c r="H50" s="227">
        <v>0.2</v>
      </c>
      <c r="I50" s="227">
        <v>30</v>
      </c>
      <c r="J50" s="227" t="s">
        <v>184</v>
      </c>
      <c r="K50" s="227">
        <v>0</v>
      </c>
      <c r="L50" s="227">
        <v>1</v>
      </c>
      <c r="M50" s="227" t="s">
        <v>184</v>
      </c>
      <c r="N50" s="227">
        <v>0</v>
      </c>
      <c r="O50" s="248">
        <v>0</v>
      </c>
      <c r="P50" s="1"/>
      <c r="Q50" s="264" t="str" cm="1">
        <f t="array" ref="Q50">INDEX(CALCOLI!$R$5:$AC$5, ,_xlfn.XMATCH(B36,CALCOLI!$R$1:$AC$1,0))</f>
        <v>360,420</v>
      </c>
      <c r="R50" s="227" t="str" cm="1">
        <f t="array" ref="R50">INDEX(CALCOLI!$R$6:$AC$6, ,_xlfn.XMATCH(B36,CALCOLI!$R$1:$AC$1,0))</f>
        <v>900,900</v>
      </c>
      <c r="S50" s="227"/>
      <c r="T50" s="248">
        <v>0.1</v>
      </c>
      <c r="U50" s="1"/>
      <c r="V50" s="1"/>
      <c r="W50" s="1"/>
      <c r="X50" s="1"/>
      <c r="Y50" s="1"/>
      <c r="Z50" s="1"/>
      <c r="AA50" s="1"/>
      <c r="AB50" s="1"/>
      <c r="AC50" s="1"/>
      <c r="AD50" s="1"/>
      <c r="AE50" s="1"/>
      <c r="AF50" s="1"/>
      <c r="AG50" s="1"/>
      <c r="AH50" s="1"/>
      <c r="AI50" s="1"/>
      <c r="AJ50" s="1"/>
      <c r="AK50" s="1"/>
      <c r="AL50" s="1"/>
      <c r="AM50" s="1"/>
      <c r="AN50" s="1"/>
      <c r="AO50" s="1"/>
      <c r="AP50" s="1"/>
      <c r="AQ50" s="1"/>
      <c r="AR50" s="1"/>
    </row>
    <row r="51" spans="1:44" x14ac:dyDescent="0.35">
      <c r="A51" s="671"/>
      <c r="B51" s="263" t="s">
        <v>72</v>
      </c>
      <c r="C51" s="226"/>
      <c r="D51" s="226"/>
      <c r="E51" s="226">
        <f t="shared" si="5"/>
        <v>0</v>
      </c>
      <c r="F51" s="247"/>
      <c r="G51" s="191"/>
      <c r="H51" s="226">
        <v>0.2</v>
      </c>
      <c r="I51" s="226">
        <v>30</v>
      </c>
      <c r="J51" s="226" t="s">
        <v>191</v>
      </c>
      <c r="K51" s="226">
        <v>0</v>
      </c>
      <c r="L51" s="226">
        <v>1</v>
      </c>
      <c r="M51" s="226" t="s">
        <v>184</v>
      </c>
      <c r="N51" s="226">
        <v>0</v>
      </c>
      <c r="O51" s="247">
        <v>0</v>
      </c>
      <c r="P51" s="1"/>
      <c r="Q51" s="263"/>
      <c r="R51" s="226"/>
      <c r="S51" s="226"/>
      <c r="T51" s="247">
        <v>0.1</v>
      </c>
      <c r="U51" s="1"/>
      <c r="V51" s="1"/>
      <c r="W51" s="1"/>
      <c r="X51" s="1"/>
      <c r="Y51" s="1"/>
      <c r="Z51" s="1"/>
      <c r="AA51" s="1"/>
      <c r="AB51" s="1"/>
      <c r="AC51" s="1"/>
      <c r="AD51" s="1"/>
      <c r="AE51" s="1"/>
      <c r="AF51" s="1"/>
      <c r="AG51" s="1"/>
      <c r="AH51" s="1"/>
      <c r="AI51" s="1"/>
      <c r="AJ51" s="1"/>
      <c r="AK51" s="1"/>
      <c r="AL51" s="1"/>
      <c r="AM51" s="1"/>
      <c r="AN51" s="1"/>
      <c r="AO51" s="1"/>
      <c r="AP51" s="1"/>
      <c r="AQ51" s="1"/>
      <c r="AR51" s="1"/>
    </row>
    <row r="52" spans="1:44" ht="15" thickBot="1" x14ac:dyDescent="0.4">
      <c r="A52" s="672"/>
      <c r="B52" s="278"/>
      <c r="C52" s="229"/>
      <c r="D52" s="229"/>
      <c r="E52" s="227">
        <f t="shared" si="5"/>
        <v>0</v>
      </c>
      <c r="F52" s="249"/>
      <c r="G52" s="194"/>
      <c r="H52" s="229"/>
      <c r="I52" s="229"/>
      <c r="J52" s="229"/>
      <c r="K52" s="229"/>
      <c r="L52" s="229"/>
      <c r="M52" s="229"/>
      <c r="N52" s="229"/>
      <c r="O52" s="249"/>
      <c r="P52" s="1"/>
      <c r="Q52" s="278"/>
      <c r="R52" s="229"/>
      <c r="S52" s="229"/>
      <c r="T52" s="249"/>
      <c r="U52" s="1"/>
      <c r="V52" s="1"/>
      <c r="W52" s="1"/>
      <c r="X52" s="1"/>
      <c r="Y52" s="1"/>
      <c r="Z52" s="1"/>
      <c r="AA52" s="1"/>
      <c r="AB52" s="1"/>
      <c r="AC52" s="1"/>
      <c r="AD52" s="1"/>
      <c r="AE52" s="1"/>
      <c r="AF52" s="1"/>
      <c r="AG52" s="1"/>
      <c r="AH52" s="1"/>
      <c r="AI52" s="1"/>
      <c r="AJ52" s="1"/>
      <c r="AK52" s="1"/>
      <c r="AL52" s="1"/>
      <c r="AM52" s="1"/>
      <c r="AN52" s="1"/>
      <c r="AO52" s="1"/>
      <c r="AP52" s="1"/>
      <c r="AQ52" s="1"/>
      <c r="AR52" s="1"/>
    </row>
    <row r="53" spans="1:44" x14ac:dyDescent="0.35">
      <c r="A53" s="673" t="s">
        <v>73</v>
      </c>
      <c r="B53" s="279" t="s">
        <v>74</v>
      </c>
      <c r="C53" s="230"/>
      <c r="D53" s="230"/>
      <c r="E53" s="230">
        <f t="shared" si="5"/>
        <v>0</v>
      </c>
      <c r="F53" s="250"/>
      <c r="G53" s="190"/>
      <c r="H53" s="230">
        <v>0.25</v>
      </c>
      <c r="I53" s="230">
        <v>2</v>
      </c>
      <c r="J53" s="230" t="s">
        <v>184</v>
      </c>
      <c r="K53" s="230">
        <v>0</v>
      </c>
      <c r="L53" s="230">
        <v>0.5</v>
      </c>
      <c r="M53" s="230" t="s">
        <v>184</v>
      </c>
      <c r="N53" s="230">
        <v>0</v>
      </c>
      <c r="O53" s="250">
        <v>0</v>
      </c>
      <c r="P53" s="1"/>
      <c r="Q53" s="279"/>
      <c r="R53" s="230"/>
      <c r="S53" s="230"/>
      <c r="T53" s="250">
        <v>0.2</v>
      </c>
      <c r="U53" s="1"/>
      <c r="V53" s="1"/>
      <c r="W53" s="1"/>
      <c r="X53" s="1"/>
      <c r="Y53" s="1"/>
      <c r="Z53" s="1"/>
      <c r="AA53" s="1"/>
      <c r="AB53" s="1"/>
      <c r="AC53" s="1"/>
      <c r="AD53" s="1"/>
      <c r="AE53" s="1"/>
      <c r="AF53" s="1"/>
      <c r="AG53" s="1"/>
      <c r="AH53" s="1"/>
      <c r="AI53" s="1"/>
      <c r="AJ53" s="1"/>
      <c r="AK53" s="1"/>
      <c r="AL53" s="1"/>
      <c r="AM53" s="1"/>
      <c r="AN53" s="1"/>
      <c r="AO53" s="1"/>
      <c r="AP53" s="1"/>
      <c r="AQ53" s="1"/>
      <c r="AR53" s="1"/>
    </row>
    <row r="54" spans="1:44" x14ac:dyDescent="0.35">
      <c r="A54" s="674"/>
      <c r="B54" s="266" t="s">
        <v>75</v>
      </c>
      <c r="C54" s="233"/>
      <c r="D54" s="233"/>
      <c r="E54" s="233">
        <f t="shared" si="5"/>
        <v>0</v>
      </c>
      <c r="F54" s="254"/>
      <c r="G54" s="191"/>
      <c r="H54" s="233">
        <v>0.25</v>
      </c>
      <c r="I54" s="233">
        <v>2</v>
      </c>
      <c r="J54" s="233" t="s">
        <v>184</v>
      </c>
      <c r="K54" s="233">
        <v>0</v>
      </c>
      <c r="L54" s="233">
        <v>0.5</v>
      </c>
      <c r="M54" s="233" t="s">
        <v>184</v>
      </c>
      <c r="N54" s="233">
        <v>0</v>
      </c>
      <c r="O54" s="254">
        <v>0</v>
      </c>
      <c r="P54" s="1"/>
      <c r="Q54" s="266"/>
      <c r="R54" s="233"/>
      <c r="S54" s="233"/>
      <c r="T54" s="254">
        <v>0.2</v>
      </c>
      <c r="U54" s="1"/>
      <c r="V54" s="1"/>
      <c r="W54" s="1"/>
      <c r="X54" s="1"/>
      <c r="Y54" s="1"/>
      <c r="Z54" s="1"/>
      <c r="AA54" s="1"/>
      <c r="AB54" s="1"/>
      <c r="AC54" s="1"/>
      <c r="AD54" s="1"/>
      <c r="AE54" s="1"/>
      <c r="AF54" s="1"/>
      <c r="AG54" s="1"/>
      <c r="AH54" s="1"/>
      <c r="AI54" s="1"/>
      <c r="AJ54" s="1"/>
      <c r="AK54" s="1"/>
      <c r="AL54" s="1"/>
      <c r="AM54" s="1"/>
      <c r="AN54" s="1"/>
      <c r="AO54" s="1"/>
      <c r="AP54" s="1"/>
      <c r="AQ54" s="1"/>
      <c r="AR54" s="1"/>
    </row>
    <row r="55" spans="1:44" x14ac:dyDescent="0.35">
      <c r="A55" s="674"/>
      <c r="B55" s="265" t="s">
        <v>76</v>
      </c>
      <c r="C55" s="231"/>
      <c r="D55" s="231"/>
      <c r="E55" s="231">
        <f t="shared" si="5"/>
        <v>0</v>
      </c>
      <c r="F55" s="251"/>
      <c r="G55" s="191"/>
      <c r="H55" s="231"/>
      <c r="I55" s="231"/>
      <c r="J55" s="231"/>
      <c r="K55" s="231"/>
      <c r="L55" s="231"/>
      <c r="M55" s="231"/>
      <c r="N55" s="231"/>
      <c r="O55" s="251"/>
      <c r="P55" s="1"/>
      <c r="Q55" s="265"/>
      <c r="R55" s="231"/>
      <c r="S55" s="231"/>
      <c r="T55" s="251"/>
      <c r="U55" s="1"/>
      <c r="V55" s="1"/>
      <c r="W55" s="1"/>
      <c r="X55" s="1"/>
      <c r="Y55" s="1"/>
      <c r="Z55" s="1"/>
      <c r="AA55" s="1"/>
      <c r="AB55" s="1"/>
      <c r="AC55" s="1"/>
      <c r="AD55" s="1"/>
      <c r="AE55" s="1"/>
      <c r="AF55" s="1"/>
      <c r="AG55" s="1"/>
      <c r="AH55" s="1"/>
      <c r="AI55" s="1"/>
      <c r="AJ55" s="1"/>
      <c r="AK55" s="1"/>
      <c r="AL55" s="1"/>
      <c r="AM55" s="1"/>
      <c r="AN55" s="1"/>
      <c r="AO55" s="1"/>
      <c r="AP55" s="1"/>
      <c r="AQ55" s="1"/>
      <c r="AR55" s="1"/>
    </row>
    <row r="56" spans="1:44" x14ac:dyDescent="0.35">
      <c r="A56" s="674"/>
      <c r="B56" s="266" t="s">
        <v>77</v>
      </c>
      <c r="C56" s="233"/>
      <c r="D56" s="233"/>
      <c r="E56" s="233">
        <f t="shared" si="5"/>
        <v>0</v>
      </c>
      <c r="F56" s="254"/>
      <c r="G56" s="191"/>
      <c r="H56" s="233"/>
      <c r="I56" s="233"/>
      <c r="J56" s="233"/>
      <c r="K56" s="233"/>
      <c r="L56" s="233"/>
      <c r="M56" s="233"/>
      <c r="N56" s="233"/>
      <c r="O56" s="254"/>
      <c r="P56" s="1"/>
      <c r="Q56" s="266"/>
      <c r="R56" s="233"/>
      <c r="S56" s="233"/>
      <c r="T56" s="254"/>
      <c r="U56" s="1"/>
      <c r="V56" s="1"/>
      <c r="W56" s="1"/>
      <c r="X56" s="1"/>
      <c r="Y56" s="1"/>
      <c r="Z56" s="1"/>
      <c r="AA56" s="1"/>
      <c r="AB56" s="1"/>
      <c r="AC56" s="1"/>
      <c r="AD56" s="1"/>
      <c r="AE56" s="1"/>
      <c r="AF56" s="1"/>
      <c r="AG56" s="1"/>
      <c r="AH56" s="1"/>
      <c r="AI56" s="1"/>
      <c r="AJ56" s="1"/>
      <c r="AK56" s="1"/>
      <c r="AL56" s="1"/>
      <c r="AM56" s="1"/>
      <c r="AN56" s="1"/>
      <c r="AO56" s="1"/>
      <c r="AP56" s="1"/>
      <c r="AQ56" s="1"/>
      <c r="AR56" s="1"/>
    </row>
    <row r="57" spans="1:44" x14ac:dyDescent="0.35">
      <c r="A57" s="674"/>
      <c r="B57" s="265" t="s">
        <v>78</v>
      </c>
      <c r="C57" s="231"/>
      <c r="D57" s="231"/>
      <c r="E57" s="231">
        <f t="shared" si="5"/>
        <v>1</v>
      </c>
      <c r="F57" s="231">
        <v>1440</v>
      </c>
      <c r="G57" s="191"/>
      <c r="H57" s="231">
        <v>0</v>
      </c>
      <c r="I57" s="231">
        <v>30</v>
      </c>
      <c r="J57" s="252" t="s">
        <v>186</v>
      </c>
      <c r="K57" s="231">
        <v>3</v>
      </c>
      <c r="L57" s="231">
        <v>1</v>
      </c>
      <c r="M57" s="231" t="s">
        <v>184</v>
      </c>
      <c r="N57" s="231">
        <v>0</v>
      </c>
      <c r="O57" s="251">
        <v>0</v>
      </c>
      <c r="P57" s="1"/>
      <c r="Q57" s="265" t="s">
        <v>192</v>
      </c>
      <c r="R57" s="231"/>
      <c r="S57" s="231"/>
      <c r="T57" s="251">
        <v>0</v>
      </c>
      <c r="U57" s="1"/>
      <c r="V57" s="83">
        <v>150</v>
      </c>
      <c r="W57" s="84">
        <v>20</v>
      </c>
      <c r="X57" s="84">
        <v>5</v>
      </c>
      <c r="Y57" s="84">
        <v>10</v>
      </c>
      <c r="Z57" s="84"/>
      <c r="AA57" s="83">
        <v>150</v>
      </c>
      <c r="AB57" s="84">
        <v>15</v>
      </c>
      <c r="AC57" s="84">
        <v>5</v>
      </c>
      <c r="AD57" s="84">
        <v>15</v>
      </c>
      <c r="AE57" s="85"/>
      <c r="AF57" s="84">
        <v>150</v>
      </c>
      <c r="AG57" s="84">
        <v>10</v>
      </c>
      <c r="AH57" s="84">
        <v>5</v>
      </c>
      <c r="AI57" s="84">
        <v>20</v>
      </c>
      <c r="AJ57" s="84"/>
      <c r="AK57" s="83">
        <v>580.12</v>
      </c>
      <c r="AL57" s="86" t="s">
        <v>193</v>
      </c>
      <c r="AM57" s="84">
        <v>420.57900000000001</v>
      </c>
      <c r="AN57" s="86" t="s">
        <v>193</v>
      </c>
      <c r="AO57" s="84">
        <v>0.41899999999999998</v>
      </c>
      <c r="AP57" s="85">
        <v>1201.144</v>
      </c>
      <c r="AQ57" s="1"/>
      <c r="AR57" s="1"/>
    </row>
    <row r="58" spans="1:44" x14ac:dyDescent="0.35">
      <c r="A58" s="674"/>
      <c r="B58" s="266" t="s">
        <v>79</v>
      </c>
      <c r="C58" s="233"/>
      <c r="D58" s="233"/>
      <c r="E58" s="233">
        <f>COUNTA(Q58:S58)</f>
        <v>1</v>
      </c>
      <c r="F58" s="233">
        <v>1440</v>
      </c>
      <c r="G58" s="191"/>
      <c r="H58" s="233">
        <v>0</v>
      </c>
      <c r="I58" s="233">
        <v>30</v>
      </c>
      <c r="J58" s="233" t="s">
        <v>186</v>
      </c>
      <c r="K58" s="233">
        <v>3</v>
      </c>
      <c r="L58" s="233">
        <v>1</v>
      </c>
      <c r="M58" s="233" t="s">
        <v>184</v>
      </c>
      <c r="N58" s="233">
        <v>0</v>
      </c>
      <c r="O58" s="254">
        <v>0</v>
      </c>
      <c r="P58" s="1"/>
      <c r="Q58" s="266" t="s">
        <v>192</v>
      </c>
      <c r="R58" s="233"/>
      <c r="S58" s="233"/>
      <c r="T58" s="254"/>
      <c r="U58" s="1"/>
      <c r="V58" s="87"/>
      <c r="W58" s="88"/>
      <c r="X58" s="88"/>
      <c r="Y58" s="88"/>
      <c r="Z58" s="88"/>
      <c r="AA58" s="87"/>
      <c r="AB58" s="88"/>
      <c r="AC58" s="88"/>
      <c r="AD58" s="88"/>
      <c r="AE58" s="89"/>
      <c r="AF58" s="88"/>
      <c r="AG58" s="88"/>
      <c r="AH58" s="88"/>
      <c r="AI58" s="88"/>
      <c r="AJ58" s="88"/>
      <c r="AK58" s="87"/>
      <c r="AL58" s="88"/>
      <c r="AM58" s="88"/>
      <c r="AN58" s="88"/>
      <c r="AO58" s="88"/>
      <c r="AP58" s="89"/>
      <c r="AQ58" s="1"/>
      <c r="AR58" s="1"/>
    </row>
    <row r="59" spans="1:44" ht="15" thickBot="1" x14ac:dyDescent="0.4">
      <c r="A59" s="674"/>
      <c r="B59" s="293"/>
      <c r="C59" s="232"/>
      <c r="D59" s="232"/>
      <c r="E59" s="231">
        <f t="shared" si="5"/>
        <v>0</v>
      </c>
      <c r="F59" s="253"/>
      <c r="G59" s="191"/>
      <c r="H59" s="232"/>
      <c r="I59" s="232"/>
      <c r="J59" s="232"/>
      <c r="K59" s="232"/>
      <c r="L59" s="232"/>
      <c r="M59" s="232"/>
      <c r="N59" s="232"/>
      <c r="O59" s="253"/>
      <c r="P59" s="1"/>
      <c r="Q59" s="280"/>
      <c r="R59" s="281"/>
      <c r="S59" s="281"/>
      <c r="T59" s="282"/>
      <c r="U59" s="1"/>
      <c r="V59" s="1"/>
      <c r="W59" s="1"/>
      <c r="X59" s="1"/>
      <c r="Y59" s="1"/>
      <c r="Z59" s="1"/>
      <c r="AA59" s="1"/>
      <c r="AB59" s="1"/>
      <c r="AC59" s="1"/>
      <c r="AD59" s="1"/>
      <c r="AE59" s="1"/>
      <c r="AF59" s="1"/>
      <c r="AG59" s="1"/>
      <c r="AH59" s="1"/>
      <c r="AI59" s="1"/>
      <c r="AJ59" s="1"/>
      <c r="AK59" s="1"/>
      <c r="AL59" s="1"/>
      <c r="AM59" s="1"/>
      <c r="AN59" s="1"/>
      <c r="AO59" s="1"/>
      <c r="AP59" s="1"/>
      <c r="AQ59" s="1"/>
      <c r="AR59" s="1"/>
    </row>
    <row r="60" spans="1:44" x14ac:dyDescent="0.35">
      <c r="A60" s="664" t="s">
        <v>80</v>
      </c>
      <c r="B60" s="283" t="s">
        <v>81</v>
      </c>
      <c r="C60" s="234"/>
      <c r="D60" s="234"/>
      <c r="E60" s="234">
        <f>COUNTA(Q60:S60)</f>
        <v>0</v>
      </c>
      <c r="F60" s="235"/>
      <c r="G60" s="190"/>
      <c r="H60" s="234"/>
      <c r="I60" s="234"/>
      <c r="J60" s="234"/>
      <c r="K60" s="234"/>
      <c r="L60" s="234"/>
      <c r="M60" s="234"/>
      <c r="N60" s="234">
        <v>0</v>
      </c>
      <c r="O60" s="235"/>
      <c r="P60" s="1"/>
      <c r="Q60" s="283"/>
      <c r="R60" s="234"/>
      <c r="S60" s="234"/>
      <c r="T60" s="235"/>
      <c r="U60" s="1"/>
      <c r="V60" s="1"/>
      <c r="W60" s="1"/>
      <c r="X60" s="1"/>
      <c r="Y60" s="1"/>
      <c r="Z60" s="1"/>
      <c r="AA60" s="1"/>
      <c r="AB60" s="1"/>
      <c r="AC60" s="1"/>
      <c r="AD60" s="1"/>
      <c r="AE60" s="1"/>
      <c r="AF60" s="1"/>
      <c r="AG60" s="1"/>
      <c r="AH60" s="1"/>
      <c r="AI60" s="1"/>
      <c r="AJ60" s="1"/>
      <c r="AK60" s="1"/>
      <c r="AL60" s="1"/>
      <c r="AM60" s="1"/>
      <c r="AN60" s="1"/>
      <c r="AO60" s="1"/>
      <c r="AP60" s="1"/>
      <c r="AQ60" s="1"/>
      <c r="AR60" s="1"/>
    </row>
    <row r="61" spans="1:44" x14ac:dyDescent="0.35">
      <c r="A61" s="665"/>
      <c r="B61" s="268" t="s">
        <v>82</v>
      </c>
      <c r="C61" s="238"/>
      <c r="D61" s="238"/>
      <c r="E61" s="238">
        <f>COUNTA(Q65:S65)</f>
        <v>0</v>
      </c>
      <c r="F61" s="239"/>
      <c r="G61" s="191"/>
      <c r="H61" s="238"/>
      <c r="I61" s="238"/>
      <c r="J61" s="238"/>
      <c r="K61" s="238"/>
      <c r="L61" s="238"/>
      <c r="M61" s="238"/>
      <c r="N61" s="238">
        <v>0</v>
      </c>
      <c r="O61" s="239"/>
      <c r="P61" s="1"/>
      <c r="Q61" s="268"/>
      <c r="R61" s="238"/>
      <c r="S61" s="238"/>
      <c r="T61" s="239"/>
      <c r="U61" s="1"/>
      <c r="V61" s="1"/>
      <c r="W61" s="1"/>
      <c r="X61" s="1"/>
      <c r="Y61" s="1"/>
      <c r="Z61" s="1"/>
      <c r="AA61" s="1"/>
      <c r="AB61" s="1"/>
      <c r="AC61" s="1"/>
      <c r="AD61" s="1"/>
      <c r="AE61" s="1"/>
      <c r="AF61" s="1"/>
      <c r="AG61" s="1"/>
      <c r="AH61" s="1"/>
      <c r="AI61" s="1"/>
      <c r="AJ61" s="1"/>
      <c r="AK61" s="1"/>
      <c r="AL61" s="1"/>
      <c r="AM61" s="1"/>
      <c r="AN61" s="1"/>
      <c r="AO61" s="1"/>
      <c r="AP61" s="1"/>
      <c r="AQ61" s="1"/>
      <c r="AR61" s="1"/>
    </row>
    <row r="62" spans="1:44" x14ac:dyDescent="0.35">
      <c r="A62" s="665"/>
      <c r="B62" s="267"/>
      <c r="C62" s="236"/>
      <c r="D62" s="236"/>
      <c r="E62" s="236">
        <f t="shared" ref="E62" si="6">COUNTA(Q62:S62)</f>
        <v>0</v>
      </c>
      <c r="F62" s="237"/>
      <c r="G62" s="191"/>
      <c r="H62" s="236"/>
      <c r="I62" s="236"/>
      <c r="J62" s="236"/>
      <c r="K62" s="236"/>
      <c r="L62" s="236"/>
      <c r="M62" s="236"/>
      <c r="N62" s="236"/>
      <c r="O62" s="237"/>
      <c r="P62" s="1"/>
      <c r="Q62" s="267"/>
      <c r="R62" s="236"/>
      <c r="S62" s="236"/>
      <c r="T62" s="237"/>
      <c r="U62" s="1"/>
      <c r="V62" s="1"/>
      <c r="W62" s="1"/>
      <c r="X62" s="1"/>
      <c r="Y62" s="1"/>
      <c r="Z62" s="1"/>
      <c r="AA62" s="1"/>
      <c r="AB62" s="1"/>
      <c r="AC62" s="1"/>
      <c r="AD62" s="1"/>
      <c r="AE62" s="1"/>
      <c r="AF62" s="1"/>
      <c r="AG62" s="1"/>
      <c r="AH62" s="1"/>
      <c r="AI62" s="1"/>
      <c r="AJ62" s="1"/>
      <c r="AK62" s="1"/>
      <c r="AL62" s="1"/>
      <c r="AM62" s="1"/>
      <c r="AN62" s="1"/>
      <c r="AO62" s="1"/>
      <c r="AP62" s="1"/>
      <c r="AQ62" s="1"/>
      <c r="AR62" s="1"/>
    </row>
    <row r="63" spans="1:44" x14ac:dyDescent="0.35">
      <c r="A63" s="665"/>
      <c r="B63" s="268"/>
      <c r="C63" s="238"/>
      <c r="D63" s="238"/>
      <c r="E63" s="238">
        <f t="shared" ref="E63" si="7">COUNTA(Q67:S67)</f>
        <v>0</v>
      </c>
      <c r="F63" s="239"/>
      <c r="G63" s="191"/>
      <c r="H63" s="238"/>
      <c r="I63" s="238"/>
      <c r="J63" s="238"/>
      <c r="K63" s="238"/>
      <c r="L63" s="238"/>
      <c r="M63" s="238"/>
      <c r="N63" s="238"/>
      <c r="O63" s="239"/>
      <c r="P63" s="1"/>
      <c r="Q63" s="268"/>
      <c r="R63" s="238"/>
      <c r="S63" s="238"/>
      <c r="T63" s="239"/>
      <c r="U63" s="1"/>
      <c r="V63" s="1"/>
      <c r="W63" s="1"/>
      <c r="X63" s="1"/>
      <c r="Y63" s="1"/>
      <c r="Z63" s="1"/>
      <c r="AA63" s="1"/>
      <c r="AB63" s="1"/>
      <c r="AC63" s="1"/>
      <c r="AD63" s="1"/>
      <c r="AE63" s="1"/>
      <c r="AF63" s="1"/>
      <c r="AG63" s="1"/>
      <c r="AH63" s="1"/>
      <c r="AI63" s="1"/>
      <c r="AJ63" s="1"/>
      <c r="AK63" s="1"/>
      <c r="AL63" s="1"/>
      <c r="AM63" s="1"/>
      <c r="AN63" s="1"/>
      <c r="AO63" s="1"/>
      <c r="AP63" s="1"/>
      <c r="AQ63" s="1"/>
      <c r="AR63" s="1"/>
    </row>
    <row r="64" spans="1:44" x14ac:dyDescent="0.35">
      <c r="A64" s="665"/>
      <c r="B64" s="267"/>
      <c r="C64" s="236"/>
      <c r="D64" s="236"/>
      <c r="E64" s="236">
        <f t="shared" ref="E64" si="8">COUNTA(Q64:S64)</f>
        <v>0</v>
      </c>
      <c r="F64" s="237"/>
      <c r="G64" s="191"/>
      <c r="H64" s="236"/>
      <c r="I64" s="236"/>
      <c r="J64" s="236"/>
      <c r="K64" s="236"/>
      <c r="L64" s="236"/>
      <c r="M64" s="236"/>
      <c r="N64" s="236"/>
      <c r="O64" s="237"/>
      <c r="P64" s="1"/>
      <c r="Q64" s="267"/>
      <c r="R64" s="236"/>
      <c r="S64" s="236"/>
      <c r="T64" s="237"/>
      <c r="U64" s="1"/>
      <c r="V64" s="1"/>
      <c r="W64" s="1"/>
      <c r="X64" s="1"/>
      <c r="Y64" s="1"/>
      <c r="Z64" s="1"/>
      <c r="AA64" s="1"/>
      <c r="AB64" s="1"/>
      <c r="AC64" s="1"/>
      <c r="AD64" s="1"/>
      <c r="AE64" s="1"/>
      <c r="AF64" s="1"/>
      <c r="AG64" s="1"/>
      <c r="AH64" s="1"/>
      <c r="AI64" s="1"/>
      <c r="AJ64" s="1"/>
      <c r="AK64" s="1"/>
      <c r="AL64" s="1"/>
      <c r="AM64" s="1"/>
      <c r="AN64" s="1"/>
      <c r="AO64" s="1"/>
      <c r="AP64" s="1"/>
      <c r="AQ64" s="1"/>
      <c r="AR64" s="1"/>
    </row>
    <row r="65" spans="1:44" ht="15" thickBot="1" x14ac:dyDescent="0.4">
      <c r="A65" s="666"/>
      <c r="B65" s="269"/>
      <c r="C65" s="240"/>
      <c r="D65" s="240"/>
      <c r="E65" s="240">
        <f t="shared" ref="E65" si="9">COUNTA(Q69:S69)</f>
        <v>0</v>
      </c>
      <c r="F65" s="241"/>
      <c r="G65" s="194"/>
      <c r="H65" s="240"/>
      <c r="I65" s="240"/>
      <c r="J65" s="240"/>
      <c r="K65" s="240"/>
      <c r="L65" s="240"/>
      <c r="M65" s="240"/>
      <c r="N65" s="240"/>
      <c r="O65" s="241"/>
      <c r="P65" s="1"/>
      <c r="Q65" s="269"/>
      <c r="R65" s="240"/>
      <c r="S65" s="240"/>
      <c r="T65" s="241"/>
      <c r="U65" s="1"/>
      <c r="V65" s="1"/>
      <c r="W65" s="1"/>
      <c r="X65" s="1"/>
      <c r="Y65" s="1"/>
      <c r="Z65" s="1"/>
      <c r="AA65" s="1"/>
      <c r="AB65" s="1"/>
      <c r="AC65" s="1"/>
      <c r="AD65" s="1"/>
      <c r="AE65" s="1"/>
      <c r="AF65" s="1"/>
      <c r="AG65" s="1"/>
      <c r="AH65" s="1"/>
      <c r="AI65" s="1"/>
      <c r="AJ65" s="1"/>
      <c r="AK65" s="1"/>
      <c r="AL65" s="1"/>
      <c r="AM65" s="1"/>
      <c r="AN65" s="1"/>
      <c r="AO65" s="1"/>
      <c r="AP65" s="1"/>
      <c r="AQ65" s="1"/>
      <c r="AR65" s="1"/>
    </row>
    <row r="66" spans="1:44" ht="15" thickBot="1" x14ac:dyDescent="0.4">
      <c r="A66" s="120"/>
      <c r="B66" s="120"/>
      <c r="C66" s="120"/>
      <c r="D66" s="120"/>
      <c r="E66" s="120"/>
      <c r="F66" s="120"/>
      <c r="G66" s="120"/>
      <c r="H66" s="120"/>
      <c r="I66" s="120"/>
      <c r="J66" s="120"/>
      <c r="K66" s="120"/>
      <c r="L66" s="120"/>
      <c r="M66" s="120"/>
      <c r="N66" s="120"/>
      <c r="O66" s="120"/>
      <c r="P66" s="120"/>
      <c r="Q66" s="120"/>
      <c r="R66" s="120"/>
      <c r="S66" s="120"/>
      <c r="T66" s="120"/>
      <c r="U66" s="120"/>
      <c r="V66" s="120"/>
      <c r="W66" s="120"/>
      <c r="X66" s="120"/>
      <c r="Y66" s="120"/>
      <c r="Z66" s="120"/>
      <c r="AA66" s="120"/>
      <c r="AB66" s="120"/>
      <c r="AC66" s="120"/>
      <c r="AD66" s="120"/>
      <c r="AE66" s="120"/>
      <c r="AF66" s="120"/>
      <c r="AG66" s="120"/>
      <c r="AH66" s="120"/>
      <c r="AI66" s="120"/>
      <c r="AJ66" s="120"/>
      <c r="AK66" s="120"/>
      <c r="AL66" s="120"/>
      <c r="AM66" s="120"/>
      <c r="AN66" s="120"/>
      <c r="AO66" s="120"/>
      <c r="AP66" s="120"/>
      <c r="AQ66" s="120"/>
    </row>
    <row r="67" spans="1:44" x14ac:dyDescent="0.35">
      <c r="A67" s="122" t="s">
        <v>152</v>
      </c>
      <c r="B67" s="178" t="s">
        <v>453</v>
      </c>
      <c r="G67" s="120"/>
      <c r="AR67" t="s">
        <v>153</v>
      </c>
    </row>
    <row r="68" spans="1:44" x14ac:dyDescent="0.35">
      <c r="A68" s="123" t="s">
        <v>154</v>
      </c>
      <c r="B68" s="181">
        <v>19</v>
      </c>
      <c r="G68" s="120"/>
      <c r="AR68" t="s">
        <v>155</v>
      </c>
    </row>
    <row r="69" spans="1:44" ht="15" thickBot="1" x14ac:dyDescent="0.4">
      <c r="A69" s="125" t="s">
        <v>156</v>
      </c>
      <c r="B69" s="126" t="s">
        <v>190</v>
      </c>
      <c r="G69" s="120"/>
      <c r="AR69" s="3" t="s">
        <v>158</v>
      </c>
    </row>
    <row r="70" spans="1:44" x14ac:dyDescent="0.35">
      <c r="A70" s="4"/>
      <c r="B70" s="4"/>
      <c r="C70" s="4"/>
      <c r="D70" s="4"/>
      <c r="E70" s="4"/>
      <c r="F70" s="4"/>
      <c r="G70" s="121"/>
      <c r="H70" s="4"/>
      <c r="I70" s="4"/>
      <c r="J70" s="4"/>
      <c r="K70" s="4"/>
      <c r="L70" s="4"/>
      <c r="M70" s="4"/>
      <c r="N70" s="4"/>
      <c r="O70" s="4"/>
      <c r="P70" s="4"/>
      <c r="Q70" s="4"/>
      <c r="R70" s="4"/>
      <c r="S70" s="4"/>
      <c r="T70" s="4"/>
      <c r="U70" s="4"/>
      <c r="V70" s="658" t="s">
        <v>159</v>
      </c>
      <c r="W70" s="659"/>
      <c r="X70" s="659"/>
      <c r="Y70" s="659"/>
      <c r="Z70" s="659"/>
      <c r="AA70" s="658" t="s">
        <v>160</v>
      </c>
      <c r="AB70" s="659"/>
      <c r="AC70" s="659"/>
      <c r="AD70" s="659"/>
      <c r="AE70" s="659"/>
      <c r="AF70" s="658" t="s">
        <v>161</v>
      </c>
      <c r="AG70" s="659"/>
      <c r="AH70" s="659"/>
      <c r="AI70" s="659"/>
      <c r="AJ70" s="660"/>
      <c r="AK70" s="655" t="s">
        <v>162</v>
      </c>
      <c r="AL70" s="656"/>
      <c r="AM70" s="656"/>
      <c r="AN70" s="656"/>
      <c r="AO70" s="656"/>
      <c r="AP70" s="657"/>
      <c r="AQ70" s="4"/>
      <c r="AR70" t="s">
        <v>163</v>
      </c>
    </row>
    <row r="71" spans="1:44" ht="43.5" x14ac:dyDescent="0.35">
      <c r="A71" s="4"/>
      <c r="B71" s="69" t="s">
        <v>56</v>
      </c>
      <c r="C71" s="70" t="s">
        <v>57</v>
      </c>
      <c r="D71" s="70" t="s">
        <v>58</v>
      </c>
      <c r="E71" s="69" t="s">
        <v>164</v>
      </c>
      <c r="F71" s="71" t="s">
        <v>59</v>
      </c>
      <c r="G71" s="121"/>
      <c r="H71" s="284" t="s">
        <v>165</v>
      </c>
      <c r="I71" s="285" t="s">
        <v>166</v>
      </c>
      <c r="J71" s="285" t="s">
        <v>167</v>
      </c>
      <c r="K71" s="286" t="s">
        <v>168</v>
      </c>
      <c r="L71" s="285" t="s">
        <v>169</v>
      </c>
      <c r="M71" s="285" t="s">
        <v>170</v>
      </c>
      <c r="N71" s="285" t="s">
        <v>171</v>
      </c>
      <c r="O71" s="287" t="s">
        <v>172</v>
      </c>
      <c r="Q71" s="114" t="s">
        <v>173</v>
      </c>
      <c r="R71" s="115" t="s">
        <v>174</v>
      </c>
      <c r="S71" s="116" t="s">
        <v>175</v>
      </c>
      <c r="T71" s="72" t="s">
        <v>176</v>
      </c>
      <c r="V71" s="76" t="s">
        <v>177</v>
      </c>
      <c r="W71" s="77" t="s">
        <v>178</v>
      </c>
      <c r="X71" s="77" t="s">
        <v>179</v>
      </c>
      <c r="Y71" s="77" t="s">
        <v>180</v>
      </c>
      <c r="Z71" s="78" t="s">
        <v>181</v>
      </c>
      <c r="AA71" s="76" t="s">
        <v>177</v>
      </c>
      <c r="AB71" s="77" t="s">
        <v>178</v>
      </c>
      <c r="AC71" s="77" t="s">
        <v>179</v>
      </c>
      <c r="AD71" s="77" t="s">
        <v>180</v>
      </c>
      <c r="AE71" s="78" t="s">
        <v>181</v>
      </c>
      <c r="AF71" s="76" t="s">
        <v>177</v>
      </c>
      <c r="AG71" s="77" t="s">
        <v>178</v>
      </c>
      <c r="AH71" s="77" t="s">
        <v>179</v>
      </c>
      <c r="AI71" s="77" t="s">
        <v>180</v>
      </c>
      <c r="AJ71" s="79" t="s">
        <v>181</v>
      </c>
      <c r="AK71" s="80" t="s">
        <v>173</v>
      </c>
      <c r="AL71" s="81"/>
      <c r="AM71" s="81" t="s">
        <v>174</v>
      </c>
      <c r="AN71" s="81"/>
      <c r="AO71" s="81" t="s">
        <v>175</v>
      </c>
      <c r="AP71" s="82"/>
      <c r="AR71" t="s">
        <v>182</v>
      </c>
    </row>
    <row r="72" spans="1:44" ht="15" thickBot="1" x14ac:dyDescent="0.4">
      <c r="F72" s="5"/>
      <c r="G72" s="120"/>
      <c r="AR72" t="s">
        <v>183</v>
      </c>
    </row>
    <row r="73" spans="1:44" x14ac:dyDescent="0.35">
      <c r="A73" s="661" t="s">
        <v>60</v>
      </c>
      <c r="B73" s="255" t="s">
        <v>61</v>
      </c>
      <c r="C73" s="212">
        <v>1</v>
      </c>
      <c r="D73" s="212">
        <v>2</v>
      </c>
      <c r="E73" s="212">
        <f t="shared" ref="E73:E92" si="10">COUNTA(Q73:S73)</f>
        <v>2</v>
      </c>
      <c r="F73" s="213" cm="1">
        <f t="array" ref="F73">INDEX(CALCOLI!$R$12:$AC$12, ,_xlfn.XMATCH(B69,CALCOLI!$R$1:$AC$1,0))</f>
        <v>330</v>
      </c>
      <c r="G73" s="190"/>
      <c r="H73" s="255">
        <v>0.1</v>
      </c>
      <c r="I73" s="212">
        <v>10</v>
      </c>
      <c r="J73" s="212" t="s">
        <v>184</v>
      </c>
      <c r="K73" s="212">
        <v>0</v>
      </c>
      <c r="L73" s="212">
        <v>1</v>
      </c>
      <c r="M73" s="212" t="s">
        <v>184</v>
      </c>
      <c r="N73" s="212">
        <v>0</v>
      </c>
      <c r="O73" s="256">
        <v>0</v>
      </c>
      <c r="P73" s="1"/>
      <c r="Q73" s="255" t="str" cm="1">
        <f t="array" ref="Q73">INDEX(CALCOLI!$R$17:$AC$17, ,_xlfn.XMATCH(B69,CALCOLI!$R$1:$AC$1,0))</f>
        <v>264,324</v>
      </c>
      <c r="R73" s="212" t="str" cm="1">
        <f t="array" ref="R73">INDEX(CALCOLI!$R$18:$AC$18, ,_xlfn.XMATCH(B69,CALCOLI!$R$1:$AC$1,0))</f>
        <v>1037,1307</v>
      </c>
      <c r="S73" s="212"/>
      <c r="T73" s="256">
        <v>0.1</v>
      </c>
      <c r="U73" s="1"/>
      <c r="V73" s="1"/>
      <c r="W73" s="1"/>
      <c r="X73" s="1"/>
      <c r="Y73" s="1"/>
      <c r="Z73" s="1"/>
      <c r="AA73" s="1"/>
      <c r="AB73" s="1"/>
      <c r="AC73" s="1"/>
      <c r="AD73" s="1"/>
      <c r="AE73" s="1"/>
      <c r="AF73" s="1"/>
      <c r="AG73" s="1"/>
      <c r="AH73" s="1"/>
      <c r="AI73" s="1"/>
      <c r="AJ73" s="1"/>
      <c r="AK73" s="1"/>
      <c r="AL73" s="1"/>
      <c r="AM73" s="1"/>
      <c r="AN73" s="1"/>
      <c r="AO73" s="1"/>
      <c r="AP73" s="1"/>
      <c r="AQ73" s="1"/>
      <c r="AR73" s="1" t="s">
        <v>185</v>
      </c>
    </row>
    <row r="74" spans="1:44" x14ac:dyDescent="0.35">
      <c r="A74" s="662"/>
      <c r="B74" s="288" t="s">
        <v>62</v>
      </c>
      <c r="C74" s="214"/>
      <c r="D74" s="214"/>
      <c r="E74" s="214">
        <f t="shared" si="10"/>
        <v>2</v>
      </c>
      <c r="F74" s="215" cm="1">
        <f t="array" ref="F74">INDEX(CALCOLI!$R$12:$AC$12, ,_xlfn.XMATCH(B69,CALCOLI!$R$1:$AC$1,0))</f>
        <v>330</v>
      </c>
      <c r="G74" s="191"/>
      <c r="H74" s="257">
        <v>0.1</v>
      </c>
      <c r="I74" s="215">
        <v>10</v>
      </c>
      <c r="J74" s="215" t="s">
        <v>184</v>
      </c>
      <c r="K74" s="215">
        <v>0</v>
      </c>
      <c r="L74" s="215">
        <v>1</v>
      </c>
      <c r="M74" s="215" t="s">
        <v>184</v>
      </c>
      <c r="N74" s="215">
        <v>0</v>
      </c>
      <c r="O74" s="258">
        <v>0</v>
      </c>
      <c r="P74" s="1"/>
      <c r="Q74" s="257" t="str" cm="1">
        <f t="array" ref="Q74">INDEX(CALCOLI!$R$17:$AC$17, ,_xlfn.XMATCH(B69,CALCOLI!$R$1:$AC$1,0))</f>
        <v>264,324</v>
      </c>
      <c r="R74" s="215" t="str" cm="1">
        <f t="array" ref="R74">INDEX(CALCOLI!$R$18:$AC$18, ,_xlfn.XMATCH(B69,CALCOLI!$R$1:$AC$1,0))</f>
        <v>1037,1307</v>
      </c>
      <c r="S74" s="215"/>
      <c r="T74" s="258">
        <v>0.1</v>
      </c>
      <c r="U74" s="1"/>
      <c r="V74" s="192"/>
      <c r="W74" s="1"/>
      <c r="X74" s="1"/>
      <c r="Y74" s="192"/>
      <c r="Z74" s="192"/>
      <c r="AA74" s="192"/>
      <c r="AB74" s="192"/>
      <c r="AC74" s="192"/>
      <c r="AD74" s="192"/>
      <c r="AE74" s="1"/>
      <c r="AF74" s="1"/>
      <c r="AG74" s="1"/>
      <c r="AH74" s="1"/>
      <c r="AI74" s="1"/>
      <c r="AJ74" s="1"/>
      <c r="AK74" s="1"/>
      <c r="AL74" s="1"/>
      <c r="AM74" s="1"/>
      <c r="AN74" s="1"/>
      <c r="AO74" s="1"/>
      <c r="AP74" s="1"/>
      <c r="AQ74" s="1"/>
      <c r="AR74" s="1" t="s">
        <v>157</v>
      </c>
    </row>
    <row r="75" spans="1:44" x14ac:dyDescent="0.35">
      <c r="A75" s="662"/>
      <c r="B75" s="259" t="s">
        <v>63</v>
      </c>
      <c r="C75" s="218"/>
      <c r="D75" s="218"/>
      <c r="E75" s="217">
        <f t="shared" si="10"/>
        <v>2</v>
      </c>
      <c r="F75" s="219" cm="1">
        <f t="array" ref="F75">INDEX(CALCOLI!$R$20:$AC$20, ,_xlfn.XMATCH(B69,CALCOLI!$R$1:$AC$1,0))</f>
        <v>667</v>
      </c>
      <c r="G75" s="193"/>
      <c r="H75" s="259">
        <v>0.1</v>
      </c>
      <c r="I75" s="217">
        <v>1</v>
      </c>
      <c r="J75" s="217" t="s">
        <v>184</v>
      </c>
      <c r="K75" s="217">
        <v>0</v>
      </c>
      <c r="L75" s="217">
        <v>1</v>
      </c>
      <c r="M75" s="217" t="s">
        <v>186</v>
      </c>
      <c r="N75" s="217">
        <v>0</v>
      </c>
      <c r="O75" s="260">
        <v>2</v>
      </c>
      <c r="P75" s="1"/>
      <c r="Q75" s="259" t="str" cm="1">
        <f t="array" ref="Q75">INDEX(CALCOLI!$R$21:$AC$21, ,_xlfn.XMATCH(B69,CALCOLI!$R$1:$AC$1,0))</f>
        <v>1067,1440</v>
      </c>
      <c r="R75" s="217" t="str" cm="1">
        <f t="array" ref="R75">INDEX(CALCOLI!$R$22:$AC$22, ,_xlfn.XMATCH(B69,CALCOLI!$R$1:$AC$1,0))</f>
        <v>0,294</v>
      </c>
      <c r="S75" s="217"/>
      <c r="T75" s="260">
        <v>0.1</v>
      </c>
      <c r="U75" s="1"/>
      <c r="V75" s="1"/>
      <c r="W75" s="1"/>
      <c r="X75" s="1"/>
      <c r="Y75" s="1"/>
      <c r="Z75" s="1"/>
      <c r="AA75" s="1"/>
      <c r="AB75" s="1"/>
      <c r="AC75" s="1"/>
      <c r="AD75" s="1"/>
      <c r="AE75" s="1"/>
      <c r="AF75" s="1"/>
      <c r="AG75" s="1"/>
      <c r="AH75" s="1"/>
      <c r="AI75" s="1"/>
      <c r="AJ75" s="1"/>
      <c r="AK75" s="1"/>
      <c r="AL75" s="1"/>
      <c r="AM75" s="1"/>
      <c r="AN75" s="1"/>
      <c r="AO75" s="1"/>
      <c r="AP75" s="1"/>
      <c r="AQ75" s="1"/>
      <c r="AR75" s="1" t="s">
        <v>187</v>
      </c>
    </row>
    <row r="76" spans="1:44" ht="15" thickBot="1" x14ac:dyDescent="0.4">
      <c r="A76" s="663"/>
      <c r="B76" s="291"/>
      <c r="C76" s="216"/>
      <c r="D76" s="216"/>
      <c r="E76" s="214">
        <f t="shared" si="10"/>
        <v>0</v>
      </c>
      <c r="F76" s="292"/>
      <c r="G76" s="194"/>
      <c r="H76" s="272"/>
      <c r="I76" s="273"/>
      <c r="J76" s="273"/>
      <c r="K76" s="273"/>
      <c r="L76" s="273"/>
      <c r="M76" s="273"/>
      <c r="N76" s="273"/>
      <c r="O76" s="274"/>
      <c r="P76" s="1"/>
      <c r="Q76" s="272"/>
      <c r="R76" s="273"/>
      <c r="S76" s="273"/>
      <c r="T76" s="274"/>
      <c r="U76" s="1"/>
      <c r="V76" s="1"/>
      <c r="W76" s="1"/>
      <c r="X76" s="1"/>
      <c r="Y76" s="1"/>
      <c r="Z76" s="1"/>
      <c r="AA76" s="1"/>
      <c r="AB76" s="1"/>
      <c r="AC76" s="1"/>
      <c r="AD76" s="1"/>
      <c r="AE76" s="1"/>
      <c r="AF76" s="1"/>
      <c r="AG76" s="1"/>
      <c r="AH76" s="1"/>
      <c r="AI76" s="1"/>
      <c r="AJ76" s="1"/>
      <c r="AK76" s="1"/>
      <c r="AL76" s="1"/>
      <c r="AM76" s="1"/>
      <c r="AN76" s="1"/>
      <c r="AO76" s="1"/>
      <c r="AP76" s="1"/>
      <c r="AQ76" s="1"/>
      <c r="AR76" s="1" t="s">
        <v>188</v>
      </c>
    </row>
    <row r="77" spans="1:44" x14ac:dyDescent="0.35">
      <c r="A77" s="667" t="s">
        <v>64</v>
      </c>
      <c r="B77" s="275" t="s">
        <v>65</v>
      </c>
      <c r="C77" s="220">
        <v>2</v>
      </c>
      <c r="D77" s="220">
        <v>2</v>
      </c>
      <c r="E77" s="220">
        <f t="shared" si="10"/>
        <v>1</v>
      </c>
      <c r="F77" s="242">
        <v>120</v>
      </c>
      <c r="G77" s="190"/>
      <c r="H77" s="270">
        <v>0.2</v>
      </c>
      <c r="I77" s="270">
        <v>30</v>
      </c>
      <c r="J77" s="270" t="s">
        <v>184</v>
      </c>
      <c r="K77" s="270">
        <v>0</v>
      </c>
      <c r="L77" s="270">
        <v>1</v>
      </c>
      <c r="M77" s="270" t="s">
        <v>184</v>
      </c>
      <c r="N77" s="270">
        <v>0</v>
      </c>
      <c r="O77" s="271">
        <v>0</v>
      </c>
      <c r="P77" s="1"/>
      <c r="Q77" s="566" t="s">
        <v>192</v>
      </c>
      <c r="R77" s="220"/>
      <c r="S77" s="220"/>
      <c r="T77" s="242">
        <v>0.1</v>
      </c>
      <c r="U77" s="1"/>
      <c r="V77" s="1"/>
      <c r="W77" s="1"/>
      <c r="X77" s="1"/>
      <c r="Y77" s="1"/>
      <c r="Z77" s="1"/>
      <c r="AA77" s="1"/>
      <c r="AB77" s="1"/>
      <c r="AC77" s="1"/>
      <c r="AD77" s="1"/>
      <c r="AE77" s="1"/>
      <c r="AF77" s="1"/>
      <c r="AG77" s="1"/>
      <c r="AH77" s="1"/>
      <c r="AI77" s="1"/>
      <c r="AJ77" s="1"/>
      <c r="AK77" s="1"/>
      <c r="AL77" s="1"/>
      <c r="AM77" s="1"/>
      <c r="AN77" s="1"/>
      <c r="AO77" s="1"/>
      <c r="AP77" s="1"/>
      <c r="AQ77" s="1"/>
      <c r="AR77" s="1" t="s">
        <v>189</v>
      </c>
    </row>
    <row r="78" spans="1:44" x14ac:dyDescent="0.35">
      <c r="A78" s="668"/>
      <c r="B78" s="262" t="s">
        <v>66</v>
      </c>
      <c r="C78" s="223">
        <v>1</v>
      </c>
      <c r="D78" s="223">
        <v>7</v>
      </c>
      <c r="E78" s="223">
        <f>COUNTA(Q78:S78)</f>
        <v>2</v>
      </c>
      <c r="F78" s="245">
        <v>240</v>
      </c>
      <c r="G78" s="191"/>
      <c r="H78" s="223">
        <v>0.4</v>
      </c>
      <c r="I78" s="223">
        <v>20</v>
      </c>
      <c r="J78" s="223" t="s">
        <v>184</v>
      </c>
      <c r="K78" s="223">
        <v>0</v>
      </c>
      <c r="L78" s="223">
        <v>0.8</v>
      </c>
      <c r="M78" s="223" t="s">
        <v>184</v>
      </c>
      <c r="N78" s="223">
        <v>0</v>
      </c>
      <c r="O78" s="245">
        <v>0</v>
      </c>
      <c r="P78" s="1"/>
      <c r="Q78" s="747" t="s">
        <v>500</v>
      </c>
      <c r="R78" s="569" t="s">
        <v>491</v>
      </c>
      <c r="S78" s="223"/>
      <c r="T78" s="245">
        <v>0.2</v>
      </c>
      <c r="U78" s="1"/>
      <c r="V78" s="1"/>
      <c r="W78" s="1"/>
      <c r="X78" s="1"/>
      <c r="Y78" s="1"/>
      <c r="Z78" s="1"/>
      <c r="AA78" s="1"/>
      <c r="AB78" s="1"/>
      <c r="AC78" s="1"/>
      <c r="AD78" s="1"/>
      <c r="AE78" s="1"/>
      <c r="AF78" s="1"/>
      <c r="AG78" s="1"/>
      <c r="AH78" s="1"/>
      <c r="AI78" s="1"/>
      <c r="AJ78" s="1"/>
      <c r="AK78" s="1"/>
      <c r="AL78" s="1"/>
      <c r="AM78" s="1"/>
      <c r="AN78" s="1"/>
      <c r="AO78" s="1"/>
      <c r="AP78" s="1"/>
      <c r="AQ78" s="1"/>
      <c r="AR78" s="1" t="s">
        <v>190</v>
      </c>
    </row>
    <row r="79" spans="1:44" x14ac:dyDescent="0.35">
      <c r="A79" s="668"/>
      <c r="B79" s="261" t="s">
        <v>67</v>
      </c>
      <c r="C79" s="221"/>
      <c r="D79" s="221"/>
      <c r="E79" s="221">
        <f t="shared" si="10"/>
        <v>0</v>
      </c>
      <c r="F79" s="243"/>
      <c r="G79" s="191"/>
      <c r="H79" s="221">
        <v>0.25</v>
      </c>
      <c r="I79" s="221">
        <v>30</v>
      </c>
      <c r="J79" s="221" t="s">
        <v>184</v>
      </c>
      <c r="K79" s="221">
        <v>0</v>
      </c>
      <c r="L79" s="221">
        <v>0.8</v>
      </c>
      <c r="M79" s="221" t="s">
        <v>184</v>
      </c>
      <c r="N79" s="221">
        <v>0</v>
      </c>
      <c r="O79" s="243">
        <v>0</v>
      </c>
      <c r="P79" s="1"/>
      <c r="Q79" s="567"/>
      <c r="R79" s="221"/>
      <c r="S79" s="221"/>
      <c r="T79" s="243">
        <v>0.15</v>
      </c>
      <c r="U79" s="1"/>
      <c r="V79" s="1"/>
      <c r="W79" s="1"/>
      <c r="X79" s="1"/>
      <c r="Y79" s="1"/>
      <c r="Z79" s="1"/>
      <c r="AA79" s="1"/>
      <c r="AB79" s="1"/>
      <c r="AC79" s="1"/>
      <c r="AD79" s="1"/>
      <c r="AE79" s="1"/>
      <c r="AF79" s="1"/>
      <c r="AG79" s="1"/>
      <c r="AH79" s="1"/>
      <c r="AI79" s="1"/>
      <c r="AJ79" s="1"/>
      <c r="AK79" s="1"/>
      <c r="AL79" s="1"/>
      <c r="AM79" s="1"/>
      <c r="AN79" s="1"/>
      <c r="AO79" s="1"/>
      <c r="AP79" s="1"/>
      <c r="AQ79" s="1"/>
      <c r="AR79" s="1"/>
    </row>
    <row r="80" spans="1:44" x14ac:dyDescent="0.35">
      <c r="A80" s="668"/>
      <c r="B80" s="262" t="s">
        <v>68</v>
      </c>
      <c r="C80" s="223"/>
      <c r="D80" s="223"/>
      <c r="E80" s="223">
        <f t="shared" si="10"/>
        <v>0</v>
      </c>
      <c r="F80" s="245"/>
      <c r="G80" s="191"/>
      <c r="H80" s="223">
        <v>0.4</v>
      </c>
      <c r="I80" s="223">
        <v>20</v>
      </c>
      <c r="J80" s="223" t="s">
        <v>184</v>
      </c>
      <c r="K80" s="223">
        <v>0</v>
      </c>
      <c r="L80" s="223">
        <v>0.8</v>
      </c>
      <c r="M80" s="223" t="s">
        <v>184</v>
      </c>
      <c r="N80" s="223">
        <v>0</v>
      </c>
      <c r="O80" s="245">
        <v>0</v>
      </c>
      <c r="P80" s="1"/>
      <c r="Q80" s="568"/>
      <c r="R80" s="223"/>
      <c r="S80" s="223"/>
      <c r="T80" s="245">
        <v>0.2</v>
      </c>
      <c r="U80" s="1"/>
      <c r="V80" s="1"/>
      <c r="W80" s="1"/>
      <c r="X80" s="1"/>
      <c r="Y80" s="1"/>
      <c r="Z80" s="1"/>
      <c r="AA80" s="1"/>
      <c r="AB80" s="1"/>
      <c r="AC80" s="1"/>
      <c r="AD80" s="1"/>
      <c r="AE80" s="1"/>
      <c r="AF80" s="1"/>
      <c r="AG80" s="1"/>
      <c r="AH80" s="1"/>
      <c r="AI80" s="1"/>
      <c r="AJ80" s="1"/>
      <c r="AK80" s="1"/>
      <c r="AL80" s="1"/>
      <c r="AM80" s="1"/>
      <c r="AN80" s="1"/>
      <c r="AO80" s="1"/>
      <c r="AP80" s="1"/>
      <c r="AQ80" s="1"/>
      <c r="AR80" s="1"/>
    </row>
    <row r="81" spans="1:44" ht="15" thickBot="1" x14ac:dyDescent="0.4">
      <c r="A81" s="669"/>
      <c r="B81" s="276"/>
      <c r="C81" s="222"/>
      <c r="D81" s="222"/>
      <c r="E81" s="221">
        <f t="shared" si="10"/>
        <v>0</v>
      </c>
      <c r="F81" s="244"/>
      <c r="G81" s="194"/>
      <c r="H81" s="222"/>
      <c r="I81" s="222"/>
      <c r="J81" s="222"/>
      <c r="K81" s="222"/>
      <c r="L81" s="222"/>
      <c r="M81" s="222"/>
      <c r="N81" s="222"/>
      <c r="O81" s="244"/>
      <c r="P81" s="1"/>
      <c r="Q81" s="276"/>
      <c r="R81" s="222"/>
      <c r="S81" s="222"/>
      <c r="T81" s="244"/>
      <c r="U81" s="1"/>
      <c r="V81" s="1"/>
      <c r="W81" s="1"/>
      <c r="X81" s="1"/>
      <c r="Y81" s="1"/>
      <c r="Z81" s="1"/>
      <c r="AA81" s="1"/>
      <c r="AB81" s="1"/>
      <c r="AC81" s="1"/>
      <c r="AD81" s="1"/>
      <c r="AE81" s="1"/>
      <c r="AF81" s="1"/>
      <c r="AG81" s="1"/>
      <c r="AH81" s="1"/>
      <c r="AI81" s="1"/>
      <c r="AJ81" s="1"/>
      <c r="AK81" s="1"/>
      <c r="AL81" s="1"/>
      <c r="AM81" s="1"/>
      <c r="AN81" s="1"/>
      <c r="AO81" s="1"/>
      <c r="AP81" s="1"/>
      <c r="AQ81" s="1"/>
      <c r="AR81" s="1"/>
    </row>
    <row r="82" spans="1:44" x14ac:dyDescent="0.35">
      <c r="A82" s="670" t="s">
        <v>69</v>
      </c>
      <c r="B82" s="277" t="s">
        <v>70</v>
      </c>
      <c r="C82" s="224"/>
      <c r="D82" s="224"/>
      <c r="E82" s="224">
        <f t="shared" si="10"/>
        <v>2</v>
      </c>
      <c r="F82" s="225" cm="1">
        <f t="array" ref="F82">INDEX(CALCOLI!$R$2:$AC$2, ,_xlfn.XMATCH(B69,CALCOLI!$R$1:$AC$1,0))</f>
        <v>60</v>
      </c>
      <c r="G82" s="190"/>
      <c r="H82" s="224">
        <v>0.2</v>
      </c>
      <c r="I82" s="224">
        <v>30</v>
      </c>
      <c r="J82" s="224" t="s">
        <v>184</v>
      </c>
      <c r="K82" s="224">
        <v>0</v>
      </c>
      <c r="L82" s="224">
        <v>1</v>
      </c>
      <c r="M82" s="224" t="s">
        <v>184</v>
      </c>
      <c r="N82" s="224">
        <v>0</v>
      </c>
      <c r="O82" s="246">
        <v>0</v>
      </c>
      <c r="P82" s="1"/>
      <c r="Q82" s="277" t="str" cm="1">
        <f t="array" ref="Q82">INDEX(CALCOLI!$R$5:$AC$5, ,_xlfn.XMATCH(B69,CALCOLI!$R$1:$AC$1,0))</f>
        <v>360,420</v>
      </c>
      <c r="R82" s="224" t="str" cm="1">
        <f t="array" ref="R82">INDEX(CALCOLI!$R$6:$AC$6, ,_xlfn.XMATCH(B69,CALCOLI!$R$1:$AC$1,0))</f>
        <v>900,900</v>
      </c>
      <c r="S82" s="224"/>
      <c r="T82" s="246">
        <v>0.1</v>
      </c>
      <c r="U82" s="1"/>
      <c r="V82" s="1"/>
      <c r="W82" s="1"/>
      <c r="X82" s="1"/>
      <c r="Y82" s="1"/>
      <c r="Z82" s="1"/>
      <c r="AA82" s="1"/>
      <c r="AB82" s="1"/>
      <c r="AC82" s="1"/>
      <c r="AD82" s="1"/>
      <c r="AE82" s="1"/>
      <c r="AF82" s="1"/>
      <c r="AG82" s="1"/>
      <c r="AH82" s="1"/>
      <c r="AI82" s="1"/>
      <c r="AJ82" s="1"/>
      <c r="AK82" s="1"/>
      <c r="AL82" s="1"/>
      <c r="AM82" s="1"/>
      <c r="AN82" s="1"/>
      <c r="AO82" s="1"/>
      <c r="AP82" s="1"/>
      <c r="AQ82" s="1"/>
      <c r="AR82" s="1"/>
    </row>
    <row r="83" spans="1:44" x14ac:dyDescent="0.35">
      <c r="A83" s="671"/>
      <c r="B83" s="264" t="s">
        <v>71</v>
      </c>
      <c r="C83" s="227"/>
      <c r="D83" s="227"/>
      <c r="E83" s="227">
        <f t="shared" si="10"/>
        <v>2</v>
      </c>
      <c r="F83" s="228" cm="1">
        <f t="array" ref="F83">INDEX(CALCOLI!$R$2:$AC$2, ,_xlfn.XMATCH(B69,CALCOLI!$R$1:$AC$1,0))</f>
        <v>60</v>
      </c>
      <c r="G83" s="191"/>
      <c r="H83" s="227">
        <v>0.2</v>
      </c>
      <c r="I83" s="227">
        <v>30</v>
      </c>
      <c r="J83" s="227" t="s">
        <v>184</v>
      </c>
      <c r="K83" s="227">
        <v>0</v>
      </c>
      <c r="L83" s="227">
        <v>1</v>
      </c>
      <c r="M83" s="227" t="s">
        <v>184</v>
      </c>
      <c r="N83" s="227">
        <v>0</v>
      </c>
      <c r="O83" s="248">
        <v>0</v>
      </c>
      <c r="P83" s="1"/>
      <c r="Q83" s="264" t="str" cm="1">
        <f t="array" ref="Q83">INDEX(CALCOLI!$R$5:$AC$5, ,_xlfn.XMATCH(B69,CALCOLI!$R$1:$AC$1,0))</f>
        <v>360,420</v>
      </c>
      <c r="R83" s="227" t="str" cm="1">
        <f t="array" ref="R83">INDEX(CALCOLI!$R$6:$AC$6, ,_xlfn.XMATCH(B69,CALCOLI!$R$1:$AC$1,0))</f>
        <v>900,900</v>
      </c>
      <c r="S83" s="227"/>
      <c r="T83" s="248">
        <v>0.1</v>
      </c>
      <c r="U83" s="1"/>
      <c r="V83" s="1"/>
      <c r="W83" s="1"/>
      <c r="X83" s="1"/>
      <c r="Y83" s="1"/>
      <c r="Z83" s="1"/>
      <c r="AA83" s="1"/>
      <c r="AB83" s="1"/>
      <c r="AC83" s="1"/>
      <c r="AD83" s="1"/>
      <c r="AE83" s="1"/>
      <c r="AF83" s="1"/>
      <c r="AG83" s="1"/>
      <c r="AH83" s="1"/>
      <c r="AI83" s="1"/>
      <c r="AJ83" s="1"/>
      <c r="AK83" s="1"/>
      <c r="AL83" s="1"/>
      <c r="AM83" s="1"/>
      <c r="AN83" s="1"/>
      <c r="AO83" s="1"/>
      <c r="AP83" s="1"/>
      <c r="AQ83" s="1"/>
      <c r="AR83" s="1"/>
    </row>
    <row r="84" spans="1:44" x14ac:dyDescent="0.35">
      <c r="A84" s="671"/>
      <c r="B84" s="263" t="s">
        <v>72</v>
      </c>
      <c r="C84" s="226"/>
      <c r="D84" s="226"/>
      <c r="E84" s="226">
        <f t="shared" si="10"/>
        <v>0</v>
      </c>
      <c r="F84" s="247"/>
      <c r="G84" s="191"/>
      <c r="H84" s="226">
        <v>0.2</v>
      </c>
      <c r="I84" s="226">
        <v>30</v>
      </c>
      <c r="J84" s="226" t="s">
        <v>191</v>
      </c>
      <c r="K84" s="226">
        <v>0</v>
      </c>
      <c r="L84" s="226">
        <v>1</v>
      </c>
      <c r="M84" s="226" t="s">
        <v>184</v>
      </c>
      <c r="N84" s="226">
        <v>0</v>
      </c>
      <c r="O84" s="247">
        <v>0</v>
      </c>
      <c r="P84" s="1"/>
      <c r="Q84" s="263"/>
      <c r="R84" s="226"/>
      <c r="S84" s="226"/>
      <c r="T84" s="247">
        <v>0.1</v>
      </c>
      <c r="U84" s="1"/>
      <c r="V84" s="1"/>
      <c r="W84" s="1"/>
      <c r="X84" s="1"/>
      <c r="Y84" s="1"/>
      <c r="Z84" s="1"/>
      <c r="AA84" s="1"/>
      <c r="AB84" s="1"/>
      <c r="AC84" s="1"/>
      <c r="AD84" s="1"/>
      <c r="AE84" s="1"/>
      <c r="AF84" s="1"/>
      <c r="AG84" s="1"/>
      <c r="AH84" s="1"/>
      <c r="AI84" s="1"/>
      <c r="AJ84" s="1"/>
      <c r="AK84" s="1"/>
      <c r="AL84" s="1"/>
      <c r="AM84" s="1"/>
      <c r="AN84" s="1"/>
      <c r="AO84" s="1"/>
      <c r="AP84" s="1"/>
      <c r="AQ84" s="1"/>
      <c r="AR84" s="1"/>
    </row>
    <row r="85" spans="1:44" ht="15" thickBot="1" x14ac:dyDescent="0.4">
      <c r="A85" s="672"/>
      <c r="B85" s="278"/>
      <c r="C85" s="229"/>
      <c r="D85" s="229"/>
      <c r="E85" s="227">
        <f t="shared" si="10"/>
        <v>0</v>
      </c>
      <c r="F85" s="249"/>
      <c r="G85" s="194"/>
      <c r="H85" s="229"/>
      <c r="I85" s="229"/>
      <c r="J85" s="229"/>
      <c r="K85" s="229"/>
      <c r="L85" s="229"/>
      <c r="M85" s="229"/>
      <c r="N85" s="229"/>
      <c r="O85" s="249"/>
      <c r="P85" s="1"/>
      <c r="Q85" s="278"/>
      <c r="R85" s="229"/>
      <c r="S85" s="229"/>
      <c r="T85" s="249"/>
      <c r="U85" s="1"/>
      <c r="V85" s="1"/>
      <c r="W85" s="1"/>
      <c r="X85" s="1"/>
      <c r="Y85" s="1"/>
      <c r="Z85" s="1"/>
      <c r="AA85" s="1"/>
      <c r="AB85" s="1"/>
      <c r="AC85" s="1"/>
      <c r="AD85" s="1"/>
      <c r="AE85" s="1"/>
      <c r="AF85" s="1"/>
      <c r="AG85" s="1"/>
      <c r="AH85" s="1"/>
      <c r="AI85" s="1"/>
      <c r="AJ85" s="1"/>
      <c r="AK85" s="1"/>
      <c r="AL85" s="1"/>
      <c r="AM85" s="1"/>
      <c r="AN85" s="1"/>
      <c r="AO85" s="1"/>
      <c r="AP85" s="1"/>
      <c r="AQ85" s="1"/>
      <c r="AR85" s="1"/>
    </row>
    <row r="86" spans="1:44" x14ac:dyDescent="0.35">
      <c r="A86" s="673" t="s">
        <v>73</v>
      </c>
      <c r="B86" s="279" t="s">
        <v>74</v>
      </c>
      <c r="C86" s="230"/>
      <c r="D86" s="230"/>
      <c r="E86" s="230">
        <f t="shared" si="10"/>
        <v>0</v>
      </c>
      <c r="F86" s="250"/>
      <c r="G86" s="190"/>
      <c r="H86" s="230">
        <v>0.25</v>
      </c>
      <c r="I86" s="230">
        <v>2</v>
      </c>
      <c r="J86" s="230" t="s">
        <v>184</v>
      </c>
      <c r="K86" s="230">
        <v>0</v>
      </c>
      <c r="L86" s="230">
        <v>0.5</v>
      </c>
      <c r="M86" s="230" t="s">
        <v>184</v>
      </c>
      <c r="N86" s="230">
        <v>0</v>
      </c>
      <c r="O86" s="250">
        <v>0</v>
      </c>
      <c r="P86" s="1"/>
      <c r="Q86" s="279"/>
      <c r="R86" s="230"/>
      <c r="S86" s="230"/>
      <c r="T86" s="250">
        <v>0.2</v>
      </c>
      <c r="U86" s="1"/>
      <c r="V86" s="1"/>
      <c r="W86" s="1"/>
      <c r="X86" s="1"/>
      <c r="Y86" s="1"/>
      <c r="Z86" s="1"/>
      <c r="AA86" s="1"/>
      <c r="AB86" s="1"/>
      <c r="AC86" s="1"/>
      <c r="AD86" s="1"/>
      <c r="AE86" s="1"/>
      <c r="AF86" s="1"/>
      <c r="AG86" s="1"/>
      <c r="AH86" s="1"/>
      <c r="AI86" s="1"/>
      <c r="AJ86" s="1"/>
      <c r="AK86" s="1"/>
      <c r="AL86" s="1"/>
      <c r="AM86" s="1"/>
      <c r="AN86" s="1"/>
      <c r="AO86" s="1"/>
      <c r="AP86" s="1"/>
      <c r="AQ86" s="1"/>
      <c r="AR86" s="1"/>
    </row>
    <row r="87" spans="1:44" x14ac:dyDescent="0.35">
      <c r="A87" s="674"/>
      <c r="B87" s="266" t="s">
        <v>75</v>
      </c>
      <c r="C87" s="233"/>
      <c r="D87" s="233"/>
      <c r="E87" s="233">
        <f t="shared" si="10"/>
        <v>0</v>
      </c>
      <c r="F87" s="254"/>
      <c r="G87" s="191"/>
      <c r="H87" s="233">
        <v>0.25</v>
      </c>
      <c r="I87" s="233">
        <v>2</v>
      </c>
      <c r="J87" s="233" t="s">
        <v>184</v>
      </c>
      <c r="K87" s="233">
        <v>0</v>
      </c>
      <c r="L87" s="233">
        <v>0.5</v>
      </c>
      <c r="M87" s="233" t="s">
        <v>184</v>
      </c>
      <c r="N87" s="233">
        <v>0</v>
      </c>
      <c r="O87" s="254">
        <v>0</v>
      </c>
      <c r="P87" s="1"/>
      <c r="Q87" s="266"/>
      <c r="R87" s="233"/>
      <c r="S87" s="233"/>
      <c r="T87" s="254">
        <v>0.2</v>
      </c>
      <c r="U87" s="1"/>
      <c r="V87" s="1"/>
      <c r="W87" s="1"/>
      <c r="X87" s="1"/>
      <c r="Y87" s="1"/>
      <c r="Z87" s="1"/>
      <c r="AA87" s="1"/>
      <c r="AB87" s="1"/>
      <c r="AC87" s="1"/>
      <c r="AD87" s="1"/>
      <c r="AE87" s="1"/>
      <c r="AF87" s="1"/>
      <c r="AG87" s="1"/>
      <c r="AH87" s="1"/>
      <c r="AI87" s="1"/>
      <c r="AJ87" s="1"/>
      <c r="AK87" s="1"/>
      <c r="AL87" s="1"/>
      <c r="AM87" s="1"/>
      <c r="AN87" s="1"/>
      <c r="AO87" s="1"/>
      <c r="AP87" s="1"/>
      <c r="AQ87" s="1"/>
      <c r="AR87" s="1"/>
    </row>
    <row r="88" spans="1:44" x14ac:dyDescent="0.35">
      <c r="A88" s="674"/>
      <c r="B88" s="265" t="s">
        <v>76</v>
      </c>
      <c r="C88" s="231"/>
      <c r="D88" s="231"/>
      <c r="E88" s="231">
        <f t="shared" si="10"/>
        <v>0</v>
      </c>
      <c r="F88" s="251"/>
      <c r="G88" s="191"/>
      <c r="H88" s="231"/>
      <c r="I88" s="231"/>
      <c r="J88" s="231"/>
      <c r="K88" s="231"/>
      <c r="L88" s="231"/>
      <c r="M88" s="231"/>
      <c r="N88" s="231"/>
      <c r="O88" s="251"/>
      <c r="P88" s="1"/>
      <c r="Q88" s="265"/>
      <c r="R88" s="231"/>
      <c r="S88" s="231"/>
      <c r="T88" s="251"/>
      <c r="U88" s="1"/>
      <c r="V88" s="1"/>
      <c r="W88" s="1"/>
      <c r="X88" s="1"/>
      <c r="Y88" s="1"/>
      <c r="Z88" s="1"/>
      <c r="AA88" s="1"/>
      <c r="AB88" s="1"/>
      <c r="AC88" s="1"/>
      <c r="AD88" s="1"/>
      <c r="AE88" s="1"/>
      <c r="AF88" s="1"/>
      <c r="AG88" s="1"/>
      <c r="AH88" s="1"/>
      <c r="AI88" s="1"/>
      <c r="AJ88" s="1"/>
      <c r="AK88" s="1"/>
      <c r="AL88" s="1"/>
      <c r="AM88" s="1"/>
      <c r="AN88" s="1"/>
      <c r="AO88" s="1"/>
      <c r="AP88" s="1"/>
      <c r="AQ88" s="1"/>
      <c r="AR88" s="1"/>
    </row>
    <row r="89" spans="1:44" x14ac:dyDescent="0.35">
      <c r="A89" s="674"/>
      <c r="B89" s="266" t="s">
        <v>77</v>
      </c>
      <c r="C89" s="233"/>
      <c r="D89" s="233"/>
      <c r="E89" s="233">
        <f t="shared" si="10"/>
        <v>0</v>
      </c>
      <c r="F89" s="254"/>
      <c r="G89" s="191"/>
      <c r="H89" s="233"/>
      <c r="I89" s="233"/>
      <c r="J89" s="233"/>
      <c r="K89" s="233"/>
      <c r="L89" s="233"/>
      <c r="M89" s="233"/>
      <c r="N89" s="233"/>
      <c r="O89" s="254"/>
      <c r="P89" s="1"/>
      <c r="Q89" s="266"/>
      <c r="R89" s="233"/>
      <c r="S89" s="233"/>
      <c r="T89" s="254"/>
      <c r="U89" s="1"/>
      <c r="V89" s="1"/>
      <c r="W89" s="1"/>
      <c r="X89" s="1"/>
      <c r="Y89" s="1"/>
      <c r="Z89" s="1"/>
      <c r="AA89" s="1"/>
      <c r="AB89" s="1"/>
      <c r="AC89" s="1"/>
      <c r="AD89" s="1"/>
      <c r="AE89" s="1"/>
      <c r="AF89" s="1"/>
      <c r="AG89" s="1"/>
      <c r="AH89" s="1"/>
      <c r="AI89" s="1"/>
      <c r="AJ89" s="1"/>
      <c r="AK89" s="1"/>
      <c r="AL89" s="1"/>
      <c r="AM89" s="1"/>
      <c r="AN89" s="1"/>
      <c r="AO89" s="1"/>
      <c r="AP89" s="1"/>
      <c r="AQ89" s="1"/>
      <c r="AR89" s="1"/>
    </row>
    <row r="90" spans="1:44" x14ac:dyDescent="0.35">
      <c r="A90" s="674"/>
      <c r="B90" s="265" t="s">
        <v>78</v>
      </c>
      <c r="C90" s="231"/>
      <c r="D90" s="231"/>
      <c r="E90" s="231">
        <f t="shared" si="10"/>
        <v>1</v>
      </c>
      <c r="F90" s="231">
        <v>1440</v>
      </c>
      <c r="G90" s="191"/>
      <c r="H90" s="231">
        <v>0</v>
      </c>
      <c r="I90" s="231">
        <v>30</v>
      </c>
      <c r="J90" s="252" t="s">
        <v>186</v>
      </c>
      <c r="K90" s="231">
        <v>3</v>
      </c>
      <c r="L90" s="231">
        <v>1</v>
      </c>
      <c r="M90" s="231" t="s">
        <v>184</v>
      </c>
      <c r="N90" s="231">
        <v>0</v>
      </c>
      <c r="O90" s="251">
        <v>0</v>
      </c>
      <c r="P90" s="1"/>
      <c r="Q90" s="265" t="s">
        <v>192</v>
      </c>
      <c r="R90" s="231"/>
      <c r="S90" s="231"/>
      <c r="T90" s="251">
        <v>0</v>
      </c>
      <c r="U90" s="1"/>
      <c r="V90" s="83">
        <v>150</v>
      </c>
      <c r="W90" s="84">
        <v>20</v>
      </c>
      <c r="X90" s="84">
        <v>5</v>
      </c>
      <c r="Y90" s="84">
        <v>10</v>
      </c>
      <c r="Z90" s="84"/>
      <c r="AA90" s="83">
        <v>150</v>
      </c>
      <c r="AB90" s="84">
        <v>15</v>
      </c>
      <c r="AC90" s="84">
        <v>5</v>
      </c>
      <c r="AD90" s="84">
        <v>15</v>
      </c>
      <c r="AE90" s="85"/>
      <c r="AF90" s="84">
        <v>150</v>
      </c>
      <c r="AG90" s="84">
        <v>10</v>
      </c>
      <c r="AH90" s="84">
        <v>5</v>
      </c>
      <c r="AI90" s="84">
        <v>20</v>
      </c>
      <c r="AJ90" s="84"/>
      <c r="AK90" s="83">
        <v>580.12</v>
      </c>
      <c r="AL90" s="86" t="s">
        <v>193</v>
      </c>
      <c r="AM90" s="84">
        <v>420.57900000000001</v>
      </c>
      <c r="AN90" s="86" t="s">
        <v>193</v>
      </c>
      <c r="AO90" s="84">
        <v>0.41899999999999998</v>
      </c>
      <c r="AP90" s="85">
        <v>1201.144</v>
      </c>
      <c r="AQ90" s="1"/>
      <c r="AR90" s="1"/>
    </row>
    <row r="91" spans="1:44" x14ac:dyDescent="0.35">
      <c r="A91" s="674"/>
      <c r="B91" s="266" t="s">
        <v>79</v>
      </c>
      <c r="C91" s="233"/>
      <c r="D91" s="233"/>
      <c r="E91" s="233">
        <f>COUNTA(Q91:S91)</f>
        <v>1</v>
      </c>
      <c r="F91" s="233">
        <v>1440</v>
      </c>
      <c r="G91" s="191"/>
      <c r="H91" s="233">
        <v>0</v>
      </c>
      <c r="I91" s="233">
        <v>30</v>
      </c>
      <c r="J91" s="233" t="s">
        <v>186</v>
      </c>
      <c r="K91" s="233">
        <v>3</v>
      </c>
      <c r="L91" s="233">
        <v>1</v>
      </c>
      <c r="M91" s="233" t="s">
        <v>184</v>
      </c>
      <c r="N91" s="233">
        <v>0</v>
      </c>
      <c r="O91" s="254">
        <v>0</v>
      </c>
      <c r="P91" s="1"/>
      <c r="Q91" s="266" t="s">
        <v>192</v>
      </c>
      <c r="R91" s="233"/>
      <c r="S91" s="233"/>
      <c r="T91" s="254"/>
      <c r="U91" s="1"/>
      <c r="V91" s="87"/>
      <c r="W91" s="88"/>
      <c r="X91" s="88"/>
      <c r="Y91" s="88"/>
      <c r="Z91" s="88"/>
      <c r="AA91" s="87"/>
      <c r="AB91" s="88"/>
      <c r="AC91" s="88"/>
      <c r="AD91" s="88"/>
      <c r="AE91" s="89"/>
      <c r="AF91" s="88"/>
      <c r="AG91" s="88"/>
      <c r="AH91" s="88"/>
      <c r="AI91" s="88"/>
      <c r="AJ91" s="88"/>
      <c r="AK91" s="87"/>
      <c r="AL91" s="88"/>
      <c r="AM91" s="88"/>
      <c r="AN91" s="88"/>
      <c r="AO91" s="88"/>
      <c r="AP91" s="89"/>
      <c r="AQ91" s="1"/>
      <c r="AR91" s="1"/>
    </row>
    <row r="92" spans="1:44" ht="15" thickBot="1" x14ac:dyDescent="0.4">
      <c r="A92" s="674"/>
      <c r="B92" s="293"/>
      <c r="C92" s="232"/>
      <c r="D92" s="232"/>
      <c r="E92" s="231">
        <f t="shared" si="10"/>
        <v>0</v>
      </c>
      <c r="F92" s="253"/>
      <c r="G92" s="191"/>
      <c r="H92" s="232"/>
      <c r="I92" s="232"/>
      <c r="J92" s="232"/>
      <c r="K92" s="232"/>
      <c r="L92" s="232"/>
      <c r="M92" s="232"/>
      <c r="N92" s="232"/>
      <c r="O92" s="253"/>
      <c r="P92" s="1"/>
      <c r="Q92" s="280"/>
      <c r="R92" s="281"/>
      <c r="S92" s="281"/>
      <c r="T92" s="282"/>
      <c r="U92" s="1"/>
      <c r="V92" s="1"/>
      <c r="W92" s="1"/>
      <c r="X92" s="1"/>
      <c r="Y92" s="1"/>
      <c r="Z92" s="1"/>
      <c r="AA92" s="1"/>
      <c r="AB92" s="1"/>
      <c r="AC92" s="1"/>
      <c r="AD92" s="1"/>
      <c r="AE92" s="1"/>
      <c r="AF92" s="1"/>
      <c r="AG92" s="1"/>
      <c r="AH92" s="1"/>
      <c r="AI92" s="1"/>
      <c r="AJ92" s="1"/>
      <c r="AK92" s="1"/>
      <c r="AL92" s="1"/>
      <c r="AM92" s="1"/>
      <c r="AN92" s="1"/>
      <c r="AO92" s="1"/>
      <c r="AP92" s="1"/>
      <c r="AQ92" s="1"/>
      <c r="AR92" s="1"/>
    </row>
    <row r="93" spans="1:44" x14ac:dyDescent="0.35">
      <c r="A93" s="664" t="s">
        <v>80</v>
      </c>
      <c r="B93" s="283" t="s">
        <v>81</v>
      </c>
      <c r="C93" s="234"/>
      <c r="D93" s="234"/>
      <c r="E93" s="234">
        <f>COUNTA(Q93:S93)</f>
        <v>0</v>
      </c>
      <c r="F93" s="235"/>
      <c r="G93" s="190"/>
      <c r="H93" s="234"/>
      <c r="I93" s="234"/>
      <c r="J93" s="234"/>
      <c r="K93" s="234"/>
      <c r="L93" s="234"/>
      <c r="M93" s="234"/>
      <c r="N93" s="234">
        <v>0</v>
      </c>
      <c r="O93" s="235"/>
      <c r="P93" s="1"/>
      <c r="Q93" s="283"/>
      <c r="R93" s="234"/>
      <c r="S93" s="234"/>
      <c r="T93" s="235"/>
      <c r="U93" s="1"/>
      <c r="V93" s="1"/>
      <c r="W93" s="1"/>
      <c r="X93" s="1"/>
      <c r="Y93" s="1"/>
      <c r="Z93" s="1"/>
      <c r="AA93" s="1"/>
      <c r="AB93" s="1"/>
      <c r="AC93" s="1"/>
      <c r="AD93" s="1"/>
      <c r="AE93" s="1"/>
      <c r="AF93" s="1"/>
      <c r="AG93" s="1"/>
      <c r="AH93" s="1"/>
      <c r="AI93" s="1"/>
      <c r="AJ93" s="1"/>
      <c r="AK93" s="1"/>
      <c r="AL93" s="1"/>
      <c r="AM93" s="1"/>
      <c r="AN93" s="1"/>
      <c r="AO93" s="1"/>
      <c r="AP93" s="1"/>
      <c r="AQ93" s="1"/>
      <c r="AR93" s="1"/>
    </row>
    <row r="94" spans="1:44" x14ac:dyDescent="0.35">
      <c r="A94" s="665"/>
      <c r="B94" s="268" t="s">
        <v>82</v>
      </c>
      <c r="C94" s="238"/>
      <c r="D94" s="238"/>
      <c r="E94" s="238">
        <f>COUNTA(Q98:S98)</f>
        <v>0</v>
      </c>
      <c r="F94" s="239"/>
      <c r="G94" s="191"/>
      <c r="H94" s="238"/>
      <c r="I94" s="238"/>
      <c r="J94" s="238"/>
      <c r="K94" s="238"/>
      <c r="L94" s="238"/>
      <c r="M94" s="238"/>
      <c r="N94" s="238">
        <v>0</v>
      </c>
      <c r="O94" s="239"/>
      <c r="P94" s="1"/>
      <c r="Q94" s="268"/>
      <c r="R94" s="238"/>
      <c r="S94" s="238"/>
      <c r="T94" s="239"/>
      <c r="U94" s="1"/>
      <c r="V94" s="1"/>
      <c r="W94" s="1"/>
      <c r="X94" s="1"/>
      <c r="Y94" s="1"/>
      <c r="Z94" s="1"/>
      <c r="AA94" s="1"/>
      <c r="AB94" s="1"/>
      <c r="AC94" s="1"/>
      <c r="AD94" s="1"/>
      <c r="AE94" s="1"/>
      <c r="AF94" s="1"/>
      <c r="AG94" s="1"/>
      <c r="AH94" s="1"/>
      <c r="AI94" s="1"/>
      <c r="AJ94" s="1"/>
      <c r="AK94" s="1"/>
      <c r="AL94" s="1"/>
      <c r="AM94" s="1"/>
      <c r="AN94" s="1"/>
      <c r="AO94" s="1"/>
      <c r="AP94" s="1"/>
      <c r="AQ94" s="1"/>
      <c r="AR94" s="1"/>
    </row>
    <row r="95" spans="1:44" x14ac:dyDescent="0.35">
      <c r="A95" s="665"/>
      <c r="B95" s="267"/>
      <c r="C95" s="236"/>
      <c r="D95" s="236"/>
      <c r="E95" s="236">
        <f t="shared" ref="E95" si="11">COUNTA(Q95:S95)</f>
        <v>0</v>
      </c>
      <c r="F95" s="237"/>
      <c r="G95" s="191"/>
      <c r="H95" s="236"/>
      <c r="I95" s="236"/>
      <c r="J95" s="236"/>
      <c r="K95" s="236"/>
      <c r="L95" s="236"/>
      <c r="M95" s="236"/>
      <c r="N95" s="236"/>
      <c r="O95" s="237"/>
      <c r="P95" s="1"/>
      <c r="Q95" s="267"/>
      <c r="R95" s="236"/>
      <c r="S95" s="236"/>
      <c r="T95" s="237"/>
      <c r="U95" s="1"/>
      <c r="V95" s="1"/>
      <c r="W95" s="1"/>
      <c r="X95" s="1"/>
      <c r="Y95" s="1"/>
      <c r="Z95" s="1"/>
      <c r="AA95" s="1"/>
      <c r="AB95" s="1"/>
      <c r="AC95" s="1"/>
      <c r="AD95" s="1"/>
      <c r="AE95" s="1"/>
      <c r="AF95" s="1"/>
      <c r="AG95" s="1"/>
      <c r="AH95" s="1"/>
      <c r="AI95" s="1"/>
      <c r="AJ95" s="1"/>
      <c r="AK95" s="1"/>
      <c r="AL95" s="1"/>
      <c r="AM95" s="1"/>
      <c r="AN95" s="1"/>
      <c r="AO95" s="1"/>
      <c r="AP95" s="1"/>
      <c r="AQ95" s="1"/>
      <c r="AR95" s="1"/>
    </row>
    <row r="96" spans="1:44" x14ac:dyDescent="0.35">
      <c r="A96" s="665"/>
      <c r="B96" s="268"/>
      <c r="C96" s="238"/>
      <c r="D96" s="238"/>
      <c r="E96" s="238">
        <f t="shared" ref="E96" si="12">COUNTA(Q100:S100)</f>
        <v>0</v>
      </c>
      <c r="F96" s="239"/>
      <c r="G96" s="191"/>
      <c r="H96" s="238"/>
      <c r="I96" s="238"/>
      <c r="J96" s="238"/>
      <c r="K96" s="238"/>
      <c r="L96" s="238"/>
      <c r="M96" s="238"/>
      <c r="N96" s="238"/>
      <c r="O96" s="239"/>
      <c r="P96" s="1"/>
      <c r="Q96" s="268"/>
      <c r="R96" s="238"/>
      <c r="S96" s="238"/>
      <c r="T96" s="239"/>
      <c r="U96" s="1"/>
      <c r="V96" s="1"/>
      <c r="W96" s="1"/>
      <c r="X96" s="1"/>
      <c r="Y96" s="1"/>
      <c r="Z96" s="1"/>
      <c r="AA96" s="1"/>
      <c r="AB96" s="1"/>
      <c r="AC96" s="1"/>
      <c r="AD96" s="1"/>
      <c r="AE96" s="1"/>
      <c r="AF96" s="1"/>
      <c r="AG96" s="1"/>
      <c r="AH96" s="1"/>
      <c r="AI96" s="1"/>
      <c r="AJ96" s="1"/>
      <c r="AK96" s="1"/>
      <c r="AL96" s="1"/>
      <c r="AM96" s="1"/>
      <c r="AN96" s="1"/>
      <c r="AO96" s="1"/>
      <c r="AP96" s="1"/>
      <c r="AQ96" s="1"/>
      <c r="AR96" s="1"/>
    </row>
    <row r="97" spans="1:44" x14ac:dyDescent="0.35">
      <c r="A97" s="665"/>
      <c r="B97" s="267"/>
      <c r="C97" s="236"/>
      <c r="D97" s="236"/>
      <c r="E97" s="236">
        <f t="shared" ref="E97" si="13">COUNTA(Q97:S97)</f>
        <v>0</v>
      </c>
      <c r="F97" s="237"/>
      <c r="G97" s="191"/>
      <c r="H97" s="236"/>
      <c r="I97" s="236"/>
      <c r="J97" s="236"/>
      <c r="K97" s="236"/>
      <c r="L97" s="236"/>
      <c r="M97" s="236"/>
      <c r="N97" s="236"/>
      <c r="O97" s="237"/>
      <c r="P97" s="1"/>
      <c r="Q97" s="267"/>
      <c r="R97" s="236"/>
      <c r="S97" s="236"/>
      <c r="T97" s="237"/>
      <c r="U97" s="1"/>
      <c r="V97" s="1"/>
      <c r="W97" s="1"/>
      <c r="X97" s="1"/>
      <c r="Y97" s="1"/>
      <c r="Z97" s="1"/>
      <c r="AA97" s="1"/>
      <c r="AB97" s="1"/>
      <c r="AC97" s="1"/>
      <c r="AD97" s="1"/>
      <c r="AE97" s="1"/>
      <c r="AF97" s="1"/>
      <c r="AG97" s="1"/>
      <c r="AH97" s="1"/>
      <c r="AI97" s="1"/>
      <c r="AJ97" s="1"/>
      <c r="AK97" s="1"/>
      <c r="AL97" s="1"/>
      <c r="AM97" s="1"/>
      <c r="AN97" s="1"/>
      <c r="AO97" s="1"/>
      <c r="AP97" s="1"/>
      <c r="AQ97" s="1"/>
      <c r="AR97" s="1"/>
    </row>
    <row r="98" spans="1:44" ht="15" thickBot="1" x14ac:dyDescent="0.4">
      <c r="A98" s="666"/>
      <c r="B98" s="269"/>
      <c r="C98" s="240"/>
      <c r="D98" s="240"/>
      <c r="E98" s="240">
        <f t="shared" ref="E98" si="14">COUNTA(Q102:S102)</f>
        <v>0</v>
      </c>
      <c r="F98" s="241"/>
      <c r="G98" s="194"/>
      <c r="H98" s="240"/>
      <c r="I98" s="240"/>
      <c r="J98" s="240"/>
      <c r="K98" s="240"/>
      <c r="L98" s="240"/>
      <c r="M98" s="240"/>
      <c r="N98" s="240"/>
      <c r="O98" s="241"/>
      <c r="P98" s="1"/>
      <c r="Q98" s="269"/>
      <c r="R98" s="240"/>
      <c r="S98" s="240"/>
      <c r="T98" s="241"/>
      <c r="U98" s="1"/>
      <c r="V98" s="1"/>
      <c r="W98" s="1"/>
      <c r="X98" s="1"/>
      <c r="Y98" s="1"/>
      <c r="Z98" s="1"/>
      <c r="AA98" s="1"/>
      <c r="AB98" s="1"/>
      <c r="AC98" s="1"/>
      <c r="AD98" s="1"/>
      <c r="AE98" s="1"/>
      <c r="AF98" s="1"/>
      <c r="AG98" s="1"/>
      <c r="AH98" s="1"/>
      <c r="AI98" s="1"/>
      <c r="AJ98" s="1"/>
      <c r="AK98" s="1"/>
      <c r="AL98" s="1"/>
      <c r="AM98" s="1"/>
      <c r="AN98" s="1"/>
      <c r="AO98" s="1"/>
      <c r="AP98" s="1"/>
      <c r="AQ98" s="1"/>
      <c r="AR98" s="1"/>
    </row>
    <row r="99" spans="1:44" ht="15" thickBot="1" x14ac:dyDescent="0.4">
      <c r="A99" s="120"/>
      <c r="B99" s="120"/>
      <c r="C99" s="120"/>
      <c r="D99" s="120"/>
      <c r="E99" s="120"/>
      <c r="F99" s="120"/>
      <c r="G99" s="120"/>
      <c r="H99" s="120"/>
      <c r="I99" s="120"/>
      <c r="J99" s="120"/>
      <c r="K99" s="120"/>
      <c r="L99" s="120"/>
      <c r="M99" s="120"/>
      <c r="N99" s="120"/>
      <c r="O99" s="120"/>
      <c r="P99" s="120"/>
      <c r="Q99" s="120"/>
      <c r="R99" s="120"/>
      <c r="S99" s="120"/>
      <c r="T99" s="120"/>
      <c r="U99" s="120"/>
      <c r="V99" s="120"/>
      <c r="W99" s="120"/>
      <c r="X99" s="120"/>
      <c r="Y99" s="120"/>
      <c r="Z99" s="120"/>
      <c r="AA99" s="120"/>
      <c r="AB99" s="120"/>
      <c r="AC99" s="120"/>
      <c r="AD99" s="120"/>
      <c r="AE99" s="120"/>
      <c r="AF99" s="120"/>
      <c r="AG99" s="120"/>
      <c r="AH99" s="120"/>
      <c r="AI99" s="120"/>
      <c r="AJ99" s="120"/>
      <c r="AK99" s="120"/>
      <c r="AL99" s="120"/>
      <c r="AM99" s="120"/>
      <c r="AN99" s="120"/>
      <c r="AO99" s="120"/>
      <c r="AP99" s="120"/>
      <c r="AQ99" s="120"/>
    </row>
    <row r="100" spans="1:44" x14ac:dyDescent="0.35">
      <c r="A100" s="122" t="s">
        <v>152</v>
      </c>
      <c r="B100" s="178" t="s">
        <v>454</v>
      </c>
      <c r="G100" s="120"/>
      <c r="AR100" t="s">
        <v>153</v>
      </c>
    </row>
    <row r="101" spans="1:44" x14ac:dyDescent="0.35">
      <c r="A101" s="123" t="s">
        <v>154</v>
      </c>
      <c r="B101" s="181">
        <v>34</v>
      </c>
      <c r="G101" s="120"/>
      <c r="AR101" t="s">
        <v>155</v>
      </c>
    </row>
    <row r="102" spans="1:44" ht="15" thickBot="1" x14ac:dyDescent="0.4">
      <c r="A102" s="125" t="s">
        <v>156</v>
      </c>
      <c r="B102" s="126" t="s">
        <v>190</v>
      </c>
      <c r="G102" s="120"/>
      <c r="AR102" s="3" t="s">
        <v>158</v>
      </c>
    </row>
    <row r="103" spans="1:44" x14ac:dyDescent="0.35">
      <c r="A103" s="4"/>
      <c r="B103" s="4"/>
      <c r="C103" s="4"/>
      <c r="D103" s="4"/>
      <c r="E103" s="4"/>
      <c r="F103" s="4"/>
      <c r="G103" s="121"/>
      <c r="H103" s="4"/>
      <c r="I103" s="4"/>
      <c r="J103" s="4"/>
      <c r="K103" s="4"/>
      <c r="L103" s="4"/>
      <c r="M103" s="4"/>
      <c r="N103" s="4"/>
      <c r="O103" s="4"/>
      <c r="P103" s="4"/>
      <c r="Q103" s="4"/>
      <c r="R103" s="4"/>
      <c r="S103" s="4"/>
      <c r="T103" s="4"/>
      <c r="U103" s="4"/>
      <c r="V103" s="658" t="s">
        <v>159</v>
      </c>
      <c r="W103" s="659"/>
      <c r="X103" s="659"/>
      <c r="Y103" s="659"/>
      <c r="Z103" s="659"/>
      <c r="AA103" s="658" t="s">
        <v>160</v>
      </c>
      <c r="AB103" s="659"/>
      <c r="AC103" s="659"/>
      <c r="AD103" s="659"/>
      <c r="AE103" s="659"/>
      <c r="AF103" s="658" t="s">
        <v>161</v>
      </c>
      <c r="AG103" s="659"/>
      <c r="AH103" s="659"/>
      <c r="AI103" s="659"/>
      <c r="AJ103" s="660"/>
      <c r="AK103" s="655" t="s">
        <v>162</v>
      </c>
      <c r="AL103" s="656"/>
      <c r="AM103" s="656"/>
      <c r="AN103" s="656"/>
      <c r="AO103" s="656"/>
      <c r="AP103" s="657"/>
      <c r="AQ103" s="4"/>
      <c r="AR103" t="s">
        <v>163</v>
      </c>
    </row>
    <row r="104" spans="1:44" ht="43.5" x14ac:dyDescent="0.35">
      <c r="A104" s="4"/>
      <c r="B104" s="69" t="s">
        <v>56</v>
      </c>
      <c r="C104" s="70" t="s">
        <v>57</v>
      </c>
      <c r="D104" s="70" t="s">
        <v>58</v>
      </c>
      <c r="E104" s="69" t="s">
        <v>164</v>
      </c>
      <c r="F104" s="71" t="s">
        <v>59</v>
      </c>
      <c r="G104" s="121"/>
      <c r="H104" s="284" t="s">
        <v>165</v>
      </c>
      <c r="I104" s="285" t="s">
        <v>166</v>
      </c>
      <c r="J104" s="285" t="s">
        <v>167</v>
      </c>
      <c r="K104" s="286" t="s">
        <v>168</v>
      </c>
      <c r="L104" s="285" t="s">
        <v>169</v>
      </c>
      <c r="M104" s="285" t="s">
        <v>170</v>
      </c>
      <c r="N104" s="285" t="s">
        <v>171</v>
      </c>
      <c r="O104" s="287" t="s">
        <v>172</v>
      </c>
      <c r="Q104" s="114" t="s">
        <v>173</v>
      </c>
      <c r="R104" s="115" t="s">
        <v>174</v>
      </c>
      <c r="S104" s="116" t="s">
        <v>175</v>
      </c>
      <c r="T104" s="72" t="s">
        <v>176</v>
      </c>
      <c r="V104" s="76" t="s">
        <v>177</v>
      </c>
      <c r="W104" s="77" t="s">
        <v>178</v>
      </c>
      <c r="X104" s="77" t="s">
        <v>179</v>
      </c>
      <c r="Y104" s="77" t="s">
        <v>180</v>
      </c>
      <c r="Z104" s="78" t="s">
        <v>181</v>
      </c>
      <c r="AA104" s="76" t="s">
        <v>177</v>
      </c>
      <c r="AB104" s="77" t="s">
        <v>178</v>
      </c>
      <c r="AC104" s="77" t="s">
        <v>179</v>
      </c>
      <c r="AD104" s="77" t="s">
        <v>180</v>
      </c>
      <c r="AE104" s="78" t="s">
        <v>181</v>
      </c>
      <c r="AF104" s="76" t="s">
        <v>177</v>
      </c>
      <c r="AG104" s="77" t="s">
        <v>178</v>
      </c>
      <c r="AH104" s="77" t="s">
        <v>179</v>
      </c>
      <c r="AI104" s="77" t="s">
        <v>180</v>
      </c>
      <c r="AJ104" s="79" t="s">
        <v>181</v>
      </c>
      <c r="AK104" s="80" t="s">
        <v>173</v>
      </c>
      <c r="AL104" s="81"/>
      <c r="AM104" s="81" t="s">
        <v>174</v>
      </c>
      <c r="AN104" s="81"/>
      <c r="AO104" s="81" t="s">
        <v>175</v>
      </c>
      <c r="AP104" s="82"/>
      <c r="AR104" t="s">
        <v>182</v>
      </c>
    </row>
    <row r="105" spans="1:44" ht="15" thickBot="1" x14ac:dyDescent="0.4">
      <c r="F105" s="5"/>
      <c r="G105" s="120"/>
      <c r="AR105" t="s">
        <v>183</v>
      </c>
    </row>
    <row r="106" spans="1:44" x14ac:dyDescent="0.35">
      <c r="A106" s="661" t="s">
        <v>60</v>
      </c>
      <c r="B106" s="255" t="s">
        <v>61</v>
      </c>
      <c r="C106" s="212">
        <v>1</v>
      </c>
      <c r="D106" s="212">
        <v>2</v>
      </c>
      <c r="E106" s="212">
        <f t="shared" ref="E106:E125" si="15">COUNTA(Q106:S106)</f>
        <v>2</v>
      </c>
      <c r="F106" s="213" cm="1">
        <f t="array" ref="F106">INDEX(CALCOLI!$R$12:$AC$12, ,_xlfn.XMATCH(B102,CALCOLI!$R$1:$AC$1,0))</f>
        <v>330</v>
      </c>
      <c r="G106" s="190"/>
      <c r="H106" s="255">
        <v>0.1</v>
      </c>
      <c r="I106" s="212">
        <v>10</v>
      </c>
      <c r="J106" s="212" t="s">
        <v>184</v>
      </c>
      <c r="K106" s="212">
        <v>0</v>
      </c>
      <c r="L106" s="212">
        <v>1</v>
      </c>
      <c r="M106" s="212" t="s">
        <v>184</v>
      </c>
      <c r="N106" s="212">
        <v>0</v>
      </c>
      <c r="O106" s="256">
        <v>0</v>
      </c>
      <c r="P106" s="1"/>
      <c r="Q106" s="255" t="str" cm="1">
        <f t="array" ref="Q106">INDEX(CALCOLI!$R$17:$AC$17, ,_xlfn.XMATCH(B102,CALCOLI!$R$1:$AC$1,0))</f>
        <v>264,324</v>
      </c>
      <c r="R106" s="212" t="str" cm="1">
        <f t="array" ref="R106">INDEX(CALCOLI!$R$18:$AC$18, ,_xlfn.XMATCH(B102,CALCOLI!$R$1:$AC$1,0))</f>
        <v>1037,1307</v>
      </c>
      <c r="S106" s="212"/>
      <c r="T106" s="256">
        <v>0.1</v>
      </c>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t="s">
        <v>185</v>
      </c>
    </row>
    <row r="107" spans="1:44" x14ac:dyDescent="0.35">
      <c r="A107" s="662"/>
      <c r="B107" s="288" t="s">
        <v>62</v>
      </c>
      <c r="C107" s="214"/>
      <c r="D107" s="214"/>
      <c r="E107" s="214">
        <f t="shared" si="15"/>
        <v>2</v>
      </c>
      <c r="F107" s="215" cm="1">
        <f t="array" ref="F107">INDEX(CALCOLI!$R$12:$AC$12, ,_xlfn.XMATCH(B102,CALCOLI!$R$1:$AC$1,0))</f>
        <v>330</v>
      </c>
      <c r="G107" s="191"/>
      <c r="H107" s="257">
        <v>0.1</v>
      </c>
      <c r="I107" s="215">
        <v>10</v>
      </c>
      <c r="J107" s="215" t="s">
        <v>184</v>
      </c>
      <c r="K107" s="215">
        <v>0</v>
      </c>
      <c r="L107" s="215">
        <v>1</v>
      </c>
      <c r="M107" s="215" t="s">
        <v>184</v>
      </c>
      <c r="N107" s="215">
        <v>0</v>
      </c>
      <c r="O107" s="258">
        <v>0</v>
      </c>
      <c r="P107" s="1"/>
      <c r="Q107" s="257" t="str" cm="1">
        <f t="array" ref="Q107">INDEX(CALCOLI!$R$17:$AC$17, ,_xlfn.XMATCH(B102,CALCOLI!$R$1:$AC$1,0))</f>
        <v>264,324</v>
      </c>
      <c r="R107" s="215" t="str" cm="1">
        <f t="array" ref="R107">INDEX(CALCOLI!$R$18:$AC$18, ,_xlfn.XMATCH(B102,CALCOLI!$R$1:$AC$1,0))</f>
        <v>1037,1307</v>
      </c>
      <c r="S107" s="215"/>
      <c r="T107" s="258">
        <v>0.1</v>
      </c>
      <c r="U107" s="1"/>
      <c r="V107" s="192"/>
      <c r="W107" s="1"/>
      <c r="X107" s="1"/>
      <c r="Y107" s="192"/>
      <c r="Z107" s="192"/>
      <c r="AA107" s="192"/>
      <c r="AB107" s="192"/>
      <c r="AC107" s="192"/>
      <c r="AD107" s="192"/>
      <c r="AE107" s="1"/>
      <c r="AF107" s="1"/>
      <c r="AG107" s="1"/>
      <c r="AH107" s="1"/>
      <c r="AI107" s="1"/>
      <c r="AJ107" s="1"/>
      <c r="AK107" s="1"/>
      <c r="AL107" s="1"/>
      <c r="AM107" s="1"/>
      <c r="AN107" s="1"/>
      <c r="AO107" s="1"/>
      <c r="AP107" s="1"/>
      <c r="AQ107" s="1"/>
      <c r="AR107" s="1" t="s">
        <v>157</v>
      </c>
    </row>
    <row r="108" spans="1:44" x14ac:dyDescent="0.35">
      <c r="A108" s="662"/>
      <c r="B108" s="259" t="s">
        <v>63</v>
      </c>
      <c r="C108" s="218"/>
      <c r="D108" s="218"/>
      <c r="E108" s="217">
        <f t="shared" si="15"/>
        <v>2</v>
      </c>
      <c r="F108" s="219" cm="1">
        <f t="array" ref="F108">INDEX(CALCOLI!$R$20:$AC$20, ,_xlfn.XMATCH(B102,CALCOLI!$R$1:$AC$1,0))</f>
        <v>667</v>
      </c>
      <c r="G108" s="193"/>
      <c r="H108" s="259">
        <v>0.1</v>
      </c>
      <c r="I108" s="217">
        <v>1</v>
      </c>
      <c r="J108" s="217" t="s">
        <v>184</v>
      </c>
      <c r="K108" s="217">
        <v>0</v>
      </c>
      <c r="L108" s="217">
        <v>1</v>
      </c>
      <c r="M108" s="217" t="s">
        <v>186</v>
      </c>
      <c r="N108" s="217">
        <v>0</v>
      </c>
      <c r="O108" s="260">
        <v>2</v>
      </c>
      <c r="P108" s="1"/>
      <c r="Q108" s="259" t="str" cm="1">
        <f t="array" ref="Q108">INDEX(CALCOLI!$R$21:$AC$21, ,_xlfn.XMATCH(B102,CALCOLI!$R$1:$AC$1,0))</f>
        <v>1067,1440</v>
      </c>
      <c r="R108" s="217" t="str" cm="1">
        <f t="array" ref="R108">INDEX(CALCOLI!$R$22:$AC$22, ,_xlfn.XMATCH(B102,CALCOLI!$R$1:$AC$1,0))</f>
        <v>0,294</v>
      </c>
      <c r="S108" s="217"/>
      <c r="T108" s="260">
        <v>0.1</v>
      </c>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t="s">
        <v>187</v>
      </c>
    </row>
    <row r="109" spans="1:44" ht="15" thickBot="1" x14ac:dyDescent="0.4">
      <c r="A109" s="663"/>
      <c r="B109" s="291"/>
      <c r="C109" s="216"/>
      <c r="D109" s="216"/>
      <c r="E109" s="214">
        <f t="shared" si="15"/>
        <v>0</v>
      </c>
      <c r="F109" s="292"/>
      <c r="G109" s="194"/>
      <c r="H109" s="272"/>
      <c r="I109" s="273"/>
      <c r="J109" s="273"/>
      <c r="K109" s="273"/>
      <c r="L109" s="273"/>
      <c r="M109" s="273"/>
      <c r="N109" s="273"/>
      <c r="O109" s="274"/>
      <c r="P109" s="1"/>
      <c r="Q109" s="272"/>
      <c r="R109" s="273"/>
      <c r="S109" s="273"/>
      <c r="T109" s="274"/>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t="s">
        <v>188</v>
      </c>
    </row>
    <row r="110" spans="1:44" x14ac:dyDescent="0.35">
      <c r="A110" s="667" t="s">
        <v>64</v>
      </c>
      <c r="B110" s="275" t="s">
        <v>65</v>
      </c>
      <c r="C110" s="220">
        <v>1</v>
      </c>
      <c r="D110" s="220">
        <v>2</v>
      </c>
      <c r="E110" s="220">
        <f t="shared" si="15"/>
        <v>1</v>
      </c>
      <c r="F110" s="242">
        <v>120</v>
      </c>
      <c r="G110" s="190"/>
      <c r="H110" s="270">
        <v>0.2</v>
      </c>
      <c r="I110" s="270">
        <v>30</v>
      </c>
      <c r="J110" s="270" t="s">
        <v>184</v>
      </c>
      <c r="K110" s="270">
        <v>0</v>
      </c>
      <c r="L110" s="270">
        <v>1</v>
      </c>
      <c r="M110" s="270" t="s">
        <v>184</v>
      </c>
      <c r="N110" s="270">
        <v>0</v>
      </c>
      <c r="O110" s="271">
        <v>0</v>
      </c>
      <c r="P110" s="1"/>
      <c r="Q110" s="566" t="s">
        <v>192</v>
      </c>
      <c r="R110" s="220"/>
      <c r="S110" s="220"/>
      <c r="T110" s="242">
        <v>0.1</v>
      </c>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t="s">
        <v>189</v>
      </c>
    </row>
    <row r="111" spans="1:44" x14ac:dyDescent="0.35">
      <c r="A111" s="668"/>
      <c r="B111" s="262" t="s">
        <v>66</v>
      </c>
      <c r="C111" s="223">
        <v>1</v>
      </c>
      <c r="D111" s="223">
        <v>7</v>
      </c>
      <c r="E111" s="223">
        <f t="shared" si="15"/>
        <v>2</v>
      </c>
      <c r="F111" s="245">
        <v>120</v>
      </c>
      <c r="G111" s="191"/>
      <c r="H111" s="223">
        <v>0.4</v>
      </c>
      <c r="I111" s="223">
        <v>20</v>
      </c>
      <c r="J111" s="223" t="s">
        <v>184</v>
      </c>
      <c r="K111" s="223">
        <v>0</v>
      </c>
      <c r="L111" s="223">
        <v>0.8</v>
      </c>
      <c r="M111" s="223" t="s">
        <v>184</v>
      </c>
      <c r="N111" s="223">
        <v>0</v>
      </c>
      <c r="O111" s="245">
        <v>0</v>
      </c>
      <c r="P111" s="1"/>
      <c r="Q111" s="747" t="s">
        <v>500</v>
      </c>
      <c r="R111" s="569" t="s">
        <v>491</v>
      </c>
      <c r="S111" s="223"/>
      <c r="T111" s="245">
        <v>0.2</v>
      </c>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t="s">
        <v>190</v>
      </c>
    </row>
    <row r="112" spans="1:44" x14ac:dyDescent="0.35">
      <c r="A112" s="668"/>
      <c r="B112" s="261" t="s">
        <v>67</v>
      </c>
      <c r="C112" s="221"/>
      <c r="D112" s="221"/>
      <c r="E112" s="221">
        <f t="shared" si="15"/>
        <v>0</v>
      </c>
      <c r="F112" s="243"/>
      <c r="G112" s="191"/>
      <c r="H112" s="221">
        <v>0.25</v>
      </c>
      <c r="I112" s="221">
        <v>30</v>
      </c>
      <c r="J112" s="221" t="s">
        <v>184</v>
      </c>
      <c r="K112" s="221">
        <v>0</v>
      </c>
      <c r="L112" s="221">
        <v>0.8</v>
      </c>
      <c r="M112" s="221" t="s">
        <v>184</v>
      </c>
      <c r="N112" s="221">
        <v>0</v>
      </c>
      <c r="O112" s="243">
        <v>0</v>
      </c>
      <c r="P112" s="1"/>
      <c r="Q112" s="261"/>
      <c r="R112" s="221"/>
      <c r="S112" s="221"/>
      <c r="T112" s="243">
        <v>0.15</v>
      </c>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row>
    <row r="113" spans="1:44" x14ac:dyDescent="0.35">
      <c r="A113" s="668"/>
      <c r="B113" s="262" t="s">
        <v>68</v>
      </c>
      <c r="C113" s="223"/>
      <c r="D113" s="223"/>
      <c r="E113" s="223">
        <f t="shared" si="15"/>
        <v>0</v>
      </c>
      <c r="F113" s="245"/>
      <c r="G113" s="191"/>
      <c r="H113" s="223">
        <v>0.4</v>
      </c>
      <c r="I113" s="223">
        <v>20</v>
      </c>
      <c r="J113" s="223" t="s">
        <v>184</v>
      </c>
      <c r="K113" s="223">
        <v>0</v>
      </c>
      <c r="L113" s="223">
        <v>0.8</v>
      </c>
      <c r="M113" s="223" t="s">
        <v>184</v>
      </c>
      <c r="N113" s="223">
        <v>0</v>
      </c>
      <c r="O113" s="245">
        <v>0</v>
      </c>
      <c r="P113" s="1"/>
      <c r="Q113" s="262"/>
      <c r="R113" s="223"/>
      <c r="S113" s="223"/>
      <c r="T113" s="245">
        <v>0.2</v>
      </c>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row>
    <row r="114" spans="1:44" ht="15" thickBot="1" x14ac:dyDescent="0.4">
      <c r="A114" s="669"/>
      <c r="B114" s="276"/>
      <c r="C114" s="222"/>
      <c r="D114" s="222"/>
      <c r="E114" s="221">
        <f t="shared" si="15"/>
        <v>0</v>
      </c>
      <c r="F114" s="244"/>
      <c r="G114" s="194"/>
      <c r="H114" s="222"/>
      <c r="I114" s="222"/>
      <c r="J114" s="222"/>
      <c r="K114" s="222"/>
      <c r="L114" s="222"/>
      <c r="M114" s="222"/>
      <c r="N114" s="222"/>
      <c r="O114" s="244"/>
      <c r="P114" s="1"/>
      <c r="Q114" s="276"/>
      <c r="R114" s="222"/>
      <c r="S114" s="222"/>
      <c r="T114" s="244"/>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row>
    <row r="115" spans="1:44" x14ac:dyDescent="0.35">
      <c r="A115" s="670" t="s">
        <v>69</v>
      </c>
      <c r="B115" s="277" t="s">
        <v>70</v>
      </c>
      <c r="C115" s="224"/>
      <c r="D115" s="224"/>
      <c r="E115" s="224">
        <f t="shared" si="15"/>
        <v>2</v>
      </c>
      <c r="F115" s="225" cm="1">
        <f t="array" ref="F115">INDEX(CALCOLI!$R$2:$AC$2, ,_xlfn.XMATCH(B102,CALCOLI!$R$1:$AC$1,0))</f>
        <v>60</v>
      </c>
      <c r="G115" s="190"/>
      <c r="H115" s="224">
        <v>0.2</v>
      </c>
      <c r="I115" s="224">
        <v>30</v>
      </c>
      <c r="J115" s="224" t="s">
        <v>184</v>
      </c>
      <c r="K115" s="224">
        <v>0</v>
      </c>
      <c r="L115" s="224">
        <v>1</v>
      </c>
      <c r="M115" s="224" t="s">
        <v>184</v>
      </c>
      <c r="N115" s="224">
        <v>0</v>
      </c>
      <c r="O115" s="246">
        <v>0</v>
      </c>
      <c r="P115" s="1"/>
      <c r="Q115" s="277" t="str" cm="1">
        <f t="array" ref="Q115">INDEX(CALCOLI!$R$5:$AC$5, ,_xlfn.XMATCH(B102,CALCOLI!$R$1:$AC$1,0))</f>
        <v>360,420</v>
      </c>
      <c r="R115" s="224" t="str" cm="1">
        <f t="array" ref="R115">INDEX(CALCOLI!$R$6:$AC$6, ,_xlfn.XMATCH(B102,CALCOLI!$R$1:$AC$1,0))</f>
        <v>900,900</v>
      </c>
      <c r="S115" s="224"/>
      <c r="T115" s="246">
        <v>0.1</v>
      </c>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row>
    <row r="116" spans="1:44" x14ac:dyDescent="0.35">
      <c r="A116" s="671"/>
      <c r="B116" s="264" t="s">
        <v>71</v>
      </c>
      <c r="C116" s="227"/>
      <c r="D116" s="227"/>
      <c r="E116" s="227">
        <f t="shared" si="15"/>
        <v>2</v>
      </c>
      <c r="F116" s="228" cm="1">
        <f t="array" ref="F116">INDEX(CALCOLI!$R$2:$AC$2, ,_xlfn.XMATCH(B102,CALCOLI!$R$1:$AC$1,0))</f>
        <v>60</v>
      </c>
      <c r="G116" s="191"/>
      <c r="H116" s="227">
        <v>0.2</v>
      </c>
      <c r="I116" s="227">
        <v>30</v>
      </c>
      <c r="J116" s="227" t="s">
        <v>184</v>
      </c>
      <c r="K116" s="227">
        <v>0</v>
      </c>
      <c r="L116" s="227">
        <v>1</v>
      </c>
      <c r="M116" s="227" t="s">
        <v>184</v>
      </c>
      <c r="N116" s="227">
        <v>0</v>
      </c>
      <c r="O116" s="248">
        <v>0</v>
      </c>
      <c r="P116" s="1"/>
      <c r="Q116" s="264" t="str" cm="1">
        <f t="array" ref="Q116">INDEX(CALCOLI!$R$5:$AC$5, ,_xlfn.XMATCH(B102,CALCOLI!$R$1:$AC$1,0))</f>
        <v>360,420</v>
      </c>
      <c r="R116" s="227" t="str" cm="1">
        <f t="array" ref="R116">INDEX(CALCOLI!$R$6:$AC$6, ,_xlfn.XMATCH(B102,CALCOLI!$R$1:$AC$1,0))</f>
        <v>900,900</v>
      </c>
      <c r="S116" s="227"/>
      <c r="T116" s="248">
        <v>0.1</v>
      </c>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row>
    <row r="117" spans="1:44" x14ac:dyDescent="0.35">
      <c r="A117" s="671"/>
      <c r="B117" s="263" t="s">
        <v>72</v>
      </c>
      <c r="C117" s="226"/>
      <c r="D117" s="226"/>
      <c r="E117" s="226">
        <f t="shared" si="15"/>
        <v>0</v>
      </c>
      <c r="F117" s="247"/>
      <c r="G117" s="191"/>
      <c r="H117" s="226">
        <v>0.2</v>
      </c>
      <c r="I117" s="226">
        <v>30</v>
      </c>
      <c r="J117" s="226" t="s">
        <v>191</v>
      </c>
      <c r="K117" s="226">
        <v>0</v>
      </c>
      <c r="L117" s="226">
        <v>1</v>
      </c>
      <c r="M117" s="226" t="s">
        <v>184</v>
      </c>
      <c r="N117" s="226">
        <v>0</v>
      </c>
      <c r="O117" s="247">
        <v>0</v>
      </c>
      <c r="P117" s="1"/>
      <c r="Q117" s="263"/>
      <c r="R117" s="226"/>
      <c r="S117" s="226"/>
      <c r="T117" s="247">
        <v>0.1</v>
      </c>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row>
    <row r="118" spans="1:44" ht="15" thickBot="1" x14ac:dyDescent="0.4">
      <c r="A118" s="672"/>
      <c r="B118" s="278"/>
      <c r="C118" s="229"/>
      <c r="D118" s="229"/>
      <c r="E118" s="227">
        <f t="shared" si="15"/>
        <v>0</v>
      </c>
      <c r="F118" s="249"/>
      <c r="G118" s="194"/>
      <c r="H118" s="229"/>
      <c r="I118" s="229"/>
      <c r="J118" s="229"/>
      <c r="K118" s="229"/>
      <c r="L118" s="229"/>
      <c r="M118" s="229"/>
      <c r="N118" s="229"/>
      <c r="O118" s="249"/>
      <c r="P118" s="1"/>
      <c r="Q118" s="278"/>
      <c r="R118" s="229"/>
      <c r="S118" s="229"/>
      <c r="T118" s="249"/>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row>
    <row r="119" spans="1:44" x14ac:dyDescent="0.35">
      <c r="A119" s="673" t="s">
        <v>73</v>
      </c>
      <c r="B119" s="279" t="s">
        <v>74</v>
      </c>
      <c r="C119" s="230"/>
      <c r="D119" s="230"/>
      <c r="E119" s="230">
        <f t="shared" si="15"/>
        <v>0</v>
      </c>
      <c r="F119" s="250"/>
      <c r="G119" s="190"/>
      <c r="H119" s="230">
        <v>0.25</v>
      </c>
      <c r="I119" s="230">
        <v>2</v>
      </c>
      <c r="J119" s="230" t="s">
        <v>184</v>
      </c>
      <c r="K119" s="230">
        <v>0</v>
      </c>
      <c r="L119" s="230">
        <v>0.5</v>
      </c>
      <c r="M119" s="230" t="s">
        <v>184</v>
      </c>
      <c r="N119" s="230">
        <v>0</v>
      </c>
      <c r="O119" s="250">
        <v>0</v>
      </c>
      <c r="P119" s="1"/>
      <c r="Q119" s="279"/>
      <c r="R119" s="230"/>
      <c r="S119" s="230"/>
      <c r="T119" s="250">
        <v>0.2</v>
      </c>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row>
    <row r="120" spans="1:44" x14ac:dyDescent="0.35">
      <c r="A120" s="674"/>
      <c r="B120" s="266" t="s">
        <v>75</v>
      </c>
      <c r="C120" s="233"/>
      <c r="D120" s="233"/>
      <c r="E120" s="233">
        <f t="shared" si="15"/>
        <v>0</v>
      </c>
      <c r="F120" s="254"/>
      <c r="G120" s="191"/>
      <c r="H120" s="233">
        <v>0.25</v>
      </c>
      <c r="I120" s="233">
        <v>2</v>
      </c>
      <c r="J120" s="233" t="s">
        <v>184</v>
      </c>
      <c r="K120" s="233">
        <v>0</v>
      </c>
      <c r="L120" s="233">
        <v>0.5</v>
      </c>
      <c r="M120" s="233" t="s">
        <v>184</v>
      </c>
      <c r="N120" s="233">
        <v>0</v>
      </c>
      <c r="O120" s="254">
        <v>0</v>
      </c>
      <c r="P120" s="1"/>
      <c r="Q120" s="266"/>
      <c r="R120" s="233"/>
      <c r="S120" s="233"/>
      <c r="T120" s="254">
        <v>0.2</v>
      </c>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row>
    <row r="121" spans="1:44" x14ac:dyDescent="0.35">
      <c r="A121" s="674"/>
      <c r="B121" s="265" t="s">
        <v>76</v>
      </c>
      <c r="C121" s="231"/>
      <c r="D121" s="231"/>
      <c r="E121" s="231">
        <f t="shared" si="15"/>
        <v>0</v>
      </c>
      <c r="F121" s="251"/>
      <c r="G121" s="191"/>
      <c r="H121" s="231"/>
      <c r="I121" s="231"/>
      <c r="J121" s="231"/>
      <c r="K121" s="231"/>
      <c r="L121" s="231"/>
      <c r="M121" s="231"/>
      <c r="N121" s="231"/>
      <c r="O121" s="251"/>
      <c r="P121" s="1"/>
      <c r="Q121" s="265"/>
      <c r="R121" s="231"/>
      <c r="S121" s="231"/>
      <c r="T121" s="25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row>
    <row r="122" spans="1:44" x14ac:dyDescent="0.35">
      <c r="A122" s="674"/>
      <c r="B122" s="266" t="s">
        <v>77</v>
      </c>
      <c r="C122" s="233"/>
      <c r="D122" s="233"/>
      <c r="E122" s="233">
        <f t="shared" si="15"/>
        <v>0</v>
      </c>
      <c r="F122" s="254"/>
      <c r="G122" s="191"/>
      <c r="H122" s="233"/>
      <c r="I122" s="233"/>
      <c r="J122" s="233"/>
      <c r="K122" s="233"/>
      <c r="L122" s="233"/>
      <c r="M122" s="233"/>
      <c r="N122" s="233"/>
      <c r="O122" s="254"/>
      <c r="P122" s="1"/>
      <c r="Q122" s="266"/>
      <c r="R122" s="233"/>
      <c r="S122" s="233"/>
      <c r="T122" s="254"/>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row>
    <row r="123" spans="1:44" x14ac:dyDescent="0.35">
      <c r="A123" s="674"/>
      <c r="B123" s="265" t="s">
        <v>78</v>
      </c>
      <c r="C123" s="231"/>
      <c r="D123" s="231"/>
      <c r="E123" s="231">
        <f t="shared" si="15"/>
        <v>1</v>
      </c>
      <c r="F123" s="231">
        <v>1440</v>
      </c>
      <c r="G123" s="191"/>
      <c r="H123" s="231">
        <v>0</v>
      </c>
      <c r="I123" s="231">
        <v>30</v>
      </c>
      <c r="J123" s="252" t="s">
        <v>186</v>
      </c>
      <c r="K123" s="231">
        <v>3</v>
      </c>
      <c r="L123" s="231">
        <v>1</v>
      </c>
      <c r="M123" s="231" t="s">
        <v>184</v>
      </c>
      <c r="N123" s="231">
        <v>0</v>
      </c>
      <c r="O123" s="251">
        <v>0</v>
      </c>
      <c r="P123" s="1"/>
      <c r="Q123" s="265" t="s">
        <v>192</v>
      </c>
      <c r="R123" s="231"/>
      <c r="S123" s="231"/>
      <c r="T123" s="251">
        <v>0</v>
      </c>
      <c r="U123" s="1"/>
      <c r="V123" s="83">
        <v>150</v>
      </c>
      <c r="W123" s="84">
        <v>20</v>
      </c>
      <c r="X123" s="84">
        <v>5</v>
      </c>
      <c r="Y123" s="84">
        <v>10</v>
      </c>
      <c r="Z123" s="84"/>
      <c r="AA123" s="83">
        <v>150</v>
      </c>
      <c r="AB123" s="84">
        <v>15</v>
      </c>
      <c r="AC123" s="84">
        <v>5</v>
      </c>
      <c r="AD123" s="84">
        <v>15</v>
      </c>
      <c r="AE123" s="85"/>
      <c r="AF123" s="84">
        <v>150</v>
      </c>
      <c r="AG123" s="84">
        <v>10</v>
      </c>
      <c r="AH123" s="84">
        <v>5</v>
      </c>
      <c r="AI123" s="84">
        <v>20</v>
      </c>
      <c r="AJ123" s="84"/>
      <c r="AK123" s="83">
        <v>580.12</v>
      </c>
      <c r="AL123" s="86" t="s">
        <v>193</v>
      </c>
      <c r="AM123" s="84">
        <v>420.57900000000001</v>
      </c>
      <c r="AN123" s="86" t="s">
        <v>193</v>
      </c>
      <c r="AO123" s="84">
        <v>0.41899999999999998</v>
      </c>
      <c r="AP123" s="85">
        <v>1201.144</v>
      </c>
      <c r="AQ123" s="1"/>
      <c r="AR123" s="1"/>
    </row>
    <row r="124" spans="1:44" x14ac:dyDescent="0.35">
      <c r="A124" s="674"/>
      <c r="B124" s="266" t="s">
        <v>79</v>
      </c>
      <c r="C124" s="233"/>
      <c r="D124" s="233"/>
      <c r="E124" s="233">
        <f>COUNTA(Q124:S124)</f>
        <v>1</v>
      </c>
      <c r="F124" s="233">
        <v>1440</v>
      </c>
      <c r="G124" s="191"/>
      <c r="H124" s="233">
        <v>0</v>
      </c>
      <c r="I124" s="233">
        <v>30</v>
      </c>
      <c r="J124" s="233" t="s">
        <v>186</v>
      </c>
      <c r="K124" s="233">
        <v>3</v>
      </c>
      <c r="L124" s="233">
        <v>1</v>
      </c>
      <c r="M124" s="233" t="s">
        <v>184</v>
      </c>
      <c r="N124" s="233">
        <v>0</v>
      </c>
      <c r="O124" s="254">
        <v>0</v>
      </c>
      <c r="P124" s="1"/>
      <c r="Q124" s="266" t="s">
        <v>192</v>
      </c>
      <c r="R124" s="233"/>
      <c r="S124" s="233"/>
      <c r="T124" s="254"/>
      <c r="U124" s="1"/>
      <c r="V124" s="87"/>
      <c r="W124" s="88"/>
      <c r="X124" s="88"/>
      <c r="Y124" s="88"/>
      <c r="Z124" s="88"/>
      <c r="AA124" s="87"/>
      <c r="AB124" s="88"/>
      <c r="AC124" s="88"/>
      <c r="AD124" s="88"/>
      <c r="AE124" s="89"/>
      <c r="AF124" s="88"/>
      <c r="AG124" s="88"/>
      <c r="AH124" s="88"/>
      <c r="AI124" s="88"/>
      <c r="AJ124" s="88"/>
      <c r="AK124" s="87"/>
      <c r="AL124" s="88"/>
      <c r="AM124" s="88"/>
      <c r="AN124" s="88"/>
      <c r="AO124" s="88"/>
      <c r="AP124" s="89"/>
      <c r="AQ124" s="1"/>
      <c r="AR124" s="1"/>
    </row>
    <row r="125" spans="1:44" ht="15" thickBot="1" x14ac:dyDescent="0.4">
      <c r="A125" s="674"/>
      <c r="B125" s="293"/>
      <c r="C125" s="232"/>
      <c r="D125" s="232"/>
      <c r="E125" s="231">
        <f t="shared" si="15"/>
        <v>0</v>
      </c>
      <c r="F125" s="253"/>
      <c r="G125" s="191"/>
      <c r="H125" s="232"/>
      <c r="I125" s="232"/>
      <c r="J125" s="232"/>
      <c r="K125" s="232"/>
      <c r="L125" s="232"/>
      <c r="M125" s="232"/>
      <c r="N125" s="232"/>
      <c r="O125" s="253"/>
      <c r="P125" s="1"/>
      <c r="Q125" s="280"/>
      <c r="R125" s="281"/>
      <c r="S125" s="281"/>
      <c r="T125" s="282"/>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row>
    <row r="126" spans="1:44" x14ac:dyDescent="0.35">
      <c r="A126" s="664" t="s">
        <v>80</v>
      </c>
      <c r="B126" s="283" t="s">
        <v>81</v>
      </c>
      <c r="C126" s="234"/>
      <c r="D126" s="234"/>
      <c r="E126" s="234">
        <f>COUNTA(Q126:S126)</f>
        <v>0</v>
      </c>
      <c r="F126" s="235"/>
      <c r="G126" s="190"/>
      <c r="H126" s="234"/>
      <c r="I126" s="234"/>
      <c r="J126" s="234"/>
      <c r="K126" s="234"/>
      <c r="L126" s="234"/>
      <c r="M126" s="234"/>
      <c r="N126" s="234">
        <v>0</v>
      </c>
      <c r="O126" s="235"/>
      <c r="P126" s="1"/>
      <c r="Q126" s="283"/>
      <c r="R126" s="234"/>
      <c r="S126" s="234"/>
      <c r="T126" s="235"/>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row>
    <row r="127" spans="1:44" x14ac:dyDescent="0.35">
      <c r="A127" s="665"/>
      <c r="B127" s="268" t="s">
        <v>82</v>
      </c>
      <c r="C127" s="238"/>
      <c r="D127" s="238"/>
      <c r="E127" s="238">
        <f>COUNTA(Q131:S131)</f>
        <v>0</v>
      </c>
      <c r="F127" s="239"/>
      <c r="G127" s="191"/>
      <c r="H127" s="238"/>
      <c r="I127" s="238"/>
      <c r="J127" s="238"/>
      <c r="K127" s="238"/>
      <c r="L127" s="238"/>
      <c r="M127" s="238"/>
      <c r="N127" s="238">
        <v>0</v>
      </c>
      <c r="O127" s="239"/>
      <c r="P127" s="1"/>
      <c r="Q127" s="268"/>
      <c r="R127" s="238"/>
      <c r="S127" s="238"/>
      <c r="T127" s="239"/>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row>
    <row r="128" spans="1:44" x14ac:dyDescent="0.35">
      <c r="A128" s="665"/>
      <c r="B128" s="267"/>
      <c r="C128" s="236"/>
      <c r="D128" s="236"/>
      <c r="E128" s="236">
        <f t="shared" ref="E128" si="16">COUNTA(Q128:S128)</f>
        <v>0</v>
      </c>
      <c r="F128" s="237"/>
      <c r="G128" s="191"/>
      <c r="H128" s="236"/>
      <c r="I128" s="236"/>
      <c r="J128" s="236"/>
      <c r="K128" s="236"/>
      <c r="L128" s="236"/>
      <c r="M128" s="236"/>
      <c r="N128" s="236"/>
      <c r="O128" s="237"/>
      <c r="P128" s="1"/>
      <c r="Q128" s="267"/>
      <c r="R128" s="236"/>
      <c r="S128" s="236"/>
      <c r="T128" s="237"/>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row>
    <row r="129" spans="1:44" x14ac:dyDescent="0.35">
      <c r="A129" s="665"/>
      <c r="B129" s="268"/>
      <c r="C129" s="238"/>
      <c r="D129" s="238"/>
      <c r="E129" s="238">
        <f t="shared" ref="E129" si="17">COUNTA(Q133:S133)</f>
        <v>0</v>
      </c>
      <c r="F129" s="239"/>
      <c r="G129" s="191"/>
      <c r="H129" s="238"/>
      <c r="I129" s="238"/>
      <c r="J129" s="238"/>
      <c r="K129" s="238"/>
      <c r="L129" s="238"/>
      <c r="M129" s="238"/>
      <c r="N129" s="238"/>
      <c r="O129" s="239"/>
      <c r="P129" s="1"/>
      <c r="Q129" s="268"/>
      <c r="R129" s="238"/>
      <c r="S129" s="238"/>
      <c r="T129" s="239"/>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row>
    <row r="130" spans="1:44" x14ac:dyDescent="0.35">
      <c r="A130" s="665"/>
      <c r="B130" s="267"/>
      <c r="C130" s="236"/>
      <c r="D130" s="236"/>
      <c r="E130" s="236">
        <f t="shared" ref="E130" si="18">COUNTA(Q130:S130)</f>
        <v>0</v>
      </c>
      <c r="F130" s="237"/>
      <c r="G130" s="191"/>
      <c r="H130" s="236"/>
      <c r="I130" s="236"/>
      <c r="J130" s="236"/>
      <c r="K130" s="236"/>
      <c r="L130" s="236"/>
      <c r="M130" s="236"/>
      <c r="N130" s="236"/>
      <c r="O130" s="237"/>
      <c r="P130" s="1"/>
      <c r="Q130" s="267"/>
      <c r="R130" s="236"/>
      <c r="S130" s="236"/>
      <c r="T130" s="237"/>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row>
    <row r="131" spans="1:44" ht="15" thickBot="1" x14ac:dyDescent="0.4">
      <c r="A131" s="666"/>
      <c r="B131" s="269"/>
      <c r="C131" s="240"/>
      <c r="D131" s="240"/>
      <c r="E131" s="240">
        <f t="shared" ref="E131" si="19">COUNTA(Q135:S135)</f>
        <v>0</v>
      </c>
      <c r="F131" s="241"/>
      <c r="G131" s="194"/>
      <c r="H131" s="240"/>
      <c r="I131" s="240"/>
      <c r="J131" s="240"/>
      <c r="K131" s="240"/>
      <c r="L131" s="240"/>
      <c r="M131" s="240"/>
      <c r="N131" s="240"/>
      <c r="O131" s="241"/>
      <c r="P131" s="1"/>
      <c r="Q131" s="269"/>
      <c r="R131" s="240"/>
      <c r="S131" s="240"/>
      <c r="T131" s="24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row>
    <row r="132" spans="1:44" ht="15" thickBot="1" x14ac:dyDescent="0.4">
      <c r="A132" s="120"/>
      <c r="B132" s="120"/>
      <c r="C132" s="120"/>
      <c r="D132" s="120"/>
      <c r="E132" s="120"/>
      <c r="F132" s="120"/>
      <c r="G132" s="120"/>
      <c r="H132" s="120"/>
      <c r="I132" s="120"/>
      <c r="J132" s="120"/>
      <c r="K132" s="120"/>
      <c r="L132" s="120"/>
      <c r="M132" s="120"/>
      <c r="N132" s="120"/>
      <c r="O132" s="120"/>
      <c r="P132" s="120"/>
      <c r="Q132" s="120"/>
      <c r="R132" s="120"/>
      <c r="S132" s="120"/>
      <c r="T132" s="120"/>
      <c r="U132" s="120"/>
      <c r="V132" s="120"/>
      <c r="W132" s="120"/>
      <c r="X132" s="120"/>
      <c r="Y132" s="120"/>
      <c r="Z132" s="120"/>
      <c r="AA132" s="120"/>
      <c r="AB132" s="120"/>
      <c r="AC132" s="120"/>
      <c r="AD132" s="120"/>
      <c r="AE132" s="120"/>
      <c r="AF132" s="120"/>
      <c r="AG132" s="120"/>
      <c r="AH132" s="120"/>
      <c r="AI132" s="120"/>
      <c r="AJ132" s="120"/>
      <c r="AK132" s="120"/>
      <c r="AL132" s="120"/>
      <c r="AM132" s="120"/>
      <c r="AN132" s="120"/>
      <c r="AO132" s="120"/>
      <c r="AP132" s="120"/>
      <c r="AQ132" s="120"/>
    </row>
    <row r="133" spans="1:44" x14ac:dyDescent="0.35">
      <c r="A133" s="122" t="s">
        <v>152</v>
      </c>
      <c r="B133" s="178" t="s">
        <v>455</v>
      </c>
      <c r="G133" s="120"/>
      <c r="AR133" t="s">
        <v>153</v>
      </c>
    </row>
    <row r="134" spans="1:44" x14ac:dyDescent="0.35">
      <c r="A134" s="123" t="s">
        <v>154</v>
      </c>
      <c r="B134" s="181">
        <v>1</v>
      </c>
      <c r="G134" s="120"/>
      <c r="AR134" t="s">
        <v>155</v>
      </c>
    </row>
    <row r="135" spans="1:44" ht="15" thickBot="1" x14ac:dyDescent="0.4">
      <c r="A135" s="125" t="s">
        <v>156</v>
      </c>
      <c r="B135" s="126" t="s">
        <v>190</v>
      </c>
      <c r="G135" s="120"/>
      <c r="AR135" s="3" t="s">
        <v>158</v>
      </c>
    </row>
    <row r="136" spans="1:44" x14ac:dyDescent="0.35">
      <c r="A136" s="4"/>
      <c r="B136" s="4"/>
      <c r="C136" s="4"/>
      <c r="D136" s="4"/>
      <c r="E136" s="4"/>
      <c r="F136" s="4"/>
      <c r="G136" s="121"/>
      <c r="H136" s="4"/>
      <c r="I136" s="4"/>
      <c r="J136" s="4"/>
      <c r="K136" s="4"/>
      <c r="L136" s="4"/>
      <c r="M136" s="4"/>
      <c r="N136" s="4"/>
      <c r="O136" s="4"/>
      <c r="P136" s="4"/>
      <c r="Q136" s="4"/>
      <c r="R136" s="4"/>
      <c r="S136" s="4"/>
      <c r="T136" s="4"/>
      <c r="U136" s="4"/>
      <c r="V136" s="658" t="s">
        <v>159</v>
      </c>
      <c r="W136" s="659"/>
      <c r="X136" s="659"/>
      <c r="Y136" s="659"/>
      <c r="Z136" s="659"/>
      <c r="AA136" s="658" t="s">
        <v>160</v>
      </c>
      <c r="AB136" s="659"/>
      <c r="AC136" s="659"/>
      <c r="AD136" s="659"/>
      <c r="AE136" s="659"/>
      <c r="AF136" s="658" t="s">
        <v>161</v>
      </c>
      <c r="AG136" s="659"/>
      <c r="AH136" s="659"/>
      <c r="AI136" s="659"/>
      <c r="AJ136" s="660"/>
      <c r="AK136" s="655" t="s">
        <v>162</v>
      </c>
      <c r="AL136" s="656"/>
      <c r="AM136" s="656"/>
      <c r="AN136" s="656"/>
      <c r="AO136" s="656"/>
      <c r="AP136" s="657"/>
      <c r="AQ136" s="4"/>
      <c r="AR136" t="s">
        <v>163</v>
      </c>
    </row>
    <row r="137" spans="1:44" ht="43.5" x14ac:dyDescent="0.35">
      <c r="A137" s="4"/>
      <c r="B137" s="69" t="s">
        <v>56</v>
      </c>
      <c r="C137" s="70" t="s">
        <v>57</v>
      </c>
      <c r="D137" s="70" t="s">
        <v>58</v>
      </c>
      <c r="E137" s="69" t="s">
        <v>164</v>
      </c>
      <c r="F137" s="71" t="s">
        <v>59</v>
      </c>
      <c r="G137" s="121"/>
      <c r="H137" s="284" t="s">
        <v>165</v>
      </c>
      <c r="I137" s="285" t="s">
        <v>166</v>
      </c>
      <c r="J137" s="285" t="s">
        <v>167</v>
      </c>
      <c r="K137" s="286" t="s">
        <v>168</v>
      </c>
      <c r="L137" s="285" t="s">
        <v>169</v>
      </c>
      <c r="M137" s="285" t="s">
        <v>170</v>
      </c>
      <c r="N137" s="285" t="s">
        <v>171</v>
      </c>
      <c r="O137" s="287" t="s">
        <v>172</v>
      </c>
      <c r="Q137" s="114" t="s">
        <v>173</v>
      </c>
      <c r="R137" s="115" t="s">
        <v>174</v>
      </c>
      <c r="S137" s="116" t="s">
        <v>175</v>
      </c>
      <c r="T137" s="72" t="s">
        <v>176</v>
      </c>
      <c r="V137" s="76" t="s">
        <v>177</v>
      </c>
      <c r="W137" s="77" t="s">
        <v>178</v>
      </c>
      <c r="X137" s="77" t="s">
        <v>179</v>
      </c>
      <c r="Y137" s="77" t="s">
        <v>180</v>
      </c>
      <c r="Z137" s="78" t="s">
        <v>181</v>
      </c>
      <c r="AA137" s="76" t="s">
        <v>177</v>
      </c>
      <c r="AB137" s="77" t="s">
        <v>178</v>
      </c>
      <c r="AC137" s="77" t="s">
        <v>179</v>
      </c>
      <c r="AD137" s="77" t="s">
        <v>180</v>
      </c>
      <c r="AE137" s="78" t="s">
        <v>181</v>
      </c>
      <c r="AF137" s="76" t="s">
        <v>177</v>
      </c>
      <c r="AG137" s="77" t="s">
        <v>178</v>
      </c>
      <c r="AH137" s="77" t="s">
        <v>179</v>
      </c>
      <c r="AI137" s="77" t="s">
        <v>180</v>
      </c>
      <c r="AJ137" s="79" t="s">
        <v>181</v>
      </c>
      <c r="AK137" s="80" t="s">
        <v>173</v>
      </c>
      <c r="AL137" s="81"/>
      <c r="AM137" s="81" t="s">
        <v>174</v>
      </c>
      <c r="AN137" s="81"/>
      <c r="AO137" s="81" t="s">
        <v>175</v>
      </c>
      <c r="AP137" s="82"/>
      <c r="AR137" t="s">
        <v>182</v>
      </c>
    </row>
    <row r="138" spans="1:44" ht="15" thickBot="1" x14ac:dyDescent="0.4">
      <c r="F138" s="5"/>
      <c r="G138" s="120"/>
      <c r="AR138" t="s">
        <v>183</v>
      </c>
    </row>
    <row r="139" spans="1:44" x14ac:dyDescent="0.35">
      <c r="A139" s="661" t="s">
        <v>60</v>
      </c>
      <c r="B139" s="255" t="s">
        <v>61</v>
      </c>
      <c r="C139" s="212">
        <v>1</v>
      </c>
      <c r="D139" s="212">
        <v>2</v>
      </c>
      <c r="E139" s="212">
        <f t="shared" ref="E139:E158" si="20">COUNTA(Q139:S139)</f>
        <v>2</v>
      </c>
      <c r="F139" s="213" cm="1">
        <f t="array" ref="F139">INDEX(CALCOLI!$R$12:$AC$12, ,_xlfn.XMATCH(B135,CALCOLI!$R$1:$AC$1,0))</f>
        <v>330</v>
      </c>
      <c r="G139" s="190"/>
      <c r="H139" s="255">
        <v>0.1</v>
      </c>
      <c r="I139" s="212">
        <v>10</v>
      </c>
      <c r="J139" s="212" t="s">
        <v>184</v>
      </c>
      <c r="K139" s="212">
        <v>0</v>
      </c>
      <c r="L139" s="212">
        <v>1</v>
      </c>
      <c r="M139" s="212" t="s">
        <v>184</v>
      </c>
      <c r="N139" s="212">
        <v>0</v>
      </c>
      <c r="O139" s="256">
        <v>0</v>
      </c>
      <c r="P139" s="1"/>
      <c r="Q139" s="255" t="str" cm="1">
        <f t="array" ref="Q139">INDEX(CALCOLI!$R$17:$AC$17, ,_xlfn.XMATCH(B135,CALCOLI!$R$1:$AC$1,0))</f>
        <v>264,324</v>
      </c>
      <c r="R139" s="212" t="str" cm="1">
        <f t="array" ref="R139">INDEX(CALCOLI!$R$18:$AC$18, ,_xlfn.XMATCH(B135,CALCOLI!$R$1:$AC$1,0))</f>
        <v>1037,1307</v>
      </c>
      <c r="S139" s="212"/>
      <c r="T139" s="256">
        <v>0.1</v>
      </c>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t="s">
        <v>185</v>
      </c>
    </row>
    <row r="140" spans="1:44" x14ac:dyDescent="0.35">
      <c r="A140" s="662"/>
      <c r="B140" s="288" t="s">
        <v>62</v>
      </c>
      <c r="C140" s="214"/>
      <c r="D140" s="214"/>
      <c r="E140" s="214">
        <f t="shared" si="20"/>
        <v>2</v>
      </c>
      <c r="F140" s="215" cm="1">
        <f t="array" ref="F140">INDEX(CALCOLI!$R$12:$AC$12, ,_xlfn.XMATCH(B135,CALCOLI!$R$1:$AC$1,0))</f>
        <v>330</v>
      </c>
      <c r="G140" s="191"/>
      <c r="H140" s="257">
        <v>0.1</v>
      </c>
      <c r="I140" s="215">
        <v>10</v>
      </c>
      <c r="J140" s="215" t="s">
        <v>184</v>
      </c>
      <c r="K140" s="215">
        <v>0</v>
      </c>
      <c r="L140" s="215">
        <v>1</v>
      </c>
      <c r="M140" s="215" t="s">
        <v>184</v>
      </c>
      <c r="N140" s="215">
        <v>0</v>
      </c>
      <c r="O140" s="258">
        <v>0</v>
      </c>
      <c r="P140" s="1"/>
      <c r="Q140" s="257" t="str" cm="1">
        <f t="array" ref="Q140">INDEX(CALCOLI!$R$17:$AC$17, ,_xlfn.XMATCH(B135,CALCOLI!$R$1:$AC$1,0))</f>
        <v>264,324</v>
      </c>
      <c r="R140" s="215" t="str" cm="1">
        <f t="array" ref="R140">INDEX(CALCOLI!$R$18:$AC$18, ,_xlfn.XMATCH(B135,CALCOLI!$R$1:$AC$1,0))</f>
        <v>1037,1307</v>
      </c>
      <c r="S140" s="215"/>
      <c r="T140" s="258">
        <v>0.1</v>
      </c>
      <c r="U140" s="1"/>
      <c r="V140" s="192"/>
      <c r="W140" s="1"/>
      <c r="X140" s="1"/>
      <c r="Y140" s="192"/>
      <c r="Z140" s="192"/>
      <c r="AA140" s="192"/>
      <c r="AB140" s="192"/>
      <c r="AC140" s="192"/>
      <c r="AD140" s="192"/>
      <c r="AE140" s="1"/>
      <c r="AF140" s="1"/>
      <c r="AG140" s="1"/>
      <c r="AH140" s="1"/>
      <c r="AI140" s="1"/>
      <c r="AJ140" s="1"/>
      <c r="AK140" s="1"/>
      <c r="AL140" s="1"/>
      <c r="AM140" s="1"/>
      <c r="AN140" s="1"/>
      <c r="AO140" s="1"/>
      <c r="AP140" s="1"/>
      <c r="AQ140" s="1"/>
      <c r="AR140" s="1" t="s">
        <v>157</v>
      </c>
    </row>
    <row r="141" spans="1:44" x14ac:dyDescent="0.35">
      <c r="A141" s="662"/>
      <c r="B141" s="259" t="s">
        <v>63</v>
      </c>
      <c r="C141" s="218"/>
      <c r="D141" s="218"/>
      <c r="E141" s="217">
        <f t="shared" si="20"/>
        <v>2</v>
      </c>
      <c r="F141" s="219" cm="1">
        <f t="array" ref="F141">INDEX(CALCOLI!$R$20:$AC$20, ,_xlfn.XMATCH(B135,CALCOLI!$R$1:$AC$1,0))</f>
        <v>667</v>
      </c>
      <c r="G141" s="193"/>
      <c r="H141" s="259">
        <v>0.1</v>
      </c>
      <c r="I141" s="217">
        <v>1</v>
      </c>
      <c r="J141" s="217" t="s">
        <v>184</v>
      </c>
      <c r="K141" s="217">
        <v>0</v>
      </c>
      <c r="L141" s="217">
        <v>1</v>
      </c>
      <c r="M141" s="217" t="s">
        <v>186</v>
      </c>
      <c r="N141" s="217">
        <v>0</v>
      </c>
      <c r="O141" s="260">
        <v>2</v>
      </c>
      <c r="P141" s="1"/>
      <c r="Q141" s="259" t="str" cm="1">
        <f t="array" ref="Q141">INDEX(CALCOLI!$R$21:$AC$21, ,_xlfn.XMATCH(B135,CALCOLI!$R$1:$AC$1,0))</f>
        <v>1067,1440</v>
      </c>
      <c r="R141" s="217" t="str" cm="1">
        <f t="array" ref="R141">INDEX(CALCOLI!$R$22:$AC$22, ,_xlfn.XMATCH(B135,CALCOLI!$R$1:$AC$1,0))</f>
        <v>0,294</v>
      </c>
      <c r="S141" s="217"/>
      <c r="T141" s="260">
        <v>0.1</v>
      </c>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t="s">
        <v>187</v>
      </c>
    </row>
    <row r="142" spans="1:44" ht="15" thickBot="1" x14ac:dyDescent="0.4">
      <c r="A142" s="663"/>
      <c r="B142" s="291"/>
      <c r="C142" s="216"/>
      <c r="D142" s="216"/>
      <c r="E142" s="214">
        <f t="shared" si="20"/>
        <v>0</v>
      </c>
      <c r="F142" s="292"/>
      <c r="G142" s="194"/>
      <c r="H142" s="272"/>
      <c r="I142" s="273"/>
      <c r="J142" s="273"/>
      <c r="K142" s="273"/>
      <c r="L142" s="273"/>
      <c r="M142" s="273"/>
      <c r="N142" s="273"/>
      <c r="O142" s="274"/>
      <c r="P142" s="1"/>
      <c r="Q142" s="272"/>
      <c r="R142" s="273"/>
      <c r="S142" s="273"/>
      <c r="T142" s="274"/>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t="s">
        <v>188</v>
      </c>
    </row>
    <row r="143" spans="1:44" x14ac:dyDescent="0.35">
      <c r="A143" s="667" t="s">
        <v>64</v>
      </c>
      <c r="B143" s="275" t="s">
        <v>65</v>
      </c>
      <c r="C143" s="220">
        <v>2</v>
      </c>
      <c r="D143" s="220">
        <v>2</v>
      </c>
      <c r="E143" s="220">
        <f t="shared" si="20"/>
        <v>1</v>
      </c>
      <c r="F143" s="242">
        <v>120</v>
      </c>
      <c r="G143" s="190"/>
      <c r="H143" s="270">
        <v>0.2</v>
      </c>
      <c r="I143" s="270">
        <v>30</v>
      </c>
      <c r="J143" s="270" t="s">
        <v>184</v>
      </c>
      <c r="K143" s="270">
        <v>0</v>
      </c>
      <c r="L143" s="270">
        <v>1</v>
      </c>
      <c r="M143" s="270" t="s">
        <v>184</v>
      </c>
      <c r="N143" s="270">
        <v>0</v>
      </c>
      <c r="O143" s="271">
        <v>0</v>
      </c>
      <c r="P143" s="1"/>
      <c r="Q143" s="566" t="s">
        <v>192</v>
      </c>
      <c r="R143" s="220"/>
      <c r="S143" s="220"/>
      <c r="T143" s="242">
        <v>0.1</v>
      </c>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t="s">
        <v>189</v>
      </c>
    </row>
    <row r="144" spans="1:44" x14ac:dyDescent="0.35">
      <c r="A144" s="668"/>
      <c r="B144" s="262" t="s">
        <v>66</v>
      </c>
      <c r="C144" s="223">
        <v>1</v>
      </c>
      <c r="D144" s="223">
        <v>7</v>
      </c>
      <c r="E144" s="223">
        <f t="shared" si="20"/>
        <v>2</v>
      </c>
      <c r="F144" s="245">
        <v>120</v>
      </c>
      <c r="G144" s="191"/>
      <c r="H144" s="223">
        <v>0.4</v>
      </c>
      <c r="I144" s="223">
        <v>20</v>
      </c>
      <c r="J144" s="223" t="s">
        <v>184</v>
      </c>
      <c r="K144" s="223">
        <v>0</v>
      </c>
      <c r="L144" s="223">
        <v>0.8</v>
      </c>
      <c r="M144" s="223" t="s">
        <v>184</v>
      </c>
      <c r="N144" s="223">
        <v>0</v>
      </c>
      <c r="O144" s="245">
        <v>0</v>
      </c>
      <c r="P144" s="1"/>
      <c r="Q144" s="747" t="s">
        <v>500</v>
      </c>
      <c r="R144" s="569" t="s">
        <v>491</v>
      </c>
      <c r="S144" s="223"/>
      <c r="T144" s="245">
        <v>0.2</v>
      </c>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t="s">
        <v>190</v>
      </c>
    </row>
    <row r="145" spans="1:44" x14ac:dyDescent="0.35">
      <c r="A145" s="668"/>
      <c r="B145" s="261" t="s">
        <v>67</v>
      </c>
      <c r="C145" s="221"/>
      <c r="D145" s="221"/>
      <c r="E145" s="221">
        <f t="shared" si="20"/>
        <v>0</v>
      </c>
      <c r="F145" s="243"/>
      <c r="G145" s="191"/>
      <c r="H145" s="221">
        <v>0.25</v>
      </c>
      <c r="I145" s="221">
        <v>30</v>
      </c>
      <c r="J145" s="221" t="s">
        <v>184</v>
      </c>
      <c r="K145" s="221">
        <v>0</v>
      </c>
      <c r="L145" s="221">
        <v>0.8</v>
      </c>
      <c r="M145" s="221" t="s">
        <v>184</v>
      </c>
      <c r="N145" s="221">
        <v>0</v>
      </c>
      <c r="O145" s="243">
        <v>0</v>
      </c>
      <c r="P145" s="1"/>
      <c r="Q145" s="261"/>
      <c r="R145" s="221"/>
      <c r="S145" s="221"/>
      <c r="T145" s="243">
        <v>0.15</v>
      </c>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row>
    <row r="146" spans="1:44" x14ac:dyDescent="0.35">
      <c r="A146" s="668"/>
      <c r="B146" s="262" t="s">
        <v>68</v>
      </c>
      <c r="C146" s="223">
        <v>1</v>
      </c>
      <c r="D146" s="223">
        <v>20</v>
      </c>
      <c r="E146" s="223">
        <f t="shared" si="20"/>
        <v>1</v>
      </c>
      <c r="F146" s="245">
        <v>120</v>
      </c>
      <c r="G146" s="191"/>
      <c r="H146" s="223">
        <v>0.4</v>
      </c>
      <c r="I146" s="223">
        <v>20</v>
      </c>
      <c r="J146" s="223" t="s">
        <v>184</v>
      </c>
      <c r="K146" s="223">
        <v>0</v>
      </c>
      <c r="L146" s="223">
        <v>0.8</v>
      </c>
      <c r="M146" s="223" t="s">
        <v>184</v>
      </c>
      <c r="N146" s="223">
        <v>0</v>
      </c>
      <c r="O146" s="245">
        <v>0</v>
      </c>
      <c r="P146" s="1"/>
      <c r="Q146" s="568" t="s">
        <v>192</v>
      </c>
      <c r="R146" s="223"/>
      <c r="S146" s="223"/>
      <c r="T146" s="245">
        <v>0.2</v>
      </c>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row>
    <row r="147" spans="1:44" ht="15" thickBot="1" x14ac:dyDescent="0.4">
      <c r="A147" s="669"/>
      <c r="B147" s="276"/>
      <c r="C147" s="222"/>
      <c r="D147" s="222"/>
      <c r="E147" s="221">
        <f t="shared" si="20"/>
        <v>0</v>
      </c>
      <c r="F147" s="244"/>
      <c r="G147" s="194"/>
      <c r="H147" s="222"/>
      <c r="I147" s="222"/>
      <c r="J147" s="222"/>
      <c r="K147" s="222"/>
      <c r="L147" s="222"/>
      <c r="M147" s="222"/>
      <c r="N147" s="222"/>
      <c r="O147" s="244"/>
      <c r="P147" s="1"/>
      <c r="Q147" s="276"/>
      <c r="R147" s="222"/>
      <c r="S147" s="222"/>
      <c r="T147" s="244"/>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row>
    <row r="148" spans="1:44" x14ac:dyDescent="0.35">
      <c r="A148" s="670" t="s">
        <v>69</v>
      </c>
      <c r="B148" s="277" t="s">
        <v>70</v>
      </c>
      <c r="C148" s="224"/>
      <c r="D148" s="224"/>
      <c r="E148" s="224">
        <f t="shared" si="20"/>
        <v>2</v>
      </c>
      <c r="F148" s="225" cm="1">
        <f t="array" ref="F148">INDEX(CALCOLI!$R$2:$AC$2, ,_xlfn.XMATCH(B135,CALCOLI!$R$1:$AC$1,0))</f>
        <v>60</v>
      </c>
      <c r="G148" s="190"/>
      <c r="H148" s="224">
        <v>0.2</v>
      </c>
      <c r="I148" s="224">
        <v>10</v>
      </c>
      <c r="J148" s="224" t="s">
        <v>184</v>
      </c>
      <c r="K148" s="224">
        <v>0</v>
      </c>
      <c r="L148" s="224">
        <v>1</v>
      </c>
      <c r="M148" s="224" t="s">
        <v>184</v>
      </c>
      <c r="N148" s="224">
        <v>0</v>
      </c>
      <c r="O148" s="246">
        <v>0</v>
      </c>
      <c r="P148" s="1"/>
      <c r="Q148" s="277" t="str" cm="1">
        <f t="array" ref="Q148">INDEX(CALCOLI!$R$5:$AC$5, ,_xlfn.XMATCH(B135,CALCOLI!$R$1:$AC$1,0))</f>
        <v>360,420</v>
      </c>
      <c r="R148" s="224" t="str" cm="1">
        <f t="array" ref="R148">INDEX(CALCOLI!$R$6:$AC$6, ,_xlfn.XMATCH(B135,CALCOLI!$R$1:$AC$1,0))</f>
        <v>900,900</v>
      </c>
      <c r="S148" s="224"/>
      <c r="T148" s="246">
        <v>0.1</v>
      </c>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row>
    <row r="149" spans="1:44" x14ac:dyDescent="0.35">
      <c r="A149" s="671"/>
      <c r="B149" s="264" t="s">
        <v>71</v>
      </c>
      <c r="C149" s="227"/>
      <c r="D149" s="227"/>
      <c r="E149" s="227">
        <f t="shared" si="20"/>
        <v>2</v>
      </c>
      <c r="F149" s="228" cm="1">
        <f t="array" ref="F149">INDEX(CALCOLI!$R$2:$AC$2, ,_xlfn.XMATCH(B135,CALCOLI!$R$1:$AC$1,0))</f>
        <v>60</v>
      </c>
      <c r="G149" s="191"/>
      <c r="H149" s="227">
        <v>0.2</v>
      </c>
      <c r="I149" s="227">
        <v>30</v>
      </c>
      <c r="J149" s="227" t="s">
        <v>184</v>
      </c>
      <c r="K149" s="227">
        <v>0</v>
      </c>
      <c r="L149" s="227">
        <v>1</v>
      </c>
      <c r="M149" s="227" t="s">
        <v>184</v>
      </c>
      <c r="N149" s="227">
        <v>0</v>
      </c>
      <c r="O149" s="248">
        <v>0</v>
      </c>
      <c r="P149" s="1"/>
      <c r="Q149" s="264" t="str" cm="1">
        <f t="array" ref="Q149">INDEX(CALCOLI!$R$5:$AC$5, ,_xlfn.XMATCH(B135,CALCOLI!$R$1:$AC$1,0))</f>
        <v>360,420</v>
      </c>
      <c r="R149" s="227" t="str" cm="1">
        <f t="array" ref="R149">INDEX(CALCOLI!$R$6:$AC$6, ,_xlfn.XMATCH(B135,CALCOLI!$R$1:$AC$1,0))</f>
        <v>900,900</v>
      </c>
      <c r="S149" s="227"/>
      <c r="T149" s="248">
        <v>0.1</v>
      </c>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row>
    <row r="150" spans="1:44" x14ac:dyDescent="0.35">
      <c r="A150" s="671"/>
      <c r="B150" s="263" t="s">
        <v>72</v>
      </c>
      <c r="C150" s="226"/>
      <c r="D150" s="226"/>
      <c r="E150" s="226">
        <f t="shared" si="20"/>
        <v>0</v>
      </c>
      <c r="F150" s="247"/>
      <c r="G150" s="191"/>
      <c r="H150" s="226">
        <v>0.2</v>
      </c>
      <c r="I150" s="226">
        <v>30</v>
      </c>
      <c r="J150" s="226" t="s">
        <v>191</v>
      </c>
      <c r="K150" s="226">
        <v>0</v>
      </c>
      <c r="L150" s="226">
        <v>1</v>
      </c>
      <c r="M150" s="226" t="s">
        <v>184</v>
      </c>
      <c r="N150" s="226">
        <v>0</v>
      </c>
      <c r="O150" s="247">
        <v>0</v>
      </c>
      <c r="P150" s="1"/>
      <c r="Q150" s="263"/>
      <c r="R150" s="226"/>
      <c r="S150" s="226"/>
      <c r="T150" s="247">
        <v>0.1</v>
      </c>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row>
    <row r="151" spans="1:44" ht="15" thickBot="1" x14ac:dyDescent="0.4">
      <c r="A151" s="672"/>
      <c r="B151" s="278"/>
      <c r="C151" s="229"/>
      <c r="D151" s="229"/>
      <c r="E151" s="227">
        <f t="shared" si="20"/>
        <v>0</v>
      </c>
      <c r="F151" s="249"/>
      <c r="G151" s="194"/>
      <c r="H151" s="229"/>
      <c r="I151" s="229"/>
      <c r="J151" s="229"/>
      <c r="K151" s="229"/>
      <c r="L151" s="229"/>
      <c r="M151" s="229"/>
      <c r="N151" s="229"/>
      <c r="O151" s="249"/>
      <c r="P151" s="1"/>
      <c r="Q151" s="278"/>
      <c r="R151" s="229"/>
      <c r="S151" s="229"/>
      <c r="T151" s="249"/>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row>
    <row r="152" spans="1:44" x14ac:dyDescent="0.35">
      <c r="A152" s="673" t="s">
        <v>73</v>
      </c>
      <c r="B152" s="279" t="s">
        <v>74</v>
      </c>
      <c r="C152" s="230"/>
      <c r="D152" s="230"/>
      <c r="E152" s="230">
        <f t="shared" si="20"/>
        <v>0</v>
      </c>
      <c r="F152" s="250"/>
      <c r="G152" s="190"/>
      <c r="H152" s="230">
        <v>0.25</v>
      </c>
      <c r="I152" s="230">
        <v>2</v>
      </c>
      <c r="J152" s="230" t="s">
        <v>184</v>
      </c>
      <c r="K152" s="230">
        <v>0</v>
      </c>
      <c r="L152" s="230">
        <v>0.5</v>
      </c>
      <c r="M152" s="230" t="s">
        <v>184</v>
      </c>
      <c r="N152" s="230">
        <v>0</v>
      </c>
      <c r="O152" s="250">
        <v>0</v>
      </c>
      <c r="P152" s="1"/>
      <c r="Q152" s="279"/>
      <c r="R152" s="230"/>
      <c r="S152" s="230"/>
      <c r="T152" s="250">
        <v>0.2</v>
      </c>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row>
    <row r="153" spans="1:44" x14ac:dyDescent="0.35">
      <c r="A153" s="674"/>
      <c r="B153" s="266" t="s">
        <v>75</v>
      </c>
      <c r="C153" s="233"/>
      <c r="D153" s="233"/>
      <c r="E153" s="233">
        <f t="shared" si="20"/>
        <v>0</v>
      </c>
      <c r="F153" s="254"/>
      <c r="G153" s="191"/>
      <c r="H153" s="233">
        <v>0.25</v>
      </c>
      <c r="I153" s="233">
        <v>2</v>
      </c>
      <c r="J153" s="233" t="s">
        <v>184</v>
      </c>
      <c r="K153" s="233">
        <v>0</v>
      </c>
      <c r="L153" s="233">
        <v>0.5</v>
      </c>
      <c r="M153" s="233" t="s">
        <v>184</v>
      </c>
      <c r="N153" s="233">
        <v>0</v>
      </c>
      <c r="O153" s="254">
        <v>0</v>
      </c>
      <c r="P153" s="1"/>
      <c r="Q153" s="266"/>
      <c r="R153" s="233"/>
      <c r="S153" s="233"/>
      <c r="T153" s="254">
        <v>0.2</v>
      </c>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row>
    <row r="154" spans="1:44" x14ac:dyDescent="0.35">
      <c r="A154" s="674"/>
      <c r="B154" s="265" t="s">
        <v>76</v>
      </c>
      <c r="C154" s="231"/>
      <c r="D154" s="231"/>
      <c r="E154" s="231">
        <f t="shared" si="20"/>
        <v>0</v>
      </c>
      <c r="F154" s="251"/>
      <c r="G154" s="191"/>
      <c r="H154" s="231"/>
      <c r="I154" s="231"/>
      <c r="J154" s="231"/>
      <c r="K154" s="231"/>
      <c r="L154" s="231"/>
      <c r="M154" s="231"/>
      <c r="N154" s="231"/>
      <c r="O154" s="251"/>
      <c r="P154" s="1"/>
      <c r="Q154" s="265"/>
      <c r="R154" s="231"/>
      <c r="S154" s="231"/>
      <c r="T154" s="25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row>
    <row r="155" spans="1:44" x14ac:dyDescent="0.35">
      <c r="A155" s="674"/>
      <c r="B155" s="266" t="s">
        <v>77</v>
      </c>
      <c r="C155" s="233"/>
      <c r="D155" s="233"/>
      <c r="E155" s="233">
        <f t="shared" si="20"/>
        <v>0</v>
      </c>
      <c r="F155" s="254"/>
      <c r="G155" s="191"/>
      <c r="H155" s="233"/>
      <c r="I155" s="233"/>
      <c r="J155" s="233"/>
      <c r="K155" s="233"/>
      <c r="L155" s="233"/>
      <c r="M155" s="233"/>
      <c r="N155" s="233"/>
      <c r="O155" s="254"/>
      <c r="P155" s="1"/>
      <c r="Q155" s="266"/>
      <c r="R155" s="233"/>
      <c r="S155" s="233"/>
      <c r="T155" s="254"/>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row>
    <row r="156" spans="1:44" x14ac:dyDescent="0.35">
      <c r="A156" s="674"/>
      <c r="B156" s="265" t="s">
        <v>78</v>
      </c>
      <c r="C156" s="231"/>
      <c r="D156" s="231"/>
      <c r="E156" s="231">
        <f t="shared" si="20"/>
        <v>1</v>
      </c>
      <c r="F156" s="231">
        <v>1440</v>
      </c>
      <c r="G156" s="191"/>
      <c r="H156" s="231">
        <v>0</v>
      </c>
      <c r="I156" s="231">
        <v>30</v>
      </c>
      <c r="J156" s="252" t="s">
        <v>186</v>
      </c>
      <c r="K156" s="231">
        <v>3</v>
      </c>
      <c r="L156" s="231">
        <v>1</v>
      </c>
      <c r="M156" s="231" t="s">
        <v>184</v>
      </c>
      <c r="N156" s="231">
        <v>0</v>
      </c>
      <c r="O156" s="251">
        <v>0</v>
      </c>
      <c r="P156" s="1"/>
      <c r="Q156" s="265" t="s">
        <v>192</v>
      </c>
      <c r="R156" s="231"/>
      <c r="S156" s="231"/>
      <c r="T156" s="251">
        <v>0</v>
      </c>
      <c r="U156" s="1"/>
      <c r="V156" s="83">
        <v>150</v>
      </c>
      <c r="W156" s="84">
        <v>20</v>
      </c>
      <c r="X156" s="84">
        <v>5</v>
      </c>
      <c r="Y156" s="84">
        <v>10</v>
      </c>
      <c r="Z156" s="84"/>
      <c r="AA156" s="83">
        <v>150</v>
      </c>
      <c r="AB156" s="84">
        <v>15</v>
      </c>
      <c r="AC156" s="84">
        <v>5</v>
      </c>
      <c r="AD156" s="84">
        <v>15</v>
      </c>
      <c r="AE156" s="85"/>
      <c r="AF156" s="84">
        <v>150</v>
      </c>
      <c r="AG156" s="84">
        <v>10</v>
      </c>
      <c r="AH156" s="84">
        <v>5</v>
      </c>
      <c r="AI156" s="84">
        <v>20</v>
      </c>
      <c r="AJ156" s="84"/>
      <c r="AK156" s="83">
        <v>580.12</v>
      </c>
      <c r="AL156" s="86" t="s">
        <v>193</v>
      </c>
      <c r="AM156" s="84">
        <v>420.57900000000001</v>
      </c>
      <c r="AN156" s="86" t="s">
        <v>193</v>
      </c>
      <c r="AO156" s="84">
        <v>0.41899999999999998</v>
      </c>
      <c r="AP156" s="85">
        <v>1201.144</v>
      </c>
      <c r="AQ156" s="1"/>
      <c r="AR156" s="1"/>
    </row>
    <row r="157" spans="1:44" x14ac:dyDescent="0.35">
      <c r="A157" s="674"/>
      <c r="B157" s="266" t="s">
        <v>79</v>
      </c>
      <c r="C157" s="233"/>
      <c r="D157" s="233"/>
      <c r="E157" s="233">
        <f>COUNTA(Q157:S157)</f>
        <v>1</v>
      </c>
      <c r="F157" s="233">
        <v>1440</v>
      </c>
      <c r="G157" s="191"/>
      <c r="H157" s="233">
        <v>0</v>
      </c>
      <c r="I157" s="233">
        <v>30</v>
      </c>
      <c r="J157" s="233" t="s">
        <v>186</v>
      </c>
      <c r="K157" s="233">
        <v>3</v>
      </c>
      <c r="L157" s="233">
        <v>1</v>
      </c>
      <c r="M157" s="233" t="s">
        <v>184</v>
      </c>
      <c r="N157" s="233">
        <v>0</v>
      </c>
      <c r="O157" s="254">
        <v>0</v>
      </c>
      <c r="P157" s="1"/>
      <c r="Q157" s="266" t="s">
        <v>192</v>
      </c>
      <c r="R157" s="233"/>
      <c r="S157" s="233"/>
      <c r="T157" s="254"/>
      <c r="U157" s="1"/>
      <c r="V157" s="87"/>
      <c r="W157" s="88"/>
      <c r="X157" s="88"/>
      <c r="Y157" s="88"/>
      <c r="Z157" s="88"/>
      <c r="AA157" s="87"/>
      <c r="AB157" s="88"/>
      <c r="AC157" s="88"/>
      <c r="AD157" s="88"/>
      <c r="AE157" s="89"/>
      <c r="AF157" s="88"/>
      <c r="AG157" s="88"/>
      <c r="AH157" s="88"/>
      <c r="AI157" s="88"/>
      <c r="AJ157" s="88"/>
      <c r="AK157" s="87"/>
      <c r="AL157" s="88"/>
      <c r="AM157" s="88"/>
      <c r="AN157" s="88"/>
      <c r="AO157" s="88"/>
      <c r="AP157" s="89"/>
      <c r="AQ157" s="1"/>
      <c r="AR157" s="1"/>
    </row>
    <row r="158" spans="1:44" ht="15" thickBot="1" x14ac:dyDescent="0.4">
      <c r="A158" s="674"/>
      <c r="B158" s="293"/>
      <c r="C158" s="232"/>
      <c r="D158" s="232"/>
      <c r="E158" s="231">
        <f t="shared" si="20"/>
        <v>0</v>
      </c>
      <c r="F158" s="253"/>
      <c r="G158" s="191"/>
      <c r="H158" s="232"/>
      <c r="I158" s="232"/>
      <c r="J158" s="232"/>
      <c r="K158" s="232"/>
      <c r="L158" s="232"/>
      <c r="M158" s="232"/>
      <c r="N158" s="232"/>
      <c r="O158" s="253"/>
      <c r="P158" s="1"/>
      <c r="Q158" s="280"/>
      <c r="R158" s="281"/>
      <c r="S158" s="281"/>
      <c r="T158" s="282"/>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row>
    <row r="159" spans="1:44" x14ac:dyDescent="0.35">
      <c r="A159" s="664" t="s">
        <v>80</v>
      </c>
      <c r="B159" s="283" t="s">
        <v>81</v>
      </c>
      <c r="C159" s="234"/>
      <c r="D159" s="234"/>
      <c r="E159" s="234">
        <f>COUNTA(Q159:S159)</f>
        <v>0</v>
      </c>
      <c r="F159" s="235"/>
      <c r="G159" s="190"/>
      <c r="H159" s="234"/>
      <c r="I159" s="234"/>
      <c r="J159" s="234"/>
      <c r="K159" s="234"/>
      <c r="L159" s="234"/>
      <c r="M159" s="234"/>
      <c r="N159" s="234">
        <v>0</v>
      </c>
      <c r="O159" s="235"/>
      <c r="P159" s="1"/>
      <c r="Q159" s="283"/>
      <c r="R159" s="234"/>
      <c r="S159" s="234"/>
      <c r="T159" s="235"/>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row>
    <row r="160" spans="1:44" x14ac:dyDescent="0.35">
      <c r="A160" s="665"/>
      <c r="B160" s="268" t="s">
        <v>82</v>
      </c>
      <c r="C160" s="238"/>
      <c r="D160" s="238"/>
      <c r="E160" s="238">
        <f>COUNTA(Q164:S164)</f>
        <v>0</v>
      </c>
      <c r="F160" s="239"/>
      <c r="G160" s="191"/>
      <c r="H160" s="238"/>
      <c r="I160" s="238"/>
      <c r="J160" s="238"/>
      <c r="K160" s="238"/>
      <c r="L160" s="238"/>
      <c r="M160" s="238"/>
      <c r="N160" s="238">
        <v>0</v>
      </c>
      <c r="O160" s="239"/>
      <c r="P160" s="1"/>
      <c r="Q160" s="268"/>
      <c r="R160" s="238"/>
      <c r="S160" s="238"/>
      <c r="T160" s="239"/>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row>
    <row r="161" spans="1:44" x14ac:dyDescent="0.35">
      <c r="A161" s="665"/>
      <c r="B161" s="267"/>
      <c r="C161" s="236"/>
      <c r="D161" s="236"/>
      <c r="E161" s="236">
        <f t="shared" ref="E161" si="21">COUNTA(Q161:S161)</f>
        <v>0</v>
      </c>
      <c r="F161" s="237"/>
      <c r="G161" s="191"/>
      <c r="H161" s="236"/>
      <c r="I161" s="236"/>
      <c r="J161" s="236"/>
      <c r="K161" s="236"/>
      <c r="L161" s="236"/>
      <c r="M161" s="236"/>
      <c r="N161" s="236"/>
      <c r="O161" s="237"/>
      <c r="P161" s="1"/>
      <c r="Q161" s="267"/>
      <c r="R161" s="236"/>
      <c r="S161" s="236"/>
      <c r="T161" s="237"/>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row>
    <row r="162" spans="1:44" x14ac:dyDescent="0.35">
      <c r="A162" s="665"/>
      <c r="B162" s="268"/>
      <c r="C162" s="238"/>
      <c r="D162" s="238"/>
      <c r="E162" s="238">
        <f t="shared" ref="E162" si="22">COUNTA(Q166:S166)</f>
        <v>0</v>
      </c>
      <c r="F162" s="239"/>
      <c r="G162" s="191"/>
      <c r="H162" s="238"/>
      <c r="I162" s="238"/>
      <c r="J162" s="238"/>
      <c r="K162" s="238"/>
      <c r="L162" s="238"/>
      <c r="M162" s="238"/>
      <c r="N162" s="238"/>
      <c r="O162" s="239"/>
      <c r="P162" s="1"/>
      <c r="Q162" s="268"/>
      <c r="R162" s="238"/>
      <c r="S162" s="238"/>
      <c r="T162" s="239"/>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row>
    <row r="163" spans="1:44" x14ac:dyDescent="0.35">
      <c r="A163" s="665"/>
      <c r="B163" s="267"/>
      <c r="C163" s="236"/>
      <c r="D163" s="236"/>
      <c r="E163" s="236">
        <f t="shared" ref="E163" si="23">COUNTA(Q163:S163)</f>
        <v>0</v>
      </c>
      <c r="F163" s="237"/>
      <c r="G163" s="191"/>
      <c r="H163" s="236"/>
      <c r="I163" s="236"/>
      <c r="J163" s="236"/>
      <c r="K163" s="236"/>
      <c r="L163" s="236"/>
      <c r="M163" s="236"/>
      <c r="N163" s="236"/>
      <c r="O163" s="237"/>
      <c r="P163" s="1"/>
      <c r="Q163" s="267"/>
      <c r="R163" s="236"/>
      <c r="S163" s="236"/>
      <c r="T163" s="237"/>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row>
    <row r="164" spans="1:44" ht="15" thickBot="1" x14ac:dyDescent="0.4">
      <c r="A164" s="666"/>
      <c r="B164" s="269"/>
      <c r="C164" s="240"/>
      <c r="D164" s="240"/>
      <c r="E164" s="240">
        <f t="shared" ref="E164" si="24">COUNTA(Q168:S168)</f>
        <v>0</v>
      </c>
      <c r="F164" s="241"/>
      <c r="G164" s="194"/>
      <c r="H164" s="240"/>
      <c r="I164" s="240"/>
      <c r="J164" s="240"/>
      <c r="K164" s="240"/>
      <c r="L164" s="240"/>
      <c r="M164" s="240"/>
      <c r="N164" s="240"/>
      <c r="O164" s="241"/>
      <c r="P164" s="1"/>
      <c r="Q164" s="269"/>
      <c r="R164" s="240"/>
      <c r="S164" s="240"/>
      <c r="T164" s="24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row>
    <row r="165" spans="1:44" ht="15" thickBot="1" x14ac:dyDescent="0.4">
      <c r="A165" s="120"/>
      <c r="B165" s="120"/>
      <c r="C165" s="120"/>
      <c r="D165" s="120"/>
      <c r="E165" s="120"/>
      <c r="F165" s="120"/>
      <c r="G165" s="120"/>
      <c r="H165" s="120"/>
      <c r="I165" s="120"/>
      <c r="J165" s="120"/>
      <c r="K165" s="120"/>
      <c r="L165" s="120"/>
      <c r="M165" s="120"/>
      <c r="N165" s="120"/>
      <c r="O165" s="120"/>
      <c r="P165" s="120"/>
      <c r="Q165" s="120"/>
      <c r="R165" s="120"/>
      <c r="S165" s="120"/>
      <c r="T165" s="120"/>
      <c r="U165" s="120"/>
      <c r="V165" s="120"/>
      <c r="W165" s="120"/>
      <c r="X165" s="120"/>
      <c r="Y165" s="120"/>
      <c r="Z165" s="120"/>
      <c r="AA165" s="120"/>
      <c r="AB165" s="120"/>
      <c r="AC165" s="120"/>
      <c r="AD165" s="120"/>
      <c r="AE165" s="120"/>
      <c r="AF165" s="120"/>
      <c r="AG165" s="120"/>
      <c r="AH165" s="120"/>
      <c r="AI165" s="120"/>
      <c r="AJ165" s="120"/>
      <c r="AK165" s="120"/>
      <c r="AL165" s="120"/>
      <c r="AM165" s="120"/>
      <c r="AN165" s="120"/>
      <c r="AO165" s="120"/>
      <c r="AP165" s="120"/>
      <c r="AQ165" s="120"/>
    </row>
    <row r="166" spans="1:44" x14ac:dyDescent="0.35">
      <c r="A166" s="122" t="s">
        <v>152</v>
      </c>
      <c r="B166" s="178" t="s">
        <v>456</v>
      </c>
      <c r="G166" s="120"/>
      <c r="AR166" t="s">
        <v>153</v>
      </c>
    </row>
    <row r="167" spans="1:44" x14ac:dyDescent="0.35">
      <c r="A167" s="123" t="s">
        <v>154</v>
      </c>
      <c r="B167" s="181">
        <v>5</v>
      </c>
      <c r="G167" s="120"/>
      <c r="AR167" t="s">
        <v>155</v>
      </c>
    </row>
    <row r="168" spans="1:44" ht="15" thickBot="1" x14ac:dyDescent="0.4">
      <c r="A168" s="125" t="s">
        <v>156</v>
      </c>
      <c r="B168" s="126" t="s">
        <v>190</v>
      </c>
      <c r="G168" s="120"/>
      <c r="AR168" s="3" t="s">
        <v>158</v>
      </c>
    </row>
    <row r="169" spans="1:44" x14ac:dyDescent="0.35">
      <c r="A169" s="4"/>
      <c r="B169" s="4"/>
      <c r="C169" s="4"/>
      <c r="D169" s="4"/>
      <c r="E169" s="4"/>
      <c r="F169" s="4"/>
      <c r="G169" s="121"/>
      <c r="H169" s="4"/>
      <c r="I169" s="4"/>
      <c r="J169" s="4"/>
      <c r="K169" s="4"/>
      <c r="L169" s="4"/>
      <c r="M169" s="4"/>
      <c r="N169" s="4"/>
      <c r="O169" s="4"/>
      <c r="P169" s="4"/>
      <c r="Q169" s="4"/>
      <c r="R169" s="4"/>
      <c r="S169" s="4"/>
      <c r="T169" s="4"/>
      <c r="U169" s="4"/>
      <c r="V169" s="658" t="s">
        <v>159</v>
      </c>
      <c r="W169" s="659"/>
      <c r="X169" s="659"/>
      <c r="Y169" s="659"/>
      <c r="Z169" s="659"/>
      <c r="AA169" s="658" t="s">
        <v>160</v>
      </c>
      <c r="AB169" s="659"/>
      <c r="AC169" s="659"/>
      <c r="AD169" s="659"/>
      <c r="AE169" s="659"/>
      <c r="AF169" s="658" t="s">
        <v>161</v>
      </c>
      <c r="AG169" s="659"/>
      <c r="AH169" s="659"/>
      <c r="AI169" s="659"/>
      <c r="AJ169" s="660"/>
      <c r="AK169" s="655" t="s">
        <v>162</v>
      </c>
      <c r="AL169" s="656"/>
      <c r="AM169" s="656"/>
      <c r="AN169" s="656"/>
      <c r="AO169" s="656"/>
      <c r="AP169" s="657"/>
      <c r="AQ169" s="4"/>
      <c r="AR169" t="s">
        <v>163</v>
      </c>
    </row>
    <row r="170" spans="1:44" ht="43.5" x14ac:dyDescent="0.35">
      <c r="A170" s="4"/>
      <c r="B170" s="69" t="s">
        <v>56</v>
      </c>
      <c r="C170" s="70" t="s">
        <v>57</v>
      </c>
      <c r="D170" s="70" t="s">
        <v>58</v>
      </c>
      <c r="E170" s="69" t="s">
        <v>164</v>
      </c>
      <c r="F170" s="71" t="s">
        <v>59</v>
      </c>
      <c r="G170" s="121"/>
      <c r="H170" s="284" t="s">
        <v>165</v>
      </c>
      <c r="I170" s="285" t="s">
        <v>166</v>
      </c>
      <c r="J170" s="285" t="s">
        <v>167</v>
      </c>
      <c r="K170" s="286" t="s">
        <v>168</v>
      </c>
      <c r="L170" s="285" t="s">
        <v>169</v>
      </c>
      <c r="M170" s="285" t="s">
        <v>170</v>
      </c>
      <c r="N170" s="285" t="s">
        <v>171</v>
      </c>
      <c r="O170" s="287" t="s">
        <v>172</v>
      </c>
      <c r="Q170" s="114" t="s">
        <v>173</v>
      </c>
      <c r="R170" s="115" t="s">
        <v>174</v>
      </c>
      <c r="S170" s="116" t="s">
        <v>175</v>
      </c>
      <c r="T170" s="72" t="s">
        <v>176</v>
      </c>
      <c r="V170" s="76" t="s">
        <v>177</v>
      </c>
      <c r="W170" s="77" t="s">
        <v>178</v>
      </c>
      <c r="X170" s="77" t="s">
        <v>179</v>
      </c>
      <c r="Y170" s="77" t="s">
        <v>180</v>
      </c>
      <c r="Z170" s="78" t="s">
        <v>181</v>
      </c>
      <c r="AA170" s="76" t="s">
        <v>177</v>
      </c>
      <c r="AB170" s="77" t="s">
        <v>178</v>
      </c>
      <c r="AC170" s="77" t="s">
        <v>179</v>
      </c>
      <c r="AD170" s="77" t="s">
        <v>180</v>
      </c>
      <c r="AE170" s="78" t="s">
        <v>181</v>
      </c>
      <c r="AF170" s="76" t="s">
        <v>177</v>
      </c>
      <c r="AG170" s="77" t="s">
        <v>178</v>
      </c>
      <c r="AH170" s="77" t="s">
        <v>179</v>
      </c>
      <c r="AI170" s="77" t="s">
        <v>180</v>
      </c>
      <c r="AJ170" s="79" t="s">
        <v>181</v>
      </c>
      <c r="AK170" s="80" t="s">
        <v>173</v>
      </c>
      <c r="AL170" s="81"/>
      <c r="AM170" s="81" t="s">
        <v>174</v>
      </c>
      <c r="AN170" s="81"/>
      <c r="AO170" s="81" t="s">
        <v>175</v>
      </c>
      <c r="AP170" s="82"/>
      <c r="AR170" t="s">
        <v>182</v>
      </c>
    </row>
    <row r="171" spans="1:44" ht="15" thickBot="1" x14ac:dyDescent="0.4">
      <c r="F171" s="5"/>
      <c r="G171" s="120"/>
      <c r="AR171" t="s">
        <v>183</v>
      </c>
    </row>
    <row r="172" spans="1:44" x14ac:dyDescent="0.35">
      <c r="A172" s="661" t="s">
        <v>60</v>
      </c>
      <c r="B172" s="255" t="s">
        <v>61</v>
      </c>
      <c r="C172" s="212">
        <v>1</v>
      </c>
      <c r="D172" s="212">
        <v>2</v>
      </c>
      <c r="E172" s="212">
        <f t="shared" ref="E172:E191" si="25">COUNTA(Q172:S172)</f>
        <v>2</v>
      </c>
      <c r="F172" s="213" cm="1">
        <f t="array" ref="F172">INDEX(CALCOLI!$R$12:$AC$12, ,_xlfn.XMATCH(B168,CALCOLI!$R$1:$AC$1,0))</f>
        <v>330</v>
      </c>
      <c r="G172" s="190"/>
      <c r="H172" s="255">
        <v>0.1</v>
      </c>
      <c r="I172" s="212">
        <v>10</v>
      </c>
      <c r="J172" s="212" t="s">
        <v>184</v>
      </c>
      <c r="K172" s="212">
        <v>0</v>
      </c>
      <c r="L172" s="212">
        <v>1</v>
      </c>
      <c r="M172" s="212" t="s">
        <v>184</v>
      </c>
      <c r="N172" s="212">
        <v>0</v>
      </c>
      <c r="O172" s="256">
        <v>0</v>
      </c>
      <c r="P172" s="1"/>
      <c r="Q172" s="255" t="str" cm="1">
        <f t="array" ref="Q172">INDEX(CALCOLI!$R$17:$AC$17, ,_xlfn.XMATCH(B168,CALCOLI!$R$1:$AC$1,0))</f>
        <v>264,324</v>
      </c>
      <c r="R172" s="212" t="str" cm="1">
        <f t="array" ref="R172">INDEX(CALCOLI!$R$18:$AC$18, ,_xlfn.XMATCH(B168,CALCOLI!$R$1:$AC$1,0))</f>
        <v>1037,1307</v>
      </c>
      <c r="S172" s="212"/>
      <c r="T172" s="256">
        <v>0.1</v>
      </c>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t="s">
        <v>185</v>
      </c>
    </row>
    <row r="173" spans="1:44" x14ac:dyDescent="0.35">
      <c r="A173" s="662"/>
      <c r="B173" s="288" t="s">
        <v>62</v>
      </c>
      <c r="C173" s="214"/>
      <c r="D173" s="214"/>
      <c r="E173" s="214">
        <f t="shared" si="25"/>
        <v>2</v>
      </c>
      <c r="F173" s="215" cm="1">
        <f t="array" ref="F173">INDEX(CALCOLI!$R$12:$AC$12, ,_xlfn.XMATCH(B168,CALCOLI!$R$1:$AC$1,0))</f>
        <v>330</v>
      </c>
      <c r="G173" s="191"/>
      <c r="H173" s="257">
        <v>0.1</v>
      </c>
      <c r="I173" s="215">
        <v>10</v>
      </c>
      <c r="J173" s="215" t="s">
        <v>184</v>
      </c>
      <c r="K173" s="215">
        <v>0</v>
      </c>
      <c r="L173" s="215">
        <v>1</v>
      </c>
      <c r="M173" s="215" t="s">
        <v>184</v>
      </c>
      <c r="N173" s="215">
        <v>0</v>
      </c>
      <c r="O173" s="258">
        <v>0</v>
      </c>
      <c r="P173" s="1"/>
      <c r="Q173" s="257" t="str" cm="1">
        <f t="array" ref="Q173">INDEX(CALCOLI!$R$17:$AC$17, ,_xlfn.XMATCH(B168,CALCOLI!$R$1:$AC$1,0))</f>
        <v>264,324</v>
      </c>
      <c r="R173" s="215" t="str" cm="1">
        <f t="array" ref="R173">INDEX(CALCOLI!$R$18:$AC$18, ,_xlfn.XMATCH(B168,CALCOLI!$R$1:$AC$1,0))</f>
        <v>1037,1307</v>
      </c>
      <c r="S173" s="215"/>
      <c r="T173" s="258">
        <v>0.1</v>
      </c>
      <c r="U173" s="1"/>
      <c r="V173" s="192"/>
      <c r="W173" s="1"/>
      <c r="X173" s="1"/>
      <c r="Y173" s="192"/>
      <c r="Z173" s="192"/>
      <c r="AA173" s="192"/>
      <c r="AB173" s="192"/>
      <c r="AC173" s="192"/>
      <c r="AD173" s="192"/>
      <c r="AE173" s="1"/>
      <c r="AF173" s="1"/>
      <c r="AG173" s="1"/>
      <c r="AH173" s="1"/>
      <c r="AI173" s="1"/>
      <c r="AJ173" s="1"/>
      <c r="AK173" s="1"/>
      <c r="AL173" s="1"/>
      <c r="AM173" s="1"/>
      <c r="AN173" s="1"/>
      <c r="AO173" s="1"/>
      <c r="AP173" s="1"/>
      <c r="AQ173" s="1"/>
      <c r="AR173" s="1" t="s">
        <v>157</v>
      </c>
    </row>
    <row r="174" spans="1:44" x14ac:dyDescent="0.35">
      <c r="A174" s="662"/>
      <c r="B174" s="259" t="s">
        <v>63</v>
      </c>
      <c r="C174" s="218"/>
      <c r="D174" s="218"/>
      <c r="E174" s="217">
        <f t="shared" si="25"/>
        <v>2</v>
      </c>
      <c r="F174" s="219" cm="1">
        <f t="array" ref="F174">INDEX(CALCOLI!$R$20:$AC$20, ,_xlfn.XMATCH(B168,CALCOLI!$R$1:$AC$1,0))</f>
        <v>667</v>
      </c>
      <c r="G174" s="193"/>
      <c r="H174" s="259">
        <v>0.1</v>
      </c>
      <c r="I174" s="217">
        <v>1</v>
      </c>
      <c r="J174" s="217" t="s">
        <v>184</v>
      </c>
      <c r="K174" s="217">
        <v>0</v>
      </c>
      <c r="L174" s="217">
        <v>1</v>
      </c>
      <c r="M174" s="217" t="s">
        <v>186</v>
      </c>
      <c r="N174" s="217">
        <v>0</v>
      </c>
      <c r="O174" s="260">
        <v>2</v>
      </c>
      <c r="P174" s="1"/>
      <c r="Q174" s="259" t="str" cm="1">
        <f t="array" ref="Q174">INDEX(CALCOLI!$R$21:$AC$21, ,_xlfn.XMATCH(B168,CALCOLI!$R$1:$AC$1,0))</f>
        <v>1067,1440</v>
      </c>
      <c r="R174" s="217" t="str" cm="1">
        <f t="array" ref="R174">INDEX(CALCOLI!$R$22:$AC$22, ,_xlfn.XMATCH(B168,CALCOLI!$R$1:$AC$1,0))</f>
        <v>0,294</v>
      </c>
      <c r="S174" s="217"/>
      <c r="T174" s="260">
        <v>0.1</v>
      </c>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t="s">
        <v>187</v>
      </c>
    </row>
    <row r="175" spans="1:44" ht="15" thickBot="1" x14ac:dyDescent="0.4">
      <c r="A175" s="663"/>
      <c r="B175" s="291"/>
      <c r="C175" s="216"/>
      <c r="D175" s="216"/>
      <c r="E175" s="214">
        <f t="shared" si="25"/>
        <v>0</v>
      </c>
      <c r="F175" s="292"/>
      <c r="G175" s="194"/>
      <c r="H175" s="272"/>
      <c r="I175" s="273"/>
      <c r="J175" s="273"/>
      <c r="K175" s="273"/>
      <c r="L175" s="273"/>
      <c r="M175" s="273"/>
      <c r="N175" s="273"/>
      <c r="O175" s="274"/>
      <c r="P175" s="1"/>
      <c r="Q175" s="272"/>
      <c r="R175" s="273"/>
      <c r="S175" s="273"/>
      <c r="T175" s="274"/>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t="s">
        <v>188</v>
      </c>
    </row>
    <row r="176" spans="1:44" x14ac:dyDescent="0.35">
      <c r="A176" s="667" t="s">
        <v>64</v>
      </c>
      <c r="B176" s="275" t="s">
        <v>65</v>
      </c>
      <c r="C176" s="220">
        <v>1</v>
      </c>
      <c r="D176" s="220">
        <v>2</v>
      </c>
      <c r="E176" s="220">
        <f t="shared" si="25"/>
        <v>1</v>
      </c>
      <c r="F176" s="242">
        <v>120</v>
      </c>
      <c r="G176" s="190"/>
      <c r="H176" s="270">
        <v>0.2</v>
      </c>
      <c r="I176" s="270">
        <v>30</v>
      </c>
      <c r="J176" s="270" t="s">
        <v>184</v>
      </c>
      <c r="K176" s="270">
        <v>0</v>
      </c>
      <c r="L176" s="270">
        <v>1</v>
      </c>
      <c r="M176" s="270" t="s">
        <v>184</v>
      </c>
      <c r="N176" s="270">
        <v>0</v>
      </c>
      <c r="O176" s="271">
        <v>0</v>
      </c>
      <c r="P176" s="1"/>
      <c r="Q176" s="566" t="s">
        <v>192</v>
      </c>
      <c r="R176" s="220"/>
      <c r="S176" s="220"/>
      <c r="T176" s="242">
        <v>0.1</v>
      </c>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t="s">
        <v>189</v>
      </c>
    </row>
    <row r="177" spans="1:44" x14ac:dyDescent="0.35">
      <c r="A177" s="668"/>
      <c r="B177" s="262" t="s">
        <v>66</v>
      </c>
      <c r="C177" s="223">
        <v>1</v>
      </c>
      <c r="D177" s="223">
        <v>4</v>
      </c>
      <c r="E177" s="223">
        <f t="shared" si="25"/>
        <v>2</v>
      </c>
      <c r="F177" s="245">
        <v>240</v>
      </c>
      <c r="G177" s="191"/>
      <c r="H177" s="223">
        <v>0.4</v>
      </c>
      <c r="I177" s="223">
        <v>20</v>
      </c>
      <c r="J177" s="223" t="s">
        <v>184</v>
      </c>
      <c r="K177" s="223">
        <v>0</v>
      </c>
      <c r="L177" s="223">
        <v>0.8</v>
      </c>
      <c r="M177" s="223" t="s">
        <v>184</v>
      </c>
      <c r="N177" s="223">
        <v>0</v>
      </c>
      <c r="O177" s="245">
        <v>0</v>
      </c>
      <c r="P177" s="1"/>
      <c r="Q177" s="747" t="s">
        <v>500</v>
      </c>
      <c r="R177" s="569" t="s">
        <v>491</v>
      </c>
      <c r="S177" s="223"/>
      <c r="T177" s="245">
        <v>0.2</v>
      </c>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t="s">
        <v>190</v>
      </c>
    </row>
    <row r="178" spans="1:44" x14ac:dyDescent="0.35">
      <c r="A178" s="668"/>
      <c r="B178" s="261" t="s">
        <v>67</v>
      </c>
      <c r="C178" s="221"/>
      <c r="D178" s="221"/>
      <c r="E178" s="221">
        <f t="shared" si="25"/>
        <v>0</v>
      </c>
      <c r="F178" s="243"/>
      <c r="G178" s="191"/>
      <c r="H178" s="221">
        <v>0.25</v>
      </c>
      <c r="I178" s="221">
        <v>30</v>
      </c>
      <c r="J178" s="221" t="s">
        <v>184</v>
      </c>
      <c r="K178" s="221">
        <v>0</v>
      </c>
      <c r="L178" s="221">
        <v>0.8</v>
      </c>
      <c r="M178" s="221" t="s">
        <v>184</v>
      </c>
      <c r="N178" s="221">
        <v>0</v>
      </c>
      <c r="O178" s="243">
        <v>0</v>
      </c>
      <c r="P178" s="1"/>
      <c r="Q178" s="261"/>
      <c r="R178" s="221"/>
      <c r="S178" s="221"/>
      <c r="T178" s="243">
        <v>0.15</v>
      </c>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row>
    <row r="179" spans="1:44" x14ac:dyDescent="0.35">
      <c r="A179" s="668"/>
      <c r="B179" s="262" t="s">
        <v>68</v>
      </c>
      <c r="C179" s="223"/>
      <c r="D179" s="223"/>
      <c r="E179" s="223">
        <f t="shared" si="25"/>
        <v>0</v>
      </c>
      <c r="F179" s="245"/>
      <c r="G179" s="191"/>
      <c r="H179" s="223">
        <v>0.4</v>
      </c>
      <c r="I179" s="223">
        <v>20</v>
      </c>
      <c r="J179" s="223" t="s">
        <v>184</v>
      </c>
      <c r="K179" s="223">
        <v>0</v>
      </c>
      <c r="L179" s="223">
        <v>0.8</v>
      </c>
      <c r="M179" s="223" t="s">
        <v>184</v>
      </c>
      <c r="N179" s="223">
        <v>0</v>
      </c>
      <c r="O179" s="245">
        <v>0</v>
      </c>
      <c r="P179" s="1"/>
      <c r="Q179" s="262"/>
      <c r="R179" s="223"/>
      <c r="S179" s="223"/>
      <c r="T179" s="245">
        <v>0.2</v>
      </c>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row>
    <row r="180" spans="1:44" ht="15" thickBot="1" x14ac:dyDescent="0.4">
      <c r="A180" s="669"/>
      <c r="B180" s="276"/>
      <c r="C180" s="222"/>
      <c r="D180" s="222"/>
      <c r="E180" s="221">
        <f t="shared" si="25"/>
        <v>0</v>
      </c>
      <c r="F180" s="244"/>
      <c r="G180" s="194"/>
      <c r="H180" s="222"/>
      <c r="I180" s="222"/>
      <c r="J180" s="222"/>
      <c r="K180" s="222"/>
      <c r="L180" s="222"/>
      <c r="M180" s="222"/>
      <c r="N180" s="222"/>
      <c r="O180" s="244"/>
      <c r="P180" s="1"/>
      <c r="Q180" s="276"/>
      <c r="R180" s="222"/>
      <c r="S180" s="222"/>
      <c r="T180" s="244"/>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row>
    <row r="181" spans="1:44" x14ac:dyDescent="0.35">
      <c r="A181" s="670" t="s">
        <v>69</v>
      </c>
      <c r="B181" s="277" t="s">
        <v>70</v>
      </c>
      <c r="C181" s="224"/>
      <c r="D181" s="224"/>
      <c r="E181" s="224">
        <f t="shared" si="25"/>
        <v>2</v>
      </c>
      <c r="F181" s="225" cm="1">
        <f t="array" ref="F181">INDEX(CALCOLI!$R$2:$AC$2, ,_xlfn.XMATCH(B168,CALCOLI!$R$1:$AC$1,0))</f>
        <v>60</v>
      </c>
      <c r="G181" s="190"/>
      <c r="H181" s="224">
        <v>0.2</v>
      </c>
      <c r="I181" s="224">
        <v>30</v>
      </c>
      <c r="J181" s="224" t="s">
        <v>184</v>
      </c>
      <c r="K181" s="224">
        <v>0</v>
      </c>
      <c r="L181" s="224">
        <v>1</v>
      </c>
      <c r="M181" s="224" t="s">
        <v>184</v>
      </c>
      <c r="N181" s="224">
        <v>0</v>
      </c>
      <c r="O181" s="246">
        <v>0</v>
      </c>
      <c r="P181" s="1"/>
      <c r="Q181" s="277" t="str" cm="1">
        <f t="array" ref="Q181">INDEX(CALCOLI!$R$5:$AC$5, ,_xlfn.XMATCH(B168,CALCOLI!$R$1:$AC$1,0))</f>
        <v>360,420</v>
      </c>
      <c r="R181" s="224" t="str" cm="1">
        <f t="array" ref="R181">INDEX(CALCOLI!$R$6:$AC$6, ,_xlfn.XMATCH(B168,CALCOLI!$R$1:$AC$1,0))</f>
        <v>900,900</v>
      </c>
      <c r="S181" s="224"/>
      <c r="T181" s="246">
        <v>0.1</v>
      </c>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row>
    <row r="182" spans="1:44" x14ac:dyDescent="0.35">
      <c r="A182" s="671"/>
      <c r="B182" s="264" t="s">
        <v>71</v>
      </c>
      <c r="C182" s="227"/>
      <c r="D182" s="227"/>
      <c r="E182" s="227">
        <f t="shared" si="25"/>
        <v>2</v>
      </c>
      <c r="F182" s="228" cm="1">
        <f t="array" ref="F182">INDEX(CALCOLI!$R$2:$AC$2, ,_xlfn.XMATCH(B168,CALCOLI!$R$1:$AC$1,0))</f>
        <v>60</v>
      </c>
      <c r="G182" s="191"/>
      <c r="H182" s="227">
        <v>0.2</v>
      </c>
      <c r="I182" s="227">
        <v>30</v>
      </c>
      <c r="J182" s="227" t="s">
        <v>184</v>
      </c>
      <c r="K182" s="227">
        <v>0</v>
      </c>
      <c r="L182" s="227">
        <v>1</v>
      </c>
      <c r="M182" s="227" t="s">
        <v>184</v>
      </c>
      <c r="N182" s="227">
        <v>0</v>
      </c>
      <c r="O182" s="248">
        <v>0</v>
      </c>
      <c r="P182" s="1"/>
      <c r="Q182" s="264" t="str" cm="1">
        <f t="array" ref="Q182">INDEX(CALCOLI!$R$5:$AC$5, ,_xlfn.XMATCH(B168,CALCOLI!$R$1:$AC$1,0))</f>
        <v>360,420</v>
      </c>
      <c r="R182" s="227" t="str" cm="1">
        <f t="array" ref="R182">INDEX(CALCOLI!$R$6:$AC$6, ,_xlfn.XMATCH(B168,CALCOLI!$R$1:$AC$1,0))</f>
        <v>900,900</v>
      </c>
      <c r="S182" s="227"/>
      <c r="T182" s="248">
        <v>0.1</v>
      </c>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row>
    <row r="183" spans="1:44" x14ac:dyDescent="0.35">
      <c r="A183" s="671"/>
      <c r="B183" s="263" t="s">
        <v>72</v>
      </c>
      <c r="C183" s="226"/>
      <c r="D183" s="226"/>
      <c r="E183" s="226">
        <f t="shared" si="25"/>
        <v>0</v>
      </c>
      <c r="F183" s="247"/>
      <c r="G183" s="191"/>
      <c r="H183" s="226">
        <v>0.2</v>
      </c>
      <c r="I183" s="226">
        <v>30</v>
      </c>
      <c r="J183" s="226" t="s">
        <v>191</v>
      </c>
      <c r="K183" s="226">
        <v>0</v>
      </c>
      <c r="L183" s="226">
        <v>1</v>
      </c>
      <c r="M183" s="226" t="s">
        <v>184</v>
      </c>
      <c r="N183" s="226">
        <v>0</v>
      </c>
      <c r="O183" s="247">
        <v>0</v>
      </c>
      <c r="P183" s="1"/>
      <c r="Q183" s="263"/>
      <c r="R183" s="226"/>
      <c r="S183" s="226"/>
      <c r="T183" s="247">
        <v>0.1</v>
      </c>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row>
    <row r="184" spans="1:44" ht="15" thickBot="1" x14ac:dyDescent="0.4">
      <c r="A184" s="672"/>
      <c r="B184" s="278"/>
      <c r="C184" s="229"/>
      <c r="D184" s="229"/>
      <c r="E184" s="227">
        <f t="shared" si="25"/>
        <v>0</v>
      </c>
      <c r="F184" s="249"/>
      <c r="G184" s="194"/>
      <c r="H184" s="229"/>
      <c r="I184" s="229"/>
      <c r="J184" s="229"/>
      <c r="K184" s="229"/>
      <c r="L184" s="229"/>
      <c r="M184" s="229"/>
      <c r="N184" s="229"/>
      <c r="O184" s="249"/>
      <c r="P184" s="1"/>
      <c r="Q184" s="278"/>
      <c r="R184" s="229"/>
      <c r="S184" s="229"/>
      <c r="T184" s="249"/>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row>
    <row r="185" spans="1:44" x14ac:dyDescent="0.35">
      <c r="A185" s="673" t="s">
        <v>73</v>
      </c>
      <c r="B185" s="279" t="s">
        <v>74</v>
      </c>
      <c r="C185" s="230"/>
      <c r="D185" s="230"/>
      <c r="E185" s="230">
        <f t="shared" si="25"/>
        <v>0</v>
      </c>
      <c r="F185" s="250"/>
      <c r="G185" s="190"/>
      <c r="H185" s="230">
        <v>0.25</v>
      </c>
      <c r="I185" s="230">
        <v>2</v>
      </c>
      <c r="J185" s="230" t="s">
        <v>184</v>
      </c>
      <c r="K185" s="230">
        <v>0</v>
      </c>
      <c r="L185" s="230">
        <v>0.5</v>
      </c>
      <c r="M185" s="230" t="s">
        <v>184</v>
      </c>
      <c r="N185" s="230">
        <v>0</v>
      </c>
      <c r="O185" s="250">
        <v>0</v>
      </c>
      <c r="P185" s="1"/>
      <c r="Q185" s="279"/>
      <c r="R185" s="230"/>
      <c r="S185" s="230"/>
      <c r="T185" s="250">
        <v>0.2</v>
      </c>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row>
    <row r="186" spans="1:44" x14ac:dyDescent="0.35">
      <c r="A186" s="674"/>
      <c r="B186" s="266" t="s">
        <v>75</v>
      </c>
      <c r="C186" s="233"/>
      <c r="D186" s="233"/>
      <c r="E186" s="233">
        <f t="shared" si="25"/>
        <v>0</v>
      </c>
      <c r="F186" s="254"/>
      <c r="G186" s="191"/>
      <c r="H186" s="233">
        <v>0.25</v>
      </c>
      <c r="I186" s="233">
        <v>2</v>
      </c>
      <c r="J186" s="233" t="s">
        <v>184</v>
      </c>
      <c r="K186" s="233">
        <v>0</v>
      </c>
      <c r="L186" s="233">
        <v>0.5</v>
      </c>
      <c r="M186" s="233" t="s">
        <v>184</v>
      </c>
      <c r="N186" s="233">
        <v>0</v>
      </c>
      <c r="O186" s="254">
        <v>0</v>
      </c>
      <c r="P186" s="1"/>
      <c r="Q186" s="266"/>
      <c r="R186" s="233"/>
      <c r="S186" s="233"/>
      <c r="T186" s="254">
        <v>0.2</v>
      </c>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row>
    <row r="187" spans="1:44" x14ac:dyDescent="0.35">
      <c r="A187" s="674"/>
      <c r="B187" s="265" t="s">
        <v>76</v>
      </c>
      <c r="C187" s="231"/>
      <c r="D187" s="231"/>
      <c r="E187" s="231">
        <f t="shared" si="25"/>
        <v>0</v>
      </c>
      <c r="F187" s="251"/>
      <c r="G187" s="191"/>
      <c r="H187" s="231"/>
      <c r="I187" s="231"/>
      <c r="J187" s="231"/>
      <c r="K187" s="231"/>
      <c r="L187" s="231"/>
      <c r="M187" s="231"/>
      <c r="N187" s="231"/>
      <c r="O187" s="251"/>
      <c r="P187" s="1"/>
      <c r="Q187" s="265"/>
      <c r="R187" s="231"/>
      <c r="S187" s="231"/>
      <c r="T187" s="25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row>
    <row r="188" spans="1:44" x14ac:dyDescent="0.35">
      <c r="A188" s="674"/>
      <c r="B188" s="266" t="s">
        <v>77</v>
      </c>
      <c r="C188" s="233"/>
      <c r="D188" s="233"/>
      <c r="E188" s="233">
        <f t="shared" si="25"/>
        <v>0</v>
      </c>
      <c r="F188" s="254"/>
      <c r="G188" s="191"/>
      <c r="H188" s="233"/>
      <c r="I188" s="233"/>
      <c r="J188" s="233"/>
      <c r="K188" s="233"/>
      <c r="L188" s="233"/>
      <c r="M188" s="233"/>
      <c r="N188" s="233"/>
      <c r="O188" s="254"/>
      <c r="P188" s="1"/>
      <c r="Q188" s="266"/>
      <c r="R188" s="233"/>
      <c r="S188" s="233"/>
      <c r="T188" s="254"/>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row>
    <row r="189" spans="1:44" x14ac:dyDescent="0.35">
      <c r="A189" s="674"/>
      <c r="B189" s="265" t="s">
        <v>78</v>
      </c>
      <c r="C189" s="231"/>
      <c r="D189" s="231"/>
      <c r="E189" s="231">
        <f t="shared" si="25"/>
        <v>1</v>
      </c>
      <c r="F189" s="231">
        <v>1440</v>
      </c>
      <c r="G189" s="191"/>
      <c r="H189" s="231">
        <v>0</v>
      </c>
      <c r="I189" s="231">
        <v>30</v>
      </c>
      <c r="J189" s="252" t="s">
        <v>186</v>
      </c>
      <c r="K189" s="231">
        <v>3</v>
      </c>
      <c r="L189" s="231">
        <v>1</v>
      </c>
      <c r="M189" s="231" t="s">
        <v>184</v>
      </c>
      <c r="N189" s="231">
        <v>0</v>
      </c>
      <c r="O189" s="251">
        <v>0</v>
      </c>
      <c r="P189" s="1"/>
      <c r="Q189" s="265" t="s">
        <v>192</v>
      </c>
      <c r="R189" s="231"/>
      <c r="S189" s="231"/>
      <c r="T189" s="251">
        <v>0</v>
      </c>
      <c r="U189" s="1"/>
      <c r="V189" s="83">
        <v>150</v>
      </c>
      <c r="W189" s="84">
        <v>20</v>
      </c>
      <c r="X189" s="84">
        <v>5</v>
      </c>
      <c r="Y189" s="84">
        <v>10</v>
      </c>
      <c r="Z189" s="84"/>
      <c r="AA189" s="83">
        <v>150</v>
      </c>
      <c r="AB189" s="84">
        <v>15</v>
      </c>
      <c r="AC189" s="84">
        <v>5</v>
      </c>
      <c r="AD189" s="84">
        <v>15</v>
      </c>
      <c r="AE189" s="85"/>
      <c r="AF189" s="84">
        <v>150</v>
      </c>
      <c r="AG189" s="84">
        <v>10</v>
      </c>
      <c r="AH189" s="84">
        <v>5</v>
      </c>
      <c r="AI189" s="84">
        <v>20</v>
      </c>
      <c r="AJ189" s="84"/>
      <c r="AK189" s="83">
        <v>580.12</v>
      </c>
      <c r="AL189" s="86" t="s">
        <v>193</v>
      </c>
      <c r="AM189" s="84">
        <v>420.57900000000001</v>
      </c>
      <c r="AN189" s="86" t="s">
        <v>193</v>
      </c>
      <c r="AO189" s="84">
        <v>0.41899999999999998</v>
      </c>
      <c r="AP189" s="85">
        <v>1201.144</v>
      </c>
      <c r="AQ189" s="1"/>
      <c r="AR189" s="1"/>
    </row>
    <row r="190" spans="1:44" x14ac:dyDescent="0.35">
      <c r="A190" s="674"/>
      <c r="B190" s="266" t="s">
        <v>79</v>
      </c>
      <c r="C190" s="233"/>
      <c r="D190" s="233"/>
      <c r="E190" s="233">
        <f>COUNTA(Q190:S190)</f>
        <v>1</v>
      </c>
      <c r="F190" s="233">
        <v>1440</v>
      </c>
      <c r="G190" s="191"/>
      <c r="H190" s="233">
        <v>0</v>
      </c>
      <c r="I190" s="233">
        <v>30</v>
      </c>
      <c r="J190" s="233" t="s">
        <v>186</v>
      </c>
      <c r="K190" s="233">
        <v>3</v>
      </c>
      <c r="L190" s="233">
        <v>1</v>
      </c>
      <c r="M190" s="233" t="s">
        <v>184</v>
      </c>
      <c r="N190" s="233">
        <v>0</v>
      </c>
      <c r="O190" s="254">
        <v>0</v>
      </c>
      <c r="P190" s="1"/>
      <c r="Q190" s="266" t="s">
        <v>192</v>
      </c>
      <c r="R190" s="233"/>
      <c r="S190" s="233"/>
      <c r="T190" s="254"/>
      <c r="U190" s="1"/>
      <c r="V190" s="87"/>
      <c r="W190" s="88"/>
      <c r="X190" s="88"/>
      <c r="Y190" s="88"/>
      <c r="Z190" s="88"/>
      <c r="AA190" s="87"/>
      <c r="AB190" s="88"/>
      <c r="AC190" s="88"/>
      <c r="AD190" s="88"/>
      <c r="AE190" s="89"/>
      <c r="AF190" s="88"/>
      <c r="AG190" s="88"/>
      <c r="AH190" s="88"/>
      <c r="AI190" s="88"/>
      <c r="AJ190" s="88"/>
      <c r="AK190" s="87"/>
      <c r="AL190" s="88"/>
      <c r="AM190" s="88"/>
      <c r="AN190" s="88"/>
      <c r="AO190" s="88"/>
      <c r="AP190" s="89"/>
      <c r="AQ190" s="1"/>
      <c r="AR190" s="1"/>
    </row>
    <row r="191" spans="1:44" ht="15" thickBot="1" x14ac:dyDescent="0.4">
      <c r="A191" s="674"/>
      <c r="B191" s="293"/>
      <c r="C191" s="232"/>
      <c r="D191" s="232"/>
      <c r="E191" s="231">
        <f t="shared" si="25"/>
        <v>0</v>
      </c>
      <c r="F191" s="253"/>
      <c r="G191" s="191"/>
      <c r="H191" s="232"/>
      <c r="I191" s="232"/>
      <c r="J191" s="232"/>
      <c r="K191" s="232"/>
      <c r="L191" s="232"/>
      <c r="M191" s="232"/>
      <c r="N191" s="232"/>
      <c r="O191" s="253"/>
      <c r="P191" s="1"/>
      <c r="Q191" s="280"/>
      <c r="R191" s="281"/>
      <c r="S191" s="281"/>
      <c r="T191" s="282"/>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row>
    <row r="192" spans="1:44" x14ac:dyDescent="0.35">
      <c r="A192" s="664" t="s">
        <v>80</v>
      </c>
      <c r="B192" s="283" t="s">
        <v>81</v>
      </c>
      <c r="C192" s="234"/>
      <c r="D192" s="234"/>
      <c r="E192" s="234">
        <f>COUNTA(Q192:S192)</f>
        <v>0</v>
      </c>
      <c r="F192" s="235"/>
      <c r="G192" s="190"/>
      <c r="H192" s="234"/>
      <c r="I192" s="234"/>
      <c r="J192" s="234"/>
      <c r="K192" s="234"/>
      <c r="L192" s="234"/>
      <c r="M192" s="234"/>
      <c r="N192" s="234">
        <v>0</v>
      </c>
      <c r="O192" s="235"/>
      <c r="P192" s="1"/>
      <c r="Q192" s="283"/>
      <c r="R192" s="234"/>
      <c r="S192" s="234"/>
      <c r="T192" s="235"/>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row>
    <row r="193" spans="1:44" x14ac:dyDescent="0.35">
      <c r="A193" s="665"/>
      <c r="B193" s="268" t="s">
        <v>82</v>
      </c>
      <c r="C193" s="238"/>
      <c r="D193" s="238"/>
      <c r="E193" s="238">
        <f>COUNTA(Q197:S197)</f>
        <v>0</v>
      </c>
      <c r="F193" s="239"/>
      <c r="G193" s="191"/>
      <c r="H193" s="238"/>
      <c r="I193" s="238"/>
      <c r="J193" s="238"/>
      <c r="K193" s="238"/>
      <c r="L193" s="238"/>
      <c r="M193" s="238"/>
      <c r="N193" s="238">
        <v>0</v>
      </c>
      <c r="O193" s="239"/>
      <c r="P193" s="1"/>
      <c r="Q193" s="268"/>
      <c r="R193" s="238"/>
      <c r="S193" s="238"/>
      <c r="T193" s="239"/>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row>
    <row r="194" spans="1:44" x14ac:dyDescent="0.35">
      <c r="A194" s="665"/>
      <c r="B194" s="267"/>
      <c r="C194" s="236"/>
      <c r="D194" s="236"/>
      <c r="E194" s="236">
        <f t="shared" ref="E194" si="26">COUNTA(Q194:S194)</f>
        <v>0</v>
      </c>
      <c r="F194" s="237"/>
      <c r="G194" s="191"/>
      <c r="H194" s="236"/>
      <c r="I194" s="236"/>
      <c r="J194" s="236"/>
      <c r="K194" s="236"/>
      <c r="L194" s="236"/>
      <c r="M194" s="236"/>
      <c r="N194" s="236"/>
      <c r="O194" s="237"/>
      <c r="P194" s="1"/>
      <c r="Q194" s="267"/>
      <c r="R194" s="236"/>
      <c r="S194" s="236"/>
      <c r="T194" s="237"/>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row>
    <row r="195" spans="1:44" x14ac:dyDescent="0.35">
      <c r="A195" s="665"/>
      <c r="B195" s="268"/>
      <c r="C195" s="238"/>
      <c r="D195" s="238"/>
      <c r="E195" s="238">
        <f t="shared" ref="E195" si="27">COUNTA(Q199:S199)</f>
        <v>0</v>
      </c>
      <c r="F195" s="239"/>
      <c r="G195" s="191"/>
      <c r="H195" s="238"/>
      <c r="I195" s="238"/>
      <c r="J195" s="238"/>
      <c r="K195" s="238"/>
      <c r="L195" s="238"/>
      <c r="M195" s="238"/>
      <c r="N195" s="238"/>
      <c r="O195" s="239"/>
      <c r="P195" s="1"/>
      <c r="Q195" s="268"/>
      <c r="R195" s="238"/>
      <c r="S195" s="238"/>
      <c r="T195" s="239"/>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row>
    <row r="196" spans="1:44" x14ac:dyDescent="0.35">
      <c r="A196" s="665"/>
      <c r="B196" s="267"/>
      <c r="C196" s="236"/>
      <c r="D196" s="236"/>
      <c r="E196" s="236">
        <f t="shared" ref="E196" si="28">COUNTA(Q196:S196)</f>
        <v>0</v>
      </c>
      <c r="F196" s="237"/>
      <c r="G196" s="191"/>
      <c r="H196" s="236"/>
      <c r="I196" s="236"/>
      <c r="J196" s="236"/>
      <c r="K196" s="236"/>
      <c r="L196" s="236"/>
      <c r="M196" s="236"/>
      <c r="N196" s="236"/>
      <c r="O196" s="237"/>
      <c r="P196" s="1"/>
      <c r="Q196" s="267"/>
      <c r="R196" s="236"/>
      <c r="S196" s="236"/>
      <c r="T196" s="237"/>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row>
    <row r="197" spans="1:44" ht="15" thickBot="1" x14ac:dyDescent="0.4">
      <c r="A197" s="666"/>
      <c r="B197" s="269"/>
      <c r="C197" s="240"/>
      <c r="D197" s="240"/>
      <c r="E197" s="240">
        <f t="shared" ref="E197" si="29">COUNTA(Q201:S201)</f>
        <v>0</v>
      </c>
      <c r="F197" s="241"/>
      <c r="G197" s="194"/>
      <c r="H197" s="240"/>
      <c r="I197" s="240"/>
      <c r="J197" s="240"/>
      <c r="K197" s="240"/>
      <c r="L197" s="240"/>
      <c r="M197" s="240"/>
      <c r="N197" s="240"/>
      <c r="O197" s="241"/>
      <c r="P197" s="1"/>
      <c r="Q197" s="269"/>
      <c r="R197" s="240"/>
      <c r="S197" s="240"/>
      <c r="T197" s="24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row>
    <row r="198" spans="1:44" ht="15" thickBot="1" x14ac:dyDescent="0.4">
      <c r="A198" s="120"/>
      <c r="B198" s="120"/>
      <c r="C198" s="120"/>
      <c r="D198" s="120"/>
      <c r="E198" s="120"/>
      <c r="F198" s="120"/>
      <c r="G198" s="120"/>
      <c r="H198" s="120"/>
      <c r="I198" s="120"/>
      <c r="J198" s="120"/>
      <c r="K198" s="120"/>
      <c r="L198" s="120"/>
      <c r="M198" s="120"/>
      <c r="N198" s="120"/>
      <c r="O198" s="120"/>
      <c r="P198" s="120"/>
      <c r="Q198" s="120"/>
      <c r="R198" s="120"/>
      <c r="S198" s="120"/>
      <c r="T198" s="120"/>
      <c r="U198" s="120"/>
      <c r="V198" s="120"/>
      <c r="W198" s="120"/>
      <c r="X198" s="120"/>
      <c r="Y198" s="120"/>
      <c r="Z198" s="120"/>
      <c r="AA198" s="120"/>
      <c r="AB198" s="120"/>
      <c r="AC198" s="120"/>
      <c r="AD198" s="120"/>
      <c r="AE198" s="120"/>
      <c r="AF198" s="120"/>
      <c r="AG198" s="120"/>
      <c r="AH198" s="120"/>
      <c r="AI198" s="120"/>
      <c r="AJ198" s="120"/>
      <c r="AK198" s="120"/>
      <c r="AL198" s="120"/>
      <c r="AM198" s="120"/>
      <c r="AN198" s="120"/>
      <c r="AO198" s="120"/>
      <c r="AP198" s="120"/>
      <c r="AQ198" s="120"/>
    </row>
    <row r="199" spans="1:44" x14ac:dyDescent="0.35">
      <c r="A199" s="122" t="s">
        <v>152</v>
      </c>
      <c r="B199" s="178" t="s">
        <v>457</v>
      </c>
      <c r="G199" s="120"/>
      <c r="AR199" t="s">
        <v>153</v>
      </c>
    </row>
    <row r="200" spans="1:44" x14ac:dyDescent="0.35">
      <c r="A200" s="123" t="s">
        <v>154</v>
      </c>
      <c r="B200" s="181">
        <v>1</v>
      </c>
      <c r="G200" s="120"/>
      <c r="AR200" t="s">
        <v>155</v>
      </c>
    </row>
    <row r="201" spans="1:44" ht="15" thickBot="1" x14ac:dyDescent="0.4">
      <c r="A201" s="125" t="s">
        <v>156</v>
      </c>
      <c r="B201" s="126" t="s">
        <v>190</v>
      </c>
      <c r="G201" s="120"/>
      <c r="AR201" s="3" t="s">
        <v>158</v>
      </c>
    </row>
    <row r="202" spans="1:44" x14ac:dyDescent="0.35">
      <c r="A202" s="4"/>
      <c r="B202" s="4"/>
      <c r="C202" s="4"/>
      <c r="D202" s="4"/>
      <c r="E202" s="4"/>
      <c r="F202" s="4"/>
      <c r="G202" s="121"/>
      <c r="H202" s="4"/>
      <c r="I202" s="4"/>
      <c r="J202" s="4"/>
      <c r="K202" s="4"/>
      <c r="L202" s="4"/>
      <c r="M202" s="4"/>
      <c r="N202" s="4"/>
      <c r="O202" s="4"/>
      <c r="P202" s="4"/>
      <c r="Q202" s="4"/>
      <c r="R202" s="4"/>
      <c r="S202" s="4"/>
      <c r="T202" s="4"/>
      <c r="U202" s="4"/>
      <c r="V202" s="658" t="s">
        <v>159</v>
      </c>
      <c r="W202" s="659"/>
      <c r="X202" s="659"/>
      <c r="Y202" s="659"/>
      <c r="Z202" s="659"/>
      <c r="AA202" s="658" t="s">
        <v>160</v>
      </c>
      <c r="AB202" s="659"/>
      <c r="AC202" s="659"/>
      <c r="AD202" s="659"/>
      <c r="AE202" s="659"/>
      <c r="AF202" s="658" t="s">
        <v>161</v>
      </c>
      <c r="AG202" s="659"/>
      <c r="AH202" s="659"/>
      <c r="AI202" s="659"/>
      <c r="AJ202" s="660"/>
      <c r="AK202" s="655" t="s">
        <v>162</v>
      </c>
      <c r="AL202" s="656"/>
      <c r="AM202" s="656"/>
      <c r="AN202" s="656"/>
      <c r="AO202" s="656"/>
      <c r="AP202" s="657"/>
      <c r="AQ202" s="4"/>
      <c r="AR202" t="s">
        <v>163</v>
      </c>
    </row>
    <row r="203" spans="1:44" ht="43.5" x14ac:dyDescent="0.35">
      <c r="A203" s="4"/>
      <c r="B203" s="69" t="s">
        <v>56</v>
      </c>
      <c r="C203" s="70" t="s">
        <v>57</v>
      </c>
      <c r="D203" s="70" t="s">
        <v>58</v>
      </c>
      <c r="E203" s="69" t="s">
        <v>164</v>
      </c>
      <c r="F203" s="71" t="s">
        <v>59</v>
      </c>
      <c r="G203" s="121"/>
      <c r="H203" s="284" t="s">
        <v>165</v>
      </c>
      <c r="I203" s="285" t="s">
        <v>166</v>
      </c>
      <c r="J203" s="285" t="s">
        <v>167</v>
      </c>
      <c r="K203" s="286" t="s">
        <v>168</v>
      </c>
      <c r="L203" s="285" t="s">
        <v>169</v>
      </c>
      <c r="M203" s="285" t="s">
        <v>170</v>
      </c>
      <c r="N203" s="285" t="s">
        <v>171</v>
      </c>
      <c r="O203" s="287" t="s">
        <v>172</v>
      </c>
      <c r="Q203" s="114" t="s">
        <v>173</v>
      </c>
      <c r="R203" s="115" t="s">
        <v>174</v>
      </c>
      <c r="S203" s="116" t="s">
        <v>175</v>
      </c>
      <c r="T203" s="72" t="s">
        <v>176</v>
      </c>
      <c r="V203" s="76" t="s">
        <v>177</v>
      </c>
      <c r="W203" s="77" t="s">
        <v>178</v>
      </c>
      <c r="X203" s="77" t="s">
        <v>179</v>
      </c>
      <c r="Y203" s="77" t="s">
        <v>180</v>
      </c>
      <c r="Z203" s="78" t="s">
        <v>181</v>
      </c>
      <c r="AA203" s="76" t="s">
        <v>177</v>
      </c>
      <c r="AB203" s="77" t="s">
        <v>178</v>
      </c>
      <c r="AC203" s="77" t="s">
        <v>179</v>
      </c>
      <c r="AD203" s="77" t="s">
        <v>180</v>
      </c>
      <c r="AE203" s="78" t="s">
        <v>181</v>
      </c>
      <c r="AF203" s="76" t="s">
        <v>177</v>
      </c>
      <c r="AG203" s="77" t="s">
        <v>178</v>
      </c>
      <c r="AH203" s="77" t="s">
        <v>179</v>
      </c>
      <c r="AI203" s="77" t="s">
        <v>180</v>
      </c>
      <c r="AJ203" s="79" t="s">
        <v>181</v>
      </c>
      <c r="AK203" s="80" t="s">
        <v>173</v>
      </c>
      <c r="AL203" s="81"/>
      <c r="AM203" s="81" t="s">
        <v>174</v>
      </c>
      <c r="AN203" s="81"/>
      <c r="AO203" s="81" t="s">
        <v>175</v>
      </c>
      <c r="AP203" s="82"/>
      <c r="AR203" t="s">
        <v>182</v>
      </c>
    </row>
    <row r="204" spans="1:44" ht="15" thickBot="1" x14ac:dyDescent="0.4">
      <c r="F204" s="5"/>
      <c r="G204" s="120"/>
      <c r="AR204" t="s">
        <v>183</v>
      </c>
    </row>
    <row r="205" spans="1:44" x14ac:dyDescent="0.35">
      <c r="A205" s="661" t="s">
        <v>60</v>
      </c>
      <c r="B205" s="255" t="s">
        <v>61</v>
      </c>
      <c r="C205" s="212">
        <v>1</v>
      </c>
      <c r="D205" s="212">
        <v>2</v>
      </c>
      <c r="E205" s="212">
        <f t="shared" ref="E205:E224" si="30">COUNTA(Q205:S205)</f>
        <v>2</v>
      </c>
      <c r="F205" s="213" cm="1">
        <f t="array" ref="F205">INDEX(CALCOLI!$R$12:$AC$12, ,_xlfn.XMATCH(B201,CALCOLI!$R$1:$AC$1,0))</f>
        <v>330</v>
      </c>
      <c r="G205" s="190"/>
      <c r="H205" s="255">
        <v>0.1</v>
      </c>
      <c r="I205" s="212">
        <v>10</v>
      </c>
      <c r="J205" s="212" t="s">
        <v>184</v>
      </c>
      <c r="K205" s="212">
        <v>0</v>
      </c>
      <c r="L205" s="212">
        <v>1</v>
      </c>
      <c r="M205" s="212" t="s">
        <v>184</v>
      </c>
      <c r="N205" s="212">
        <v>0</v>
      </c>
      <c r="O205" s="256">
        <v>0</v>
      </c>
      <c r="P205" s="1"/>
      <c r="Q205" s="255" t="str" cm="1">
        <f t="array" ref="Q205">INDEX(CALCOLI!$R$17:$AC$17, ,_xlfn.XMATCH(B201,CALCOLI!$R$1:$AC$1,0))</f>
        <v>264,324</v>
      </c>
      <c r="R205" s="212" t="str" cm="1">
        <f t="array" ref="R205">INDEX(CALCOLI!$R$18:$AC$18, ,_xlfn.XMATCH(B201,CALCOLI!$R$1:$AC$1,0))</f>
        <v>1037,1307</v>
      </c>
      <c r="S205" s="212"/>
      <c r="T205" s="256">
        <v>0.1</v>
      </c>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t="s">
        <v>185</v>
      </c>
    </row>
    <row r="206" spans="1:44" x14ac:dyDescent="0.35">
      <c r="A206" s="662"/>
      <c r="B206" s="288" t="s">
        <v>62</v>
      </c>
      <c r="C206" s="214"/>
      <c r="D206" s="214"/>
      <c r="E206" s="214">
        <f t="shared" si="30"/>
        <v>2</v>
      </c>
      <c r="F206" s="215" cm="1">
        <f t="array" ref="F206">INDEX(CALCOLI!$R$12:$AC$12, ,_xlfn.XMATCH(B201,CALCOLI!$R$1:$AC$1,0))</f>
        <v>330</v>
      </c>
      <c r="G206" s="191"/>
      <c r="H206" s="257">
        <v>0.1</v>
      </c>
      <c r="I206" s="215">
        <v>10</v>
      </c>
      <c r="J206" s="215" t="s">
        <v>184</v>
      </c>
      <c r="K206" s="215">
        <v>0</v>
      </c>
      <c r="L206" s="215">
        <v>1</v>
      </c>
      <c r="M206" s="215" t="s">
        <v>184</v>
      </c>
      <c r="N206" s="215">
        <v>0</v>
      </c>
      <c r="O206" s="258">
        <v>0</v>
      </c>
      <c r="P206" s="1"/>
      <c r="Q206" s="257" t="str" cm="1">
        <f t="array" ref="Q206">INDEX(CALCOLI!$R$17:$AC$17, ,_xlfn.XMATCH(B201,CALCOLI!$R$1:$AC$1,0))</f>
        <v>264,324</v>
      </c>
      <c r="R206" s="215" t="str" cm="1">
        <f t="array" ref="R206">INDEX(CALCOLI!$R$18:$AC$18, ,_xlfn.XMATCH(B201,CALCOLI!$R$1:$AC$1,0))</f>
        <v>1037,1307</v>
      </c>
      <c r="S206" s="215"/>
      <c r="T206" s="258">
        <v>0.1</v>
      </c>
      <c r="U206" s="1"/>
      <c r="V206" s="192"/>
      <c r="W206" s="1"/>
      <c r="X206" s="1"/>
      <c r="Y206" s="192"/>
      <c r="Z206" s="192"/>
      <c r="AA206" s="192"/>
      <c r="AB206" s="192"/>
      <c r="AC206" s="192"/>
      <c r="AD206" s="192"/>
      <c r="AE206" s="1"/>
      <c r="AF206" s="1"/>
      <c r="AG206" s="1"/>
      <c r="AH206" s="1"/>
      <c r="AI206" s="1"/>
      <c r="AJ206" s="1"/>
      <c r="AK206" s="1"/>
      <c r="AL206" s="1"/>
      <c r="AM206" s="1"/>
      <c r="AN206" s="1"/>
      <c r="AO206" s="1"/>
      <c r="AP206" s="1"/>
      <c r="AQ206" s="1"/>
      <c r="AR206" s="1" t="s">
        <v>157</v>
      </c>
    </row>
    <row r="207" spans="1:44" x14ac:dyDescent="0.35">
      <c r="A207" s="662"/>
      <c r="B207" s="259" t="s">
        <v>63</v>
      </c>
      <c r="C207" s="218"/>
      <c r="D207" s="218"/>
      <c r="E207" s="217">
        <f t="shared" si="30"/>
        <v>2</v>
      </c>
      <c r="F207" s="219" cm="1">
        <f t="array" ref="F207">INDEX(CALCOLI!$R$20:$AC$20, ,_xlfn.XMATCH(B201,CALCOLI!$R$1:$AC$1,0))</f>
        <v>667</v>
      </c>
      <c r="G207" s="193"/>
      <c r="H207" s="259">
        <v>0.1</v>
      </c>
      <c r="I207" s="217">
        <v>1</v>
      </c>
      <c r="J207" s="217" t="s">
        <v>184</v>
      </c>
      <c r="K207" s="217">
        <v>0</v>
      </c>
      <c r="L207" s="217">
        <v>1</v>
      </c>
      <c r="M207" s="217" t="s">
        <v>186</v>
      </c>
      <c r="N207" s="217">
        <v>0</v>
      </c>
      <c r="O207" s="260">
        <v>2</v>
      </c>
      <c r="P207" s="1"/>
      <c r="Q207" s="259" t="str" cm="1">
        <f t="array" ref="Q207">INDEX(CALCOLI!$R$21:$AC$21, ,_xlfn.XMATCH(B201,CALCOLI!$R$1:$AC$1,0))</f>
        <v>1067,1440</v>
      </c>
      <c r="R207" s="217" t="str" cm="1">
        <f t="array" ref="R207">INDEX(CALCOLI!$R$22:$AC$22, ,_xlfn.XMATCH(B201,CALCOLI!$R$1:$AC$1,0))</f>
        <v>0,294</v>
      </c>
      <c r="S207" s="217"/>
      <c r="T207" s="260">
        <v>0.1</v>
      </c>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t="s">
        <v>187</v>
      </c>
    </row>
    <row r="208" spans="1:44" ht="15" thickBot="1" x14ac:dyDescent="0.4">
      <c r="A208" s="663"/>
      <c r="B208" s="291"/>
      <c r="C208" s="216"/>
      <c r="D208" s="216"/>
      <c r="E208" s="214">
        <f t="shared" si="30"/>
        <v>0</v>
      </c>
      <c r="F208" s="292"/>
      <c r="G208" s="194"/>
      <c r="H208" s="272"/>
      <c r="I208" s="273"/>
      <c r="J208" s="273"/>
      <c r="K208" s="273"/>
      <c r="L208" s="273"/>
      <c r="M208" s="273"/>
      <c r="N208" s="273"/>
      <c r="O208" s="274"/>
      <c r="P208" s="1"/>
      <c r="Q208" s="272"/>
      <c r="R208" s="273"/>
      <c r="S208" s="273"/>
      <c r="T208" s="274"/>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t="s">
        <v>188</v>
      </c>
    </row>
    <row r="209" spans="1:44" x14ac:dyDescent="0.35">
      <c r="A209" s="667" t="s">
        <v>64</v>
      </c>
      <c r="B209" s="275" t="s">
        <v>65</v>
      </c>
      <c r="C209" s="220">
        <v>1</v>
      </c>
      <c r="D209" s="220">
        <v>2</v>
      </c>
      <c r="E209" s="220">
        <f t="shared" si="30"/>
        <v>1</v>
      </c>
      <c r="F209" s="242">
        <v>120</v>
      </c>
      <c r="G209" s="190"/>
      <c r="H209" s="270">
        <v>0.2</v>
      </c>
      <c r="I209" s="270">
        <v>30</v>
      </c>
      <c r="J209" s="270" t="s">
        <v>184</v>
      </c>
      <c r="K209" s="270">
        <v>0</v>
      </c>
      <c r="L209" s="270">
        <v>1</v>
      </c>
      <c r="M209" s="270" t="s">
        <v>184</v>
      </c>
      <c r="N209" s="270">
        <v>0</v>
      </c>
      <c r="O209" s="271">
        <v>0</v>
      </c>
      <c r="P209" s="1"/>
      <c r="Q209" s="566" t="s">
        <v>192</v>
      </c>
      <c r="R209" s="220"/>
      <c r="S209" s="220"/>
      <c r="T209" s="242">
        <v>0.1</v>
      </c>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t="s">
        <v>189</v>
      </c>
    </row>
    <row r="210" spans="1:44" x14ac:dyDescent="0.35">
      <c r="A210" s="668"/>
      <c r="B210" s="262" t="s">
        <v>66</v>
      </c>
      <c r="C210" s="223">
        <v>10</v>
      </c>
      <c r="D210" s="223">
        <v>2</v>
      </c>
      <c r="E210" s="223">
        <f t="shared" si="30"/>
        <v>2</v>
      </c>
      <c r="F210" s="245">
        <v>240</v>
      </c>
      <c r="G210" s="191"/>
      <c r="H210" s="223">
        <v>0.4</v>
      </c>
      <c r="I210" s="223">
        <v>20</v>
      </c>
      <c r="J210" s="223" t="s">
        <v>184</v>
      </c>
      <c r="K210" s="223">
        <v>0</v>
      </c>
      <c r="L210" s="223">
        <v>0.8</v>
      </c>
      <c r="M210" s="223" t="s">
        <v>184</v>
      </c>
      <c r="N210" s="223">
        <v>0</v>
      </c>
      <c r="O210" s="245">
        <v>0</v>
      </c>
      <c r="P210" s="1"/>
      <c r="Q210" s="747" t="s">
        <v>500</v>
      </c>
      <c r="R210" s="569" t="s">
        <v>491</v>
      </c>
      <c r="S210" s="223"/>
      <c r="T210" s="245">
        <v>0.2</v>
      </c>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t="s">
        <v>190</v>
      </c>
    </row>
    <row r="211" spans="1:44" x14ac:dyDescent="0.35">
      <c r="A211" s="668"/>
      <c r="B211" s="261" t="s">
        <v>67</v>
      </c>
      <c r="C211" s="221"/>
      <c r="D211" s="221"/>
      <c r="E211" s="221">
        <f t="shared" si="30"/>
        <v>0</v>
      </c>
      <c r="F211" s="243"/>
      <c r="G211" s="191"/>
      <c r="H211" s="221">
        <v>0.25</v>
      </c>
      <c r="I211" s="221">
        <v>30</v>
      </c>
      <c r="J211" s="221" t="s">
        <v>184</v>
      </c>
      <c r="K211" s="221">
        <v>0</v>
      </c>
      <c r="L211" s="221">
        <v>0.8</v>
      </c>
      <c r="M211" s="221" t="s">
        <v>184</v>
      </c>
      <c r="N211" s="221">
        <v>0</v>
      </c>
      <c r="O211" s="243">
        <v>0</v>
      </c>
      <c r="P211" s="1"/>
      <c r="Q211" s="261"/>
      <c r="R211" s="221"/>
      <c r="S211" s="221"/>
      <c r="T211" s="243">
        <v>0.15</v>
      </c>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row>
    <row r="212" spans="1:44" x14ac:dyDescent="0.35">
      <c r="A212" s="668"/>
      <c r="B212" s="262" t="s">
        <v>68</v>
      </c>
      <c r="C212" s="223">
        <v>2</v>
      </c>
      <c r="D212" s="223">
        <v>20</v>
      </c>
      <c r="E212" s="223">
        <f t="shared" si="30"/>
        <v>1</v>
      </c>
      <c r="F212" s="245">
        <v>120</v>
      </c>
      <c r="G212" s="191"/>
      <c r="H212" s="223">
        <v>0.4</v>
      </c>
      <c r="I212" s="223">
        <v>20</v>
      </c>
      <c r="J212" s="223" t="s">
        <v>184</v>
      </c>
      <c r="K212" s="223">
        <v>0</v>
      </c>
      <c r="L212" s="223">
        <v>0.8</v>
      </c>
      <c r="M212" s="223" t="s">
        <v>184</v>
      </c>
      <c r="N212" s="223">
        <v>0</v>
      </c>
      <c r="O212" s="245">
        <v>0</v>
      </c>
      <c r="P212" s="1"/>
      <c r="Q212" s="568" t="s">
        <v>192</v>
      </c>
      <c r="R212" s="223"/>
      <c r="S212" s="223"/>
      <c r="T212" s="245">
        <v>0.2</v>
      </c>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row>
    <row r="213" spans="1:44" ht="15" thickBot="1" x14ac:dyDescent="0.4">
      <c r="A213" s="669"/>
      <c r="B213" s="276"/>
      <c r="C213" s="222"/>
      <c r="D213" s="222"/>
      <c r="E213" s="221">
        <f t="shared" si="30"/>
        <v>0</v>
      </c>
      <c r="F213" s="244"/>
      <c r="G213" s="194"/>
      <c r="H213" s="222"/>
      <c r="I213" s="222"/>
      <c r="J213" s="222"/>
      <c r="K213" s="222"/>
      <c r="L213" s="222"/>
      <c r="M213" s="222"/>
      <c r="N213" s="222"/>
      <c r="O213" s="244"/>
      <c r="P213" s="1"/>
      <c r="Q213" s="276"/>
      <c r="R213" s="222"/>
      <c r="S213" s="222"/>
      <c r="T213" s="244"/>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row>
    <row r="214" spans="1:44" x14ac:dyDescent="0.35">
      <c r="A214" s="670" t="s">
        <v>69</v>
      </c>
      <c r="B214" s="277" t="s">
        <v>70</v>
      </c>
      <c r="C214" s="224"/>
      <c r="D214" s="224"/>
      <c r="E214" s="224">
        <f t="shared" si="30"/>
        <v>2</v>
      </c>
      <c r="F214" s="225" cm="1">
        <f t="array" ref="F214">INDEX(CALCOLI!$R$2:$AC$2, ,_xlfn.XMATCH(B201,CALCOLI!$R$1:$AC$1,0))</f>
        <v>60</v>
      </c>
      <c r="G214" s="190"/>
      <c r="H214" s="224">
        <v>0.2</v>
      </c>
      <c r="I214" s="224">
        <v>30</v>
      </c>
      <c r="J214" s="224" t="s">
        <v>184</v>
      </c>
      <c r="K214" s="224">
        <v>0</v>
      </c>
      <c r="L214" s="224">
        <v>1</v>
      </c>
      <c r="M214" s="224" t="s">
        <v>184</v>
      </c>
      <c r="N214" s="224">
        <v>0</v>
      </c>
      <c r="O214" s="246">
        <v>0</v>
      </c>
      <c r="P214" s="1"/>
      <c r="Q214" s="277" t="str" cm="1">
        <f t="array" ref="Q214">INDEX(CALCOLI!$R$5:$AC$5, ,_xlfn.XMATCH(B201,CALCOLI!$R$1:$AC$1,0))</f>
        <v>360,420</v>
      </c>
      <c r="R214" s="224" t="str" cm="1">
        <f t="array" ref="R214">INDEX(CALCOLI!$R$6:$AC$6, ,_xlfn.XMATCH(B201,CALCOLI!$R$1:$AC$1,0))</f>
        <v>900,900</v>
      </c>
      <c r="S214" s="224"/>
      <c r="T214" s="246">
        <v>0.1</v>
      </c>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row>
    <row r="215" spans="1:44" x14ac:dyDescent="0.35">
      <c r="A215" s="671"/>
      <c r="B215" s="264" t="s">
        <v>71</v>
      </c>
      <c r="C215" s="227"/>
      <c r="D215" s="227"/>
      <c r="E215" s="227">
        <f t="shared" si="30"/>
        <v>2</v>
      </c>
      <c r="F215" s="228" cm="1">
        <f t="array" ref="F215">INDEX(CALCOLI!$R$2:$AC$2, ,_xlfn.XMATCH(B201,CALCOLI!$R$1:$AC$1,0))</f>
        <v>60</v>
      </c>
      <c r="G215" s="191"/>
      <c r="H215" s="227">
        <v>0.2</v>
      </c>
      <c r="I215" s="227">
        <v>30</v>
      </c>
      <c r="J215" s="227" t="s">
        <v>184</v>
      </c>
      <c r="K215" s="227">
        <v>0</v>
      </c>
      <c r="L215" s="227">
        <v>1</v>
      </c>
      <c r="M215" s="227" t="s">
        <v>184</v>
      </c>
      <c r="N215" s="227">
        <v>0</v>
      </c>
      <c r="O215" s="248">
        <v>0</v>
      </c>
      <c r="P215" s="1"/>
      <c r="Q215" s="264" t="str" cm="1">
        <f t="array" ref="Q215">INDEX(CALCOLI!$R$5:$AC$5, ,_xlfn.XMATCH(B201,CALCOLI!$R$1:$AC$1,0))</f>
        <v>360,420</v>
      </c>
      <c r="R215" s="227" t="str" cm="1">
        <f t="array" ref="R215">INDEX(CALCOLI!$R$6:$AC$6, ,_xlfn.XMATCH(B201,CALCOLI!$R$1:$AC$1,0))</f>
        <v>900,900</v>
      </c>
      <c r="S215" s="227"/>
      <c r="T215" s="248">
        <v>0.1</v>
      </c>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row>
    <row r="216" spans="1:44" x14ac:dyDescent="0.35">
      <c r="A216" s="671"/>
      <c r="B216" s="263" t="s">
        <v>72</v>
      </c>
      <c r="C216" s="226"/>
      <c r="D216" s="226"/>
      <c r="E216" s="226">
        <f t="shared" si="30"/>
        <v>0</v>
      </c>
      <c r="F216" s="247"/>
      <c r="G216" s="191"/>
      <c r="H216" s="226">
        <v>0.2</v>
      </c>
      <c r="I216" s="226">
        <v>30</v>
      </c>
      <c r="J216" s="226" t="s">
        <v>191</v>
      </c>
      <c r="K216" s="226">
        <v>0</v>
      </c>
      <c r="L216" s="226">
        <v>1</v>
      </c>
      <c r="M216" s="226" t="s">
        <v>184</v>
      </c>
      <c r="N216" s="226">
        <v>0</v>
      </c>
      <c r="O216" s="247">
        <v>0</v>
      </c>
      <c r="P216" s="1"/>
      <c r="Q216" s="263"/>
      <c r="R216" s="226"/>
      <c r="S216" s="226"/>
      <c r="T216" s="247">
        <v>0.1</v>
      </c>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row>
    <row r="217" spans="1:44" ht="15" thickBot="1" x14ac:dyDescent="0.4">
      <c r="A217" s="672"/>
      <c r="B217" s="278"/>
      <c r="C217" s="229"/>
      <c r="D217" s="229"/>
      <c r="E217" s="227">
        <f t="shared" si="30"/>
        <v>0</v>
      </c>
      <c r="F217" s="249"/>
      <c r="G217" s="194"/>
      <c r="H217" s="229"/>
      <c r="I217" s="229"/>
      <c r="J217" s="229"/>
      <c r="K217" s="229"/>
      <c r="L217" s="229"/>
      <c r="M217" s="229"/>
      <c r="N217" s="229"/>
      <c r="O217" s="249"/>
      <c r="P217" s="1"/>
      <c r="Q217" s="278"/>
      <c r="R217" s="229"/>
      <c r="S217" s="229"/>
      <c r="T217" s="249"/>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row>
    <row r="218" spans="1:44" x14ac:dyDescent="0.35">
      <c r="A218" s="673" t="s">
        <v>73</v>
      </c>
      <c r="B218" s="279" t="s">
        <v>74</v>
      </c>
      <c r="C218" s="230"/>
      <c r="D218" s="230"/>
      <c r="E218" s="230">
        <f t="shared" si="30"/>
        <v>0</v>
      </c>
      <c r="F218" s="250"/>
      <c r="G218" s="190"/>
      <c r="H218" s="230">
        <v>0.25</v>
      </c>
      <c r="I218" s="230">
        <v>2</v>
      </c>
      <c r="J218" s="230" t="s">
        <v>184</v>
      </c>
      <c r="K218" s="230">
        <v>0</v>
      </c>
      <c r="L218" s="230">
        <v>0.5</v>
      </c>
      <c r="M218" s="230" t="s">
        <v>184</v>
      </c>
      <c r="N218" s="230">
        <v>0</v>
      </c>
      <c r="O218" s="250">
        <v>0</v>
      </c>
      <c r="P218" s="1"/>
      <c r="Q218" s="279"/>
      <c r="R218" s="230"/>
      <c r="S218" s="230"/>
      <c r="T218" s="250">
        <v>0.2</v>
      </c>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row>
    <row r="219" spans="1:44" x14ac:dyDescent="0.35">
      <c r="A219" s="674"/>
      <c r="B219" s="266" t="s">
        <v>75</v>
      </c>
      <c r="C219" s="233"/>
      <c r="D219" s="233"/>
      <c r="E219" s="233">
        <f t="shared" si="30"/>
        <v>0</v>
      </c>
      <c r="F219" s="254"/>
      <c r="G219" s="191"/>
      <c r="H219" s="233">
        <v>0.25</v>
      </c>
      <c r="I219" s="233">
        <v>2</v>
      </c>
      <c r="J219" s="233" t="s">
        <v>184</v>
      </c>
      <c r="K219" s="233">
        <v>0</v>
      </c>
      <c r="L219" s="233">
        <v>0.5</v>
      </c>
      <c r="M219" s="233" t="s">
        <v>184</v>
      </c>
      <c r="N219" s="233">
        <v>0</v>
      </c>
      <c r="O219" s="254">
        <v>0</v>
      </c>
      <c r="P219" s="1"/>
      <c r="Q219" s="266"/>
      <c r="R219" s="233"/>
      <c r="S219" s="233"/>
      <c r="T219" s="254">
        <v>0.2</v>
      </c>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row>
    <row r="220" spans="1:44" x14ac:dyDescent="0.35">
      <c r="A220" s="674"/>
      <c r="B220" s="265" t="s">
        <v>76</v>
      </c>
      <c r="C220" s="231"/>
      <c r="D220" s="231"/>
      <c r="E220" s="231">
        <f t="shared" si="30"/>
        <v>0</v>
      </c>
      <c r="F220" s="251"/>
      <c r="G220" s="191"/>
      <c r="H220" s="231"/>
      <c r="I220" s="231"/>
      <c r="J220" s="231"/>
      <c r="K220" s="231"/>
      <c r="L220" s="231"/>
      <c r="M220" s="231"/>
      <c r="N220" s="231"/>
      <c r="O220" s="251"/>
      <c r="P220" s="1"/>
      <c r="Q220" s="265"/>
      <c r="R220" s="231"/>
      <c r="S220" s="231"/>
      <c r="T220" s="25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row>
    <row r="221" spans="1:44" x14ac:dyDescent="0.35">
      <c r="A221" s="674"/>
      <c r="B221" s="266" t="s">
        <v>77</v>
      </c>
      <c r="C221" s="233"/>
      <c r="D221" s="233"/>
      <c r="E221" s="233">
        <f t="shared" si="30"/>
        <v>0</v>
      </c>
      <c r="F221" s="254"/>
      <c r="G221" s="191"/>
      <c r="H221" s="233"/>
      <c r="I221" s="233"/>
      <c r="J221" s="233"/>
      <c r="K221" s="233"/>
      <c r="L221" s="233"/>
      <c r="M221" s="233"/>
      <c r="N221" s="233"/>
      <c r="O221" s="254"/>
      <c r="P221" s="1"/>
      <c r="Q221" s="266"/>
      <c r="R221" s="233"/>
      <c r="S221" s="233"/>
      <c r="T221" s="254"/>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row>
    <row r="222" spans="1:44" x14ac:dyDescent="0.35">
      <c r="A222" s="674"/>
      <c r="B222" s="265" t="s">
        <v>78</v>
      </c>
      <c r="C222" s="231"/>
      <c r="D222" s="231"/>
      <c r="E222" s="231">
        <f t="shared" si="30"/>
        <v>1</v>
      </c>
      <c r="F222" s="231">
        <v>1440</v>
      </c>
      <c r="G222" s="191"/>
      <c r="H222" s="231">
        <v>0</v>
      </c>
      <c r="I222" s="231">
        <v>30</v>
      </c>
      <c r="J222" s="252" t="s">
        <v>186</v>
      </c>
      <c r="K222" s="231">
        <v>3</v>
      </c>
      <c r="L222" s="231">
        <v>1</v>
      </c>
      <c r="M222" s="231" t="s">
        <v>184</v>
      </c>
      <c r="N222" s="231">
        <v>0</v>
      </c>
      <c r="O222" s="251">
        <v>0</v>
      </c>
      <c r="P222" s="1"/>
      <c r="Q222" s="265" t="s">
        <v>192</v>
      </c>
      <c r="R222" s="231"/>
      <c r="S222" s="231"/>
      <c r="T222" s="251">
        <v>0</v>
      </c>
      <c r="U222" s="1"/>
      <c r="V222" s="83">
        <v>150</v>
      </c>
      <c r="W222" s="84">
        <v>20</v>
      </c>
      <c r="X222" s="84">
        <v>5</v>
      </c>
      <c r="Y222" s="84">
        <v>10</v>
      </c>
      <c r="Z222" s="84"/>
      <c r="AA222" s="83">
        <v>150</v>
      </c>
      <c r="AB222" s="84">
        <v>15</v>
      </c>
      <c r="AC222" s="84">
        <v>5</v>
      </c>
      <c r="AD222" s="84">
        <v>15</v>
      </c>
      <c r="AE222" s="85"/>
      <c r="AF222" s="84">
        <v>150</v>
      </c>
      <c r="AG222" s="84">
        <v>10</v>
      </c>
      <c r="AH222" s="84">
        <v>5</v>
      </c>
      <c r="AI222" s="84">
        <v>20</v>
      </c>
      <c r="AJ222" s="84"/>
      <c r="AK222" s="83">
        <v>580.12</v>
      </c>
      <c r="AL222" s="86" t="s">
        <v>193</v>
      </c>
      <c r="AM222" s="84">
        <v>420.57900000000001</v>
      </c>
      <c r="AN222" s="86" t="s">
        <v>193</v>
      </c>
      <c r="AO222" s="84">
        <v>0.41899999999999998</v>
      </c>
      <c r="AP222" s="85">
        <v>1201.144</v>
      </c>
      <c r="AQ222" s="1"/>
      <c r="AR222" s="1"/>
    </row>
    <row r="223" spans="1:44" x14ac:dyDescent="0.35">
      <c r="A223" s="674"/>
      <c r="B223" s="266" t="s">
        <v>79</v>
      </c>
      <c r="C223" s="233"/>
      <c r="D223" s="233"/>
      <c r="E223" s="233">
        <f>COUNTA(Q223:S223)</f>
        <v>1</v>
      </c>
      <c r="F223" s="233">
        <v>1440</v>
      </c>
      <c r="G223" s="191"/>
      <c r="H223" s="233">
        <v>0</v>
      </c>
      <c r="I223" s="233">
        <v>30</v>
      </c>
      <c r="J223" s="233" t="s">
        <v>186</v>
      </c>
      <c r="K223" s="233">
        <v>3</v>
      </c>
      <c r="L223" s="233">
        <v>1</v>
      </c>
      <c r="M223" s="233" t="s">
        <v>184</v>
      </c>
      <c r="N223" s="233">
        <v>0</v>
      </c>
      <c r="O223" s="254">
        <v>0</v>
      </c>
      <c r="P223" s="1"/>
      <c r="Q223" s="266" t="s">
        <v>192</v>
      </c>
      <c r="R223" s="233"/>
      <c r="S223" s="233"/>
      <c r="T223" s="254"/>
      <c r="U223" s="1"/>
      <c r="V223" s="87"/>
      <c r="W223" s="88"/>
      <c r="X223" s="88"/>
      <c r="Y223" s="88"/>
      <c r="Z223" s="88"/>
      <c r="AA223" s="87"/>
      <c r="AB223" s="88"/>
      <c r="AC223" s="88"/>
      <c r="AD223" s="88"/>
      <c r="AE223" s="89"/>
      <c r="AF223" s="88"/>
      <c r="AG223" s="88"/>
      <c r="AH223" s="88"/>
      <c r="AI223" s="88"/>
      <c r="AJ223" s="88"/>
      <c r="AK223" s="87"/>
      <c r="AL223" s="88"/>
      <c r="AM223" s="88"/>
      <c r="AN223" s="88"/>
      <c r="AO223" s="88"/>
      <c r="AP223" s="89"/>
      <c r="AQ223" s="1"/>
      <c r="AR223" s="1"/>
    </row>
    <row r="224" spans="1:44" ht="15" thickBot="1" x14ac:dyDescent="0.4">
      <c r="A224" s="674"/>
      <c r="B224" s="293"/>
      <c r="C224" s="232"/>
      <c r="D224" s="232"/>
      <c r="E224" s="231">
        <f t="shared" si="30"/>
        <v>0</v>
      </c>
      <c r="F224" s="253"/>
      <c r="G224" s="191"/>
      <c r="H224" s="232"/>
      <c r="I224" s="232"/>
      <c r="J224" s="232"/>
      <c r="K224" s="232"/>
      <c r="L224" s="232"/>
      <c r="M224" s="232"/>
      <c r="N224" s="232"/>
      <c r="O224" s="253"/>
      <c r="P224" s="1"/>
      <c r="Q224" s="280"/>
      <c r="R224" s="281"/>
      <c r="S224" s="281"/>
      <c r="T224" s="282"/>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row>
    <row r="225" spans="1:44" x14ac:dyDescent="0.35">
      <c r="A225" s="664" t="s">
        <v>80</v>
      </c>
      <c r="B225" s="283" t="s">
        <v>81</v>
      </c>
      <c r="C225" s="234"/>
      <c r="D225" s="234"/>
      <c r="E225" s="234">
        <f>COUNTA(Q225:S225)</f>
        <v>0</v>
      </c>
      <c r="F225" s="235"/>
      <c r="G225" s="190"/>
      <c r="H225" s="234"/>
      <c r="I225" s="234"/>
      <c r="J225" s="234"/>
      <c r="K225" s="234"/>
      <c r="L225" s="234"/>
      <c r="M225" s="234"/>
      <c r="N225" s="234">
        <v>0</v>
      </c>
      <c r="O225" s="235"/>
      <c r="P225" s="1"/>
      <c r="Q225" s="283"/>
      <c r="R225" s="234"/>
      <c r="S225" s="234"/>
      <c r="T225" s="235"/>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row>
    <row r="226" spans="1:44" x14ac:dyDescent="0.35">
      <c r="A226" s="665"/>
      <c r="B226" s="268" t="s">
        <v>82</v>
      </c>
      <c r="C226" s="238"/>
      <c r="D226" s="238"/>
      <c r="E226" s="238">
        <f>COUNTA(Q230:S230)</f>
        <v>0</v>
      </c>
      <c r="F226" s="239"/>
      <c r="G226" s="191"/>
      <c r="H226" s="238"/>
      <c r="I226" s="238"/>
      <c r="J226" s="238"/>
      <c r="K226" s="238"/>
      <c r="L226" s="238"/>
      <c r="M226" s="238"/>
      <c r="N226" s="238">
        <v>0</v>
      </c>
      <c r="O226" s="239"/>
      <c r="P226" s="1"/>
      <c r="Q226" s="268"/>
      <c r="R226" s="238"/>
      <c r="S226" s="238"/>
      <c r="T226" s="239"/>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row>
    <row r="227" spans="1:44" x14ac:dyDescent="0.35">
      <c r="A227" s="665"/>
      <c r="B227" s="267"/>
      <c r="C227" s="236"/>
      <c r="D227" s="236"/>
      <c r="E227" s="236">
        <f t="shared" ref="E227" si="31">COUNTA(Q227:S227)</f>
        <v>0</v>
      </c>
      <c r="F227" s="237"/>
      <c r="G227" s="191"/>
      <c r="H227" s="236"/>
      <c r="I227" s="236"/>
      <c r="J227" s="236"/>
      <c r="K227" s="236"/>
      <c r="L227" s="236"/>
      <c r="M227" s="236"/>
      <c r="N227" s="236"/>
      <c r="O227" s="237"/>
      <c r="P227" s="1"/>
      <c r="Q227" s="267"/>
      <c r="R227" s="236"/>
      <c r="S227" s="236"/>
      <c r="T227" s="237"/>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row>
    <row r="228" spans="1:44" x14ac:dyDescent="0.35">
      <c r="A228" s="665"/>
      <c r="B228" s="268"/>
      <c r="C228" s="238"/>
      <c r="D228" s="238"/>
      <c r="E228" s="238">
        <f t="shared" ref="E228" si="32">COUNTA(Q232:S232)</f>
        <v>0</v>
      </c>
      <c r="F228" s="239"/>
      <c r="G228" s="191"/>
      <c r="H228" s="238"/>
      <c r="I228" s="238"/>
      <c r="J228" s="238"/>
      <c r="K228" s="238"/>
      <c r="L228" s="238"/>
      <c r="M228" s="238"/>
      <c r="N228" s="238"/>
      <c r="O228" s="239"/>
      <c r="P228" s="1"/>
      <c r="Q228" s="268"/>
      <c r="R228" s="238"/>
      <c r="S228" s="238"/>
      <c r="T228" s="239"/>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row>
    <row r="229" spans="1:44" x14ac:dyDescent="0.35">
      <c r="A229" s="665"/>
      <c r="B229" s="267"/>
      <c r="C229" s="236"/>
      <c r="D229" s="236"/>
      <c r="E229" s="236">
        <f t="shared" ref="E229" si="33">COUNTA(Q229:S229)</f>
        <v>0</v>
      </c>
      <c r="F229" s="237"/>
      <c r="G229" s="191"/>
      <c r="H229" s="236"/>
      <c r="I229" s="236"/>
      <c r="J229" s="236"/>
      <c r="K229" s="236"/>
      <c r="L229" s="236"/>
      <c r="M229" s="236"/>
      <c r="N229" s="236"/>
      <c r="O229" s="237"/>
      <c r="P229" s="1"/>
      <c r="Q229" s="267"/>
      <c r="R229" s="236"/>
      <c r="S229" s="236"/>
      <c r="T229" s="237"/>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row>
    <row r="230" spans="1:44" ht="15" thickBot="1" x14ac:dyDescent="0.4">
      <c r="A230" s="666"/>
      <c r="B230" s="269"/>
      <c r="C230" s="240"/>
      <c r="D230" s="240"/>
      <c r="E230" s="240">
        <f t="shared" ref="E230" si="34">COUNTA(Q234:S234)</f>
        <v>0</v>
      </c>
      <c r="F230" s="241"/>
      <c r="G230" s="194"/>
      <c r="H230" s="240"/>
      <c r="I230" s="240"/>
      <c r="J230" s="240"/>
      <c r="K230" s="240"/>
      <c r="L230" s="240"/>
      <c r="M230" s="240"/>
      <c r="N230" s="240"/>
      <c r="O230" s="241"/>
      <c r="P230" s="1"/>
      <c r="Q230" s="269"/>
      <c r="R230" s="240"/>
      <c r="S230" s="240"/>
      <c r="T230" s="24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row>
    <row r="231" spans="1:44" ht="15" thickBot="1" x14ac:dyDescent="0.4">
      <c r="A231" s="120"/>
      <c r="B231" s="120"/>
      <c r="C231" s="120"/>
      <c r="D231" s="120"/>
      <c r="E231" s="120"/>
      <c r="F231" s="120"/>
      <c r="G231" s="120"/>
      <c r="H231" s="120"/>
      <c r="I231" s="120"/>
      <c r="J231" s="120"/>
      <c r="K231" s="120"/>
      <c r="L231" s="120"/>
      <c r="M231" s="120"/>
      <c r="N231" s="120"/>
      <c r="O231" s="120"/>
      <c r="P231" s="120"/>
      <c r="Q231" s="120"/>
      <c r="R231" s="120"/>
      <c r="S231" s="120"/>
      <c r="T231" s="120"/>
      <c r="U231" s="120"/>
      <c r="V231" s="120"/>
      <c r="W231" s="120"/>
      <c r="X231" s="120"/>
      <c r="Y231" s="120"/>
      <c r="Z231" s="120"/>
      <c r="AA231" s="120"/>
      <c r="AB231" s="120"/>
      <c r="AC231" s="120"/>
      <c r="AD231" s="120"/>
      <c r="AE231" s="120"/>
      <c r="AF231" s="120"/>
      <c r="AG231" s="120"/>
      <c r="AH231" s="120"/>
      <c r="AI231" s="120"/>
      <c r="AJ231" s="120"/>
      <c r="AK231" s="120"/>
      <c r="AL231" s="120"/>
      <c r="AM231" s="120"/>
      <c r="AN231" s="120"/>
      <c r="AO231" s="120"/>
      <c r="AP231" s="120"/>
      <c r="AQ231" s="120"/>
    </row>
    <row r="232" spans="1:44" x14ac:dyDescent="0.35">
      <c r="A232" s="122" t="s">
        <v>152</v>
      </c>
      <c r="B232" s="178" t="s">
        <v>458</v>
      </c>
      <c r="G232" s="120"/>
      <c r="AR232" t="s">
        <v>153</v>
      </c>
    </row>
    <row r="233" spans="1:44" x14ac:dyDescent="0.35">
      <c r="A233" s="123" t="s">
        <v>154</v>
      </c>
      <c r="B233" s="181">
        <v>1</v>
      </c>
      <c r="G233" s="120"/>
      <c r="AR233" t="s">
        <v>155</v>
      </c>
    </row>
    <row r="234" spans="1:44" ht="15" thickBot="1" x14ac:dyDescent="0.4">
      <c r="A234" s="125" t="s">
        <v>156</v>
      </c>
      <c r="B234" s="126" t="s">
        <v>190</v>
      </c>
      <c r="G234" s="120"/>
      <c r="AR234" s="3" t="s">
        <v>158</v>
      </c>
    </row>
    <row r="235" spans="1:44" x14ac:dyDescent="0.35">
      <c r="A235" s="4"/>
      <c r="B235" s="4"/>
      <c r="C235" s="4"/>
      <c r="D235" s="4"/>
      <c r="E235" s="4"/>
      <c r="F235" s="4"/>
      <c r="G235" s="121"/>
      <c r="H235" s="4"/>
      <c r="I235" s="4"/>
      <c r="J235" s="4"/>
      <c r="K235" s="4"/>
      <c r="L235" s="4"/>
      <c r="M235" s="4"/>
      <c r="N235" s="4"/>
      <c r="O235" s="4"/>
      <c r="P235" s="4"/>
      <c r="Q235" s="4"/>
      <c r="R235" s="4"/>
      <c r="S235" s="4"/>
      <c r="T235" s="4"/>
      <c r="U235" s="4"/>
      <c r="V235" s="658" t="s">
        <v>159</v>
      </c>
      <c r="W235" s="659"/>
      <c r="X235" s="659"/>
      <c r="Y235" s="659"/>
      <c r="Z235" s="659"/>
      <c r="AA235" s="658" t="s">
        <v>160</v>
      </c>
      <c r="AB235" s="659"/>
      <c r="AC235" s="659"/>
      <c r="AD235" s="659"/>
      <c r="AE235" s="659"/>
      <c r="AF235" s="658" t="s">
        <v>161</v>
      </c>
      <c r="AG235" s="659"/>
      <c r="AH235" s="659"/>
      <c r="AI235" s="659"/>
      <c r="AJ235" s="660"/>
      <c r="AK235" s="655" t="s">
        <v>162</v>
      </c>
      <c r="AL235" s="656"/>
      <c r="AM235" s="656"/>
      <c r="AN235" s="656"/>
      <c r="AO235" s="656"/>
      <c r="AP235" s="657"/>
      <c r="AQ235" s="4"/>
      <c r="AR235" t="s">
        <v>163</v>
      </c>
    </row>
    <row r="236" spans="1:44" ht="43.5" x14ac:dyDescent="0.35">
      <c r="A236" s="4"/>
      <c r="B236" s="69" t="s">
        <v>56</v>
      </c>
      <c r="C236" s="70" t="s">
        <v>57</v>
      </c>
      <c r="D236" s="70" t="s">
        <v>58</v>
      </c>
      <c r="E236" s="69" t="s">
        <v>164</v>
      </c>
      <c r="F236" s="71" t="s">
        <v>59</v>
      </c>
      <c r="G236" s="121"/>
      <c r="H236" s="284" t="s">
        <v>165</v>
      </c>
      <c r="I236" s="285" t="s">
        <v>166</v>
      </c>
      <c r="J236" s="285" t="s">
        <v>167</v>
      </c>
      <c r="K236" s="286" t="s">
        <v>168</v>
      </c>
      <c r="L236" s="285" t="s">
        <v>169</v>
      </c>
      <c r="M236" s="285" t="s">
        <v>170</v>
      </c>
      <c r="N236" s="285" t="s">
        <v>171</v>
      </c>
      <c r="O236" s="287" t="s">
        <v>172</v>
      </c>
      <c r="Q236" s="114" t="s">
        <v>173</v>
      </c>
      <c r="R236" s="115" t="s">
        <v>174</v>
      </c>
      <c r="S236" s="116" t="s">
        <v>175</v>
      </c>
      <c r="T236" s="72" t="s">
        <v>176</v>
      </c>
      <c r="V236" s="76" t="s">
        <v>177</v>
      </c>
      <c r="W236" s="77" t="s">
        <v>178</v>
      </c>
      <c r="X236" s="77" t="s">
        <v>179</v>
      </c>
      <c r="Y236" s="77" t="s">
        <v>180</v>
      </c>
      <c r="Z236" s="78" t="s">
        <v>181</v>
      </c>
      <c r="AA236" s="76" t="s">
        <v>177</v>
      </c>
      <c r="AB236" s="77" t="s">
        <v>178</v>
      </c>
      <c r="AC236" s="77" t="s">
        <v>179</v>
      </c>
      <c r="AD236" s="77" t="s">
        <v>180</v>
      </c>
      <c r="AE236" s="78" t="s">
        <v>181</v>
      </c>
      <c r="AF236" s="76" t="s">
        <v>177</v>
      </c>
      <c r="AG236" s="77" t="s">
        <v>178</v>
      </c>
      <c r="AH236" s="77" t="s">
        <v>179</v>
      </c>
      <c r="AI236" s="77" t="s">
        <v>180</v>
      </c>
      <c r="AJ236" s="79" t="s">
        <v>181</v>
      </c>
      <c r="AK236" s="80" t="s">
        <v>173</v>
      </c>
      <c r="AL236" s="81"/>
      <c r="AM236" s="81" t="s">
        <v>174</v>
      </c>
      <c r="AN236" s="81"/>
      <c r="AO236" s="81" t="s">
        <v>175</v>
      </c>
      <c r="AP236" s="82"/>
      <c r="AR236" t="s">
        <v>182</v>
      </c>
    </row>
    <row r="237" spans="1:44" ht="15" thickBot="1" x14ac:dyDescent="0.4">
      <c r="F237" s="5"/>
      <c r="G237" s="120"/>
      <c r="AR237" t="s">
        <v>183</v>
      </c>
    </row>
    <row r="238" spans="1:44" x14ac:dyDescent="0.35">
      <c r="A238" s="661" t="s">
        <v>60</v>
      </c>
      <c r="B238" s="255" t="s">
        <v>61</v>
      </c>
      <c r="C238" s="212">
        <v>1</v>
      </c>
      <c r="D238" s="212">
        <v>2</v>
      </c>
      <c r="E238" s="212">
        <f t="shared" ref="E238:E257" si="35">COUNTA(Q238:S238)</f>
        <v>2</v>
      </c>
      <c r="F238" s="213" cm="1">
        <f t="array" ref="F238">INDEX(CALCOLI!$R$12:$AC$12, ,_xlfn.XMATCH(B234,CALCOLI!$R$1:$AC$1,0))</f>
        <v>330</v>
      </c>
      <c r="G238" s="190"/>
      <c r="H238" s="255">
        <v>0.1</v>
      </c>
      <c r="I238" s="212">
        <v>10</v>
      </c>
      <c r="J238" s="212" t="s">
        <v>184</v>
      </c>
      <c r="K238" s="212">
        <v>0</v>
      </c>
      <c r="L238" s="212">
        <v>1</v>
      </c>
      <c r="M238" s="212" t="s">
        <v>184</v>
      </c>
      <c r="N238" s="212">
        <v>0</v>
      </c>
      <c r="O238" s="256">
        <v>0</v>
      </c>
      <c r="P238" s="1"/>
      <c r="Q238" s="255" t="str" cm="1">
        <f t="array" ref="Q238">INDEX(CALCOLI!$R$17:$AC$17, ,_xlfn.XMATCH(B234,CALCOLI!$R$1:$AC$1,0))</f>
        <v>264,324</v>
      </c>
      <c r="R238" s="212" t="str" cm="1">
        <f t="array" ref="R238">INDEX(CALCOLI!$R$18:$AC$18, ,_xlfn.XMATCH(B234,CALCOLI!$R$1:$AC$1,0))</f>
        <v>1037,1307</v>
      </c>
      <c r="S238" s="212"/>
      <c r="T238" s="256">
        <v>0.1</v>
      </c>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t="s">
        <v>185</v>
      </c>
    </row>
    <row r="239" spans="1:44" x14ac:dyDescent="0.35">
      <c r="A239" s="662"/>
      <c r="B239" s="288" t="s">
        <v>62</v>
      </c>
      <c r="C239" s="214"/>
      <c r="D239" s="214"/>
      <c r="E239" s="214">
        <f t="shared" si="35"/>
        <v>2</v>
      </c>
      <c r="F239" s="215" cm="1">
        <f t="array" ref="F239">INDEX(CALCOLI!$R$12:$AC$12, ,_xlfn.XMATCH(B234,CALCOLI!$R$1:$AC$1,0))</f>
        <v>330</v>
      </c>
      <c r="G239" s="191"/>
      <c r="H239" s="257">
        <v>0.1</v>
      </c>
      <c r="I239" s="215">
        <v>10</v>
      </c>
      <c r="J239" s="215" t="s">
        <v>184</v>
      </c>
      <c r="K239" s="215">
        <v>0</v>
      </c>
      <c r="L239" s="215">
        <v>1</v>
      </c>
      <c r="M239" s="215" t="s">
        <v>184</v>
      </c>
      <c r="N239" s="215">
        <v>0</v>
      </c>
      <c r="O239" s="258">
        <v>0</v>
      </c>
      <c r="P239" s="1"/>
      <c r="Q239" s="257" t="str" cm="1">
        <f t="array" ref="Q239">INDEX(CALCOLI!$R$17:$AC$17, ,_xlfn.XMATCH(B234,CALCOLI!$R$1:$AC$1,0))</f>
        <v>264,324</v>
      </c>
      <c r="R239" s="215" t="str" cm="1">
        <f t="array" ref="R239">INDEX(CALCOLI!$R$18:$AC$18, ,_xlfn.XMATCH(B234,CALCOLI!$R$1:$AC$1,0))</f>
        <v>1037,1307</v>
      </c>
      <c r="S239" s="215"/>
      <c r="T239" s="258">
        <v>0.1</v>
      </c>
      <c r="U239" s="1"/>
      <c r="V239" s="192"/>
      <c r="W239" s="1"/>
      <c r="X239" s="1"/>
      <c r="Y239" s="192"/>
      <c r="Z239" s="192"/>
      <c r="AA239" s="192"/>
      <c r="AB239" s="192"/>
      <c r="AC239" s="192"/>
      <c r="AD239" s="192"/>
      <c r="AE239" s="1"/>
      <c r="AF239" s="1"/>
      <c r="AG239" s="1"/>
      <c r="AH239" s="1"/>
      <c r="AI239" s="1"/>
      <c r="AJ239" s="1"/>
      <c r="AK239" s="1"/>
      <c r="AL239" s="1"/>
      <c r="AM239" s="1"/>
      <c r="AN239" s="1"/>
      <c r="AO239" s="1"/>
      <c r="AP239" s="1"/>
      <c r="AQ239" s="1"/>
      <c r="AR239" s="1" t="s">
        <v>157</v>
      </c>
    </row>
    <row r="240" spans="1:44" x14ac:dyDescent="0.35">
      <c r="A240" s="662"/>
      <c r="B240" s="259" t="s">
        <v>63</v>
      </c>
      <c r="C240" s="218"/>
      <c r="D240" s="218"/>
      <c r="E240" s="217">
        <f t="shared" si="35"/>
        <v>2</v>
      </c>
      <c r="F240" s="219" cm="1">
        <f t="array" ref="F240">INDEX(CALCOLI!$R$20:$AC$20, ,_xlfn.XMATCH(B234,CALCOLI!$R$1:$AC$1,0))</f>
        <v>667</v>
      </c>
      <c r="G240" s="193"/>
      <c r="H240" s="259">
        <v>0.1</v>
      </c>
      <c r="I240" s="217">
        <v>1</v>
      </c>
      <c r="J240" s="217" t="s">
        <v>184</v>
      </c>
      <c r="K240" s="217">
        <v>0</v>
      </c>
      <c r="L240" s="217">
        <v>1</v>
      </c>
      <c r="M240" s="217" t="s">
        <v>186</v>
      </c>
      <c r="N240" s="217">
        <v>0</v>
      </c>
      <c r="O240" s="260">
        <v>2</v>
      </c>
      <c r="P240" s="1"/>
      <c r="Q240" s="259" t="str" cm="1">
        <f t="array" ref="Q240">INDEX(CALCOLI!$R$21:$AC$21, ,_xlfn.XMATCH(B234,CALCOLI!$R$1:$AC$1,0))</f>
        <v>1067,1440</v>
      </c>
      <c r="R240" s="217" t="str" cm="1">
        <f t="array" ref="R240">INDEX(CALCOLI!$R$22:$AC$22, ,_xlfn.XMATCH(B234,CALCOLI!$R$1:$AC$1,0))</f>
        <v>0,294</v>
      </c>
      <c r="S240" s="217"/>
      <c r="T240" s="260">
        <v>0.1</v>
      </c>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t="s">
        <v>187</v>
      </c>
    </row>
    <row r="241" spans="1:44" ht="15" thickBot="1" x14ac:dyDescent="0.4">
      <c r="A241" s="663"/>
      <c r="B241" s="291"/>
      <c r="C241" s="216"/>
      <c r="D241" s="216"/>
      <c r="E241" s="214">
        <f t="shared" si="35"/>
        <v>0</v>
      </c>
      <c r="F241" s="292"/>
      <c r="G241" s="194"/>
      <c r="H241" s="272"/>
      <c r="I241" s="273"/>
      <c r="J241" s="273"/>
      <c r="K241" s="273"/>
      <c r="L241" s="273"/>
      <c r="M241" s="273"/>
      <c r="N241" s="273"/>
      <c r="O241" s="274"/>
      <c r="P241" s="1"/>
      <c r="Q241" s="272"/>
      <c r="R241" s="273"/>
      <c r="S241" s="273"/>
      <c r="T241" s="274"/>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t="s">
        <v>188</v>
      </c>
    </row>
    <row r="242" spans="1:44" x14ac:dyDescent="0.35">
      <c r="A242" s="667" t="s">
        <v>64</v>
      </c>
      <c r="B242" s="275" t="s">
        <v>65</v>
      </c>
      <c r="C242" s="220">
        <v>1</v>
      </c>
      <c r="D242" s="220">
        <v>2</v>
      </c>
      <c r="E242" s="220">
        <f t="shared" si="35"/>
        <v>1</v>
      </c>
      <c r="F242" s="242">
        <v>120</v>
      </c>
      <c r="G242" s="190"/>
      <c r="H242" s="270">
        <v>0.2</v>
      </c>
      <c r="I242" s="270">
        <v>30</v>
      </c>
      <c r="J242" s="270" t="s">
        <v>184</v>
      </c>
      <c r="K242" s="270">
        <v>0</v>
      </c>
      <c r="L242" s="270">
        <v>1</v>
      </c>
      <c r="M242" s="270" t="s">
        <v>184</v>
      </c>
      <c r="N242" s="270">
        <v>0</v>
      </c>
      <c r="O242" s="271">
        <v>0</v>
      </c>
      <c r="P242" s="1"/>
      <c r="Q242" s="566" t="s">
        <v>192</v>
      </c>
      <c r="R242" s="220"/>
      <c r="S242" s="220"/>
      <c r="T242" s="242">
        <v>0.1</v>
      </c>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t="s">
        <v>189</v>
      </c>
    </row>
    <row r="243" spans="1:44" x14ac:dyDescent="0.35">
      <c r="A243" s="668"/>
      <c r="B243" s="262" t="s">
        <v>66</v>
      </c>
      <c r="C243" s="223">
        <v>1</v>
      </c>
      <c r="D243" s="223">
        <v>7</v>
      </c>
      <c r="E243" s="223">
        <f t="shared" si="35"/>
        <v>2</v>
      </c>
      <c r="F243" s="245">
        <v>120</v>
      </c>
      <c r="G243" s="191"/>
      <c r="H243" s="223">
        <v>0.4</v>
      </c>
      <c r="I243" s="223">
        <v>20</v>
      </c>
      <c r="J243" s="223" t="s">
        <v>184</v>
      </c>
      <c r="K243" s="223">
        <v>0</v>
      </c>
      <c r="L243" s="223">
        <v>0.8</v>
      </c>
      <c r="M243" s="223" t="s">
        <v>184</v>
      </c>
      <c r="N243" s="223">
        <v>0</v>
      </c>
      <c r="O243" s="245">
        <v>0</v>
      </c>
      <c r="P243" s="1"/>
      <c r="Q243" s="747" t="s">
        <v>500</v>
      </c>
      <c r="R243" s="569" t="s">
        <v>491</v>
      </c>
      <c r="S243" s="223"/>
      <c r="T243" s="245">
        <v>0.2</v>
      </c>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t="s">
        <v>190</v>
      </c>
    </row>
    <row r="244" spans="1:44" x14ac:dyDescent="0.35">
      <c r="A244" s="668"/>
      <c r="B244" s="261" t="s">
        <v>67</v>
      </c>
      <c r="C244" s="221"/>
      <c r="D244" s="221"/>
      <c r="E244" s="221">
        <f t="shared" si="35"/>
        <v>0</v>
      </c>
      <c r="F244" s="243"/>
      <c r="G244" s="191"/>
      <c r="H244" s="221">
        <v>0.25</v>
      </c>
      <c r="I244" s="221">
        <v>30</v>
      </c>
      <c r="J244" s="221" t="s">
        <v>184</v>
      </c>
      <c r="K244" s="221">
        <v>0</v>
      </c>
      <c r="L244" s="221">
        <v>0.8</v>
      </c>
      <c r="M244" s="221" t="s">
        <v>184</v>
      </c>
      <c r="N244" s="221">
        <v>0</v>
      </c>
      <c r="O244" s="243">
        <v>0</v>
      </c>
      <c r="P244" s="1"/>
      <c r="Q244" s="261"/>
      <c r="R244" s="221"/>
      <c r="S244" s="221"/>
      <c r="T244" s="243">
        <v>0.15</v>
      </c>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row>
    <row r="245" spans="1:44" x14ac:dyDescent="0.35">
      <c r="A245" s="668"/>
      <c r="B245" s="262" t="s">
        <v>68</v>
      </c>
      <c r="C245" s="223">
        <v>1</v>
      </c>
      <c r="D245" s="223">
        <v>20</v>
      </c>
      <c r="E245" s="223">
        <f t="shared" si="35"/>
        <v>1</v>
      </c>
      <c r="F245" s="245">
        <v>120</v>
      </c>
      <c r="G245" s="191"/>
      <c r="H245" s="223">
        <v>0.4</v>
      </c>
      <c r="I245" s="223">
        <v>20</v>
      </c>
      <c r="J245" s="223" t="s">
        <v>184</v>
      </c>
      <c r="K245" s="223">
        <v>0</v>
      </c>
      <c r="L245" s="223">
        <v>0.8</v>
      </c>
      <c r="M245" s="223" t="s">
        <v>184</v>
      </c>
      <c r="N245" s="223">
        <v>0</v>
      </c>
      <c r="O245" s="245">
        <v>0</v>
      </c>
      <c r="P245" s="1"/>
      <c r="Q245" s="568" t="s">
        <v>192</v>
      </c>
      <c r="R245" s="223"/>
      <c r="S245" s="223"/>
      <c r="T245" s="245">
        <v>0.2</v>
      </c>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row>
    <row r="246" spans="1:44" ht="15" thickBot="1" x14ac:dyDescent="0.4">
      <c r="A246" s="669"/>
      <c r="B246" s="276"/>
      <c r="C246" s="222"/>
      <c r="D246" s="222"/>
      <c r="E246" s="221">
        <f t="shared" si="35"/>
        <v>0</v>
      </c>
      <c r="F246" s="244"/>
      <c r="G246" s="194"/>
      <c r="H246" s="222"/>
      <c r="I246" s="222"/>
      <c r="J246" s="222"/>
      <c r="K246" s="222"/>
      <c r="L246" s="222"/>
      <c r="M246" s="222"/>
      <c r="N246" s="222"/>
      <c r="O246" s="244"/>
      <c r="P246" s="1"/>
      <c r="Q246" s="276"/>
      <c r="R246" s="222"/>
      <c r="S246" s="222"/>
      <c r="T246" s="244"/>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row>
    <row r="247" spans="1:44" x14ac:dyDescent="0.35">
      <c r="A247" s="670" t="s">
        <v>69</v>
      </c>
      <c r="B247" s="277" t="s">
        <v>70</v>
      </c>
      <c r="C247" s="224"/>
      <c r="D247" s="224"/>
      <c r="E247" s="224">
        <f t="shared" si="35"/>
        <v>2</v>
      </c>
      <c r="F247" s="225" cm="1">
        <f t="array" ref="F247">INDEX(CALCOLI!$R$2:$AC$2, ,_xlfn.XMATCH(B234,CALCOLI!$R$1:$AC$1,0))</f>
        <v>60</v>
      </c>
      <c r="G247" s="190"/>
      <c r="H247" s="224">
        <v>0.2</v>
      </c>
      <c r="I247" s="224">
        <v>30</v>
      </c>
      <c r="J247" s="224" t="s">
        <v>184</v>
      </c>
      <c r="K247" s="224">
        <v>0</v>
      </c>
      <c r="L247" s="224">
        <v>1</v>
      </c>
      <c r="M247" s="224" t="s">
        <v>184</v>
      </c>
      <c r="N247" s="224">
        <v>0</v>
      </c>
      <c r="O247" s="246">
        <v>0</v>
      </c>
      <c r="P247" s="1"/>
      <c r="Q247" s="277" t="str" cm="1">
        <f t="array" ref="Q247">INDEX(CALCOLI!$R$5:$AC$5, ,_xlfn.XMATCH(B234,CALCOLI!$R$1:$AC$1,0))</f>
        <v>360,420</v>
      </c>
      <c r="R247" s="224" t="str" cm="1">
        <f t="array" ref="R247">INDEX(CALCOLI!$R$6:$AC$6, ,_xlfn.XMATCH(B234,CALCOLI!$R$1:$AC$1,0))</f>
        <v>900,900</v>
      </c>
      <c r="S247" s="224"/>
      <c r="T247" s="246">
        <v>0.1</v>
      </c>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row>
    <row r="248" spans="1:44" x14ac:dyDescent="0.35">
      <c r="A248" s="671"/>
      <c r="B248" s="264" t="s">
        <v>71</v>
      </c>
      <c r="C248" s="227"/>
      <c r="D248" s="227"/>
      <c r="E248" s="227">
        <f t="shared" si="35"/>
        <v>2</v>
      </c>
      <c r="F248" s="228" cm="1">
        <f t="array" ref="F248">INDEX(CALCOLI!$R$2:$AC$2, ,_xlfn.XMATCH(B234,CALCOLI!$R$1:$AC$1,0))</f>
        <v>60</v>
      </c>
      <c r="G248" s="191"/>
      <c r="H248" s="227">
        <v>0.2</v>
      </c>
      <c r="I248" s="227">
        <v>30</v>
      </c>
      <c r="J248" s="227" t="s">
        <v>184</v>
      </c>
      <c r="K248" s="227">
        <v>0</v>
      </c>
      <c r="L248" s="227">
        <v>1</v>
      </c>
      <c r="M248" s="227" t="s">
        <v>184</v>
      </c>
      <c r="N248" s="227">
        <v>0</v>
      </c>
      <c r="O248" s="248">
        <v>0</v>
      </c>
      <c r="P248" s="1"/>
      <c r="Q248" s="264" t="str" cm="1">
        <f t="array" ref="Q248">INDEX(CALCOLI!$R$5:$AC$5, ,_xlfn.XMATCH(B234,CALCOLI!$R$1:$AC$1,0))</f>
        <v>360,420</v>
      </c>
      <c r="R248" s="227" t="str" cm="1">
        <f t="array" ref="R248">INDEX(CALCOLI!$R$6:$AC$6, ,_xlfn.XMATCH(B234,CALCOLI!$R$1:$AC$1,0))</f>
        <v>900,900</v>
      </c>
      <c r="S248" s="227"/>
      <c r="T248" s="248">
        <v>0.1</v>
      </c>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row>
    <row r="249" spans="1:44" x14ac:dyDescent="0.35">
      <c r="A249" s="671"/>
      <c r="B249" s="263" t="s">
        <v>72</v>
      </c>
      <c r="C249" s="226"/>
      <c r="D249" s="226"/>
      <c r="E249" s="226">
        <f t="shared" si="35"/>
        <v>0</v>
      </c>
      <c r="F249" s="247"/>
      <c r="G249" s="191"/>
      <c r="H249" s="226">
        <v>0.2</v>
      </c>
      <c r="I249" s="226">
        <v>30</v>
      </c>
      <c r="J249" s="226" t="s">
        <v>191</v>
      </c>
      <c r="K249" s="226">
        <v>0</v>
      </c>
      <c r="L249" s="226">
        <v>1</v>
      </c>
      <c r="M249" s="226" t="s">
        <v>184</v>
      </c>
      <c r="N249" s="226">
        <v>0</v>
      </c>
      <c r="O249" s="247">
        <v>0</v>
      </c>
      <c r="P249" s="1"/>
      <c r="Q249" s="263"/>
      <c r="R249" s="226"/>
      <c r="S249" s="226"/>
      <c r="T249" s="247">
        <v>0.1</v>
      </c>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row>
    <row r="250" spans="1:44" ht="15" thickBot="1" x14ac:dyDescent="0.4">
      <c r="A250" s="672"/>
      <c r="B250" s="278"/>
      <c r="C250" s="229"/>
      <c r="D250" s="229"/>
      <c r="E250" s="227">
        <f t="shared" si="35"/>
        <v>0</v>
      </c>
      <c r="F250" s="249"/>
      <c r="G250" s="194"/>
      <c r="H250" s="229"/>
      <c r="I250" s="229"/>
      <c r="J250" s="229"/>
      <c r="K250" s="229"/>
      <c r="L250" s="229"/>
      <c r="M250" s="229"/>
      <c r="N250" s="229"/>
      <c r="O250" s="249"/>
      <c r="P250" s="1"/>
      <c r="Q250" s="278"/>
      <c r="R250" s="229"/>
      <c r="S250" s="229"/>
      <c r="T250" s="249"/>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row>
    <row r="251" spans="1:44" x14ac:dyDescent="0.35">
      <c r="A251" s="673" t="s">
        <v>73</v>
      </c>
      <c r="B251" s="279" t="s">
        <v>74</v>
      </c>
      <c r="C251" s="230"/>
      <c r="D251" s="230"/>
      <c r="E251" s="230">
        <f t="shared" si="35"/>
        <v>0</v>
      </c>
      <c r="F251" s="250"/>
      <c r="G251" s="190"/>
      <c r="H251" s="230">
        <v>0.25</v>
      </c>
      <c r="I251" s="230">
        <v>2</v>
      </c>
      <c r="J251" s="230" t="s">
        <v>184</v>
      </c>
      <c r="K251" s="230">
        <v>0</v>
      </c>
      <c r="L251" s="230">
        <v>0.5</v>
      </c>
      <c r="M251" s="230" t="s">
        <v>184</v>
      </c>
      <c r="N251" s="230">
        <v>0</v>
      </c>
      <c r="O251" s="250">
        <v>0</v>
      </c>
      <c r="P251" s="1"/>
      <c r="Q251" s="279"/>
      <c r="R251" s="230"/>
      <c r="S251" s="230"/>
      <c r="T251" s="250">
        <v>0.2</v>
      </c>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row>
    <row r="252" spans="1:44" x14ac:dyDescent="0.35">
      <c r="A252" s="674"/>
      <c r="B252" s="266" t="s">
        <v>75</v>
      </c>
      <c r="C252" s="233"/>
      <c r="D252" s="233"/>
      <c r="E252" s="233">
        <f t="shared" si="35"/>
        <v>0</v>
      </c>
      <c r="F252" s="254"/>
      <c r="G252" s="191"/>
      <c r="H252" s="233">
        <v>0.25</v>
      </c>
      <c r="I252" s="233">
        <v>2</v>
      </c>
      <c r="J252" s="233" t="s">
        <v>184</v>
      </c>
      <c r="K252" s="233">
        <v>0</v>
      </c>
      <c r="L252" s="233">
        <v>0.5</v>
      </c>
      <c r="M252" s="233" t="s">
        <v>184</v>
      </c>
      <c r="N252" s="233">
        <v>0</v>
      </c>
      <c r="O252" s="254">
        <v>0</v>
      </c>
      <c r="P252" s="1"/>
      <c r="Q252" s="266"/>
      <c r="R252" s="233"/>
      <c r="S252" s="233"/>
      <c r="T252" s="254">
        <v>0.2</v>
      </c>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row>
    <row r="253" spans="1:44" x14ac:dyDescent="0.35">
      <c r="A253" s="674"/>
      <c r="B253" s="265" t="s">
        <v>76</v>
      </c>
      <c r="C253" s="231"/>
      <c r="D253" s="231"/>
      <c r="E253" s="231">
        <f t="shared" si="35"/>
        <v>0</v>
      </c>
      <c r="F253" s="251"/>
      <c r="G253" s="191"/>
      <c r="H253" s="231"/>
      <c r="I253" s="231"/>
      <c r="J253" s="231"/>
      <c r="K253" s="231"/>
      <c r="L253" s="231"/>
      <c r="M253" s="231"/>
      <c r="N253" s="231"/>
      <c r="O253" s="251"/>
      <c r="P253" s="1"/>
      <c r="Q253" s="265"/>
      <c r="R253" s="231"/>
      <c r="S253" s="231"/>
      <c r="T253" s="25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row>
    <row r="254" spans="1:44" x14ac:dyDescent="0.35">
      <c r="A254" s="674"/>
      <c r="B254" s="266" t="s">
        <v>77</v>
      </c>
      <c r="C254" s="233"/>
      <c r="D254" s="233"/>
      <c r="E254" s="233">
        <f t="shared" si="35"/>
        <v>0</v>
      </c>
      <c r="F254" s="254"/>
      <c r="G254" s="191"/>
      <c r="H254" s="233"/>
      <c r="I254" s="233"/>
      <c r="J254" s="233"/>
      <c r="K254" s="233"/>
      <c r="L254" s="233"/>
      <c r="M254" s="233"/>
      <c r="N254" s="233"/>
      <c r="O254" s="254"/>
      <c r="P254" s="1"/>
      <c r="Q254" s="266"/>
      <c r="R254" s="233"/>
      <c r="S254" s="233"/>
      <c r="T254" s="254"/>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row>
    <row r="255" spans="1:44" x14ac:dyDescent="0.35">
      <c r="A255" s="674"/>
      <c r="B255" s="265" t="s">
        <v>78</v>
      </c>
      <c r="C255" s="231"/>
      <c r="D255" s="231"/>
      <c r="E255" s="231">
        <f t="shared" si="35"/>
        <v>1</v>
      </c>
      <c r="F255" s="231">
        <v>1440</v>
      </c>
      <c r="G255" s="191"/>
      <c r="H255" s="231">
        <v>0</v>
      </c>
      <c r="I255" s="231">
        <v>30</v>
      </c>
      <c r="J255" s="252" t="s">
        <v>186</v>
      </c>
      <c r="K255" s="231">
        <v>3</v>
      </c>
      <c r="L255" s="231">
        <v>1</v>
      </c>
      <c r="M255" s="231" t="s">
        <v>184</v>
      </c>
      <c r="N255" s="231">
        <v>0</v>
      </c>
      <c r="O255" s="251">
        <v>0</v>
      </c>
      <c r="P255" s="1"/>
      <c r="Q255" s="265" t="s">
        <v>192</v>
      </c>
      <c r="R255" s="231"/>
      <c r="S255" s="231"/>
      <c r="T255" s="251">
        <v>0</v>
      </c>
      <c r="U255" s="1"/>
      <c r="V255" s="83">
        <v>150</v>
      </c>
      <c r="W255" s="84">
        <v>20</v>
      </c>
      <c r="X255" s="84">
        <v>5</v>
      </c>
      <c r="Y255" s="84">
        <v>10</v>
      </c>
      <c r="Z255" s="84"/>
      <c r="AA255" s="83">
        <v>150</v>
      </c>
      <c r="AB255" s="84">
        <v>15</v>
      </c>
      <c r="AC255" s="84">
        <v>5</v>
      </c>
      <c r="AD255" s="84">
        <v>15</v>
      </c>
      <c r="AE255" s="85"/>
      <c r="AF255" s="84">
        <v>150</v>
      </c>
      <c r="AG255" s="84">
        <v>10</v>
      </c>
      <c r="AH255" s="84">
        <v>5</v>
      </c>
      <c r="AI255" s="84">
        <v>20</v>
      </c>
      <c r="AJ255" s="84"/>
      <c r="AK255" s="83">
        <v>580.12</v>
      </c>
      <c r="AL255" s="86" t="s">
        <v>193</v>
      </c>
      <c r="AM255" s="84">
        <v>420.57900000000001</v>
      </c>
      <c r="AN255" s="86" t="s">
        <v>193</v>
      </c>
      <c r="AO255" s="84">
        <v>0.41899999999999998</v>
      </c>
      <c r="AP255" s="85">
        <v>1201.144</v>
      </c>
      <c r="AQ255" s="1"/>
      <c r="AR255" s="1"/>
    </row>
    <row r="256" spans="1:44" x14ac:dyDescent="0.35">
      <c r="A256" s="674"/>
      <c r="B256" s="266" t="s">
        <v>79</v>
      </c>
      <c r="C256" s="233"/>
      <c r="D256" s="233"/>
      <c r="E256" s="233">
        <f>COUNTA(Q256:S256)</f>
        <v>1</v>
      </c>
      <c r="F256" s="233">
        <v>1440</v>
      </c>
      <c r="G256" s="191"/>
      <c r="H256" s="233">
        <v>0</v>
      </c>
      <c r="I256" s="233">
        <v>30</v>
      </c>
      <c r="J256" s="233" t="s">
        <v>186</v>
      </c>
      <c r="K256" s="233">
        <v>3</v>
      </c>
      <c r="L256" s="233">
        <v>1</v>
      </c>
      <c r="M256" s="233" t="s">
        <v>184</v>
      </c>
      <c r="N256" s="233">
        <v>0</v>
      </c>
      <c r="O256" s="254">
        <v>0</v>
      </c>
      <c r="P256" s="1"/>
      <c r="Q256" s="266" t="s">
        <v>192</v>
      </c>
      <c r="R256" s="233"/>
      <c r="S256" s="233"/>
      <c r="T256" s="254"/>
      <c r="U256" s="1"/>
      <c r="V256" s="87"/>
      <c r="W256" s="88"/>
      <c r="X256" s="88"/>
      <c r="Y256" s="88"/>
      <c r="Z256" s="88"/>
      <c r="AA256" s="87"/>
      <c r="AB256" s="88"/>
      <c r="AC256" s="88"/>
      <c r="AD256" s="88"/>
      <c r="AE256" s="89"/>
      <c r="AF256" s="88"/>
      <c r="AG256" s="88"/>
      <c r="AH256" s="88"/>
      <c r="AI256" s="88"/>
      <c r="AJ256" s="88"/>
      <c r="AK256" s="87"/>
      <c r="AL256" s="88"/>
      <c r="AM256" s="88"/>
      <c r="AN256" s="88"/>
      <c r="AO256" s="88"/>
      <c r="AP256" s="89"/>
      <c r="AQ256" s="1"/>
      <c r="AR256" s="1"/>
    </row>
    <row r="257" spans="1:44" ht="15" thickBot="1" x14ac:dyDescent="0.4">
      <c r="A257" s="674"/>
      <c r="B257" s="293"/>
      <c r="C257" s="232"/>
      <c r="D257" s="232"/>
      <c r="E257" s="231">
        <f t="shared" si="35"/>
        <v>0</v>
      </c>
      <c r="F257" s="253"/>
      <c r="G257" s="191"/>
      <c r="H257" s="232"/>
      <c r="I257" s="232"/>
      <c r="J257" s="232"/>
      <c r="K257" s="232"/>
      <c r="L257" s="232"/>
      <c r="M257" s="232"/>
      <c r="N257" s="232"/>
      <c r="O257" s="253"/>
      <c r="P257" s="1"/>
      <c r="Q257" s="280"/>
      <c r="R257" s="281"/>
      <c r="S257" s="281"/>
      <c r="T257" s="282"/>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row>
    <row r="258" spans="1:44" x14ac:dyDescent="0.35">
      <c r="A258" s="664" t="s">
        <v>80</v>
      </c>
      <c r="B258" s="283" t="s">
        <v>81</v>
      </c>
      <c r="C258" s="234"/>
      <c r="D258" s="234"/>
      <c r="E258" s="234">
        <f>COUNTA(Q258:S258)</f>
        <v>0</v>
      </c>
      <c r="F258" s="235"/>
      <c r="G258" s="190"/>
      <c r="H258" s="234"/>
      <c r="I258" s="234"/>
      <c r="J258" s="234"/>
      <c r="K258" s="234"/>
      <c r="L258" s="234"/>
      <c r="M258" s="234"/>
      <c r="N258" s="234">
        <v>0</v>
      </c>
      <c r="O258" s="235"/>
      <c r="P258" s="1"/>
      <c r="Q258" s="283"/>
      <c r="R258" s="234"/>
      <c r="S258" s="234"/>
      <c r="T258" s="235"/>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row>
    <row r="259" spans="1:44" x14ac:dyDescent="0.35">
      <c r="A259" s="665"/>
      <c r="B259" s="268" t="s">
        <v>82</v>
      </c>
      <c r="C259" s="238"/>
      <c r="D259" s="238"/>
      <c r="E259" s="238">
        <f>COUNTA(Q263:S263)</f>
        <v>0</v>
      </c>
      <c r="F259" s="239"/>
      <c r="G259" s="191"/>
      <c r="H259" s="238"/>
      <c r="I259" s="238"/>
      <c r="J259" s="238"/>
      <c r="K259" s="238"/>
      <c r="L259" s="238"/>
      <c r="M259" s="238"/>
      <c r="N259" s="238">
        <v>0</v>
      </c>
      <c r="O259" s="239"/>
      <c r="P259" s="1"/>
      <c r="Q259" s="268"/>
      <c r="R259" s="238"/>
      <c r="S259" s="238"/>
      <c r="T259" s="239"/>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row>
    <row r="260" spans="1:44" x14ac:dyDescent="0.35">
      <c r="A260" s="665"/>
      <c r="B260" s="267"/>
      <c r="C260" s="236"/>
      <c r="D260" s="236"/>
      <c r="E260" s="236">
        <f t="shared" ref="E260" si="36">COUNTA(Q260:S260)</f>
        <v>0</v>
      </c>
      <c r="F260" s="237"/>
      <c r="G260" s="191"/>
      <c r="H260" s="236"/>
      <c r="I260" s="236"/>
      <c r="J260" s="236"/>
      <c r="K260" s="236"/>
      <c r="L260" s="236"/>
      <c r="M260" s="236"/>
      <c r="N260" s="236"/>
      <c r="O260" s="237"/>
      <c r="P260" s="1"/>
      <c r="Q260" s="267"/>
      <c r="R260" s="236"/>
      <c r="S260" s="236"/>
      <c r="T260" s="237"/>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row>
    <row r="261" spans="1:44" x14ac:dyDescent="0.35">
      <c r="A261" s="665"/>
      <c r="B261" s="268"/>
      <c r="C261" s="238"/>
      <c r="D261" s="238"/>
      <c r="E261" s="238">
        <f t="shared" ref="E261" si="37">COUNTA(Q265:S265)</f>
        <v>0</v>
      </c>
      <c r="F261" s="239"/>
      <c r="G261" s="191"/>
      <c r="H261" s="238"/>
      <c r="I261" s="238"/>
      <c r="J261" s="238"/>
      <c r="K261" s="238"/>
      <c r="L261" s="238"/>
      <c r="M261" s="238"/>
      <c r="N261" s="238"/>
      <c r="O261" s="239"/>
      <c r="P261" s="1"/>
      <c r="Q261" s="268"/>
      <c r="R261" s="238"/>
      <c r="S261" s="238"/>
      <c r="T261" s="239"/>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row>
    <row r="262" spans="1:44" x14ac:dyDescent="0.35">
      <c r="A262" s="665"/>
      <c r="B262" s="267"/>
      <c r="C262" s="236"/>
      <c r="D262" s="236"/>
      <c r="E262" s="236">
        <f t="shared" ref="E262" si="38">COUNTA(Q262:S262)</f>
        <v>0</v>
      </c>
      <c r="F262" s="237"/>
      <c r="G262" s="191"/>
      <c r="H262" s="236"/>
      <c r="I262" s="236"/>
      <c r="J262" s="236"/>
      <c r="K262" s="236"/>
      <c r="L262" s="236"/>
      <c r="M262" s="236"/>
      <c r="N262" s="236"/>
      <c r="O262" s="237"/>
      <c r="P262" s="1"/>
      <c r="Q262" s="267"/>
      <c r="R262" s="236"/>
      <c r="S262" s="236"/>
      <c r="T262" s="237"/>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row>
    <row r="263" spans="1:44" ht="15" thickBot="1" x14ac:dyDescent="0.4">
      <c r="A263" s="666"/>
      <c r="B263" s="269"/>
      <c r="C263" s="240"/>
      <c r="D263" s="240"/>
      <c r="E263" s="240">
        <f t="shared" ref="E263" si="39">COUNTA(Q267:S267)</f>
        <v>0</v>
      </c>
      <c r="F263" s="241"/>
      <c r="G263" s="194"/>
      <c r="H263" s="240"/>
      <c r="I263" s="240"/>
      <c r="J263" s="240"/>
      <c r="K263" s="240"/>
      <c r="L263" s="240"/>
      <c r="M263" s="240"/>
      <c r="N263" s="240"/>
      <c r="O263" s="241"/>
      <c r="P263" s="1"/>
      <c r="Q263" s="269"/>
      <c r="R263" s="240"/>
      <c r="S263" s="240"/>
      <c r="T263" s="24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row>
    <row r="264" spans="1:44" ht="15" thickBot="1" x14ac:dyDescent="0.4">
      <c r="A264" s="120"/>
      <c r="B264" s="120"/>
      <c r="C264" s="120"/>
      <c r="D264" s="120"/>
      <c r="E264" s="120"/>
      <c r="F264" s="120"/>
      <c r="G264" s="120"/>
      <c r="H264" s="120"/>
      <c r="I264" s="120"/>
      <c r="J264" s="120"/>
      <c r="K264" s="120"/>
      <c r="L264" s="120"/>
      <c r="M264" s="120"/>
      <c r="N264" s="120"/>
      <c r="O264" s="120"/>
      <c r="P264" s="120"/>
      <c r="Q264" s="120"/>
      <c r="R264" s="120"/>
      <c r="S264" s="120"/>
      <c r="T264" s="120"/>
      <c r="U264" s="120"/>
      <c r="V264" s="120"/>
      <c r="W264" s="120"/>
      <c r="X264" s="120"/>
      <c r="Y264" s="120"/>
      <c r="Z264" s="120"/>
      <c r="AA264" s="120"/>
      <c r="AB264" s="120"/>
      <c r="AC264" s="120"/>
      <c r="AD264" s="120"/>
      <c r="AE264" s="120"/>
      <c r="AF264" s="120"/>
      <c r="AG264" s="120"/>
      <c r="AH264" s="120"/>
      <c r="AI264" s="120"/>
      <c r="AJ264" s="120"/>
      <c r="AK264" s="120"/>
      <c r="AL264" s="120"/>
      <c r="AM264" s="120"/>
      <c r="AN264" s="120"/>
      <c r="AO264" s="120"/>
      <c r="AP264" s="120"/>
      <c r="AQ264" s="120"/>
    </row>
    <row r="265" spans="1:44" x14ac:dyDescent="0.35">
      <c r="A265" s="122" t="s">
        <v>152</v>
      </c>
      <c r="B265" s="178" t="s">
        <v>459</v>
      </c>
      <c r="G265" s="120"/>
      <c r="AR265" t="s">
        <v>153</v>
      </c>
    </row>
    <row r="266" spans="1:44" x14ac:dyDescent="0.35">
      <c r="A266" s="123" t="s">
        <v>154</v>
      </c>
      <c r="B266" s="181">
        <v>1</v>
      </c>
      <c r="G266" s="120"/>
      <c r="AR266" t="s">
        <v>155</v>
      </c>
    </row>
    <row r="267" spans="1:44" ht="15" thickBot="1" x14ac:dyDescent="0.4">
      <c r="A267" s="125" t="s">
        <v>156</v>
      </c>
      <c r="B267" s="126" t="s">
        <v>190</v>
      </c>
      <c r="G267" s="120"/>
      <c r="AR267" s="3" t="s">
        <v>158</v>
      </c>
    </row>
    <row r="268" spans="1:44" x14ac:dyDescent="0.35">
      <c r="A268" s="4"/>
      <c r="B268" s="4"/>
      <c r="C268" s="4"/>
      <c r="D268" s="4"/>
      <c r="E268" s="4"/>
      <c r="F268" s="4"/>
      <c r="G268" s="121"/>
      <c r="H268" s="4"/>
      <c r="I268" s="4"/>
      <c r="J268" s="4"/>
      <c r="K268" s="4"/>
      <c r="L268" s="4"/>
      <c r="M268" s="4"/>
      <c r="N268" s="4"/>
      <c r="O268" s="4"/>
      <c r="P268" s="4"/>
      <c r="Q268" s="4"/>
      <c r="R268" s="4"/>
      <c r="S268" s="4"/>
      <c r="T268" s="4"/>
      <c r="U268" s="4"/>
      <c r="V268" s="658" t="s">
        <v>159</v>
      </c>
      <c r="W268" s="659"/>
      <c r="X268" s="659"/>
      <c r="Y268" s="659"/>
      <c r="Z268" s="659"/>
      <c r="AA268" s="658" t="s">
        <v>160</v>
      </c>
      <c r="AB268" s="659"/>
      <c r="AC268" s="659"/>
      <c r="AD268" s="659"/>
      <c r="AE268" s="659"/>
      <c r="AF268" s="658" t="s">
        <v>161</v>
      </c>
      <c r="AG268" s="659"/>
      <c r="AH268" s="659"/>
      <c r="AI268" s="659"/>
      <c r="AJ268" s="660"/>
      <c r="AK268" s="655" t="s">
        <v>162</v>
      </c>
      <c r="AL268" s="656"/>
      <c r="AM268" s="656"/>
      <c r="AN268" s="656"/>
      <c r="AO268" s="656"/>
      <c r="AP268" s="657"/>
      <c r="AQ268" s="4"/>
      <c r="AR268" t="s">
        <v>163</v>
      </c>
    </row>
    <row r="269" spans="1:44" ht="43.5" x14ac:dyDescent="0.35">
      <c r="A269" s="4"/>
      <c r="B269" s="69" t="s">
        <v>56</v>
      </c>
      <c r="C269" s="70" t="s">
        <v>57</v>
      </c>
      <c r="D269" s="70" t="s">
        <v>58</v>
      </c>
      <c r="E269" s="69" t="s">
        <v>164</v>
      </c>
      <c r="F269" s="71" t="s">
        <v>59</v>
      </c>
      <c r="G269" s="121"/>
      <c r="H269" s="284" t="s">
        <v>165</v>
      </c>
      <c r="I269" s="285" t="s">
        <v>166</v>
      </c>
      <c r="J269" s="285" t="s">
        <v>167</v>
      </c>
      <c r="K269" s="286" t="s">
        <v>168</v>
      </c>
      <c r="L269" s="285" t="s">
        <v>169</v>
      </c>
      <c r="M269" s="285" t="s">
        <v>170</v>
      </c>
      <c r="N269" s="285" t="s">
        <v>171</v>
      </c>
      <c r="O269" s="287" t="s">
        <v>172</v>
      </c>
      <c r="Q269" s="114" t="s">
        <v>173</v>
      </c>
      <c r="R269" s="115" t="s">
        <v>174</v>
      </c>
      <c r="S269" s="116" t="s">
        <v>175</v>
      </c>
      <c r="T269" s="72" t="s">
        <v>176</v>
      </c>
      <c r="V269" s="76" t="s">
        <v>177</v>
      </c>
      <c r="W269" s="77" t="s">
        <v>178</v>
      </c>
      <c r="X269" s="77" t="s">
        <v>179</v>
      </c>
      <c r="Y269" s="77" t="s">
        <v>180</v>
      </c>
      <c r="Z269" s="78" t="s">
        <v>181</v>
      </c>
      <c r="AA269" s="76" t="s">
        <v>177</v>
      </c>
      <c r="AB269" s="77" t="s">
        <v>178</v>
      </c>
      <c r="AC269" s="77" t="s">
        <v>179</v>
      </c>
      <c r="AD269" s="77" t="s">
        <v>180</v>
      </c>
      <c r="AE269" s="78" t="s">
        <v>181</v>
      </c>
      <c r="AF269" s="76" t="s">
        <v>177</v>
      </c>
      <c r="AG269" s="77" t="s">
        <v>178</v>
      </c>
      <c r="AH269" s="77" t="s">
        <v>179</v>
      </c>
      <c r="AI269" s="77" t="s">
        <v>180</v>
      </c>
      <c r="AJ269" s="79" t="s">
        <v>181</v>
      </c>
      <c r="AK269" s="80" t="s">
        <v>173</v>
      </c>
      <c r="AL269" s="81"/>
      <c r="AM269" s="81" t="s">
        <v>174</v>
      </c>
      <c r="AN269" s="81"/>
      <c r="AO269" s="81" t="s">
        <v>175</v>
      </c>
      <c r="AP269" s="82"/>
      <c r="AR269" t="s">
        <v>182</v>
      </c>
    </row>
    <row r="270" spans="1:44" ht="15" thickBot="1" x14ac:dyDescent="0.4">
      <c r="F270" s="5"/>
      <c r="G270" s="120"/>
      <c r="AR270" t="s">
        <v>183</v>
      </c>
    </row>
    <row r="271" spans="1:44" x14ac:dyDescent="0.35">
      <c r="A271" s="661" t="s">
        <v>60</v>
      </c>
      <c r="B271" s="255" t="s">
        <v>61</v>
      </c>
      <c r="C271" s="212">
        <v>1</v>
      </c>
      <c r="D271" s="212">
        <v>2</v>
      </c>
      <c r="E271" s="212">
        <f t="shared" ref="E271:E290" si="40">COUNTA(Q271:S271)</f>
        <v>2</v>
      </c>
      <c r="F271" s="213" cm="1">
        <f t="array" ref="F271">INDEX(CALCOLI!$R$12:$AC$12, ,_xlfn.XMATCH(B267,CALCOLI!$R$1:$AC$1,0))</f>
        <v>330</v>
      </c>
      <c r="G271" s="190"/>
      <c r="H271" s="255">
        <v>0.1</v>
      </c>
      <c r="I271" s="212">
        <v>10</v>
      </c>
      <c r="J271" s="212" t="s">
        <v>184</v>
      </c>
      <c r="K271" s="212">
        <v>0</v>
      </c>
      <c r="L271" s="212">
        <v>1</v>
      </c>
      <c r="M271" s="212" t="s">
        <v>184</v>
      </c>
      <c r="N271" s="212">
        <v>0</v>
      </c>
      <c r="O271" s="256">
        <v>0</v>
      </c>
      <c r="P271" s="1"/>
      <c r="Q271" s="255" t="str" cm="1">
        <f t="array" ref="Q271">INDEX(CALCOLI!$R$17:$AC$17, ,_xlfn.XMATCH(B267,CALCOLI!$R$1:$AC$1,0))</f>
        <v>264,324</v>
      </c>
      <c r="R271" s="212" t="str" cm="1">
        <f t="array" ref="R271">INDEX(CALCOLI!$R$18:$AC$18, ,_xlfn.XMATCH(B267,CALCOLI!$R$1:$AC$1,0))</f>
        <v>1037,1307</v>
      </c>
      <c r="S271" s="212"/>
      <c r="T271" s="256">
        <v>0.1</v>
      </c>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t="s">
        <v>185</v>
      </c>
    </row>
    <row r="272" spans="1:44" x14ac:dyDescent="0.35">
      <c r="A272" s="662"/>
      <c r="B272" s="288" t="s">
        <v>62</v>
      </c>
      <c r="C272" s="214"/>
      <c r="D272" s="214"/>
      <c r="E272" s="214">
        <f t="shared" si="40"/>
        <v>2</v>
      </c>
      <c r="F272" s="215" cm="1">
        <f t="array" ref="F272">INDEX(CALCOLI!$R$12:$AC$12, ,_xlfn.XMATCH(B267,CALCOLI!$R$1:$AC$1,0))</f>
        <v>330</v>
      </c>
      <c r="G272" s="191"/>
      <c r="H272" s="257">
        <v>0.1</v>
      </c>
      <c r="I272" s="215">
        <v>10</v>
      </c>
      <c r="J272" s="215" t="s">
        <v>184</v>
      </c>
      <c r="K272" s="215">
        <v>0</v>
      </c>
      <c r="L272" s="215">
        <v>1</v>
      </c>
      <c r="M272" s="215" t="s">
        <v>184</v>
      </c>
      <c r="N272" s="215">
        <v>0</v>
      </c>
      <c r="O272" s="258">
        <v>0</v>
      </c>
      <c r="P272" s="1"/>
      <c r="Q272" s="257" t="str" cm="1">
        <f t="array" ref="Q272">INDEX(CALCOLI!$R$17:$AC$17, ,_xlfn.XMATCH(B267,CALCOLI!$R$1:$AC$1,0))</f>
        <v>264,324</v>
      </c>
      <c r="R272" s="215" t="str" cm="1">
        <f t="array" ref="R272">INDEX(CALCOLI!$R$18:$AC$18, ,_xlfn.XMATCH(B267,CALCOLI!$R$1:$AC$1,0))</f>
        <v>1037,1307</v>
      </c>
      <c r="S272" s="215"/>
      <c r="T272" s="258">
        <v>0.1</v>
      </c>
      <c r="U272" s="1"/>
      <c r="V272" s="192"/>
      <c r="W272" s="1"/>
      <c r="X272" s="1"/>
      <c r="Y272" s="192"/>
      <c r="Z272" s="192"/>
      <c r="AA272" s="192"/>
      <c r="AB272" s="192"/>
      <c r="AC272" s="192"/>
      <c r="AD272" s="192"/>
      <c r="AE272" s="1"/>
      <c r="AF272" s="1"/>
      <c r="AG272" s="1"/>
      <c r="AH272" s="1"/>
      <c r="AI272" s="1"/>
      <c r="AJ272" s="1"/>
      <c r="AK272" s="1"/>
      <c r="AL272" s="1"/>
      <c r="AM272" s="1"/>
      <c r="AN272" s="1"/>
      <c r="AO272" s="1"/>
      <c r="AP272" s="1"/>
      <c r="AQ272" s="1"/>
      <c r="AR272" s="1" t="s">
        <v>157</v>
      </c>
    </row>
    <row r="273" spans="1:44" x14ac:dyDescent="0.35">
      <c r="A273" s="662"/>
      <c r="B273" s="259" t="s">
        <v>63</v>
      </c>
      <c r="C273" s="218"/>
      <c r="D273" s="218"/>
      <c r="E273" s="217">
        <f t="shared" si="40"/>
        <v>2</v>
      </c>
      <c r="F273" s="219" cm="1">
        <f t="array" ref="F273">INDEX(CALCOLI!$R$20:$AC$20, ,_xlfn.XMATCH(B267,CALCOLI!$R$1:$AC$1,0))</f>
        <v>667</v>
      </c>
      <c r="G273" s="193"/>
      <c r="H273" s="259">
        <v>0.1</v>
      </c>
      <c r="I273" s="217">
        <v>1</v>
      </c>
      <c r="J273" s="217" t="s">
        <v>184</v>
      </c>
      <c r="K273" s="217">
        <v>0</v>
      </c>
      <c r="L273" s="217">
        <v>1</v>
      </c>
      <c r="M273" s="217" t="s">
        <v>186</v>
      </c>
      <c r="N273" s="217">
        <v>0</v>
      </c>
      <c r="O273" s="260">
        <v>2</v>
      </c>
      <c r="P273" s="1"/>
      <c r="Q273" s="259" t="str" cm="1">
        <f t="array" ref="Q273">INDEX(CALCOLI!$R$21:$AC$21, ,_xlfn.XMATCH(B267,CALCOLI!$R$1:$AC$1,0))</f>
        <v>1067,1440</v>
      </c>
      <c r="R273" s="217" t="str" cm="1">
        <f t="array" ref="R273">INDEX(CALCOLI!$R$22:$AC$22, ,_xlfn.XMATCH(B267,CALCOLI!$R$1:$AC$1,0))</f>
        <v>0,294</v>
      </c>
      <c r="S273" s="217"/>
      <c r="T273" s="260">
        <v>0.1</v>
      </c>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t="s">
        <v>187</v>
      </c>
    </row>
    <row r="274" spans="1:44" ht="15" thickBot="1" x14ac:dyDescent="0.4">
      <c r="A274" s="663"/>
      <c r="B274" s="291"/>
      <c r="C274" s="216"/>
      <c r="D274" s="216"/>
      <c r="E274" s="214">
        <f t="shared" si="40"/>
        <v>0</v>
      </c>
      <c r="F274" s="292"/>
      <c r="G274" s="194"/>
      <c r="H274" s="272"/>
      <c r="I274" s="273"/>
      <c r="J274" s="273"/>
      <c r="K274" s="273"/>
      <c r="L274" s="273"/>
      <c r="M274" s="273"/>
      <c r="N274" s="273"/>
      <c r="O274" s="274"/>
      <c r="P274" s="1"/>
      <c r="Q274" s="272"/>
      <c r="R274" s="273"/>
      <c r="S274" s="273"/>
      <c r="T274" s="274"/>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t="s">
        <v>188</v>
      </c>
    </row>
    <row r="275" spans="1:44" x14ac:dyDescent="0.35">
      <c r="A275" s="667" t="s">
        <v>64</v>
      </c>
      <c r="B275" s="275" t="s">
        <v>65</v>
      </c>
      <c r="C275" s="220">
        <v>1</v>
      </c>
      <c r="D275" s="220">
        <v>2</v>
      </c>
      <c r="E275" s="220">
        <f t="shared" si="40"/>
        <v>1</v>
      </c>
      <c r="F275" s="242">
        <v>120</v>
      </c>
      <c r="G275" s="190"/>
      <c r="H275" s="270">
        <v>0.2</v>
      </c>
      <c r="I275" s="270">
        <v>30</v>
      </c>
      <c r="J275" s="270" t="s">
        <v>184</v>
      </c>
      <c r="K275" s="270">
        <v>0</v>
      </c>
      <c r="L275" s="270">
        <v>1</v>
      </c>
      <c r="M275" s="270" t="s">
        <v>184</v>
      </c>
      <c r="N275" s="270">
        <v>0</v>
      </c>
      <c r="O275" s="271">
        <v>0</v>
      </c>
      <c r="P275" s="1"/>
      <c r="Q275" s="566" t="s">
        <v>192</v>
      </c>
      <c r="R275" s="220"/>
      <c r="S275" s="220"/>
      <c r="T275" s="242">
        <v>0.1</v>
      </c>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t="s">
        <v>189</v>
      </c>
    </row>
    <row r="276" spans="1:44" x14ac:dyDescent="0.35">
      <c r="A276" s="668"/>
      <c r="B276" s="262" t="s">
        <v>66</v>
      </c>
      <c r="C276" s="223">
        <v>1</v>
      </c>
      <c r="D276" s="223">
        <v>7</v>
      </c>
      <c r="E276" s="223">
        <f t="shared" si="40"/>
        <v>2</v>
      </c>
      <c r="F276" s="245">
        <v>120</v>
      </c>
      <c r="G276" s="191"/>
      <c r="H276" s="223">
        <v>0.4</v>
      </c>
      <c r="I276" s="223">
        <v>20</v>
      </c>
      <c r="J276" s="223" t="s">
        <v>184</v>
      </c>
      <c r="K276" s="223">
        <v>0</v>
      </c>
      <c r="L276" s="223">
        <v>0.8</v>
      </c>
      <c r="M276" s="223" t="s">
        <v>184</v>
      </c>
      <c r="N276" s="223">
        <v>0</v>
      </c>
      <c r="O276" s="245">
        <v>0</v>
      </c>
      <c r="P276" s="1"/>
      <c r="Q276" s="568" t="s">
        <v>500</v>
      </c>
      <c r="R276" s="569" t="s">
        <v>491</v>
      </c>
      <c r="S276" s="223"/>
      <c r="T276" s="245">
        <v>0.2</v>
      </c>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t="s">
        <v>190</v>
      </c>
    </row>
    <row r="277" spans="1:44" x14ac:dyDescent="0.35">
      <c r="A277" s="668"/>
      <c r="B277" s="261" t="s">
        <v>67</v>
      </c>
      <c r="C277" s="221">
        <v>1</v>
      </c>
      <c r="D277" s="221">
        <v>40</v>
      </c>
      <c r="E277" s="221">
        <f t="shared" si="40"/>
        <v>1</v>
      </c>
      <c r="F277" s="243">
        <v>120</v>
      </c>
      <c r="G277" s="191"/>
      <c r="H277" s="221">
        <v>0.25</v>
      </c>
      <c r="I277" s="221">
        <v>30</v>
      </c>
      <c r="J277" s="221" t="s">
        <v>184</v>
      </c>
      <c r="K277" s="221">
        <v>0</v>
      </c>
      <c r="L277" s="221">
        <v>0.8</v>
      </c>
      <c r="M277" s="221" t="s">
        <v>184</v>
      </c>
      <c r="N277" s="221">
        <v>0</v>
      </c>
      <c r="O277" s="243">
        <v>0</v>
      </c>
      <c r="P277" s="1"/>
      <c r="Q277" s="567" t="s">
        <v>490</v>
      </c>
      <c r="R277" s="221"/>
      <c r="S277" s="221"/>
      <c r="T277" s="243">
        <v>0.15</v>
      </c>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row>
    <row r="278" spans="1:44" x14ac:dyDescent="0.35">
      <c r="A278" s="668"/>
      <c r="B278" s="262" t="s">
        <v>68</v>
      </c>
      <c r="C278" s="223">
        <v>2</v>
      </c>
      <c r="D278" s="223">
        <v>20</v>
      </c>
      <c r="E278" s="223">
        <f t="shared" si="40"/>
        <v>1</v>
      </c>
      <c r="F278" s="245">
        <v>120</v>
      </c>
      <c r="G278" s="191"/>
      <c r="H278" s="223">
        <v>0.4</v>
      </c>
      <c r="I278" s="223">
        <v>20</v>
      </c>
      <c r="J278" s="223" t="s">
        <v>184</v>
      </c>
      <c r="K278" s="223">
        <v>0</v>
      </c>
      <c r="L278" s="223">
        <v>0.8</v>
      </c>
      <c r="M278" s="223" t="s">
        <v>184</v>
      </c>
      <c r="N278" s="223">
        <v>0</v>
      </c>
      <c r="O278" s="245">
        <v>0</v>
      </c>
      <c r="P278" s="1"/>
      <c r="Q278" s="568" t="s">
        <v>192</v>
      </c>
      <c r="R278" s="223"/>
      <c r="S278" s="223"/>
      <c r="T278" s="245">
        <v>0.2</v>
      </c>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row>
    <row r="279" spans="1:44" ht="15" thickBot="1" x14ac:dyDescent="0.4">
      <c r="A279" s="669"/>
      <c r="B279" s="276"/>
      <c r="C279" s="222"/>
      <c r="D279" s="222"/>
      <c r="E279" s="221">
        <f t="shared" si="40"/>
        <v>0</v>
      </c>
      <c r="F279" s="244"/>
      <c r="G279" s="194"/>
      <c r="H279" s="222"/>
      <c r="I279" s="222"/>
      <c r="J279" s="222"/>
      <c r="K279" s="222"/>
      <c r="L279" s="222"/>
      <c r="M279" s="222"/>
      <c r="N279" s="222"/>
      <c r="O279" s="244"/>
      <c r="P279" s="1"/>
      <c r="Q279" s="276"/>
      <c r="R279" s="222"/>
      <c r="S279" s="222"/>
      <c r="T279" s="244"/>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row>
    <row r="280" spans="1:44" x14ac:dyDescent="0.35">
      <c r="A280" s="670" t="s">
        <v>69</v>
      </c>
      <c r="B280" s="277" t="s">
        <v>70</v>
      </c>
      <c r="C280" s="224"/>
      <c r="D280" s="224"/>
      <c r="E280" s="224">
        <f t="shared" si="40"/>
        <v>2</v>
      </c>
      <c r="F280" s="225" cm="1">
        <f t="array" ref="F280">INDEX(CALCOLI!$R$2:$AC$2, ,_xlfn.XMATCH(B267,CALCOLI!$R$1:$AC$1,0))</f>
        <v>60</v>
      </c>
      <c r="G280" s="190"/>
      <c r="H280" s="224">
        <v>0.2</v>
      </c>
      <c r="I280" s="224">
        <v>30</v>
      </c>
      <c r="J280" s="224" t="s">
        <v>184</v>
      </c>
      <c r="K280" s="224">
        <v>0</v>
      </c>
      <c r="L280" s="224">
        <v>1</v>
      </c>
      <c r="M280" s="224" t="s">
        <v>184</v>
      </c>
      <c r="N280" s="224">
        <v>0</v>
      </c>
      <c r="O280" s="246">
        <v>0</v>
      </c>
      <c r="P280" s="1"/>
      <c r="Q280" s="277" t="str" cm="1">
        <f t="array" ref="Q280">INDEX(CALCOLI!$R$5:$AC$5, ,_xlfn.XMATCH(B267,CALCOLI!$R$1:$AC$1,0))</f>
        <v>360,420</v>
      </c>
      <c r="R280" s="224" t="str" cm="1">
        <f t="array" ref="R280">INDEX(CALCOLI!$R$6:$AC$6, ,_xlfn.XMATCH(B267,CALCOLI!$R$1:$AC$1,0))</f>
        <v>900,900</v>
      </c>
      <c r="S280" s="224"/>
      <c r="T280" s="246">
        <v>0.1</v>
      </c>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row>
    <row r="281" spans="1:44" x14ac:dyDescent="0.35">
      <c r="A281" s="671"/>
      <c r="B281" s="264" t="s">
        <v>71</v>
      </c>
      <c r="C281" s="227"/>
      <c r="D281" s="227"/>
      <c r="E281" s="227">
        <f t="shared" si="40"/>
        <v>2</v>
      </c>
      <c r="F281" s="228" cm="1">
        <f t="array" ref="F281">INDEX(CALCOLI!$R$2:$AC$2, ,_xlfn.XMATCH(B267,CALCOLI!$R$1:$AC$1,0))</f>
        <v>60</v>
      </c>
      <c r="G281" s="191"/>
      <c r="H281" s="227">
        <v>0.2</v>
      </c>
      <c r="I281" s="227">
        <v>30</v>
      </c>
      <c r="J281" s="227" t="s">
        <v>184</v>
      </c>
      <c r="K281" s="227">
        <v>0</v>
      </c>
      <c r="L281" s="227">
        <v>1</v>
      </c>
      <c r="M281" s="227" t="s">
        <v>184</v>
      </c>
      <c r="N281" s="227">
        <v>0</v>
      </c>
      <c r="O281" s="248">
        <v>0</v>
      </c>
      <c r="P281" s="1"/>
      <c r="Q281" s="264" t="str" cm="1">
        <f t="array" ref="Q281">INDEX(CALCOLI!$R$5:$AC$5, ,_xlfn.XMATCH(B267,CALCOLI!$R$1:$AC$1,0))</f>
        <v>360,420</v>
      </c>
      <c r="R281" s="227" t="str" cm="1">
        <f t="array" ref="R281">INDEX(CALCOLI!$R$6:$AC$6, ,_xlfn.XMATCH(B267,CALCOLI!$R$1:$AC$1,0))</f>
        <v>900,900</v>
      </c>
      <c r="S281" s="227"/>
      <c r="T281" s="248">
        <v>0.1</v>
      </c>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row>
    <row r="282" spans="1:44" x14ac:dyDescent="0.35">
      <c r="A282" s="671"/>
      <c r="B282" s="263" t="s">
        <v>72</v>
      </c>
      <c r="C282" s="226"/>
      <c r="D282" s="226"/>
      <c r="E282" s="226">
        <f t="shared" si="40"/>
        <v>0</v>
      </c>
      <c r="F282" s="247"/>
      <c r="G282" s="191"/>
      <c r="H282" s="226">
        <v>0.2</v>
      </c>
      <c r="I282" s="226">
        <v>30</v>
      </c>
      <c r="J282" s="226" t="s">
        <v>191</v>
      </c>
      <c r="K282" s="226">
        <v>0</v>
      </c>
      <c r="L282" s="226">
        <v>1</v>
      </c>
      <c r="M282" s="226" t="s">
        <v>184</v>
      </c>
      <c r="N282" s="226">
        <v>0</v>
      </c>
      <c r="O282" s="247">
        <v>0</v>
      </c>
      <c r="P282" s="1"/>
      <c r="Q282" s="263"/>
      <c r="R282" s="226"/>
      <c r="S282" s="226"/>
      <c r="T282" s="247">
        <v>0.1</v>
      </c>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row>
    <row r="283" spans="1:44" ht="15" thickBot="1" x14ac:dyDescent="0.4">
      <c r="A283" s="672"/>
      <c r="B283" s="278"/>
      <c r="C283" s="229"/>
      <c r="D283" s="229"/>
      <c r="E283" s="227">
        <f t="shared" si="40"/>
        <v>0</v>
      </c>
      <c r="F283" s="249"/>
      <c r="G283" s="194"/>
      <c r="H283" s="229"/>
      <c r="I283" s="229"/>
      <c r="J283" s="229"/>
      <c r="K283" s="229"/>
      <c r="L283" s="229"/>
      <c r="M283" s="229"/>
      <c r="N283" s="229"/>
      <c r="O283" s="249"/>
      <c r="P283" s="1"/>
      <c r="Q283" s="278"/>
      <c r="R283" s="229"/>
      <c r="S283" s="229"/>
      <c r="T283" s="249"/>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row>
    <row r="284" spans="1:44" x14ac:dyDescent="0.35">
      <c r="A284" s="673" t="s">
        <v>73</v>
      </c>
      <c r="B284" s="279" t="s">
        <v>74</v>
      </c>
      <c r="C284" s="230"/>
      <c r="D284" s="230"/>
      <c r="E284" s="230">
        <f t="shared" si="40"/>
        <v>0</v>
      </c>
      <c r="F284" s="250"/>
      <c r="G284" s="190"/>
      <c r="H284" s="230">
        <v>0.25</v>
      </c>
      <c r="I284" s="230">
        <v>2</v>
      </c>
      <c r="J284" s="230" t="s">
        <v>184</v>
      </c>
      <c r="K284" s="230">
        <v>0</v>
      </c>
      <c r="L284" s="230">
        <v>0.5</v>
      </c>
      <c r="M284" s="230" t="s">
        <v>184</v>
      </c>
      <c r="N284" s="230">
        <v>0</v>
      </c>
      <c r="O284" s="250">
        <v>0</v>
      </c>
      <c r="P284" s="1"/>
      <c r="Q284" s="279"/>
      <c r="R284" s="230"/>
      <c r="S284" s="230"/>
      <c r="T284" s="250">
        <v>0.2</v>
      </c>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row>
    <row r="285" spans="1:44" x14ac:dyDescent="0.35">
      <c r="A285" s="674"/>
      <c r="B285" s="266" t="s">
        <v>75</v>
      </c>
      <c r="C285" s="233"/>
      <c r="D285" s="233"/>
      <c r="E285" s="233">
        <f t="shared" si="40"/>
        <v>0</v>
      </c>
      <c r="F285" s="254"/>
      <c r="G285" s="191"/>
      <c r="H285" s="233">
        <v>0.25</v>
      </c>
      <c r="I285" s="233">
        <v>2</v>
      </c>
      <c r="J285" s="233" t="s">
        <v>184</v>
      </c>
      <c r="K285" s="233">
        <v>0</v>
      </c>
      <c r="L285" s="233">
        <v>0.5</v>
      </c>
      <c r="M285" s="233" t="s">
        <v>184</v>
      </c>
      <c r="N285" s="233">
        <v>0</v>
      </c>
      <c r="O285" s="254">
        <v>0</v>
      </c>
      <c r="P285" s="1"/>
      <c r="Q285" s="266"/>
      <c r="R285" s="233"/>
      <c r="S285" s="233"/>
      <c r="T285" s="254">
        <v>0.2</v>
      </c>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row>
    <row r="286" spans="1:44" x14ac:dyDescent="0.35">
      <c r="A286" s="674"/>
      <c r="B286" s="265" t="s">
        <v>76</v>
      </c>
      <c r="C286" s="231"/>
      <c r="D286" s="231"/>
      <c r="E286" s="231">
        <f t="shared" si="40"/>
        <v>0</v>
      </c>
      <c r="F286" s="251"/>
      <c r="G286" s="191"/>
      <c r="H286" s="231"/>
      <c r="I286" s="231"/>
      <c r="J286" s="231"/>
      <c r="K286" s="231"/>
      <c r="L286" s="231"/>
      <c r="M286" s="231"/>
      <c r="N286" s="231"/>
      <c r="O286" s="251"/>
      <c r="P286" s="1"/>
      <c r="Q286" s="265"/>
      <c r="R286" s="231"/>
      <c r="S286" s="231"/>
      <c r="T286" s="25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row>
    <row r="287" spans="1:44" x14ac:dyDescent="0.35">
      <c r="A287" s="674"/>
      <c r="B287" s="266" t="s">
        <v>77</v>
      </c>
      <c r="C287" s="233"/>
      <c r="D287" s="233"/>
      <c r="E287" s="233">
        <f t="shared" si="40"/>
        <v>0</v>
      </c>
      <c r="F287" s="254"/>
      <c r="G287" s="191"/>
      <c r="H287" s="233"/>
      <c r="I287" s="233"/>
      <c r="J287" s="233"/>
      <c r="K287" s="233"/>
      <c r="L287" s="233"/>
      <c r="M287" s="233"/>
      <c r="N287" s="233"/>
      <c r="O287" s="254"/>
      <c r="P287" s="1"/>
      <c r="Q287" s="266"/>
      <c r="R287" s="233"/>
      <c r="S287" s="233"/>
      <c r="T287" s="254"/>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row>
    <row r="288" spans="1:44" x14ac:dyDescent="0.35">
      <c r="A288" s="674"/>
      <c r="B288" s="265" t="s">
        <v>78</v>
      </c>
      <c r="C288" s="231"/>
      <c r="D288" s="231"/>
      <c r="E288" s="231">
        <f t="shared" si="40"/>
        <v>1</v>
      </c>
      <c r="F288" s="231">
        <v>1440</v>
      </c>
      <c r="G288" s="191"/>
      <c r="H288" s="231">
        <v>0</v>
      </c>
      <c r="I288" s="231">
        <v>30</v>
      </c>
      <c r="J288" s="252" t="s">
        <v>186</v>
      </c>
      <c r="K288" s="231">
        <v>3</v>
      </c>
      <c r="L288" s="231">
        <v>1</v>
      </c>
      <c r="M288" s="231" t="s">
        <v>184</v>
      </c>
      <c r="N288" s="231">
        <v>0</v>
      </c>
      <c r="O288" s="251">
        <v>0</v>
      </c>
      <c r="P288" s="1"/>
      <c r="Q288" s="265" t="s">
        <v>192</v>
      </c>
      <c r="R288" s="231"/>
      <c r="S288" s="231"/>
      <c r="T288" s="251">
        <v>0</v>
      </c>
      <c r="U288" s="1"/>
      <c r="V288" s="83">
        <v>150</v>
      </c>
      <c r="W288" s="84">
        <v>20</v>
      </c>
      <c r="X288" s="84">
        <v>5</v>
      </c>
      <c r="Y288" s="84">
        <v>10</v>
      </c>
      <c r="Z288" s="84"/>
      <c r="AA288" s="83">
        <v>150</v>
      </c>
      <c r="AB288" s="84">
        <v>15</v>
      </c>
      <c r="AC288" s="84">
        <v>5</v>
      </c>
      <c r="AD288" s="84">
        <v>15</v>
      </c>
      <c r="AE288" s="85"/>
      <c r="AF288" s="84">
        <v>150</v>
      </c>
      <c r="AG288" s="84">
        <v>10</v>
      </c>
      <c r="AH288" s="84">
        <v>5</v>
      </c>
      <c r="AI288" s="84">
        <v>20</v>
      </c>
      <c r="AJ288" s="84"/>
      <c r="AK288" s="83">
        <v>580.12</v>
      </c>
      <c r="AL288" s="86" t="s">
        <v>193</v>
      </c>
      <c r="AM288" s="84">
        <v>420.57900000000001</v>
      </c>
      <c r="AN288" s="86" t="s">
        <v>193</v>
      </c>
      <c r="AO288" s="84">
        <v>0.41899999999999998</v>
      </c>
      <c r="AP288" s="85">
        <v>1201.144</v>
      </c>
      <c r="AQ288" s="1"/>
      <c r="AR288" s="1"/>
    </row>
    <row r="289" spans="1:44" x14ac:dyDescent="0.35">
      <c r="A289" s="674"/>
      <c r="B289" s="266" t="s">
        <v>79</v>
      </c>
      <c r="C289" s="233"/>
      <c r="D289" s="233"/>
      <c r="E289" s="233">
        <f>COUNTA(Q289:S289)</f>
        <v>1</v>
      </c>
      <c r="F289" s="233">
        <v>1440</v>
      </c>
      <c r="G289" s="191"/>
      <c r="H289" s="233">
        <v>0</v>
      </c>
      <c r="I289" s="233">
        <v>30</v>
      </c>
      <c r="J289" s="233" t="s">
        <v>186</v>
      </c>
      <c r="K289" s="233">
        <v>3</v>
      </c>
      <c r="L289" s="233">
        <v>1</v>
      </c>
      <c r="M289" s="233" t="s">
        <v>184</v>
      </c>
      <c r="N289" s="233">
        <v>0</v>
      </c>
      <c r="O289" s="254">
        <v>0</v>
      </c>
      <c r="P289" s="1"/>
      <c r="Q289" s="266" t="s">
        <v>192</v>
      </c>
      <c r="R289" s="233"/>
      <c r="S289" s="233"/>
      <c r="T289" s="254"/>
      <c r="U289" s="1"/>
      <c r="V289" s="87"/>
      <c r="W289" s="88"/>
      <c r="X289" s="88"/>
      <c r="Y289" s="88"/>
      <c r="Z289" s="88"/>
      <c r="AA289" s="87"/>
      <c r="AB289" s="88"/>
      <c r="AC289" s="88"/>
      <c r="AD289" s="88"/>
      <c r="AE289" s="89"/>
      <c r="AF289" s="88"/>
      <c r="AG289" s="88"/>
      <c r="AH289" s="88"/>
      <c r="AI289" s="88"/>
      <c r="AJ289" s="88"/>
      <c r="AK289" s="87"/>
      <c r="AL289" s="88"/>
      <c r="AM289" s="88"/>
      <c r="AN289" s="88"/>
      <c r="AO289" s="88"/>
      <c r="AP289" s="89"/>
      <c r="AQ289" s="1"/>
      <c r="AR289" s="1"/>
    </row>
    <row r="290" spans="1:44" ht="15" thickBot="1" x14ac:dyDescent="0.4">
      <c r="A290" s="674"/>
      <c r="B290" s="293"/>
      <c r="C290" s="232"/>
      <c r="D290" s="232"/>
      <c r="E290" s="231">
        <f t="shared" si="40"/>
        <v>0</v>
      </c>
      <c r="F290" s="253"/>
      <c r="G290" s="191"/>
      <c r="H290" s="232"/>
      <c r="I290" s="232"/>
      <c r="J290" s="232"/>
      <c r="K290" s="232"/>
      <c r="L290" s="232"/>
      <c r="M290" s="232"/>
      <c r="N290" s="232"/>
      <c r="O290" s="253"/>
      <c r="P290" s="1"/>
      <c r="Q290" s="280"/>
      <c r="R290" s="281"/>
      <c r="S290" s="281"/>
      <c r="T290" s="282"/>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row>
    <row r="291" spans="1:44" x14ac:dyDescent="0.35">
      <c r="A291" s="664" t="s">
        <v>80</v>
      </c>
      <c r="B291" s="283" t="s">
        <v>81</v>
      </c>
      <c r="C291" s="234"/>
      <c r="D291" s="234"/>
      <c r="E291" s="234">
        <f>COUNTA(Q291:S291)</f>
        <v>0</v>
      </c>
      <c r="F291" s="235"/>
      <c r="G291" s="190"/>
      <c r="H291" s="234"/>
      <c r="I291" s="234"/>
      <c r="J291" s="234"/>
      <c r="K291" s="234"/>
      <c r="L291" s="234"/>
      <c r="M291" s="234"/>
      <c r="N291" s="234">
        <v>0</v>
      </c>
      <c r="O291" s="235"/>
      <c r="P291" s="1"/>
      <c r="Q291" s="283"/>
      <c r="R291" s="234"/>
      <c r="S291" s="234"/>
      <c r="T291" s="235"/>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row>
    <row r="292" spans="1:44" x14ac:dyDescent="0.35">
      <c r="A292" s="665"/>
      <c r="B292" s="268" t="s">
        <v>82</v>
      </c>
      <c r="C292" s="238"/>
      <c r="D292" s="238"/>
      <c r="E292" s="238">
        <f>COUNTA(Q296:S296)</f>
        <v>0</v>
      </c>
      <c r="F292" s="239"/>
      <c r="G292" s="191"/>
      <c r="H292" s="238"/>
      <c r="I292" s="238"/>
      <c r="J292" s="238"/>
      <c r="K292" s="238"/>
      <c r="L292" s="238"/>
      <c r="M292" s="238"/>
      <c r="N292" s="238">
        <v>0</v>
      </c>
      <c r="O292" s="239"/>
      <c r="P292" s="1"/>
      <c r="Q292" s="268"/>
      <c r="R292" s="238"/>
      <c r="S292" s="238"/>
      <c r="T292" s="239"/>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row>
    <row r="293" spans="1:44" x14ac:dyDescent="0.35">
      <c r="A293" s="665"/>
      <c r="B293" s="267"/>
      <c r="C293" s="236"/>
      <c r="D293" s="236"/>
      <c r="E293" s="236">
        <f t="shared" ref="E293" si="41">COUNTA(Q293:S293)</f>
        <v>0</v>
      </c>
      <c r="F293" s="237"/>
      <c r="G293" s="191"/>
      <c r="H293" s="236"/>
      <c r="I293" s="236"/>
      <c r="J293" s="236"/>
      <c r="K293" s="236"/>
      <c r="L293" s="236"/>
      <c r="M293" s="236"/>
      <c r="N293" s="236"/>
      <c r="O293" s="237"/>
      <c r="P293" s="1"/>
      <c r="Q293" s="267"/>
      <c r="R293" s="236"/>
      <c r="S293" s="236"/>
      <c r="T293" s="237"/>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row>
    <row r="294" spans="1:44" x14ac:dyDescent="0.35">
      <c r="A294" s="665"/>
      <c r="B294" s="268"/>
      <c r="C294" s="238"/>
      <c r="D294" s="238"/>
      <c r="E294" s="238">
        <f t="shared" ref="E294" si="42">COUNTA(Q298:S298)</f>
        <v>0</v>
      </c>
      <c r="F294" s="239"/>
      <c r="G294" s="191"/>
      <c r="H294" s="238"/>
      <c r="I294" s="238"/>
      <c r="J294" s="238"/>
      <c r="K294" s="238"/>
      <c r="L294" s="238"/>
      <c r="M294" s="238"/>
      <c r="N294" s="238"/>
      <c r="O294" s="239"/>
      <c r="P294" s="1"/>
      <c r="Q294" s="268"/>
      <c r="R294" s="238"/>
      <c r="S294" s="238"/>
      <c r="T294" s="239"/>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row>
    <row r="295" spans="1:44" x14ac:dyDescent="0.35">
      <c r="A295" s="665"/>
      <c r="B295" s="267"/>
      <c r="C295" s="236"/>
      <c r="D295" s="236"/>
      <c r="E295" s="236">
        <f t="shared" ref="E295" si="43">COUNTA(Q295:S295)</f>
        <v>0</v>
      </c>
      <c r="F295" s="237"/>
      <c r="G295" s="191"/>
      <c r="H295" s="236"/>
      <c r="I295" s="236"/>
      <c r="J295" s="236"/>
      <c r="K295" s="236"/>
      <c r="L295" s="236"/>
      <c r="M295" s="236"/>
      <c r="N295" s="236"/>
      <c r="O295" s="237"/>
      <c r="P295" s="1"/>
      <c r="Q295" s="267"/>
      <c r="R295" s="236"/>
      <c r="S295" s="236"/>
      <c r="T295" s="237"/>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row>
    <row r="296" spans="1:44" ht="15" thickBot="1" x14ac:dyDescent="0.4">
      <c r="A296" s="666"/>
      <c r="B296" s="269"/>
      <c r="C296" s="240"/>
      <c r="D296" s="240"/>
      <c r="E296" s="240">
        <f t="shared" ref="E296" si="44">COUNTA(Q300:S300)</f>
        <v>0</v>
      </c>
      <c r="F296" s="241"/>
      <c r="G296" s="194"/>
      <c r="H296" s="240"/>
      <c r="I296" s="240"/>
      <c r="J296" s="240"/>
      <c r="K296" s="240"/>
      <c r="L296" s="240"/>
      <c r="M296" s="240"/>
      <c r="N296" s="240"/>
      <c r="O296" s="241"/>
      <c r="P296" s="1"/>
      <c r="Q296" s="269"/>
      <c r="R296" s="240"/>
      <c r="S296" s="240"/>
      <c r="T296" s="24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row>
    <row r="297" spans="1:44" ht="15" thickBot="1" x14ac:dyDescent="0.4">
      <c r="A297" s="120"/>
      <c r="B297" s="120"/>
      <c r="C297" s="120"/>
      <c r="D297" s="120"/>
      <c r="E297" s="120"/>
      <c r="F297" s="120"/>
      <c r="G297" s="120"/>
      <c r="H297" s="120"/>
      <c r="I297" s="120"/>
      <c r="J297" s="120"/>
      <c r="K297" s="120"/>
      <c r="L297" s="120"/>
      <c r="M297" s="120"/>
      <c r="N297" s="120"/>
      <c r="O297" s="120"/>
      <c r="P297" s="120"/>
      <c r="Q297" s="120"/>
      <c r="R297" s="120"/>
      <c r="S297" s="120"/>
      <c r="T297" s="120"/>
      <c r="U297" s="120"/>
      <c r="V297" s="120"/>
      <c r="W297" s="120"/>
      <c r="X297" s="120"/>
      <c r="Y297" s="120"/>
      <c r="Z297" s="120"/>
      <c r="AA297" s="120"/>
      <c r="AB297" s="120"/>
      <c r="AC297" s="120"/>
      <c r="AD297" s="120"/>
      <c r="AE297" s="120"/>
      <c r="AF297" s="120"/>
      <c r="AG297" s="120"/>
      <c r="AH297" s="120"/>
      <c r="AI297" s="120"/>
      <c r="AJ297" s="120"/>
      <c r="AK297" s="120"/>
      <c r="AL297" s="120"/>
      <c r="AM297" s="120"/>
      <c r="AN297" s="120"/>
      <c r="AO297" s="120"/>
      <c r="AP297" s="120"/>
      <c r="AQ297" s="120"/>
    </row>
    <row r="298" spans="1:44" x14ac:dyDescent="0.35">
      <c r="A298" s="122" t="s">
        <v>152</v>
      </c>
      <c r="B298" s="178" t="s">
        <v>460</v>
      </c>
      <c r="G298" s="120"/>
      <c r="AR298" t="s">
        <v>153</v>
      </c>
    </row>
    <row r="299" spans="1:44" x14ac:dyDescent="0.35">
      <c r="A299" s="123" t="s">
        <v>154</v>
      </c>
      <c r="B299" s="181">
        <v>1</v>
      </c>
      <c r="G299" s="120"/>
      <c r="AR299" t="s">
        <v>155</v>
      </c>
    </row>
    <row r="300" spans="1:44" ht="15" thickBot="1" x14ac:dyDescent="0.4">
      <c r="A300" s="125" t="s">
        <v>156</v>
      </c>
      <c r="B300" s="126" t="s">
        <v>190</v>
      </c>
      <c r="G300" s="120"/>
      <c r="AR300" s="3" t="s">
        <v>158</v>
      </c>
    </row>
    <row r="301" spans="1:44" x14ac:dyDescent="0.35">
      <c r="A301" s="4"/>
      <c r="B301" s="4"/>
      <c r="C301" s="4"/>
      <c r="D301" s="4"/>
      <c r="E301" s="4"/>
      <c r="F301" s="4"/>
      <c r="G301" s="121"/>
      <c r="H301" s="4"/>
      <c r="I301" s="4"/>
      <c r="J301" s="4"/>
      <c r="K301" s="4"/>
      <c r="L301" s="4"/>
      <c r="M301" s="4"/>
      <c r="N301" s="4"/>
      <c r="O301" s="4"/>
      <c r="P301" s="4"/>
      <c r="Q301" s="4"/>
      <c r="R301" s="4"/>
      <c r="S301" s="4"/>
      <c r="T301" s="4"/>
      <c r="U301" s="4"/>
      <c r="V301" s="658" t="s">
        <v>159</v>
      </c>
      <c r="W301" s="659"/>
      <c r="X301" s="659"/>
      <c r="Y301" s="659"/>
      <c r="Z301" s="659"/>
      <c r="AA301" s="658" t="s">
        <v>160</v>
      </c>
      <c r="AB301" s="659"/>
      <c r="AC301" s="659"/>
      <c r="AD301" s="659"/>
      <c r="AE301" s="659"/>
      <c r="AF301" s="658" t="s">
        <v>161</v>
      </c>
      <c r="AG301" s="659"/>
      <c r="AH301" s="659"/>
      <c r="AI301" s="659"/>
      <c r="AJ301" s="660"/>
      <c r="AK301" s="655" t="s">
        <v>162</v>
      </c>
      <c r="AL301" s="656"/>
      <c r="AM301" s="656"/>
      <c r="AN301" s="656"/>
      <c r="AO301" s="656"/>
      <c r="AP301" s="657"/>
      <c r="AQ301" s="4"/>
      <c r="AR301" t="s">
        <v>163</v>
      </c>
    </row>
    <row r="302" spans="1:44" ht="43.5" x14ac:dyDescent="0.35">
      <c r="A302" s="4"/>
      <c r="B302" s="69" t="s">
        <v>56</v>
      </c>
      <c r="C302" s="70" t="s">
        <v>57</v>
      </c>
      <c r="D302" s="70" t="s">
        <v>58</v>
      </c>
      <c r="E302" s="69" t="s">
        <v>164</v>
      </c>
      <c r="F302" s="71" t="s">
        <v>59</v>
      </c>
      <c r="G302" s="121"/>
      <c r="H302" s="284" t="s">
        <v>165</v>
      </c>
      <c r="I302" s="285" t="s">
        <v>166</v>
      </c>
      <c r="J302" s="285" t="s">
        <v>167</v>
      </c>
      <c r="K302" s="286" t="s">
        <v>168</v>
      </c>
      <c r="L302" s="285" t="s">
        <v>169</v>
      </c>
      <c r="M302" s="285" t="s">
        <v>170</v>
      </c>
      <c r="N302" s="285" t="s">
        <v>171</v>
      </c>
      <c r="O302" s="287" t="s">
        <v>172</v>
      </c>
      <c r="Q302" s="114" t="s">
        <v>173</v>
      </c>
      <c r="R302" s="115" t="s">
        <v>174</v>
      </c>
      <c r="S302" s="116" t="s">
        <v>175</v>
      </c>
      <c r="T302" s="72" t="s">
        <v>176</v>
      </c>
      <c r="V302" s="76" t="s">
        <v>177</v>
      </c>
      <c r="W302" s="77" t="s">
        <v>178</v>
      </c>
      <c r="X302" s="77" t="s">
        <v>179</v>
      </c>
      <c r="Y302" s="77" t="s">
        <v>180</v>
      </c>
      <c r="Z302" s="78" t="s">
        <v>181</v>
      </c>
      <c r="AA302" s="76" t="s">
        <v>177</v>
      </c>
      <c r="AB302" s="77" t="s">
        <v>178</v>
      </c>
      <c r="AC302" s="77" t="s">
        <v>179</v>
      </c>
      <c r="AD302" s="77" t="s">
        <v>180</v>
      </c>
      <c r="AE302" s="78" t="s">
        <v>181</v>
      </c>
      <c r="AF302" s="76" t="s">
        <v>177</v>
      </c>
      <c r="AG302" s="77" t="s">
        <v>178</v>
      </c>
      <c r="AH302" s="77" t="s">
        <v>179</v>
      </c>
      <c r="AI302" s="77" t="s">
        <v>180</v>
      </c>
      <c r="AJ302" s="79" t="s">
        <v>181</v>
      </c>
      <c r="AK302" s="80" t="s">
        <v>173</v>
      </c>
      <c r="AL302" s="81"/>
      <c r="AM302" s="81" t="s">
        <v>174</v>
      </c>
      <c r="AN302" s="81"/>
      <c r="AO302" s="81" t="s">
        <v>175</v>
      </c>
      <c r="AP302" s="82"/>
      <c r="AR302" t="s">
        <v>182</v>
      </c>
    </row>
    <row r="303" spans="1:44" ht="15" thickBot="1" x14ac:dyDescent="0.4">
      <c r="F303" s="5"/>
      <c r="G303" s="120"/>
      <c r="AR303" t="s">
        <v>183</v>
      </c>
    </row>
    <row r="304" spans="1:44" x14ac:dyDescent="0.35">
      <c r="A304" s="661" t="s">
        <v>60</v>
      </c>
      <c r="B304" s="255" t="s">
        <v>61</v>
      </c>
      <c r="C304" s="212">
        <v>1</v>
      </c>
      <c r="D304" s="212">
        <v>2</v>
      </c>
      <c r="E304" s="212">
        <f t="shared" ref="E304:E323" si="45">COUNTA(Q304:S304)</f>
        <v>2</v>
      </c>
      <c r="F304" s="213" cm="1">
        <f t="array" ref="F304">INDEX(CALCOLI!$R$12:$AC$12, ,_xlfn.XMATCH(B300,CALCOLI!$R$1:$AC$1,0))</f>
        <v>330</v>
      </c>
      <c r="G304" s="190"/>
      <c r="H304" s="255">
        <v>0.1</v>
      </c>
      <c r="I304" s="212">
        <v>10</v>
      </c>
      <c r="J304" s="212" t="s">
        <v>184</v>
      </c>
      <c r="K304" s="212">
        <v>0</v>
      </c>
      <c r="L304" s="212">
        <v>1</v>
      </c>
      <c r="M304" s="212" t="s">
        <v>184</v>
      </c>
      <c r="N304" s="212">
        <v>0</v>
      </c>
      <c r="O304" s="256">
        <v>0</v>
      </c>
      <c r="P304" s="1"/>
      <c r="Q304" s="255" t="str" cm="1">
        <f t="array" ref="Q304">INDEX(CALCOLI!$R$17:$AC$17, ,_xlfn.XMATCH(B300,CALCOLI!$R$1:$AC$1,0))</f>
        <v>264,324</v>
      </c>
      <c r="R304" s="212" t="str" cm="1">
        <f t="array" ref="R304">INDEX(CALCOLI!$R$18:$AC$18, ,_xlfn.XMATCH(B300,CALCOLI!$R$1:$AC$1,0))</f>
        <v>1037,1307</v>
      </c>
      <c r="S304" s="212"/>
      <c r="T304" s="256">
        <v>0.1</v>
      </c>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t="s">
        <v>185</v>
      </c>
    </row>
    <row r="305" spans="1:44" x14ac:dyDescent="0.35">
      <c r="A305" s="662"/>
      <c r="B305" s="288" t="s">
        <v>62</v>
      </c>
      <c r="C305" s="214"/>
      <c r="D305" s="214"/>
      <c r="E305" s="214">
        <f t="shared" si="45"/>
        <v>2</v>
      </c>
      <c r="F305" s="215" cm="1">
        <f t="array" ref="F305">INDEX(CALCOLI!$R$12:$AC$12, ,_xlfn.XMATCH(B300,CALCOLI!$R$1:$AC$1,0))</f>
        <v>330</v>
      </c>
      <c r="G305" s="191"/>
      <c r="H305" s="257">
        <v>0.1</v>
      </c>
      <c r="I305" s="215">
        <v>10</v>
      </c>
      <c r="J305" s="215" t="s">
        <v>184</v>
      </c>
      <c r="K305" s="215">
        <v>0</v>
      </c>
      <c r="L305" s="215">
        <v>1</v>
      </c>
      <c r="M305" s="215" t="s">
        <v>184</v>
      </c>
      <c r="N305" s="215">
        <v>0</v>
      </c>
      <c r="O305" s="258">
        <v>0</v>
      </c>
      <c r="P305" s="1"/>
      <c r="Q305" s="257" t="str" cm="1">
        <f t="array" ref="Q305">INDEX(CALCOLI!$R$17:$AC$17, ,_xlfn.XMATCH(B300,CALCOLI!$R$1:$AC$1,0))</f>
        <v>264,324</v>
      </c>
      <c r="R305" s="215" t="str" cm="1">
        <f t="array" ref="R305">INDEX(CALCOLI!$R$18:$AC$18, ,_xlfn.XMATCH(B300,CALCOLI!$R$1:$AC$1,0))</f>
        <v>1037,1307</v>
      </c>
      <c r="S305" s="215"/>
      <c r="T305" s="258">
        <v>0.1</v>
      </c>
      <c r="U305" s="1"/>
      <c r="V305" s="192"/>
      <c r="W305" s="1"/>
      <c r="X305" s="1"/>
      <c r="Y305" s="192"/>
      <c r="Z305" s="192"/>
      <c r="AA305" s="192"/>
      <c r="AB305" s="192"/>
      <c r="AC305" s="192"/>
      <c r="AD305" s="192"/>
      <c r="AE305" s="1"/>
      <c r="AF305" s="1"/>
      <c r="AG305" s="1"/>
      <c r="AH305" s="1"/>
      <c r="AI305" s="1"/>
      <c r="AJ305" s="1"/>
      <c r="AK305" s="1"/>
      <c r="AL305" s="1"/>
      <c r="AM305" s="1"/>
      <c r="AN305" s="1"/>
      <c r="AO305" s="1"/>
      <c r="AP305" s="1"/>
      <c r="AQ305" s="1"/>
      <c r="AR305" s="1" t="s">
        <v>157</v>
      </c>
    </row>
    <row r="306" spans="1:44" x14ac:dyDescent="0.35">
      <c r="A306" s="662"/>
      <c r="B306" s="259" t="s">
        <v>63</v>
      </c>
      <c r="C306" s="218"/>
      <c r="D306" s="218"/>
      <c r="E306" s="217">
        <f t="shared" si="45"/>
        <v>2</v>
      </c>
      <c r="F306" s="219" cm="1">
        <f t="array" ref="F306">INDEX(CALCOLI!$R$20:$AC$20, ,_xlfn.XMATCH(B300,CALCOLI!$R$1:$AC$1,0))</f>
        <v>667</v>
      </c>
      <c r="G306" s="193"/>
      <c r="H306" s="259">
        <v>0.1</v>
      </c>
      <c r="I306" s="217">
        <v>1</v>
      </c>
      <c r="J306" s="217" t="s">
        <v>184</v>
      </c>
      <c r="K306" s="217">
        <v>0</v>
      </c>
      <c r="L306" s="217">
        <v>1</v>
      </c>
      <c r="M306" s="217" t="s">
        <v>186</v>
      </c>
      <c r="N306" s="217">
        <v>0</v>
      </c>
      <c r="O306" s="260">
        <v>2</v>
      </c>
      <c r="P306" s="1"/>
      <c r="Q306" s="259" t="str" cm="1">
        <f t="array" ref="Q306">INDEX(CALCOLI!$R$21:$AC$21, ,_xlfn.XMATCH(B300,CALCOLI!$R$1:$AC$1,0))</f>
        <v>1067,1440</v>
      </c>
      <c r="R306" s="217" t="str" cm="1">
        <f t="array" ref="R306">INDEX(CALCOLI!$R$22:$AC$22, ,_xlfn.XMATCH(B300,CALCOLI!$R$1:$AC$1,0))</f>
        <v>0,294</v>
      </c>
      <c r="S306" s="217"/>
      <c r="T306" s="260">
        <v>0.1</v>
      </c>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t="s">
        <v>187</v>
      </c>
    </row>
    <row r="307" spans="1:44" ht="15" thickBot="1" x14ac:dyDescent="0.4">
      <c r="A307" s="663"/>
      <c r="B307" s="291"/>
      <c r="C307" s="216"/>
      <c r="D307" s="216"/>
      <c r="E307" s="214">
        <f t="shared" si="45"/>
        <v>0</v>
      </c>
      <c r="F307" s="292"/>
      <c r="G307" s="194"/>
      <c r="H307" s="272"/>
      <c r="I307" s="273"/>
      <c r="J307" s="273"/>
      <c r="K307" s="273"/>
      <c r="L307" s="273"/>
      <c r="M307" s="273"/>
      <c r="N307" s="273"/>
      <c r="O307" s="274"/>
      <c r="P307" s="1"/>
      <c r="Q307" s="272"/>
      <c r="R307" s="273"/>
      <c r="S307" s="273"/>
      <c r="T307" s="274"/>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t="s">
        <v>188</v>
      </c>
    </row>
    <row r="308" spans="1:44" x14ac:dyDescent="0.35">
      <c r="A308" s="667" t="s">
        <v>64</v>
      </c>
      <c r="B308" s="275" t="s">
        <v>65</v>
      </c>
      <c r="C308" s="220">
        <v>1</v>
      </c>
      <c r="D308" s="220">
        <v>2</v>
      </c>
      <c r="E308" s="220">
        <f t="shared" si="45"/>
        <v>1</v>
      </c>
      <c r="F308" s="242">
        <v>120</v>
      </c>
      <c r="G308" s="190"/>
      <c r="H308" s="270">
        <v>0.2</v>
      </c>
      <c r="I308" s="270">
        <v>30</v>
      </c>
      <c r="J308" s="270" t="s">
        <v>184</v>
      </c>
      <c r="K308" s="270">
        <v>0</v>
      </c>
      <c r="L308" s="270">
        <v>1</v>
      </c>
      <c r="M308" s="270" t="s">
        <v>184</v>
      </c>
      <c r="N308" s="270">
        <v>0</v>
      </c>
      <c r="O308" s="271">
        <v>0</v>
      </c>
      <c r="P308" s="1"/>
      <c r="Q308" s="566" t="s">
        <v>192</v>
      </c>
      <c r="R308" s="220"/>
      <c r="S308" s="220"/>
      <c r="T308" s="242">
        <v>0.1</v>
      </c>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t="s">
        <v>189</v>
      </c>
    </row>
    <row r="309" spans="1:44" x14ac:dyDescent="0.35">
      <c r="A309" s="668"/>
      <c r="B309" s="262" t="s">
        <v>66</v>
      </c>
      <c r="C309" s="223">
        <v>1</v>
      </c>
      <c r="D309" s="223">
        <v>7</v>
      </c>
      <c r="E309" s="223">
        <f t="shared" si="45"/>
        <v>2</v>
      </c>
      <c r="F309" s="245">
        <v>120</v>
      </c>
      <c r="G309" s="191"/>
      <c r="H309" s="223">
        <v>0.4</v>
      </c>
      <c r="I309" s="223">
        <v>20</v>
      </c>
      <c r="J309" s="223" t="s">
        <v>184</v>
      </c>
      <c r="K309" s="223">
        <v>0</v>
      </c>
      <c r="L309" s="223">
        <v>0.8</v>
      </c>
      <c r="M309" s="223" t="s">
        <v>184</v>
      </c>
      <c r="N309" s="223">
        <v>0</v>
      </c>
      <c r="O309" s="245">
        <v>0</v>
      </c>
      <c r="P309" s="1"/>
      <c r="Q309" s="568" t="s">
        <v>500</v>
      </c>
      <c r="R309" s="569" t="s">
        <v>491</v>
      </c>
      <c r="S309" s="223"/>
      <c r="T309" s="245">
        <v>0.2</v>
      </c>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t="s">
        <v>190</v>
      </c>
    </row>
    <row r="310" spans="1:44" x14ac:dyDescent="0.35">
      <c r="A310" s="668"/>
      <c r="B310" s="261" t="s">
        <v>67</v>
      </c>
      <c r="C310" s="221"/>
      <c r="D310" s="221"/>
      <c r="E310" s="221">
        <f t="shared" si="45"/>
        <v>0</v>
      </c>
      <c r="F310" s="243"/>
      <c r="G310" s="191"/>
      <c r="H310" s="221">
        <v>0.25</v>
      </c>
      <c r="I310" s="221">
        <v>30</v>
      </c>
      <c r="J310" s="221" t="s">
        <v>184</v>
      </c>
      <c r="K310" s="221">
        <v>0</v>
      </c>
      <c r="L310" s="221">
        <v>0.8</v>
      </c>
      <c r="M310" s="221" t="s">
        <v>184</v>
      </c>
      <c r="N310" s="221">
        <v>0</v>
      </c>
      <c r="O310" s="243">
        <v>0</v>
      </c>
      <c r="P310" s="1"/>
      <c r="Q310" s="261"/>
      <c r="R310" s="221"/>
      <c r="S310" s="221"/>
      <c r="T310" s="243">
        <v>0.15</v>
      </c>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row>
    <row r="311" spans="1:44" x14ac:dyDescent="0.35">
      <c r="A311" s="668"/>
      <c r="B311" s="262" t="s">
        <v>68</v>
      </c>
      <c r="C311" s="223"/>
      <c r="D311" s="223"/>
      <c r="E311" s="223">
        <f t="shared" si="45"/>
        <v>0</v>
      </c>
      <c r="F311" s="245"/>
      <c r="G311" s="191"/>
      <c r="H311" s="223">
        <v>0.4</v>
      </c>
      <c r="I311" s="223">
        <v>20</v>
      </c>
      <c r="J311" s="223" t="s">
        <v>184</v>
      </c>
      <c r="K311" s="223">
        <v>0</v>
      </c>
      <c r="L311" s="223">
        <v>0.8</v>
      </c>
      <c r="M311" s="223" t="s">
        <v>184</v>
      </c>
      <c r="N311" s="223">
        <v>0</v>
      </c>
      <c r="O311" s="245">
        <v>0</v>
      </c>
      <c r="P311" s="1"/>
      <c r="Q311" s="568"/>
      <c r="R311" s="223"/>
      <c r="S311" s="223"/>
      <c r="T311" s="245">
        <v>0.2</v>
      </c>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row>
    <row r="312" spans="1:44" ht="15" thickBot="1" x14ac:dyDescent="0.4">
      <c r="A312" s="669"/>
      <c r="B312" s="276"/>
      <c r="C312" s="222"/>
      <c r="D312" s="222"/>
      <c r="E312" s="221">
        <f t="shared" si="45"/>
        <v>0</v>
      </c>
      <c r="F312" s="244"/>
      <c r="G312" s="194"/>
      <c r="H312" s="222"/>
      <c r="I312" s="222"/>
      <c r="J312" s="222"/>
      <c r="K312" s="222"/>
      <c r="L312" s="222"/>
      <c r="M312" s="222"/>
      <c r="N312" s="222"/>
      <c r="O312" s="244"/>
      <c r="P312" s="1"/>
      <c r="Q312" s="276"/>
      <c r="R312" s="222"/>
      <c r="S312" s="222"/>
      <c r="T312" s="244"/>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row>
    <row r="313" spans="1:44" x14ac:dyDescent="0.35">
      <c r="A313" s="670" t="s">
        <v>69</v>
      </c>
      <c r="B313" s="277" t="s">
        <v>70</v>
      </c>
      <c r="C313" s="224"/>
      <c r="D313" s="224"/>
      <c r="E313" s="224">
        <f t="shared" si="45"/>
        <v>2</v>
      </c>
      <c r="F313" s="225" cm="1">
        <f t="array" ref="F313">INDEX(CALCOLI!$R$2:$AC$2, ,_xlfn.XMATCH(B300,CALCOLI!$R$1:$AC$1,0))</f>
        <v>60</v>
      </c>
      <c r="G313" s="190"/>
      <c r="H313" s="224">
        <v>0.2</v>
      </c>
      <c r="I313" s="224">
        <v>30</v>
      </c>
      <c r="J313" s="224" t="s">
        <v>184</v>
      </c>
      <c r="K313" s="224">
        <v>0</v>
      </c>
      <c r="L313" s="224">
        <v>1</v>
      </c>
      <c r="M313" s="224" t="s">
        <v>184</v>
      </c>
      <c r="N313" s="224">
        <v>0</v>
      </c>
      <c r="O313" s="246">
        <v>0</v>
      </c>
      <c r="P313" s="1"/>
      <c r="Q313" s="277" t="str" cm="1">
        <f t="array" ref="Q313">INDEX(CALCOLI!$R$5:$AC$5, ,_xlfn.XMATCH(B300,CALCOLI!$R$1:$AC$1,0))</f>
        <v>360,420</v>
      </c>
      <c r="R313" s="224" t="str" cm="1">
        <f t="array" ref="R313">INDEX(CALCOLI!$R$6:$AC$6, ,_xlfn.XMATCH(B300,CALCOLI!$R$1:$AC$1,0))</f>
        <v>900,900</v>
      </c>
      <c r="S313" s="224"/>
      <c r="T313" s="246">
        <v>0.1</v>
      </c>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row>
    <row r="314" spans="1:44" x14ac:dyDescent="0.35">
      <c r="A314" s="671"/>
      <c r="B314" s="264" t="s">
        <v>71</v>
      </c>
      <c r="C314" s="227"/>
      <c r="D314" s="227"/>
      <c r="E314" s="227">
        <f t="shared" si="45"/>
        <v>2</v>
      </c>
      <c r="F314" s="228" cm="1">
        <f t="array" ref="F314">INDEX(CALCOLI!$R$2:$AC$2, ,_xlfn.XMATCH(B300,CALCOLI!$R$1:$AC$1,0))</f>
        <v>60</v>
      </c>
      <c r="G314" s="191"/>
      <c r="H314" s="227">
        <v>0.2</v>
      </c>
      <c r="I314" s="227">
        <v>30</v>
      </c>
      <c r="J314" s="227" t="s">
        <v>184</v>
      </c>
      <c r="K314" s="227">
        <v>0</v>
      </c>
      <c r="L314" s="227">
        <v>1</v>
      </c>
      <c r="M314" s="227" t="s">
        <v>184</v>
      </c>
      <c r="N314" s="227">
        <v>0</v>
      </c>
      <c r="O314" s="248">
        <v>0</v>
      </c>
      <c r="P314" s="1"/>
      <c r="Q314" s="264" t="str" cm="1">
        <f t="array" ref="Q314">INDEX(CALCOLI!$R$5:$AC$5, ,_xlfn.XMATCH(B300,CALCOLI!$R$1:$AC$1,0))</f>
        <v>360,420</v>
      </c>
      <c r="R314" s="227" t="str" cm="1">
        <f t="array" ref="R314">INDEX(CALCOLI!$R$6:$AC$6, ,_xlfn.XMATCH(B300,CALCOLI!$R$1:$AC$1,0))</f>
        <v>900,900</v>
      </c>
      <c r="S314" s="227"/>
      <c r="T314" s="248">
        <v>0.1</v>
      </c>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row>
    <row r="315" spans="1:44" x14ac:dyDescent="0.35">
      <c r="A315" s="671"/>
      <c r="B315" s="263" t="s">
        <v>72</v>
      </c>
      <c r="C315" s="226"/>
      <c r="D315" s="226"/>
      <c r="E315" s="226">
        <f t="shared" si="45"/>
        <v>0</v>
      </c>
      <c r="F315" s="247"/>
      <c r="G315" s="191"/>
      <c r="H315" s="226">
        <v>0.2</v>
      </c>
      <c r="I315" s="226">
        <v>30</v>
      </c>
      <c r="J315" s="226" t="s">
        <v>191</v>
      </c>
      <c r="K315" s="226">
        <v>0</v>
      </c>
      <c r="L315" s="226">
        <v>1</v>
      </c>
      <c r="M315" s="226" t="s">
        <v>184</v>
      </c>
      <c r="N315" s="226">
        <v>0</v>
      </c>
      <c r="O315" s="247">
        <v>0</v>
      </c>
      <c r="P315" s="1"/>
      <c r="Q315" s="263"/>
      <c r="R315" s="226"/>
      <c r="S315" s="226"/>
      <c r="T315" s="247">
        <v>0.1</v>
      </c>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row>
    <row r="316" spans="1:44" ht="15" thickBot="1" x14ac:dyDescent="0.4">
      <c r="A316" s="672"/>
      <c r="B316" s="278"/>
      <c r="C316" s="229"/>
      <c r="D316" s="229"/>
      <c r="E316" s="227">
        <f t="shared" si="45"/>
        <v>0</v>
      </c>
      <c r="F316" s="249"/>
      <c r="G316" s="194"/>
      <c r="H316" s="229"/>
      <c r="I316" s="229"/>
      <c r="J316" s="229"/>
      <c r="K316" s="229"/>
      <c r="L316" s="229"/>
      <c r="M316" s="229"/>
      <c r="N316" s="229"/>
      <c r="O316" s="249"/>
      <c r="P316" s="1"/>
      <c r="Q316" s="278"/>
      <c r="R316" s="229"/>
      <c r="S316" s="229"/>
      <c r="T316" s="249"/>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row>
    <row r="317" spans="1:44" x14ac:dyDescent="0.35">
      <c r="A317" s="673" t="s">
        <v>73</v>
      </c>
      <c r="B317" s="279" t="s">
        <v>74</v>
      </c>
      <c r="C317" s="230"/>
      <c r="D317" s="230"/>
      <c r="E317" s="230">
        <f t="shared" si="45"/>
        <v>0</v>
      </c>
      <c r="F317" s="250"/>
      <c r="G317" s="190"/>
      <c r="H317" s="230">
        <v>0.25</v>
      </c>
      <c r="I317" s="230">
        <v>2</v>
      </c>
      <c r="J317" s="230" t="s">
        <v>184</v>
      </c>
      <c r="K317" s="230">
        <v>0</v>
      </c>
      <c r="L317" s="230">
        <v>0.5</v>
      </c>
      <c r="M317" s="230" t="s">
        <v>184</v>
      </c>
      <c r="N317" s="230">
        <v>0</v>
      </c>
      <c r="O317" s="250">
        <v>0</v>
      </c>
      <c r="P317" s="1"/>
      <c r="Q317" s="279"/>
      <c r="R317" s="230"/>
      <c r="S317" s="230"/>
      <c r="T317" s="250">
        <v>0.2</v>
      </c>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row>
    <row r="318" spans="1:44" x14ac:dyDescent="0.35">
      <c r="A318" s="674"/>
      <c r="B318" s="266" t="s">
        <v>75</v>
      </c>
      <c r="C318" s="233"/>
      <c r="D318" s="233"/>
      <c r="E318" s="233">
        <f t="shared" si="45"/>
        <v>0</v>
      </c>
      <c r="F318" s="254"/>
      <c r="G318" s="191"/>
      <c r="H318" s="233">
        <v>0.25</v>
      </c>
      <c r="I318" s="233">
        <v>2</v>
      </c>
      <c r="J318" s="233" t="s">
        <v>184</v>
      </c>
      <c r="K318" s="233">
        <v>0</v>
      </c>
      <c r="L318" s="233">
        <v>0.5</v>
      </c>
      <c r="M318" s="233" t="s">
        <v>184</v>
      </c>
      <c r="N318" s="233">
        <v>0</v>
      </c>
      <c r="O318" s="254">
        <v>0</v>
      </c>
      <c r="P318" s="1"/>
      <c r="Q318" s="266"/>
      <c r="R318" s="233"/>
      <c r="S318" s="233"/>
      <c r="T318" s="254">
        <v>0.2</v>
      </c>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row>
    <row r="319" spans="1:44" x14ac:dyDescent="0.35">
      <c r="A319" s="674"/>
      <c r="B319" s="265" t="s">
        <v>76</v>
      </c>
      <c r="C319" s="231"/>
      <c r="D319" s="231"/>
      <c r="E319" s="231">
        <f t="shared" si="45"/>
        <v>0</v>
      </c>
      <c r="F319" s="251"/>
      <c r="G319" s="191"/>
      <c r="H319" s="231"/>
      <c r="I319" s="231"/>
      <c r="J319" s="231"/>
      <c r="K319" s="231"/>
      <c r="L319" s="231"/>
      <c r="M319" s="231"/>
      <c r="N319" s="231"/>
      <c r="O319" s="251"/>
      <c r="P319" s="1"/>
      <c r="Q319" s="265"/>
      <c r="R319" s="231"/>
      <c r="S319" s="231"/>
      <c r="T319" s="25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row>
    <row r="320" spans="1:44" x14ac:dyDescent="0.35">
      <c r="A320" s="674"/>
      <c r="B320" s="266" t="s">
        <v>77</v>
      </c>
      <c r="C320" s="233"/>
      <c r="D320" s="233"/>
      <c r="E320" s="233">
        <f t="shared" si="45"/>
        <v>0</v>
      </c>
      <c r="F320" s="254"/>
      <c r="G320" s="191"/>
      <c r="H320" s="233"/>
      <c r="I320" s="233"/>
      <c r="J320" s="233"/>
      <c r="K320" s="233"/>
      <c r="L320" s="233"/>
      <c r="M320" s="233"/>
      <c r="N320" s="233"/>
      <c r="O320" s="254"/>
      <c r="P320" s="1"/>
      <c r="Q320" s="266"/>
      <c r="R320" s="233"/>
      <c r="S320" s="233"/>
      <c r="T320" s="254"/>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row>
    <row r="321" spans="1:44" x14ac:dyDescent="0.35">
      <c r="A321" s="674"/>
      <c r="B321" s="265" t="s">
        <v>78</v>
      </c>
      <c r="C321" s="231"/>
      <c r="D321" s="231"/>
      <c r="E321" s="231">
        <f t="shared" si="45"/>
        <v>1</v>
      </c>
      <c r="F321" s="231">
        <v>1440</v>
      </c>
      <c r="G321" s="191"/>
      <c r="H321" s="231">
        <v>0</v>
      </c>
      <c r="I321" s="231">
        <v>30</v>
      </c>
      <c r="J321" s="252" t="s">
        <v>186</v>
      </c>
      <c r="K321" s="231">
        <v>3</v>
      </c>
      <c r="L321" s="231">
        <v>1</v>
      </c>
      <c r="M321" s="231" t="s">
        <v>184</v>
      </c>
      <c r="N321" s="231">
        <v>0</v>
      </c>
      <c r="O321" s="251">
        <v>0</v>
      </c>
      <c r="P321" s="1"/>
      <c r="Q321" s="265" t="s">
        <v>192</v>
      </c>
      <c r="R321" s="231"/>
      <c r="S321" s="231"/>
      <c r="T321" s="251">
        <v>0</v>
      </c>
      <c r="U321" s="1"/>
      <c r="V321" s="83">
        <v>150</v>
      </c>
      <c r="W321" s="84">
        <v>20</v>
      </c>
      <c r="X321" s="84">
        <v>5</v>
      </c>
      <c r="Y321" s="84">
        <v>10</v>
      </c>
      <c r="Z321" s="84"/>
      <c r="AA321" s="83">
        <v>150</v>
      </c>
      <c r="AB321" s="84">
        <v>15</v>
      </c>
      <c r="AC321" s="84">
        <v>5</v>
      </c>
      <c r="AD321" s="84">
        <v>15</v>
      </c>
      <c r="AE321" s="85"/>
      <c r="AF321" s="84">
        <v>150</v>
      </c>
      <c r="AG321" s="84">
        <v>10</v>
      </c>
      <c r="AH321" s="84">
        <v>5</v>
      </c>
      <c r="AI321" s="84">
        <v>20</v>
      </c>
      <c r="AJ321" s="84"/>
      <c r="AK321" s="83">
        <v>580.12</v>
      </c>
      <c r="AL321" s="86" t="s">
        <v>193</v>
      </c>
      <c r="AM321" s="84">
        <v>420.57900000000001</v>
      </c>
      <c r="AN321" s="86" t="s">
        <v>193</v>
      </c>
      <c r="AO321" s="84">
        <v>0.41899999999999998</v>
      </c>
      <c r="AP321" s="85">
        <v>1201.144</v>
      </c>
      <c r="AQ321" s="1"/>
      <c r="AR321" s="1"/>
    </row>
    <row r="322" spans="1:44" x14ac:dyDescent="0.35">
      <c r="A322" s="674"/>
      <c r="B322" s="266" t="s">
        <v>79</v>
      </c>
      <c r="C322" s="233"/>
      <c r="D322" s="233"/>
      <c r="E322" s="233">
        <f>COUNTA(Q322:S322)</f>
        <v>1</v>
      </c>
      <c r="F322" s="233">
        <v>1440</v>
      </c>
      <c r="G322" s="191"/>
      <c r="H322" s="233">
        <v>0</v>
      </c>
      <c r="I322" s="233">
        <v>30</v>
      </c>
      <c r="J322" s="233" t="s">
        <v>186</v>
      </c>
      <c r="K322" s="233">
        <v>3</v>
      </c>
      <c r="L322" s="233">
        <v>1</v>
      </c>
      <c r="M322" s="233" t="s">
        <v>184</v>
      </c>
      <c r="N322" s="233">
        <v>0</v>
      </c>
      <c r="O322" s="254">
        <v>0</v>
      </c>
      <c r="P322" s="1"/>
      <c r="Q322" s="266" t="s">
        <v>192</v>
      </c>
      <c r="R322" s="233"/>
      <c r="S322" s="233"/>
      <c r="T322" s="254"/>
      <c r="U322" s="1"/>
      <c r="V322" s="87"/>
      <c r="W322" s="88"/>
      <c r="X322" s="88"/>
      <c r="Y322" s="88"/>
      <c r="Z322" s="88"/>
      <c r="AA322" s="87"/>
      <c r="AB322" s="88"/>
      <c r="AC322" s="88"/>
      <c r="AD322" s="88"/>
      <c r="AE322" s="89"/>
      <c r="AF322" s="88"/>
      <c r="AG322" s="88"/>
      <c r="AH322" s="88"/>
      <c r="AI322" s="88"/>
      <c r="AJ322" s="88"/>
      <c r="AK322" s="87"/>
      <c r="AL322" s="88"/>
      <c r="AM322" s="88"/>
      <c r="AN322" s="88"/>
      <c r="AO322" s="88"/>
      <c r="AP322" s="89"/>
      <c r="AQ322" s="1"/>
      <c r="AR322" s="1"/>
    </row>
    <row r="323" spans="1:44" ht="15" thickBot="1" x14ac:dyDescent="0.4">
      <c r="A323" s="674"/>
      <c r="B323" s="293"/>
      <c r="C323" s="232"/>
      <c r="D323" s="232"/>
      <c r="E323" s="231">
        <f t="shared" si="45"/>
        <v>0</v>
      </c>
      <c r="F323" s="253"/>
      <c r="G323" s="191"/>
      <c r="H323" s="232"/>
      <c r="I323" s="232"/>
      <c r="J323" s="232"/>
      <c r="K323" s="232"/>
      <c r="L323" s="232"/>
      <c r="M323" s="232"/>
      <c r="N323" s="232"/>
      <c r="O323" s="253"/>
      <c r="P323" s="1"/>
      <c r="Q323" s="280"/>
      <c r="R323" s="281"/>
      <c r="S323" s="281"/>
      <c r="T323" s="282"/>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row>
    <row r="324" spans="1:44" x14ac:dyDescent="0.35">
      <c r="A324" s="664" t="s">
        <v>80</v>
      </c>
      <c r="B324" s="283" t="s">
        <v>81</v>
      </c>
      <c r="C324" s="234"/>
      <c r="D324" s="234"/>
      <c r="E324" s="234">
        <f>COUNTA(Q324:S324)</f>
        <v>0</v>
      </c>
      <c r="F324" s="235"/>
      <c r="G324" s="190"/>
      <c r="H324" s="234"/>
      <c r="I324" s="234"/>
      <c r="J324" s="234"/>
      <c r="K324" s="234"/>
      <c r="L324" s="234"/>
      <c r="M324" s="234"/>
      <c r="N324" s="234">
        <v>0</v>
      </c>
      <c r="O324" s="235"/>
      <c r="P324" s="1"/>
      <c r="Q324" s="283"/>
      <c r="R324" s="234"/>
      <c r="S324" s="234"/>
      <c r="T324" s="235"/>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row>
    <row r="325" spans="1:44" x14ac:dyDescent="0.35">
      <c r="A325" s="665"/>
      <c r="B325" s="268" t="s">
        <v>82</v>
      </c>
      <c r="C325" s="238"/>
      <c r="D325" s="238"/>
      <c r="E325" s="238">
        <f>COUNTA(Q329:S329)</f>
        <v>0</v>
      </c>
      <c r="F325" s="239"/>
      <c r="G325" s="191"/>
      <c r="H325" s="238"/>
      <c r="I325" s="238"/>
      <c r="J325" s="238"/>
      <c r="K325" s="238"/>
      <c r="L325" s="238"/>
      <c r="M325" s="238"/>
      <c r="N325" s="238">
        <v>0</v>
      </c>
      <c r="O325" s="239"/>
      <c r="P325" s="1"/>
      <c r="Q325" s="268"/>
      <c r="R325" s="238"/>
      <c r="S325" s="238"/>
      <c r="T325" s="239"/>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row>
    <row r="326" spans="1:44" x14ac:dyDescent="0.35">
      <c r="A326" s="665"/>
      <c r="B326" s="267" t="s">
        <v>451</v>
      </c>
      <c r="C326" s="236">
        <v>1</v>
      </c>
      <c r="D326" s="236">
        <v>100</v>
      </c>
      <c r="E326" s="236">
        <f t="shared" ref="E326" si="46">COUNTA(Q326:S326)</f>
        <v>1</v>
      </c>
      <c r="F326" s="237">
        <v>120</v>
      </c>
      <c r="G326" s="191"/>
      <c r="H326" s="236"/>
      <c r="I326" s="236"/>
      <c r="J326" s="236"/>
      <c r="K326" s="236"/>
      <c r="L326" s="236"/>
      <c r="M326" s="236"/>
      <c r="N326" s="236"/>
      <c r="O326" s="237"/>
      <c r="P326" s="1"/>
      <c r="Q326" s="570" t="s">
        <v>492</v>
      </c>
      <c r="R326" s="236"/>
      <c r="S326" s="236"/>
      <c r="T326" s="237"/>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row>
    <row r="327" spans="1:44" x14ac:dyDescent="0.35">
      <c r="A327" s="665"/>
      <c r="B327" s="268"/>
      <c r="C327" s="238"/>
      <c r="D327" s="238"/>
      <c r="E327" s="238">
        <f t="shared" ref="E327" si="47">COUNTA(Q331:S331)</f>
        <v>0</v>
      </c>
      <c r="F327" s="239"/>
      <c r="G327" s="191"/>
      <c r="H327" s="238"/>
      <c r="I327" s="238"/>
      <c r="J327" s="238"/>
      <c r="K327" s="238"/>
      <c r="L327" s="238"/>
      <c r="M327" s="238"/>
      <c r="N327" s="238"/>
      <c r="O327" s="239"/>
      <c r="P327" s="1"/>
      <c r="Q327" s="268"/>
      <c r="R327" s="238"/>
      <c r="S327" s="238"/>
      <c r="T327" s="239"/>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row>
    <row r="328" spans="1:44" x14ac:dyDescent="0.35">
      <c r="A328" s="665"/>
      <c r="B328" s="267"/>
      <c r="C328" s="236"/>
      <c r="D328" s="236"/>
      <c r="E328" s="236">
        <f t="shared" ref="E328" si="48">COUNTA(Q328:S328)</f>
        <v>0</v>
      </c>
      <c r="F328" s="237"/>
      <c r="G328" s="191"/>
      <c r="H328" s="236"/>
      <c r="I328" s="236"/>
      <c r="J328" s="236"/>
      <c r="K328" s="236"/>
      <c r="L328" s="236"/>
      <c r="M328" s="236"/>
      <c r="N328" s="236"/>
      <c r="O328" s="237"/>
      <c r="P328" s="1"/>
      <c r="Q328" s="267"/>
      <c r="R328" s="236"/>
      <c r="S328" s="236"/>
      <c r="T328" s="237"/>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row>
    <row r="329" spans="1:44" ht="15" thickBot="1" x14ac:dyDescent="0.4">
      <c r="A329" s="666"/>
      <c r="B329" s="269"/>
      <c r="C329" s="240"/>
      <c r="D329" s="240"/>
      <c r="E329" s="240">
        <f t="shared" ref="E329" si="49">COUNTA(Q333:S333)</f>
        <v>0</v>
      </c>
      <c r="F329" s="241"/>
      <c r="G329" s="194"/>
      <c r="H329" s="240"/>
      <c r="I329" s="240"/>
      <c r="J329" s="240"/>
      <c r="K329" s="240"/>
      <c r="L329" s="240"/>
      <c r="M329" s="240"/>
      <c r="N329" s="240"/>
      <c r="O329" s="241"/>
      <c r="P329" s="1"/>
      <c r="Q329" s="269"/>
      <c r="R329" s="240"/>
      <c r="S329" s="240"/>
      <c r="T329" s="24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row>
    <row r="330" spans="1:44" ht="15" thickBot="1" x14ac:dyDescent="0.4">
      <c r="A330" s="120"/>
      <c r="B330" s="120"/>
      <c r="C330" s="120"/>
      <c r="D330" s="120"/>
      <c r="E330" s="120"/>
      <c r="F330" s="120"/>
      <c r="G330" s="120"/>
      <c r="H330" s="120"/>
      <c r="I330" s="120"/>
      <c r="J330" s="120"/>
      <c r="K330" s="120"/>
      <c r="L330" s="120"/>
      <c r="M330" s="120"/>
      <c r="N330" s="120"/>
      <c r="O330" s="120"/>
      <c r="P330" s="120"/>
      <c r="Q330" s="120"/>
      <c r="R330" s="120"/>
      <c r="S330" s="120"/>
      <c r="T330" s="120"/>
      <c r="U330" s="120"/>
      <c r="V330" s="120"/>
      <c r="W330" s="120"/>
      <c r="X330" s="120"/>
      <c r="Y330" s="120"/>
      <c r="Z330" s="120"/>
      <c r="AA330" s="120"/>
      <c r="AB330" s="120"/>
      <c r="AC330" s="120"/>
      <c r="AD330" s="120"/>
      <c r="AE330" s="120"/>
      <c r="AF330" s="120"/>
      <c r="AG330" s="120"/>
      <c r="AH330" s="120"/>
      <c r="AI330" s="120"/>
      <c r="AJ330" s="120"/>
      <c r="AK330" s="120"/>
      <c r="AL330" s="120"/>
      <c r="AM330" s="120"/>
      <c r="AN330" s="120"/>
      <c r="AO330" s="120"/>
      <c r="AP330" s="120"/>
      <c r="AQ330" s="120"/>
    </row>
    <row r="331" spans="1:44" x14ac:dyDescent="0.35">
      <c r="A331" s="122" t="s">
        <v>152</v>
      </c>
      <c r="B331" s="178" t="s">
        <v>476</v>
      </c>
      <c r="G331" s="120"/>
      <c r="AR331" t="s">
        <v>153</v>
      </c>
    </row>
    <row r="332" spans="1:44" x14ac:dyDescent="0.35">
      <c r="A332" s="123" t="s">
        <v>154</v>
      </c>
      <c r="B332" s="181">
        <v>1</v>
      </c>
      <c r="G332" s="120"/>
      <c r="AR332" t="s">
        <v>155</v>
      </c>
    </row>
    <row r="333" spans="1:44" ht="15" thickBot="1" x14ac:dyDescent="0.4">
      <c r="A333" s="125" t="s">
        <v>156</v>
      </c>
      <c r="B333" s="126" t="s">
        <v>190</v>
      </c>
      <c r="G333" s="120"/>
      <c r="AR333" s="3" t="s">
        <v>158</v>
      </c>
    </row>
    <row r="334" spans="1:44" x14ac:dyDescent="0.35">
      <c r="A334" s="4"/>
      <c r="B334" s="4"/>
      <c r="C334" s="4"/>
      <c r="D334" s="4"/>
      <c r="E334" s="4"/>
      <c r="F334" s="4"/>
      <c r="G334" s="121"/>
      <c r="H334" s="4"/>
      <c r="I334" s="4"/>
      <c r="J334" s="4"/>
      <c r="K334" s="4"/>
      <c r="L334" s="4"/>
      <c r="M334" s="4"/>
      <c r="N334" s="4"/>
      <c r="O334" s="4"/>
      <c r="P334" s="4"/>
      <c r="Q334" s="4"/>
      <c r="R334" s="4"/>
      <c r="S334" s="4"/>
      <c r="T334" s="4"/>
      <c r="U334" s="4"/>
      <c r="V334" s="658" t="s">
        <v>159</v>
      </c>
      <c r="W334" s="659"/>
      <c r="X334" s="659"/>
      <c r="Y334" s="659"/>
      <c r="Z334" s="659"/>
      <c r="AA334" s="658" t="s">
        <v>160</v>
      </c>
      <c r="AB334" s="659"/>
      <c r="AC334" s="659"/>
      <c r="AD334" s="659"/>
      <c r="AE334" s="659"/>
      <c r="AF334" s="658" t="s">
        <v>161</v>
      </c>
      <c r="AG334" s="659"/>
      <c r="AH334" s="659"/>
      <c r="AI334" s="659"/>
      <c r="AJ334" s="660"/>
      <c r="AK334" s="655" t="s">
        <v>162</v>
      </c>
      <c r="AL334" s="656"/>
      <c r="AM334" s="656"/>
      <c r="AN334" s="656"/>
      <c r="AO334" s="656"/>
      <c r="AP334" s="657"/>
      <c r="AQ334" s="4"/>
      <c r="AR334" t="s">
        <v>163</v>
      </c>
    </row>
    <row r="335" spans="1:44" ht="43.5" x14ac:dyDescent="0.35">
      <c r="A335" s="4"/>
      <c r="B335" s="69" t="s">
        <v>56</v>
      </c>
      <c r="C335" s="70" t="s">
        <v>57</v>
      </c>
      <c r="D335" s="70" t="s">
        <v>58</v>
      </c>
      <c r="E335" s="69" t="s">
        <v>164</v>
      </c>
      <c r="F335" s="71" t="s">
        <v>59</v>
      </c>
      <c r="G335" s="121"/>
      <c r="H335" s="284" t="s">
        <v>165</v>
      </c>
      <c r="I335" s="285" t="s">
        <v>166</v>
      </c>
      <c r="J335" s="285" t="s">
        <v>167</v>
      </c>
      <c r="K335" s="286" t="s">
        <v>168</v>
      </c>
      <c r="L335" s="285" t="s">
        <v>169</v>
      </c>
      <c r="M335" s="285" t="s">
        <v>170</v>
      </c>
      <c r="N335" s="285" t="s">
        <v>171</v>
      </c>
      <c r="O335" s="287" t="s">
        <v>172</v>
      </c>
      <c r="Q335" s="114" t="s">
        <v>173</v>
      </c>
      <c r="R335" s="115" t="s">
        <v>174</v>
      </c>
      <c r="S335" s="116" t="s">
        <v>175</v>
      </c>
      <c r="T335" s="72" t="s">
        <v>176</v>
      </c>
      <c r="V335" s="76" t="s">
        <v>177</v>
      </c>
      <c r="W335" s="77" t="s">
        <v>178</v>
      </c>
      <c r="X335" s="77" t="s">
        <v>179</v>
      </c>
      <c r="Y335" s="77" t="s">
        <v>180</v>
      </c>
      <c r="Z335" s="78" t="s">
        <v>181</v>
      </c>
      <c r="AA335" s="76" t="s">
        <v>177</v>
      </c>
      <c r="AB335" s="77" t="s">
        <v>178</v>
      </c>
      <c r="AC335" s="77" t="s">
        <v>179</v>
      </c>
      <c r="AD335" s="77" t="s">
        <v>180</v>
      </c>
      <c r="AE335" s="78" t="s">
        <v>181</v>
      </c>
      <c r="AF335" s="76" t="s">
        <v>177</v>
      </c>
      <c r="AG335" s="77" t="s">
        <v>178</v>
      </c>
      <c r="AH335" s="77" t="s">
        <v>179</v>
      </c>
      <c r="AI335" s="77" t="s">
        <v>180</v>
      </c>
      <c r="AJ335" s="79" t="s">
        <v>181</v>
      </c>
      <c r="AK335" s="80" t="s">
        <v>173</v>
      </c>
      <c r="AL335" s="81"/>
      <c r="AM335" s="81" t="s">
        <v>174</v>
      </c>
      <c r="AN335" s="81"/>
      <c r="AO335" s="81" t="s">
        <v>175</v>
      </c>
      <c r="AP335" s="82"/>
      <c r="AR335" t="s">
        <v>182</v>
      </c>
    </row>
    <row r="336" spans="1:44" ht="15" thickBot="1" x14ac:dyDescent="0.4">
      <c r="F336" s="5"/>
      <c r="G336" s="120"/>
      <c r="AR336" t="s">
        <v>183</v>
      </c>
    </row>
    <row r="337" spans="1:44" x14ac:dyDescent="0.35">
      <c r="A337" s="661" t="s">
        <v>60</v>
      </c>
      <c r="B337" s="255" t="s">
        <v>61</v>
      </c>
      <c r="C337" s="212">
        <v>1</v>
      </c>
      <c r="D337" s="212">
        <v>2</v>
      </c>
      <c r="E337" s="212">
        <f t="shared" ref="E337:E356" si="50">COUNTA(Q337:S337)</f>
        <v>2</v>
      </c>
      <c r="F337" s="213" cm="1">
        <f t="array" ref="F337">INDEX(CALCOLI!$R$12:$AC$12, ,_xlfn.XMATCH(B333,CALCOLI!$R$1:$AC$1,0))</f>
        <v>330</v>
      </c>
      <c r="G337" s="190"/>
      <c r="H337" s="255">
        <v>0.1</v>
      </c>
      <c r="I337" s="212">
        <v>10</v>
      </c>
      <c r="J337" s="212" t="s">
        <v>184</v>
      </c>
      <c r="K337" s="212">
        <v>0</v>
      </c>
      <c r="L337" s="212">
        <v>1</v>
      </c>
      <c r="M337" s="212" t="s">
        <v>184</v>
      </c>
      <c r="N337" s="212">
        <v>0</v>
      </c>
      <c r="O337" s="256">
        <v>0</v>
      </c>
      <c r="P337" s="1"/>
      <c r="Q337" s="255" t="str" cm="1">
        <f t="array" ref="Q337">INDEX(CALCOLI!$R$17:$AC$17, ,_xlfn.XMATCH(B333,CALCOLI!$R$1:$AC$1,0))</f>
        <v>264,324</v>
      </c>
      <c r="R337" s="212" t="str" cm="1">
        <f t="array" ref="R337">INDEX(CALCOLI!$R$18:$AC$18, ,_xlfn.XMATCH(B333,CALCOLI!$R$1:$AC$1,0))</f>
        <v>1037,1307</v>
      </c>
      <c r="S337" s="212"/>
      <c r="T337" s="256">
        <v>0.1</v>
      </c>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t="s">
        <v>185</v>
      </c>
    </row>
    <row r="338" spans="1:44" x14ac:dyDescent="0.35">
      <c r="A338" s="662"/>
      <c r="B338" s="288" t="s">
        <v>62</v>
      </c>
      <c r="C338" s="214">
        <v>1</v>
      </c>
      <c r="D338" s="214">
        <v>12</v>
      </c>
      <c r="E338" s="214">
        <f t="shared" si="50"/>
        <v>2</v>
      </c>
      <c r="F338" s="215" cm="1">
        <f t="array" ref="F338">INDEX(CALCOLI!$R$12:$AC$12, ,_xlfn.XMATCH(B333,CALCOLI!$R$1:$AC$1,0))</f>
        <v>330</v>
      </c>
      <c r="G338" s="191"/>
      <c r="H338" s="257">
        <v>0.1</v>
      </c>
      <c r="I338" s="215">
        <v>10</v>
      </c>
      <c r="J338" s="215" t="s">
        <v>184</v>
      </c>
      <c r="K338" s="215">
        <v>0</v>
      </c>
      <c r="L338" s="215">
        <v>1</v>
      </c>
      <c r="M338" s="215" t="s">
        <v>184</v>
      </c>
      <c r="N338" s="215">
        <v>0</v>
      </c>
      <c r="O338" s="258">
        <v>0</v>
      </c>
      <c r="P338" s="1"/>
      <c r="Q338" s="257" t="str" cm="1">
        <f t="array" ref="Q338">INDEX(CALCOLI!$R$17:$AC$17, ,_xlfn.XMATCH(B333,CALCOLI!$R$1:$AC$1,0))</f>
        <v>264,324</v>
      </c>
      <c r="R338" s="215" t="str" cm="1">
        <f t="array" ref="R338">INDEX(CALCOLI!$R$18:$AC$18, ,_xlfn.XMATCH(B333,CALCOLI!$R$1:$AC$1,0))</f>
        <v>1037,1307</v>
      </c>
      <c r="S338" s="215"/>
      <c r="T338" s="258">
        <v>0.1</v>
      </c>
      <c r="U338" s="1"/>
      <c r="V338" s="192"/>
      <c r="W338" s="1"/>
      <c r="X338" s="1"/>
      <c r="Y338" s="192"/>
      <c r="Z338" s="192"/>
      <c r="AA338" s="192"/>
      <c r="AB338" s="192"/>
      <c r="AC338" s="192"/>
      <c r="AD338" s="192"/>
      <c r="AE338" s="1"/>
      <c r="AF338" s="1"/>
      <c r="AG338" s="1"/>
      <c r="AH338" s="1"/>
      <c r="AI338" s="1"/>
      <c r="AJ338" s="1"/>
      <c r="AK338" s="1"/>
      <c r="AL338" s="1"/>
      <c r="AM338" s="1"/>
      <c r="AN338" s="1"/>
      <c r="AO338" s="1"/>
      <c r="AP338" s="1"/>
      <c r="AQ338" s="1"/>
      <c r="AR338" s="1" t="s">
        <v>157</v>
      </c>
    </row>
    <row r="339" spans="1:44" x14ac:dyDescent="0.35">
      <c r="A339" s="662"/>
      <c r="B339" s="259" t="s">
        <v>63</v>
      </c>
      <c r="C339" s="218"/>
      <c r="D339" s="218"/>
      <c r="E339" s="217">
        <f t="shared" si="50"/>
        <v>2</v>
      </c>
      <c r="F339" s="219" cm="1">
        <f t="array" ref="F339">INDEX(CALCOLI!$R$20:$AC$20, ,_xlfn.XMATCH(B333,CALCOLI!$R$1:$AC$1,0))</f>
        <v>667</v>
      </c>
      <c r="G339" s="193"/>
      <c r="H339" s="259">
        <v>0.1</v>
      </c>
      <c r="I339" s="217">
        <v>1</v>
      </c>
      <c r="J339" s="217" t="s">
        <v>184</v>
      </c>
      <c r="K339" s="217">
        <v>0</v>
      </c>
      <c r="L339" s="217">
        <v>1</v>
      </c>
      <c r="M339" s="217" t="s">
        <v>186</v>
      </c>
      <c r="N339" s="217">
        <v>0</v>
      </c>
      <c r="O339" s="260">
        <v>2</v>
      </c>
      <c r="P339" s="1"/>
      <c r="Q339" s="259" t="str" cm="1">
        <f t="array" ref="Q339">INDEX(CALCOLI!$R$21:$AC$21, ,_xlfn.XMATCH(B333,CALCOLI!$R$1:$AC$1,0))</f>
        <v>1067,1440</v>
      </c>
      <c r="R339" s="217" t="str" cm="1">
        <f t="array" ref="R339">INDEX(CALCOLI!$R$22:$AC$22, ,_xlfn.XMATCH(B333,CALCOLI!$R$1:$AC$1,0))</f>
        <v>0,294</v>
      </c>
      <c r="S339" s="217"/>
      <c r="T339" s="260">
        <v>0.1</v>
      </c>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t="s">
        <v>187</v>
      </c>
    </row>
    <row r="340" spans="1:44" ht="15" thickBot="1" x14ac:dyDescent="0.4">
      <c r="A340" s="663"/>
      <c r="B340" s="291"/>
      <c r="C340" s="216"/>
      <c r="D340" s="216"/>
      <c r="E340" s="214">
        <f t="shared" si="50"/>
        <v>0</v>
      </c>
      <c r="F340" s="292"/>
      <c r="G340" s="194"/>
      <c r="H340" s="272"/>
      <c r="I340" s="273"/>
      <c r="J340" s="273"/>
      <c r="K340" s="273"/>
      <c r="L340" s="273"/>
      <c r="M340" s="273"/>
      <c r="N340" s="273"/>
      <c r="O340" s="274"/>
      <c r="P340" s="1"/>
      <c r="Q340" s="272"/>
      <c r="R340" s="273"/>
      <c r="S340" s="273"/>
      <c r="T340" s="274"/>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t="s">
        <v>188</v>
      </c>
    </row>
    <row r="341" spans="1:44" x14ac:dyDescent="0.35">
      <c r="A341" s="667" t="s">
        <v>64</v>
      </c>
      <c r="B341" s="275" t="s">
        <v>65</v>
      </c>
      <c r="C341" s="220">
        <v>1</v>
      </c>
      <c r="D341" s="220">
        <v>2</v>
      </c>
      <c r="E341" s="220">
        <f t="shared" si="50"/>
        <v>1</v>
      </c>
      <c r="F341" s="242">
        <v>240</v>
      </c>
      <c r="G341" s="190"/>
      <c r="H341" s="270">
        <v>0.2</v>
      </c>
      <c r="I341" s="270">
        <v>30</v>
      </c>
      <c r="J341" s="270" t="s">
        <v>184</v>
      </c>
      <c r="K341" s="270">
        <v>0</v>
      </c>
      <c r="L341" s="270">
        <v>1</v>
      </c>
      <c r="M341" s="270" t="s">
        <v>184</v>
      </c>
      <c r="N341" s="270">
        <v>0</v>
      </c>
      <c r="O341" s="271">
        <v>0</v>
      </c>
      <c r="P341" s="1"/>
      <c r="Q341" s="566" t="s">
        <v>192</v>
      </c>
      <c r="R341" s="220"/>
      <c r="S341" s="220"/>
      <c r="T341" s="242">
        <v>0.1</v>
      </c>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t="s">
        <v>189</v>
      </c>
    </row>
    <row r="342" spans="1:44" x14ac:dyDescent="0.35">
      <c r="A342" s="668"/>
      <c r="B342" s="262" t="s">
        <v>66</v>
      </c>
      <c r="C342" s="223">
        <v>1</v>
      </c>
      <c r="D342" s="223">
        <v>10</v>
      </c>
      <c r="E342" s="223">
        <f t="shared" si="50"/>
        <v>2</v>
      </c>
      <c r="F342" s="245">
        <v>240</v>
      </c>
      <c r="G342" s="191"/>
      <c r="H342" s="223">
        <v>0.4</v>
      </c>
      <c r="I342" s="223">
        <v>20</v>
      </c>
      <c r="J342" s="223" t="s">
        <v>184</v>
      </c>
      <c r="K342" s="223">
        <v>0</v>
      </c>
      <c r="L342" s="223">
        <v>0.8</v>
      </c>
      <c r="M342" s="223" t="s">
        <v>184</v>
      </c>
      <c r="N342" s="223">
        <v>0</v>
      </c>
      <c r="O342" s="245">
        <v>0</v>
      </c>
      <c r="P342" s="1"/>
      <c r="Q342" s="568" t="s">
        <v>500</v>
      </c>
      <c r="R342" s="569" t="s">
        <v>491</v>
      </c>
      <c r="S342" s="223"/>
      <c r="T342" s="245">
        <v>0.2</v>
      </c>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t="s">
        <v>190</v>
      </c>
    </row>
    <row r="343" spans="1:44" x14ac:dyDescent="0.35">
      <c r="A343" s="668"/>
      <c r="B343" s="261" t="s">
        <v>67</v>
      </c>
      <c r="C343" s="221">
        <v>1</v>
      </c>
      <c r="D343" s="221">
        <v>20</v>
      </c>
      <c r="E343" s="221">
        <f t="shared" si="50"/>
        <v>1</v>
      </c>
      <c r="F343" s="243">
        <v>120</v>
      </c>
      <c r="G343" s="191"/>
      <c r="H343" s="221">
        <v>0.25</v>
      </c>
      <c r="I343" s="221">
        <v>30</v>
      </c>
      <c r="J343" s="221" t="s">
        <v>184</v>
      </c>
      <c r="K343" s="221">
        <v>0</v>
      </c>
      <c r="L343" s="221">
        <v>0.8</v>
      </c>
      <c r="M343" s="221" t="s">
        <v>184</v>
      </c>
      <c r="N343" s="221">
        <v>0</v>
      </c>
      <c r="O343" s="243">
        <v>0</v>
      </c>
      <c r="P343" s="1"/>
      <c r="Q343" s="567" t="s">
        <v>490</v>
      </c>
      <c r="R343" s="221"/>
      <c r="S343" s="221"/>
      <c r="T343" s="243">
        <v>0.15</v>
      </c>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row>
    <row r="344" spans="1:44" x14ac:dyDescent="0.35">
      <c r="A344" s="668"/>
      <c r="B344" s="262" t="s">
        <v>68</v>
      </c>
      <c r="C344" s="223">
        <v>2</v>
      </c>
      <c r="D344" s="223">
        <v>20</v>
      </c>
      <c r="E344" s="223">
        <f t="shared" si="50"/>
        <v>1</v>
      </c>
      <c r="F344" s="245">
        <v>120</v>
      </c>
      <c r="G344" s="191"/>
      <c r="H344" s="223">
        <v>0.4</v>
      </c>
      <c r="I344" s="223">
        <v>20</v>
      </c>
      <c r="J344" s="223" t="s">
        <v>184</v>
      </c>
      <c r="K344" s="223">
        <v>0</v>
      </c>
      <c r="L344" s="223">
        <v>0.8</v>
      </c>
      <c r="M344" s="223" t="s">
        <v>184</v>
      </c>
      <c r="N344" s="223">
        <v>0</v>
      </c>
      <c r="O344" s="245">
        <v>0</v>
      </c>
      <c r="P344" s="1"/>
      <c r="Q344" s="568" t="s">
        <v>192</v>
      </c>
      <c r="R344" s="223"/>
      <c r="S344" s="223"/>
      <c r="T344" s="245">
        <v>0.2</v>
      </c>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row>
    <row r="345" spans="1:44" ht="15" thickBot="1" x14ac:dyDescent="0.4">
      <c r="A345" s="669"/>
      <c r="B345" s="276"/>
      <c r="C345" s="222"/>
      <c r="D345" s="222"/>
      <c r="E345" s="221">
        <f t="shared" si="50"/>
        <v>0</v>
      </c>
      <c r="F345" s="244"/>
      <c r="G345" s="194"/>
      <c r="H345" s="222"/>
      <c r="I345" s="222"/>
      <c r="J345" s="222"/>
      <c r="K345" s="222"/>
      <c r="L345" s="222"/>
      <c r="M345" s="222"/>
      <c r="N345" s="222"/>
      <c r="O345" s="244"/>
      <c r="P345" s="1"/>
      <c r="Q345" s="276"/>
      <c r="R345" s="222"/>
      <c r="S345" s="222"/>
      <c r="T345" s="244"/>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row>
    <row r="346" spans="1:44" x14ac:dyDescent="0.35">
      <c r="A346" s="670" t="s">
        <v>69</v>
      </c>
      <c r="B346" s="277" t="s">
        <v>70</v>
      </c>
      <c r="C346" s="224">
        <v>1</v>
      </c>
      <c r="D346" s="224">
        <v>20</v>
      </c>
      <c r="E346" s="224">
        <f t="shared" si="50"/>
        <v>2</v>
      </c>
      <c r="F346" s="225" cm="1">
        <f t="array" ref="F346">INDEX(CALCOLI!$R$2:$AC$2, ,_xlfn.XMATCH(B333,CALCOLI!$R$1:$AC$1,0))</f>
        <v>60</v>
      </c>
      <c r="G346" s="190"/>
      <c r="H346" s="224">
        <v>0.2</v>
      </c>
      <c r="I346" s="224">
        <v>30</v>
      </c>
      <c r="J346" s="224" t="s">
        <v>184</v>
      </c>
      <c r="K346" s="224">
        <v>0</v>
      </c>
      <c r="L346" s="224">
        <v>1</v>
      </c>
      <c r="M346" s="224" t="s">
        <v>184</v>
      </c>
      <c r="N346" s="224">
        <v>0</v>
      </c>
      <c r="O346" s="246">
        <v>0</v>
      </c>
      <c r="P346" s="1"/>
      <c r="Q346" s="277" t="str" cm="1">
        <f t="array" ref="Q346">INDEX(CALCOLI!$R$5:$AC$5, ,_xlfn.XMATCH(B333,CALCOLI!$R$1:$AC$1,0))</f>
        <v>360,420</v>
      </c>
      <c r="R346" s="224" t="str" cm="1">
        <f t="array" ref="R346">INDEX(CALCOLI!$R$6:$AC$6, ,_xlfn.XMATCH(B333,CALCOLI!$R$1:$AC$1,0))</f>
        <v>900,900</v>
      </c>
      <c r="S346" s="224"/>
      <c r="T346" s="246">
        <v>0.1</v>
      </c>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row>
    <row r="347" spans="1:44" x14ac:dyDescent="0.35">
      <c r="A347" s="671"/>
      <c r="B347" s="264" t="s">
        <v>71</v>
      </c>
      <c r="C347" s="227"/>
      <c r="D347" s="227"/>
      <c r="E347" s="227">
        <f t="shared" si="50"/>
        <v>2</v>
      </c>
      <c r="F347" s="228" cm="1">
        <f t="array" ref="F347">INDEX(CALCOLI!$R$2:$AC$2, ,_xlfn.XMATCH(B333,CALCOLI!$R$1:$AC$1,0))</f>
        <v>60</v>
      </c>
      <c r="G347" s="191"/>
      <c r="H347" s="227">
        <v>0.2</v>
      </c>
      <c r="I347" s="227">
        <v>30</v>
      </c>
      <c r="J347" s="227" t="s">
        <v>184</v>
      </c>
      <c r="K347" s="227">
        <v>0</v>
      </c>
      <c r="L347" s="227">
        <v>1</v>
      </c>
      <c r="M347" s="227" t="s">
        <v>184</v>
      </c>
      <c r="N347" s="227">
        <v>0</v>
      </c>
      <c r="O347" s="248">
        <v>0</v>
      </c>
      <c r="P347" s="1"/>
      <c r="Q347" s="264" t="str" cm="1">
        <f t="array" ref="Q347">INDEX(CALCOLI!$R$5:$AC$5, ,_xlfn.XMATCH(B333,CALCOLI!$R$1:$AC$1,0))</f>
        <v>360,420</v>
      </c>
      <c r="R347" s="227" t="str" cm="1">
        <f t="array" ref="R347">INDEX(CALCOLI!$R$6:$AC$6, ,_xlfn.XMATCH(B333,CALCOLI!$R$1:$AC$1,0))</f>
        <v>900,900</v>
      </c>
      <c r="S347" s="227"/>
      <c r="T347" s="248">
        <v>0.1</v>
      </c>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row>
    <row r="348" spans="1:44" x14ac:dyDescent="0.35">
      <c r="A348" s="671"/>
      <c r="B348" s="263" t="s">
        <v>72</v>
      </c>
      <c r="C348" s="226"/>
      <c r="D348" s="226"/>
      <c r="E348" s="226">
        <f t="shared" si="50"/>
        <v>0</v>
      </c>
      <c r="F348" s="247"/>
      <c r="G348" s="191"/>
      <c r="H348" s="226">
        <v>0.2</v>
      </c>
      <c r="I348" s="226">
        <v>30</v>
      </c>
      <c r="J348" s="226" t="s">
        <v>191</v>
      </c>
      <c r="K348" s="226">
        <v>0</v>
      </c>
      <c r="L348" s="226">
        <v>1</v>
      </c>
      <c r="M348" s="226" t="s">
        <v>184</v>
      </c>
      <c r="N348" s="226">
        <v>0</v>
      </c>
      <c r="O348" s="247">
        <v>0</v>
      </c>
      <c r="P348" s="1"/>
      <c r="Q348" s="263"/>
      <c r="R348" s="226"/>
      <c r="S348" s="226"/>
      <c r="T348" s="247">
        <v>0.1</v>
      </c>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row>
    <row r="349" spans="1:44" ht="15" thickBot="1" x14ac:dyDescent="0.4">
      <c r="A349" s="672"/>
      <c r="B349" s="278"/>
      <c r="C349" s="229"/>
      <c r="D349" s="229"/>
      <c r="E349" s="227">
        <f t="shared" si="50"/>
        <v>0</v>
      </c>
      <c r="F349" s="249"/>
      <c r="G349" s="194"/>
      <c r="H349" s="229"/>
      <c r="I349" s="229"/>
      <c r="J349" s="229"/>
      <c r="K349" s="229"/>
      <c r="L349" s="229"/>
      <c r="M349" s="229"/>
      <c r="N349" s="229"/>
      <c r="O349" s="249"/>
      <c r="P349" s="1"/>
      <c r="Q349" s="278"/>
      <c r="R349" s="229"/>
      <c r="S349" s="229"/>
      <c r="T349" s="249"/>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row>
    <row r="350" spans="1:44" x14ac:dyDescent="0.35">
      <c r="A350" s="673" t="s">
        <v>73</v>
      </c>
      <c r="B350" s="279" t="s">
        <v>74</v>
      </c>
      <c r="C350" s="230"/>
      <c r="D350" s="230"/>
      <c r="E350" s="230">
        <f t="shared" si="50"/>
        <v>0</v>
      </c>
      <c r="F350" s="250"/>
      <c r="G350" s="190"/>
      <c r="H350" s="230">
        <v>0.25</v>
      </c>
      <c r="I350" s="230">
        <v>2</v>
      </c>
      <c r="J350" s="230" t="s">
        <v>184</v>
      </c>
      <c r="K350" s="230">
        <v>0</v>
      </c>
      <c r="L350" s="230">
        <v>0.5</v>
      </c>
      <c r="M350" s="230" t="s">
        <v>184</v>
      </c>
      <c r="N350" s="230">
        <v>0</v>
      </c>
      <c r="O350" s="250">
        <v>0</v>
      </c>
      <c r="P350" s="1"/>
      <c r="Q350" s="279"/>
      <c r="R350" s="230"/>
      <c r="S350" s="230"/>
      <c r="T350" s="250">
        <v>0.2</v>
      </c>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row>
    <row r="351" spans="1:44" x14ac:dyDescent="0.35">
      <c r="A351" s="674"/>
      <c r="B351" s="266" t="s">
        <v>75</v>
      </c>
      <c r="C351" s="233"/>
      <c r="D351" s="233"/>
      <c r="E351" s="233">
        <f t="shared" si="50"/>
        <v>0</v>
      </c>
      <c r="F351" s="254"/>
      <c r="G351" s="191"/>
      <c r="H351" s="233">
        <v>0.25</v>
      </c>
      <c r="I351" s="233">
        <v>2</v>
      </c>
      <c r="J351" s="233" t="s">
        <v>184</v>
      </c>
      <c r="K351" s="233">
        <v>0</v>
      </c>
      <c r="L351" s="233">
        <v>0.5</v>
      </c>
      <c r="M351" s="233" t="s">
        <v>184</v>
      </c>
      <c r="N351" s="233">
        <v>0</v>
      </c>
      <c r="O351" s="254">
        <v>0</v>
      </c>
      <c r="P351" s="1"/>
      <c r="Q351" s="266"/>
      <c r="R351" s="233"/>
      <c r="S351" s="233"/>
      <c r="T351" s="254">
        <v>0.2</v>
      </c>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row>
    <row r="352" spans="1:44" x14ac:dyDescent="0.35">
      <c r="A352" s="674"/>
      <c r="B352" s="265" t="s">
        <v>76</v>
      </c>
      <c r="C352" s="231"/>
      <c r="D352" s="231"/>
      <c r="E352" s="231">
        <f t="shared" si="50"/>
        <v>0</v>
      </c>
      <c r="F352" s="251"/>
      <c r="G352" s="191"/>
      <c r="H352" s="231"/>
      <c r="I352" s="231"/>
      <c r="J352" s="231"/>
      <c r="K352" s="231"/>
      <c r="L352" s="231"/>
      <c r="M352" s="231"/>
      <c r="N352" s="231"/>
      <c r="O352" s="251"/>
      <c r="P352" s="1"/>
      <c r="Q352" s="265"/>
      <c r="R352" s="231"/>
      <c r="S352" s="231"/>
      <c r="T352" s="25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row>
    <row r="353" spans="1:44" x14ac:dyDescent="0.35">
      <c r="A353" s="674"/>
      <c r="B353" s="266" t="s">
        <v>77</v>
      </c>
      <c r="C353" s="233"/>
      <c r="D353" s="233"/>
      <c r="E353" s="233">
        <f t="shared" si="50"/>
        <v>0</v>
      </c>
      <c r="F353" s="254"/>
      <c r="G353" s="191"/>
      <c r="H353" s="233"/>
      <c r="I353" s="233"/>
      <c r="J353" s="233"/>
      <c r="K353" s="233"/>
      <c r="L353" s="233"/>
      <c r="M353" s="233"/>
      <c r="N353" s="233"/>
      <c r="O353" s="254"/>
      <c r="P353" s="1"/>
      <c r="Q353" s="266"/>
      <c r="R353" s="233"/>
      <c r="S353" s="233"/>
      <c r="T353" s="254"/>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row>
    <row r="354" spans="1:44" x14ac:dyDescent="0.35">
      <c r="A354" s="674"/>
      <c r="B354" s="265" t="s">
        <v>78</v>
      </c>
      <c r="C354" s="231"/>
      <c r="D354" s="231"/>
      <c r="E354" s="231">
        <f t="shared" si="50"/>
        <v>1</v>
      </c>
      <c r="F354" s="231">
        <v>1440</v>
      </c>
      <c r="G354" s="191"/>
      <c r="H354" s="231">
        <v>0</v>
      </c>
      <c r="I354" s="231">
        <v>30</v>
      </c>
      <c r="J354" s="252" t="s">
        <v>186</v>
      </c>
      <c r="K354" s="231">
        <v>3</v>
      </c>
      <c r="L354" s="231">
        <v>1</v>
      </c>
      <c r="M354" s="231" t="s">
        <v>184</v>
      </c>
      <c r="N354" s="231">
        <v>0</v>
      </c>
      <c r="O354" s="251">
        <v>0</v>
      </c>
      <c r="P354" s="1"/>
      <c r="Q354" s="265" t="s">
        <v>192</v>
      </c>
      <c r="R354" s="231"/>
      <c r="S354" s="231"/>
      <c r="T354" s="251">
        <v>0</v>
      </c>
      <c r="U354" s="1"/>
      <c r="V354" s="83">
        <v>150</v>
      </c>
      <c r="W354" s="84">
        <v>20</v>
      </c>
      <c r="X354" s="84">
        <v>5</v>
      </c>
      <c r="Y354" s="84">
        <v>10</v>
      </c>
      <c r="Z354" s="84"/>
      <c r="AA354" s="83">
        <v>150</v>
      </c>
      <c r="AB354" s="84">
        <v>15</v>
      </c>
      <c r="AC354" s="84">
        <v>5</v>
      </c>
      <c r="AD354" s="84">
        <v>15</v>
      </c>
      <c r="AE354" s="85"/>
      <c r="AF354" s="84">
        <v>150</v>
      </c>
      <c r="AG354" s="84">
        <v>10</v>
      </c>
      <c r="AH354" s="84">
        <v>5</v>
      </c>
      <c r="AI354" s="84">
        <v>20</v>
      </c>
      <c r="AJ354" s="84"/>
      <c r="AK354" s="83">
        <v>580.12</v>
      </c>
      <c r="AL354" s="86" t="s">
        <v>193</v>
      </c>
      <c r="AM354" s="84">
        <v>420.57900000000001</v>
      </c>
      <c r="AN354" s="86" t="s">
        <v>193</v>
      </c>
      <c r="AO354" s="84">
        <v>0.41899999999999998</v>
      </c>
      <c r="AP354" s="85">
        <v>1201.144</v>
      </c>
      <c r="AQ354" s="1"/>
      <c r="AR354" s="1"/>
    </row>
    <row r="355" spans="1:44" x14ac:dyDescent="0.35">
      <c r="A355" s="674"/>
      <c r="B355" s="266" t="s">
        <v>79</v>
      </c>
      <c r="C355" s="233"/>
      <c r="D355" s="233"/>
      <c r="E355" s="233">
        <f>COUNTA(Q355:S355)</f>
        <v>1</v>
      </c>
      <c r="F355" s="233">
        <v>1440</v>
      </c>
      <c r="G355" s="191"/>
      <c r="H355" s="233">
        <v>0</v>
      </c>
      <c r="I355" s="233">
        <v>30</v>
      </c>
      <c r="J355" s="233" t="s">
        <v>186</v>
      </c>
      <c r="K355" s="233">
        <v>3</v>
      </c>
      <c r="L355" s="233">
        <v>1</v>
      </c>
      <c r="M355" s="233" t="s">
        <v>184</v>
      </c>
      <c r="N355" s="233">
        <v>0</v>
      </c>
      <c r="O355" s="254">
        <v>0</v>
      </c>
      <c r="P355" s="1"/>
      <c r="Q355" s="266" t="s">
        <v>192</v>
      </c>
      <c r="R355" s="233"/>
      <c r="S355" s="233"/>
      <c r="T355" s="254"/>
      <c r="U355" s="1"/>
      <c r="V355" s="87"/>
      <c r="W355" s="88"/>
      <c r="X355" s="88"/>
      <c r="Y355" s="88"/>
      <c r="Z355" s="88"/>
      <c r="AA355" s="87"/>
      <c r="AB355" s="88"/>
      <c r="AC355" s="88"/>
      <c r="AD355" s="88"/>
      <c r="AE355" s="89"/>
      <c r="AF355" s="88"/>
      <c r="AG355" s="88"/>
      <c r="AH355" s="88"/>
      <c r="AI355" s="88"/>
      <c r="AJ355" s="88"/>
      <c r="AK355" s="87"/>
      <c r="AL355" s="88"/>
      <c r="AM355" s="88"/>
      <c r="AN355" s="88"/>
      <c r="AO355" s="88"/>
      <c r="AP355" s="89"/>
      <c r="AQ355" s="1"/>
      <c r="AR355" s="1"/>
    </row>
    <row r="356" spans="1:44" ht="15" thickBot="1" x14ac:dyDescent="0.4">
      <c r="A356" s="674"/>
      <c r="B356" s="293"/>
      <c r="C356" s="232"/>
      <c r="D356" s="232"/>
      <c r="E356" s="231">
        <f t="shared" si="50"/>
        <v>0</v>
      </c>
      <c r="F356" s="253"/>
      <c r="G356" s="191"/>
      <c r="H356" s="232"/>
      <c r="I356" s="232"/>
      <c r="J356" s="232"/>
      <c r="K356" s="232"/>
      <c r="L356" s="232"/>
      <c r="M356" s="232"/>
      <c r="N356" s="232"/>
      <c r="O356" s="253"/>
      <c r="P356" s="1"/>
      <c r="Q356" s="280"/>
      <c r="R356" s="281"/>
      <c r="S356" s="281"/>
      <c r="T356" s="282"/>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row>
    <row r="357" spans="1:44" x14ac:dyDescent="0.35">
      <c r="A357" s="664" t="s">
        <v>80</v>
      </c>
      <c r="B357" s="283" t="s">
        <v>81</v>
      </c>
      <c r="C357" s="234"/>
      <c r="D357" s="234"/>
      <c r="E357" s="234">
        <f>COUNTA(Q357:S357)</f>
        <v>0</v>
      </c>
      <c r="F357" s="235"/>
      <c r="G357" s="190"/>
      <c r="H357" s="234"/>
      <c r="I357" s="234"/>
      <c r="J357" s="234"/>
      <c r="K357" s="234"/>
      <c r="L357" s="234"/>
      <c r="M357" s="234"/>
      <c r="N357" s="234">
        <v>0</v>
      </c>
      <c r="O357" s="235"/>
      <c r="P357" s="1"/>
      <c r="Q357" s="283"/>
      <c r="R357" s="234"/>
      <c r="S357" s="234"/>
      <c r="T357" s="235"/>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row>
    <row r="358" spans="1:44" x14ac:dyDescent="0.35">
      <c r="A358" s="665"/>
      <c r="B358" s="268" t="s">
        <v>82</v>
      </c>
      <c r="C358" s="238"/>
      <c r="D358" s="238"/>
      <c r="E358" s="238">
        <f>COUNTA(Q362:S362)</f>
        <v>0</v>
      </c>
      <c r="F358" s="239"/>
      <c r="G358" s="191"/>
      <c r="H358" s="238"/>
      <c r="I358" s="238"/>
      <c r="J358" s="238"/>
      <c r="K358" s="238"/>
      <c r="L358" s="238"/>
      <c r="M358" s="238"/>
      <c r="N358" s="238">
        <v>0</v>
      </c>
      <c r="O358" s="239"/>
      <c r="P358" s="1"/>
      <c r="Q358" s="268"/>
      <c r="R358" s="238"/>
      <c r="S358" s="238"/>
      <c r="T358" s="239"/>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row>
    <row r="359" spans="1:44" x14ac:dyDescent="0.35">
      <c r="A359" s="665"/>
      <c r="B359" s="267"/>
      <c r="C359" s="236"/>
      <c r="D359" s="236"/>
      <c r="E359" s="236">
        <f t="shared" ref="E359" si="51">COUNTA(Q359:S359)</f>
        <v>0</v>
      </c>
      <c r="F359" s="237"/>
      <c r="G359" s="191"/>
      <c r="H359" s="236"/>
      <c r="I359" s="236"/>
      <c r="J359" s="236"/>
      <c r="K359" s="236"/>
      <c r="L359" s="236"/>
      <c r="M359" s="236"/>
      <c r="N359" s="236"/>
      <c r="O359" s="237"/>
      <c r="P359" s="1"/>
      <c r="Q359" s="267"/>
      <c r="R359" s="236"/>
      <c r="S359" s="236"/>
      <c r="T359" s="237"/>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row>
    <row r="360" spans="1:44" x14ac:dyDescent="0.35">
      <c r="A360" s="665"/>
      <c r="B360" s="268"/>
      <c r="C360" s="238"/>
      <c r="D360" s="238"/>
      <c r="E360" s="238">
        <f t="shared" ref="E360" si="52">COUNTA(Q364:S364)</f>
        <v>0</v>
      </c>
      <c r="F360" s="239"/>
      <c r="G360" s="191"/>
      <c r="H360" s="238"/>
      <c r="I360" s="238"/>
      <c r="J360" s="238"/>
      <c r="K360" s="238"/>
      <c r="L360" s="238"/>
      <c r="M360" s="238"/>
      <c r="N360" s="238"/>
      <c r="O360" s="239"/>
      <c r="P360" s="1"/>
      <c r="Q360" s="268"/>
      <c r="R360" s="238"/>
      <c r="S360" s="238"/>
      <c r="T360" s="239"/>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row>
    <row r="361" spans="1:44" x14ac:dyDescent="0.35">
      <c r="A361" s="665"/>
      <c r="B361" s="267"/>
      <c r="C361" s="236"/>
      <c r="D361" s="236"/>
      <c r="E361" s="236">
        <f t="shared" ref="E361" si="53">COUNTA(Q361:S361)</f>
        <v>0</v>
      </c>
      <c r="F361" s="237"/>
      <c r="G361" s="191"/>
      <c r="H361" s="236"/>
      <c r="I361" s="236"/>
      <c r="J361" s="236"/>
      <c r="K361" s="236"/>
      <c r="L361" s="236"/>
      <c r="M361" s="236"/>
      <c r="N361" s="236"/>
      <c r="O361" s="237"/>
      <c r="P361" s="1"/>
      <c r="Q361" s="267"/>
      <c r="R361" s="236"/>
      <c r="S361" s="236"/>
      <c r="T361" s="237"/>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row>
    <row r="362" spans="1:44" ht="15" thickBot="1" x14ac:dyDescent="0.4">
      <c r="A362" s="666"/>
      <c r="B362" s="269"/>
      <c r="C362" s="240"/>
      <c r="D362" s="240"/>
      <c r="E362" s="240">
        <f t="shared" ref="E362" si="54">COUNTA(Q366:S366)</f>
        <v>0</v>
      </c>
      <c r="F362" s="241"/>
      <c r="G362" s="194"/>
      <c r="H362" s="240"/>
      <c r="I362" s="240"/>
      <c r="J362" s="240"/>
      <c r="K362" s="240"/>
      <c r="L362" s="240"/>
      <c r="M362" s="240"/>
      <c r="N362" s="240"/>
      <c r="O362" s="241"/>
      <c r="P362" s="1"/>
      <c r="Q362" s="269"/>
      <c r="R362" s="240"/>
      <c r="S362" s="240"/>
      <c r="T362" s="24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row>
    <row r="363" spans="1:44" ht="15" thickBot="1" x14ac:dyDescent="0.4">
      <c r="A363" s="120"/>
      <c r="B363" s="120"/>
      <c r="C363" s="120"/>
      <c r="D363" s="120"/>
      <c r="E363" s="120"/>
      <c r="F363" s="120"/>
      <c r="G363" s="120"/>
      <c r="H363" s="120"/>
      <c r="I363" s="120"/>
      <c r="J363" s="120"/>
      <c r="K363" s="120"/>
      <c r="L363" s="120"/>
      <c r="M363" s="120"/>
      <c r="N363" s="120"/>
      <c r="O363" s="120"/>
      <c r="P363" s="120"/>
      <c r="Q363" s="120"/>
      <c r="R363" s="120"/>
      <c r="S363" s="120"/>
      <c r="T363" s="120"/>
      <c r="U363" s="120"/>
      <c r="V363" s="120"/>
      <c r="W363" s="120"/>
      <c r="X363" s="120"/>
      <c r="Y363" s="120"/>
      <c r="Z363" s="120"/>
      <c r="AA363" s="120"/>
      <c r="AB363" s="120"/>
      <c r="AC363" s="120"/>
      <c r="AD363" s="120"/>
      <c r="AE363" s="120"/>
      <c r="AF363" s="120"/>
      <c r="AG363" s="120"/>
      <c r="AH363" s="120"/>
      <c r="AI363" s="120"/>
      <c r="AJ363" s="120"/>
      <c r="AK363" s="120"/>
      <c r="AL363" s="120"/>
      <c r="AM363" s="120"/>
      <c r="AN363" s="120"/>
      <c r="AO363" s="120"/>
      <c r="AP363" s="120"/>
      <c r="AQ363" s="120"/>
    </row>
    <row r="364" spans="1:44" x14ac:dyDescent="0.35">
      <c r="A364" s="122" t="s">
        <v>152</v>
      </c>
      <c r="B364" s="178" t="s">
        <v>461</v>
      </c>
      <c r="G364" s="120"/>
      <c r="AR364" t="s">
        <v>153</v>
      </c>
    </row>
    <row r="365" spans="1:44" x14ac:dyDescent="0.35">
      <c r="A365" s="123" t="s">
        <v>154</v>
      </c>
      <c r="B365" s="181">
        <v>1</v>
      </c>
      <c r="G365" s="120"/>
      <c r="AR365" t="s">
        <v>155</v>
      </c>
    </row>
    <row r="366" spans="1:44" ht="15" thickBot="1" x14ac:dyDescent="0.4">
      <c r="A366" s="125" t="s">
        <v>156</v>
      </c>
      <c r="B366" s="126" t="s">
        <v>190</v>
      </c>
      <c r="G366" s="120"/>
      <c r="AR366" s="3" t="s">
        <v>158</v>
      </c>
    </row>
    <row r="367" spans="1:44" x14ac:dyDescent="0.35">
      <c r="A367" s="4"/>
      <c r="B367" s="4"/>
      <c r="C367" s="4"/>
      <c r="D367" s="4"/>
      <c r="E367" s="4"/>
      <c r="F367" s="4"/>
      <c r="G367" s="121"/>
      <c r="H367" s="4"/>
      <c r="I367" s="4"/>
      <c r="J367" s="4"/>
      <c r="K367" s="4"/>
      <c r="L367" s="4"/>
      <c r="M367" s="4"/>
      <c r="N367" s="4"/>
      <c r="O367" s="4"/>
      <c r="P367" s="4"/>
      <c r="Q367" s="4"/>
      <c r="R367" s="4"/>
      <c r="S367" s="4"/>
      <c r="T367" s="4"/>
      <c r="U367" s="4"/>
      <c r="V367" s="658" t="s">
        <v>159</v>
      </c>
      <c r="W367" s="659"/>
      <c r="X367" s="659"/>
      <c r="Y367" s="659"/>
      <c r="Z367" s="659"/>
      <c r="AA367" s="658" t="s">
        <v>160</v>
      </c>
      <c r="AB367" s="659"/>
      <c r="AC367" s="659"/>
      <c r="AD367" s="659"/>
      <c r="AE367" s="659"/>
      <c r="AF367" s="658" t="s">
        <v>161</v>
      </c>
      <c r="AG367" s="659"/>
      <c r="AH367" s="659"/>
      <c r="AI367" s="659"/>
      <c r="AJ367" s="660"/>
      <c r="AK367" s="655" t="s">
        <v>162</v>
      </c>
      <c r="AL367" s="656"/>
      <c r="AM367" s="656"/>
      <c r="AN367" s="656"/>
      <c r="AO367" s="656"/>
      <c r="AP367" s="657"/>
      <c r="AQ367" s="4"/>
      <c r="AR367" t="s">
        <v>163</v>
      </c>
    </row>
    <row r="368" spans="1:44" ht="43.5" x14ac:dyDescent="0.35">
      <c r="A368" s="4"/>
      <c r="B368" s="69" t="s">
        <v>56</v>
      </c>
      <c r="C368" s="70" t="s">
        <v>57</v>
      </c>
      <c r="D368" s="70" t="s">
        <v>58</v>
      </c>
      <c r="E368" s="69" t="s">
        <v>164</v>
      </c>
      <c r="F368" s="71" t="s">
        <v>59</v>
      </c>
      <c r="G368" s="121"/>
      <c r="H368" s="284" t="s">
        <v>165</v>
      </c>
      <c r="I368" s="285" t="s">
        <v>166</v>
      </c>
      <c r="J368" s="285" t="s">
        <v>167</v>
      </c>
      <c r="K368" s="286" t="s">
        <v>168</v>
      </c>
      <c r="L368" s="285" t="s">
        <v>169</v>
      </c>
      <c r="M368" s="285" t="s">
        <v>170</v>
      </c>
      <c r="N368" s="285" t="s">
        <v>171</v>
      </c>
      <c r="O368" s="287" t="s">
        <v>172</v>
      </c>
      <c r="Q368" s="114" t="s">
        <v>173</v>
      </c>
      <c r="R368" s="115" t="s">
        <v>174</v>
      </c>
      <c r="S368" s="116" t="s">
        <v>175</v>
      </c>
      <c r="T368" s="72" t="s">
        <v>176</v>
      </c>
      <c r="V368" s="76" t="s">
        <v>177</v>
      </c>
      <c r="W368" s="77" t="s">
        <v>178</v>
      </c>
      <c r="X368" s="77" t="s">
        <v>179</v>
      </c>
      <c r="Y368" s="77" t="s">
        <v>180</v>
      </c>
      <c r="Z368" s="78" t="s">
        <v>181</v>
      </c>
      <c r="AA368" s="76" t="s">
        <v>177</v>
      </c>
      <c r="AB368" s="77" t="s">
        <v>178</v>
      </c>
      <c r="AC368" s="77" t="s">
        <v>179</v>
      </c>
      <c r="AD368" s="77" t="s">
        <v>180</v>
      </c>
      <c r="AE368" s="78" t="s">
        <v>181</v>
      </c>
      <c r="AF368" s="76" t="s">
        <v>177</v>
      </c>
      <c r="AG368" s="77" t="s">
        <v>178</v>
      </c>
      <c r="AH368" s="77" t="s">
        <v>179</v>
      </c>
      <c r="AI368" s="77" t="s">
        <v>180</v>
      </c>
      <c r="AJ368" s="79" t="s">
        <v>181</v>
      </c>
      <c r="AK368" s="80" t="s">
        <v>173</v>
      </c>
      <c r="AL368" s="81"/>
      <c r="AM368" s="81" t="s">
        <v>174</v>
      </c>
      <c r="AN368" s="81"/>
      <c r="AO368" s="81" t="s">
        <v>175</v>
      </c>
      <c r="AP368" s="82"/>
      <c r="AR368" t="s">
        <v>182</v>
      </c>
    </row>
    <row r="369" spans="1:44" ht="15" thickBot="1" x14ac:dyDescent="0.4">
      <c r="F369" s="5"/>
      <c r="G369" s="120"/>
      <c r="AR369" t="s">
        <v>183</v>
      </c>
    </row>
    <row r="370" spans="1:44" x14ac:dyDescent="0.35">
      <c r="A370" s="661" t="s">
        <v>60</v>
      </c>
      <c r="B370" s="255" t="s">
        <v>61</v>
      </c>
      <c r="C370" s="212">
        <v>1</v>
      </c>
      <c r="D370" s="212">
        <v>2</v>
      </c>
      <c r="E370" s="212">
        <f t="shared" ref="E370:E389" si="55">COUNTA(Q370:S370)</f>
        <v>2</v>
      </c>
      <c r="F370" s="213" cm="1">
        <f t="array" ref="F370">INDEX(CALCOLI!$R$12:$AC$12, ,_xlfn.XMATCH(B366,CALCOLI!$R$1:$AC$1,0))</f>
        <v>330</v>
      </c>
      <c r="G370" s="190"/>
      <c r="H370" s="255">
        <v>0.1</v>
      </c>
      <c r="I370" s="212">
        <v>10</v>
      </c>
      <c r="J370" s="212" t="s">
        <v>184</v>
      </c>
      <c r="K370" s="212">
        <v>0</v>
      </c>
      <c r="L370" s="212">
        <v>1</v>
      </c>
      <c r="M370" s="212" t="s">
        <v>184</v>
      </c>
      <c r="N370" s="212">
        <v>0</v>
      </c>
      <c r="O370" s="256">
        <v>0</v>
      </c>
      <c r="P370" s="1"/>
      <c r="Q370" s="255" t="str" cm="1">
        <f t="array" ref="Q370">INDEX(CALCOLI!$R$17:$AC$17, ,_xlfn.XMATCH(B366,CALCOLI!$R$1:$AC$1,0))</f>
        <v>264,324</v>
      </c>
      <c r="R370" s="212" t="str" cm="1">
        <f t="array" ref="R370">INDEX(CALCOLI!$R$18:$AC$18, ,_xlfn.XMATCH(B366,CALCOLI!$R$1:$AC$1,0))</f>
        <v>1037,1307</v>
      </c>
      <c r="S370" s="212"/>
      <c r="T370" s="256">
        <v>0.1</v>
      </c>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t="s">
        <v>185</v>
      </c>
    </row>
    <row r="371" spans="1:44" x14ac:dyDescent="0.35">
      <c r="A371" s="662"/>
      <c r="B371" s="288" t="s">
        <v>62</v>
      </c>
      <c r="C371" s="214">
        <v>1</v>
      </c>
      <c r="D371" s="214">
        <v>12</v>
      </c>
      <c r="E371" s="214">
        <f t="shared" si="55"/>
        <v>2</v>
      </c>
      <c r="F371" s="215" cm="1">
        <f t="array" ref="F371">INDEX(CALCOLI!$R$12:$AC$12, ,_xlfn.XMATCH(B366,CALCOLI!$R$1:$AC$1,0))</f>
        <v>330</v>
      </c>
      <c r="G371" s="191"/>
      <c r="H371" s="257">
        <v>0.1</v>
      </c>
      <c r="I371" s="215">
        <v>10</v>
      </c>
      <c r="J371" s="215" t="s">
        <v>184</v>
      </c>
      <c r="K371" s="215">
        <v>0</v>
      </c>
      <c r="L371" s="215">
        <v>1</v>
      </c>
      <c r="M371" s="215" t="s">
        <v>184</v>
      </c>
      <c r="N371" s="215">
        <v>0</v>
      </c>
      <c r="O371" s="258">
        <v>0</v>
      </c>
      <c r="P371" s="1"/>
      <c r="Q371" s="257" t="str" cm="1">
        <f t="array" ref="Q371">INDEX(CALCOLI!$R$17:$AC$17, ,_xlfn.XMATCH(B366,CALCOLI!$R$1:$AC$1,0))</f>
        <v>264,324</v>
      </c>
      <c r="R371" s="215" t="str" cm="1">
        <f t="array" ref="R371">INDEX(CALCOLI!$R$18:$AC$18, ,_xlfn.XMATCH(B366,CALCOLI!$R$1:$AC$1,0))</f>
        <v>1037,1307</v>
      </c>
      <c r="S371" s="215"/>
      <c r="T371" s="258">
        <v>0.1</v>
      </c>
      <c r="U371" s="1"/>
      <c r="V371" s="192"/>
      <c r="W371" s="1"/>
      <c r="X371" s="1"/>
      <c r="Y371" s="192"/>
      <c r="Z371" s="192"/>
      <c r="AA371" s="192"/>
      <c r="AB371" s="192"/>
      <c r="AC371" s="192"/>
      <c r="AD371" s="192"/>
      <c r="AE371" s="1"/>
      <c r="AF371" s="1"/>
      <c r="AG371" s="1"/>
      <c r="AH371" s="1"/>
      <c r="AI371" s="1"/>
      <c r="AJ371" s="1"/>
      <c r="AK371" s="1"/>
      <c r="AL371" s="1"/>
      <c r="AM371" s="1"/>
      <c r="AN371" s="1"/>
      <c r="AO371" s="1"/>
      <c r="AP371" s="1"/>
      <c r="AQ371" s="1"/>
      <c r="AR371" s="1" t="s">
        <v>157</v>
      </c>
    </row>
    <row r="372" spans="1:44" x14ac:dyDescent="0.35">
      <c r="A372" s="662"/>
      <c r="B372" s="259" t="s">
        <v>63</v>
      </c>
      <c r="C372" s="218"/>
      <c r="D372" s="218"/>
      <c r="E372" s="217">
        <f t="shared" si="55"/>
        <v>2</v>
      </c>
      <c r="F372" s="219" cm="1">
        <f t="array" ref="F372">INDEX(CALCOLI!$R$20:$AC$20, ,_xlfn.XMATCH(B366,CALCOLI!$R$1:$AC$1,0))</f>
        <v>667</v>
      </c>
      <c r="G372" s="193"/>
      <c r="H372" s="259">
        <v>0.1</v>
      </c>
      <c r="I372" s="217">
        <v>1</v>
      </c>
      <c r="J372" s="217" t="s">
        <v>184</v>
      </c>
      <c r="K372" s="217">
        <v>0</v>
      </c>
      <c r="L372" s="217">
        <v>1</v>
      </c>
      <c r="M372" s="217" t="s">
        <v>186</v>
      </c>
      <c r="N372" s="217">
        <v>0</v>
      </c>
      <c r="O372" s="260">
        <v>2</v>
      </c>
      <c r="P372" s="1"/>
      <c r="Q372" s="259" t="str" cm="1">
        <f t="array" ref="Q372">INDEX(CALCOLI!$R$21:$AC$21, ,_xlfn.XMATCH(B366,CALCOLI!$R$1:$AC$1,0))</f>
        <v>1067,1440</v>
      </c>
      <c r="R372" s="217" t="str" cm="1">
        <f t="array" ref="R372">INDEX(CALCOLI!$R$22:$AC$22, ,_xlfn.XMATCH(B366,CALCOLI!$R$1:$AC$1,0))</f>
        <v>0,294</v>
      </c>
      <c r="S372" s="217"/>
      <c r="T372" s="260">
        <v>0.1</v>
      </c>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t="s">
        <v>187</v>
      </c>
    </row>
    <row r="373" spans="1:44" ht="15" thickBot="1" x14ac:dyDescent="0.4">
      <c r="A373" s="663"/>
      <c r="B373" s="291"/>
      <c r="C373" s="216"/>
      <c r="D373" s="216"/>
      <c r="E373" s="214">
        <f t="shared" si="55"/>
        <v>0</v>
      </c>
      <c r="F373" s="292"/>
      <c r="G373" s="194"/>
      <c r="H373" s="272"/>
      <c r="I373" s="273"/>
      <c r="J373" s="273"/>
      <c r="K373" s="273"/>
      <c r="L373" s="273"/>
      <c r="M373" s="273"/>
      <c r="N373" s="273"/>
      <c r="O373" s="274"/>
      <c r="P373" s="1"/>
      <c r="Q373" s="272"/>
      <c r="R373" s="273"/>
      <c r="S373" s="273"/>
      <c r="T373" s="274"/>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t="s">
        <v>188</v>
      </c>
    </row>
    <row r="374" spans="1:44" x14ac:dyDescent="0.35">
      <c r="A374" s="667" t="s">
        <v>64</v>
      </c>
      <c r="B374" s="275" t="s">
        <v>65</v>
      </c>
      <c r="C374" s="220">
        <v>2</v>
      </c>
      <c r="D374" s="220">
        <v>2</v>
      </c>
      <c r="E374" s="220">
        <f t="shared" si="55"/>
        <v>1</v>
      </c>
      <c r="F374" s="242">
        <v>120</v>
      </c>
      <c r="G374" s="190"/>
      <c r="H374" s="270">
        <v>0.2</v>
      </c>
      <c r="I374" s="270">
        <v>30</v>
      </c>
      <c r="J374" s="270" t="s">
        <v>184</v>
      </c>
      <c r="K374" s="270">
        <v>0</v>
      </c>
      <c r="L374" s="270">
        <v>1</v>
      </c>
      <c r="M374" s="270" t="s">
        <v>184</v>
      </c>
      <c r="N374" s="270">
        <v>0</v>
      </c>
      <c r="O374" s="271">
        <v>0</v>
      </c>
      <c r="P374" s="1"/>
      <c r="Q374" s="566" t="s">
        <v>192</v>
      </c>
      <c r="R374" s="220"/>
      <c r="S374" s="220"/>
      <c r="T374" s="242">
        <v>0.1</v>
      </c>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t="s">
        <v>189</v>
      </c>
    </row>
    <row r="375" spans="1:44" x14ac:dyDescent="0.35">
      <c r="A375" s="668"/>
      <c r="B375" s="262" t="s">
        <v>66</v>
      </c>
      <c r="C375" s="223">
        <v>2</v>
      </c>
      <c r="D375" s="223">
        <v>10</v>
      </c>
      <c r="E375" s="223">
        <f t="shared" si="55"/>
        <v>2</v>
      </c>
      <c r="F375" s="245">
        <v>240</v>
      </c>
      <c r="G375" s="191"/>
      <c r="H375" s="223">
        <v>0.4</v>
      </c>
      <c r="I375" s="223">
        <v>20</v>
      </c>
      <c r="J375" s="223" t="s">
        <v>184</v>
      </c>
      <c r="K375" s="223">
        <v>0</v>
      </c>
      <c r="L375" s="223">
        <v>0.8</v>
      </c>
      <c r="M375" s="223" t="s">
        <v>184</v>
      </c>
      <c r="N375" s="223">
        <v>0</v>
      </c>
      <c r="O375" s="245">
        <v>0</v>
      </c>
      <c r="P375" s="1"/>
      <c r="Q375" s="568" t="s">
        <v>500</v>
      </c>
      <c r="R375" s="569" t="s">
        <v>491</v>
      </c>
      <c r="S375" s="223"/>
      <c r="T375" s="245">
        <v>0.2</v>
      </c>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t="s">
        <v>190</v>
      </c>
    </row>
    <row r="376" spans="1:44" x14ac:dyDescent="0.35">
      <c r="A376" s="668"/>
      <c r="B376" s="261" t="s">
        <v>67</v>
      </c>
      <c r="C376" s="221">
        <v>1</v>
      </c>
      <c r="D376" s="221">
        <v>20</v>
      </c>
      <c r="E376" s="221">
        <f t="shared" si="55"/>
        <v>1</v>
      </c>
      <c r="F376" s="243">
        <v>120</v>
      </c>
      <c r="G376" s="191"/>
      <c r="H376" s="221">
        <v>0.25</v>
      </c>
      <c r="I376" s="221">
        <v>30</v>
      </c>
      <c r="J376" s="221" t="s">
        <v>184</v>
      </c>
      <c r="K376" s="221">
        <v>0</v>
      </c>
      <c r="L376" s="221">
        <v>0.8</v>
      </c>
      <c r="M376" s="221" t="s">
        <v>184</v>
      </c>
      <c r="N376" s="221">
        <v>0</v>
      </c>
      <c r="O376" s="243">
        <v>0</v>
      </c>
      <c r="P376" s="1"/>
      <c r="Q376" s="567" t="s">
        <v>490</v>
      </c>
      <c r="R376" s="221"/>
      <c r="S376" s="221"/>
      <c r="T376" s="243">
        <v>0.15</v>
      </c>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row>
    <row r="377" spans="1:44" x14ac:dyDescent="0.35">
      <c r="A377" s="668"/>
      <c r="B377" s="262" t="s">
        <v>68</v>
      </c>
      <c r="C377" s="223">
        <v>2</v>
      </c>
      <c r="D377" s="223">
        <v>20</v>
      </c>
      <c r="E377" s="223">
        <f t="shared" si="55"/>
        <v>1</v>
      </c>
      <c r="F377" s="245">
        <v>120</v>
      </c>
      <c r="G377" s="191"/>
      <c r="H377" s="223">
        <v>0.4</v>
      </c>
      <c r="I377" s="223">
        <v>20</v>
      </c>
      <c r="J377" s="223" t="s">
        <v>184</v>
      </c>
      <c r="K377" s="223">
        <v>0</v>
      </c>
      <c r="L377" s="223">
        <v>0.8</v>
      </c>
      <c r="M377" s="223" t="s">
        <v>184</v>
      </c>
      <c r="N377" s="223">
        <v>0</v>
      </c>
      <c r="O377" s="245">
        <v>0</v>
      </c>
      <c r="P377" s="1"/>
      <c r="Q377" s="568" t="s">
        <v>192</v>
      </c>
      <c r="R377" s="223"/>
      <c r="S377" s="223"/>
      <c r="T377" s="245">
        <v>0.2</v>
      </c>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row>
    <row r="378" spans="1:44" ht="15" thickBot="1" x14ac:dyDescent="0.4">
      <c r="A378" s="669"/>
      <c r="B378" s="276"/>
      <c r="C378" s="222"/>
      <c r="D378" s="222"/>
      <c r="E378" s="221">
        <f t="shared" si="55"/>
        <v>0</v>
      </c>
      <c r="F378" s="244"/>
      <c r="G378" s="194"/>
      <c r="H378" s="222"/>
      <c r="I378" s="222"/>
      <c r="J378" s="222"/>
      <c r="K378" s="222"/>
      <c r="L378" s="222"/>
      <c r="M378" s="222"/>
      <c r="N378" s="222"/>
      <c r="O378" s="244"/>
      <c r="P378" s="1"/>
      <c r="Q378" s="276"/>
      <c r="R378" s="222"/>
      <c r="S378" s="222"/>
      <c r="T378" s="244"/>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row>
    <row r="379" spans="1:44" x14ac:dyDescent="0.35">
      <c r="A379" s="670" t="s">
        <v>69</v>
      </c>
      <c r="B379" s="277" t="s">
        <v>70</v>
      </c>
      <c r="C379" s="224">
        <v>1</v>
      </c>
      <c r="D379" s="224">
        <v>20</v>
      </c>
      <c r="E379" s="224">
        <f t="shared" si="55"/>
        <v>2</v>
      </c>
      <c r="F379" s="225" cm="1">
        <f t="array" ref="F379">INDEX(CALCOLI!$R$2:$AC$2, ,_xlfn.XMATCH(B366,CALCOLI!$R$1:$AC$1,0))</f>
        <v>60</v>
      </c>
      <c r="G379" s="190"/>
      <c r="H379" s="224">
        <v>0.2</v>
      </c>
      <c r="I379" s="224">
        <v>30</v>
      </c>
      <c r="J379" s="224" t="s">
        <v>184</v>
      </c>
      <c r="K379" s="224">
        <v>0</v>
      </c>
      <c r="L379" s="224">
        <v>1</v>
      </c>
      <c r="M379" s="224" t="s">
        <v>184</v>
      </c>
      <c r="N379" s="224">
        <v>0</v>
      </c>
      <c r="O379" s="246">
        <v>0</v>
      </c>
      <c r="P379" s="1"/>
      <c r="Q379" s="277" t="str" cm="1">
        <f t="array" ref="Q379">INDEX(CALCOLI!$R$5:$AC$5, ,_xlfn.XMATCH(B366,CALCOLI!$R$1:$AC$1,0))</f>
        <v>360,420</v>
      </c>
      <c r="R379" s="224" t="str" cm="1">
        <f t="array" ref="R379">INDEX(CALCOLI!$R$6:$AC$6, ,_xlfn.XMATCH(B366,CALCOLI!$R$1:$AC$1,0))</f>
        <v>900,900</v>
      </c>
      <c r="S379" s="224"/>
      <c r="T379" s="246">
        <v>0.1</v>
      </c>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row>
    <row r="380" spans="1:44" x14ac:dyDescent="0.35">
      <c r="A380" s="671"/>
      <c r="B380" s="264" t="s">
        <v>71</v>
      </c>
      <c r="C380" s="227"/>
      <c r="D380" s="227"/>
      <c r="E380" s="227">
        <f t="shared" si="55"/>
        <v>2</v>
      </c>
      <c r="F380" s="228" cm="1">
        <f t="array" ref="F380">INDEX(CALCOLI!$R$2:$AC$2, ,_xlfn.XMATCH(B366,CALCOLI!$R$1:$AC$1,0))</f>
        <v>60</v>
      </c>
      <c r="G380" s="191"/>
      <c r="H380" s="227">
        <v>0.2</v>
      </c>
      <c r="I380" s="227">
        <v>30</v>
      </c>
      <c r="J380" s="227" t="s">
        <v>184</v>
      </c>
      <c r="K380" s="227">
        <v>0</v>
      </c>
      <c r="L380" s="227">
        <v>1</v>
      </c>
      <c r="M380" s="227" t="s">
        <v>184</v>
      </c>
      <c r="N380" s="227">
        <v>0</v>
      </c>
      <c r="O380" s="248">
        <v>0</v>
      </c>
      <c r="P380" s="1"/>
      <c r="Q380" s="264" t="str" cm="1">
        <f t="array" ref="Q380">INDEX(CALCOLI!$R$5:$AC$5, ,_xlfn.XMATCH(B366,CALCOLI!$R$1:$AC$1,0))</f>
        <v>360,420</v>
      </c>
      <c r="R380" s="227" t="str" cm="1">
        <f t="array" ref="R380">INDEX(CALCOLI!$R$6:$AC$6, ,_xlfn.XMATCH(B366,CALCOLI!$R$1:$AC$1,0))</f>
        <v>900,900</v>
      </c>
      <c r="S380" s="227"/>
      <c r="T380" s="248">
        <v>0.1</v>
      </c>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row>
    <row r="381" spans="1:44" x14ac:dyDescent="0.35">
      <c r="A381" s="671"/>
      <c r="B381" s="263" t="s">
        <v>72</v>
      </c>
      <c r="C381" s="226"/>
      <c r="D381" s="226"/>
      <c r="E381" s="226">
        <f t="shared" si="55"/>
        <v>0</v>
      </c>
      <c r="F381" s="247"/>
      <c r="G381" s="191"/>
      <c r="H381" s="226">
        <v>0.2</v>
      </c>
      <c r="I381" s="226">
        <v>30</v>
      </c>
      <c r="J381" s="226" t="s">
        <v>191</v>
      </c>
      <c r="K381" s="226">
        <v>0</v>
      </c>
      <c r="L381" s="226">
        <v>1</v>
      </c>
      <c r="M381" s="226" t="s">
        <v>184</v>
      </c>
      <c r="N381" s="226">
        <v>0</v>
      </c>
      <c r="O381" s="247">
        <v>0</v>
      </c>
      <c r="P381" s="1"/>
      <c r="Q381" s="263"/>
      <c r="R381" s="226"/>
      <c r="S381" s="226"/>
      <c r="T381" s="247">
        <v>0.1</v>
      </c>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row>
    <row r="382" spans="1:44" ht="15" thickBot="1" x14ac:dyDescent="0.4">
      <c r="A382" s="672"/>
      <c r="B382" s="278"/>
      <c r="C382" s="229"/>
      <c r="D382" s="229"/>
      <c r="E382" s="227">
        <f t="shared" si="55"/>
        <v>0</v>
      </c>
      <c r="F382" s="249"/>
      <c r="G382" s="194"/>
      <c r="H382" s="229"/>
      <c r="I382" s="229"/>
      <c r="J382" s="229"/>
      <c r="K382" s="229"/>
      <c r="L382" s="229"/>
      <c r="M382" s="229"/>
      <c r="N382" s="229"/>
      <c r="O382" s="249"/>
      <c r="P382" s="1"/>
      <c r="Q382" s="278"/>
      <c r="R382" s="229"/>
      <c r="S382" s="229"/>
      <c r="T382" s="249"/>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row>
    <row r="383" spans="1:44" x14ac:dyDescent="0.35">
      <c r="A383" s="673" t="s">
        <v>73</v>
      </c>
      <c r="B383" s="279" t="s">
        <v>74</v>
      </c>
      <c r="C383" s="230"/>
      <c r="D383" s="230"/>
      <c r="E383" s="230">
        <f t="shared" si="55"/>
        <v>0</v>
      </c>
      <c r="F383" s="250"/>
      <c r="G383" s="190"/>
      <c r="H383" s="230">
        <v>0.25</v>
      </c>
      <c r="I383" s="230">
        <v>2</v>
      </c>
      <c r="J383" s="230" t="s">
        <v>184</v>
      </c>
      <c r="K383" s="230">
        <v>0</v>
      </c>
      <c r="L383" s="230">
        <v>0.5</v>
      </c>
      <c r="M383" s="230" t="s">
        <v>184</v>
      </c>
      <c r="N383" s="230">
        <v>0</v>
      </c>
      <c r="O383" s="250">
        <v>0</v>
      </c>
      <c r="P383" s="1"/>
      <c r="Q383" s="279"/>
      <c r="R383" s="230"/>
      <c r="S383" s="230"/>
      <c r="T383" s="250">
        <v>0.2</v>
      </c>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row>
    <row r="384" spans="1:44" x14ac:dyDescent="0.35">
      <c r="A384" s="674"/>
      <c r="B384" s="266" t="s">
        <v>75</v>
      </c>
      <c r="C384" s="233"/>
      <c r="D384" s="233"/>
      <c r="E384" s="233">
        <f t="shared" si="55"/>
        <v>0</v>
      </c>
      <c r="F384" s="254"/>
      <c r="G384" s="191"/>
      <c r="H384" s="233">
        <v>0.25</v>
      </c>
      <c r="I384" s="233">
        <v>2</v>
      </c>
      <c r="J384" s="233" t="s">
        <v>184</v>
      </c>
      <c r="K384" s="233">
        <v>0</v>
      </c>
      <c r="L384" s="233">
        <v>0.5</v>
      </c>
      <c r="M384" s="233" t="s">
        <v>184</v>
      </c>
      <c r="N384" s="233">
        <v>0</v>
      </c>
      <c r="O384" s="254">
        <v>0</v>
      </c>
      <c r="P384" s="1"/>
      <c r="Q384" s="266"/>
      <c r="R384" s="233"/>
      <c r="S384" s="233"/>
      <c r="T384" s="254">
        <v>0.2</v>
      </c>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row>
    <row r="385" spans="1:44" x14ac:dyDescent="0.35">
      <c r="A385" s="674"/>
      <c r="B385" s="265" t="s">
        <v>76</v>
      </c>
      <c r="C385" s="231"/>
      <c r="D385" s="231"/>
      <c r="E385" s="231">
        <f t="shared" si="55"/>
        <v>0</v>
      </c>
      <c r="F385" s="251"/>
      <c r="G385" s="191"/>
      <c r="H385" s="231"/>
      <c r="I385" s="231"/>
      <c r="J385" s="231"/>
      <c r="K385" s="231"/>
      <c r="L385" s="231"/>
      <c r="M385" s="231"/>
      <c r="N385" s="231"/>
      <c r="O385" s="251"/>
      <c r="P385" s="1"/>
      <c r="Q385" s="265"/>
      <c r="R385" s="231"/>
      <c r="S385" s="231"/>
      <c r="T385" s="25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row>
    <row r="386" spans="1:44" x14ac:dyDescent="0.35">
      <c r="A386" s="674"/>
      <c r="B386" s="266" t="s">
        <v>77</v>
      </c>
      <c r="C386" s="233"/>
      <c r="D386" s="233"/>
      <c r="E386" s="233">
        <f t="shared" si="55"/>
        <v>0</v>
      </c>
      <c r="F386" s="254"/>
      <c r="G386" s="191"/>
      <c r="H386" s="233"/>
      <c r="I386" s="233"/>
      <c r="J386" s="233"/>
      <c r="K386" s="233"/>
      <c r="L386" s="233"/>
      <c r="M386" s="233"/>
      <c r="N386" s="233"/>
      <c r="O386" s="254"/>
      <c r="P386" s="1"/>
      <c r="Q386" s="266"/>
      <c r="R386" s="233"/>
      <c r="S386" s="233"/>
      <c r="T386" s="254"/>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row>
    <row r="387" spans="1:44" x14ac:dyDescent="0.35">
      <c r="A387" s="674"/>
      <c r="B387" s="265" t="s">
        <v>78</v>
      </c>
      <c r="C387" s="231"/>
      <c r="D387" s="231"/>
      <c r="E387" s="231">
        <f t="shared" si="55"/>
        <v>1</v>
      </c>
      <c r="F387" s="231">
        <v>1440</v>
      </c>
      <c r="G387" s="191"/>
      <c r="H387" s="231">
        <v>0</v>
      </c>
      <c r="I387" s="231">
        <v>30</v>
      </c>
      <c r="J387" s="252" t="s">
        <v>186</v>
      </c>
      <c r="K387" s="231">
        <v>3</v>
      </c>
      <c r="L387" s="231">
        <v>1</v>
      </c>
      <c r="M387" s="231" t="s">
        <v>184</v>
      </c>
      <c r="N387" s="231">
        <v>0</v>
      </c>
      <c r="O387" s="251">
        <v>0</v>
      </c>
      <c r="P387" s="1"/>
      <c r="Q387" s="265" t="s">
        <v>192</v>
      </c>
      <c r="R387" s="231"/>
      <c r="S387" s="231"/>
      <c r="T387" s="251">
        <v>0</v>
      </c>
      <c r="U387" s="1"/>
      <c r="V387" s="83">
        <v>150</v>
      </c>
      <c r="W387" s="84">
        <v>20</v>
      </c>
      <c r="X387" s="84">
        <v>5</v>
      </c>
      <c r="Y387" s="84">
        <v>10</v>
      </c>
      <c r="Z387" s="84"/>
      <c r="AA387" s="83">
        <v>150</v>
      </c>
      <c r="AB387" s="84">
        <v>15</v>
      </c>
      <c r="AC387" s="84">
        <v>5</v>
      </c>
      <c r="AD387" s="84">
        <v>15</v>
      </c>
      <c r="AE387" s="85"/>
      <c r="AF387" s="84">
        <v>150</v>
      </c>
      <c r="AG387" s="84">
        <v>10</v>
      </c>
      <c r="AH387" s="84">
        <v>5</v>
      </c>
      <c r="AI387" s="84">
        <v>20</v>
      </c>
      <c r="AJ387" s="84"/>
      <c r="AK387" s="83">
        <v>580.12</v>
      </c>
      <c r="AL387" s="86" t="s">
        <v>193</v>
      </c>
      <c r="AM387" s="84">
        <v>420.57900000000001</v>
      </c>
      <c r="AN387" s="86" t="s">
        <v>193</v>
      </c>
      <c r="AO387" s="84">
        <v>0.41899999999999998</v>
      </c>
      <c r="AP387" s="85">
        <v>1201.144</v>
      </c>
      <c r="AQ387" s="1"/>
      <c r="AR387" s="1"/>
    </row>
    <row r="388" spans="1:44" x14ac:dyDescent="0.35">
      <c r="A388" s="674"/>
      <c r="B388" s="266" t="s">
        <v>79</v>
      </c>
      <c r="C388" s="233"/>
      <c r="D388" s="233"/>
      <c r="E388" s="233">
        <f>COUNTA(Q388:S388)</f>
        <v>1</v>
      </c>
      <c r="F388" s="233">
        <v>1440</v>
      </c>
      <c r="G388" s="191"/>
      <c r="H388" s="233">
        <v>0</v>
      </c>
      <c r="I388" s="233">
        <v>30</v>
      </c>
      <c r="J388" s="233" t="s">
        <v>186</v>
      </c>
      <c r="K388" s="233">
        <v>3</v>
      </c>
      <c r="L388" s="233">
        <v>1</v>
      </c>
      <c r="M388" s="233" t="s">
        <v>184</v>
      </c>
      <c r="N388" s="233">
        <v>0</v>
      </c>
      <c r="O388" s="254">
        <v>0</v>
      </c>
      <c r="P388" s="1"/>
      <c r="Q388" s="266" t="s">
        <v>192</v>
      </c>
      <c r="R388" s="233"/>
      <c r="S388" s="233"/>
      <c r="T388" s="254"/>
      <c r="U388" s="1"/>
      <c r="V388" s="87"/>
      <c r="W388" s="88"/>
      <c r="X388" s="88"/>
      <c r="Y388" s="88"/>
      <c r="Z388" s="88"/>
      <c r="AA388" s="87"/>
      <c r="AB388" s="88"/>
      <c r="AC388" s="88"/>
      <c r="AD388" s="88"/>
      <c r="AE388" s="89"/>
      <c r="AF388" s="88"/>
      <c r="AG388" s="88"/>
      <c r="AH388" s="88"/>
      <c r="AI388" s="88"/>
      <c r="AJ388" s="88"/>
      <c r="AK388" s="87"/>
      <c r="AL388" s="88"/>
      <c r="AM388" s="88"/>
      <c r="AN388" s="88"/>
      <c r="AO388" s="88"/>
      <c r="AP388" s="89"/>
      <c r="AQ388" s="1"/>
      <c r="AR388" s="1"/>
    </row>
    <row r="389" spans="1:44" ht="15" thickBot="1" x14ac:dyDescent="0.4">
      <c r="A389" s="674"/>
      <c r="B389" s="293"/>
      <c r="C389" s="232"/>
      <c r="D389" s="232"/>
      <c r="E389" s="231">
        <f t="shared" si="55"/>
        <v>0</v>
      </c>
      <c r="F389" s="253"/>
      <c r="G389" s="191"/>
      <c r="H389" s="232"/>
      <c r="I389" s="232"/>
      <c r="J389" s="232"/>
      <c r="K389" s="232"/>
      <c r="L389" s="232"/>
      <c r="M389" s="232"/>
      <c r="N389" s="232"/>
      <c r="O389" s="253"/>
      <c r="P389" s="1"/>
      <c r="Q389" s="280"/>
      <c r="R389" s="281"/>
      <c r="S389" s="281"/>
      <c r="T389" s="282"/>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row>
    <row r="390" spans="1:44" x14ac:dyDescent="0.35">
      <c r="A390" s="664" t="s">
        <v>80</v>
      </c>
      <c r="B390" s="283" t="s">
        <v>81</v>
      </c>
      <c r="C390" s="234"/>
      <c r="D390" s="234"/>
      <c r="E390" s="234">
        <f>COUNTA(Q390:S390)</f>
        <v>0</v>
      </c>
      <c r="F390" s="235"/>
      <c r="G390" s="190"/>
      <c r="H390" s="234"/>
      <c r="I390" s="234"/>
      <c r="J390" s="234"/>
      <c r="K390" s="234"/>
      <c r="L390" s="234"/>
      <c r="M390" s="234"/>
      <c r="N390" s="234">
        <v>0</v>
      </c>
      <c r="O390" s="235"/>
      <c r="P390" s="1"/>
      <c r="Q390" s="283"/>
      <c r="R390" s="234"/>
      <c r="S390" s="234"/>
      <c r="T390" s="235"/>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row>
    <row r="391" spans="1:44" x14ac:dyDescent="0.35">
      <c r="A391" s="665"/>
      <c r="B391" s="268" t="s">
        <v>82</v>
      </c>
      <c r="C391" s="238"/>
      <c r="D391" s="238"/>
      <c r="E391" s="238">
        <f>COUNTA(Q395:S395)</f>
        <v>0</v>
      </c>
      <c r="F391" s="239"/>
      <c r="G391" s="191"/>
      <c r="H391" s="238"/>
      <c r="I391" s="238"/>
      <c r="J391" s="238"/>
      <c r="K391" s="238"/>
      <c r="L391" s="238"/>
      <c r="M391" s="238"/>
      <c r="N391" s="238">
        <v>0</v>
      </c>
      <c r="O391" s="239"/>
      <c r="P391" s="1"/>
      <c r="Q391" s="268"/>
      <c r="R391" s="238"/>
      <c r="S391" s="238"/>
      <c r="T391" s="239"/>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row>
    <row r="392" spans="1:44" x14ac:dyDescent="0.35">
      <c r="A392" s="665"/>
      <c r="B392" s="267"/>
      <c r="C392" s="236"/>
      <c r="D392" s="236"/>
      <c r="E392" s="236">
        <f t="shared" ref="E392" si="56">COUNTA(Q392:S392)</f>
        <v>0</v>
      </c>
      <c r="F392" s="237"/>
      <c r="G392" s="191"/>
      <c r="H392" s="236"/>
      <c r="I392" s="236"/>
      <c r="J392" s="236"/>
      <c r="K392" s="236"/>
      <c r="L392" s="236"/>
      <c r="M392" s="236"/>
      <c r="N392" s="236"/>
      <c r="O392" s="237"/>
      <c r="P392" s="1"/>
      <c r="Q392" s="267"/>
      <c r="R392" s="236"/>
      <c r="S392" s="236"/>
      <c r="T392" s="237"/>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row>
    <row r="393" spans="1:44" x14ac:dyDescent="0.35">
      <c r="A393" s="665"/>
      <c r="B393" s="268"/>
      <c r="C393" s="238"/>
      <c r="D393" s="238"/>
      <c r="E393" s="238">
        <f t="shared" ref="E393" si="57">COUNTA(Q397:S397)</f>
        <v>0</v>
      </c>
      <c r="F393" s="239"/>
      <c r="G393" s="191"/>
      <c r="H393" s="238"/>
      <c r="I393" s="238"/>
      <c r="J393" s="238"/>
      <c r="K393" s="238"/>
      <c r="L393" s="238"/>
      <c r="M393" s="238"/>
      <c r="N393" s="238"/>
      <c r="O393" s="239"/>
      <c r="P393" s="1"/>
      <c r="Q393" s="268"/>
      <c r="R393" s="238"/>
      <c r="S393" s="238"/>
      <c r="T393" s="239"/>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row>
    <row r="394" spans="1:44" x14ac:dyDescent="0.35">
      <c r="A394" s="665"/>
      <c r="B394" s="267"/>
      <c r="C394" s="236"/>
      <c r="D394" s="236"/>
      <c r="E394" s="236">
        <f t="shared" ref="E394" si="58">COUNTA(Q394:S394)</f>
        <v>0</v>
      </c>
      <c r="F394" s="237"/>
      <c r="G394" s="191"/>
      <c r="H394" s="236"/>
      <c r="I394" s="236"/>
      <c r="J394" s="236"/>
      <c r="K394" s="236"/>
      <c r="L394" s="236"/>
      <c r="M394" s="236"/>
      <c r="N394" s="236"/>
      <c r="O394" s="237"/>
      <c r="P394" s="1"/>
      <c r="Q394" s="267"/>
      <c r="R394" s="236"/>
      <c r="S394" s="236"/>
      <c r="T394" s="237"/>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row>
    <row r="395" spans="1:44" ht="15" thickBot="1" x14ac:dyDescent="0.4">
      <c r="A395" s="666"/>
      <c r="B395" s="269"/>
      <c r="C395" s="240"/>
      <c r="D395" s="240"/>
      <c r="E395" s="240">
        <f t="shared" ref="E395" si="59">COUNTA(Q399:S399)</f>
        <v>0</v>
      </c>
      <c r="F395" s="241"/>
      <c r="G395" s="194"/>
      <c r="H395" s="240"/>
      <c r="I395" s="240"/>
      <c r="J395" s="240"/>
      <c r="K395" s="240"/>
      <c r="L395" s="240"/>
      <c r="M395" s="240"/>
      <c r="N395" s="240"/>
      <c r="O395" s="241"/>
      <c r="P395" s="1"/>
      <c r="Q395" s="269"/>
      <c r="R395" s="240"/>
      <c r="S395" s="240"/>
      <c r="T395" s="24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row>
    <row r="396" spans="1:44" ht="15" thickBot="1" x14ac:dyDescent="0.4">
      <c r="A396" s="120"/>
      <c r="B396" s="120"/>
      <c r="C396" s="120"/>
      <c r="D396" s="120"/>
      <c r="E396" s="120"/>
      <c r="F396" s="120"/>
      <c r="G396" s="120"/>
      <c r="H396" s="120"/>
      <c r="I396" s="120"/>
      <c r="J396" s="120"/>
      <c r="K396" s="120"/>
      <c r="L396" s="120"/>
      <c r="M396" s="120"/>
      <c r="N396" s="120"/>
      <c r="O396" s="120"/>
      <c r="P396" s="120"/>
      <c r="Q396" s="120"/>
      <c r="R396" s="120"/>
      <c r="S396" s="120"/>
      <c r="T396" s="120"/>
      <c r="U396" s="120"/>
      <c r="V396" s="120"/>
      <c r="W396" s="120"/>
      <c r="X396" s="120"/>
      <c r="Y396" s="120"/>
      <c r="Z396" s="120"/>
      <c r="AA396" s="120"/>
      <c r="AB396" s="120"/>
      <c r="AC396" s="120"/>
      <c r="AD396" s="120"/>
      <c r="AE396" s="120"/>
      <c r="AF396" s="120"/>
      <c r="AG396" s="120"/>
      <c r="AH396" s="120"/>
      <c r="AI396" s="120"/>
      <c r="AJ396" s="120"/>
      <c r="AK396" s="120"/>
      <c r="AL396" s="120"/>
      <c r="AM396" s="120"/>
      <c r="AN396" s="120"/>
      <c r="AO396" s="120"/>
      <c r="AP396" s="120"/>
      <c r="AQ396" s="120"/>
    </row>
    <row r="397" spans="1:44" x14ac:dyDescent="0.35">
      <c r="A397" s="122" t="s">
        <v>152</v>
      </c>
      <c r="B397" s="178" t="s">
        <v>469</v>
      </c>
      <c r="G397" s="120"/>
      <c r="AR397" t="s">
        <v>153</v>
      </c>
    </row>
    <row r="398" spans="1:44" x14ac:dyDescent="0.35">
      <c r="A398" s="123" t="s">
        <v>154</v>
      </c>
      <c r="B398" s="181">
        <v>2</v>
      </c>
      <c r="G398" s="120"/>
      <c r="AR398" t="s">
        <v>155</v>
      </c>
    </row>
    <row r="399" spans="1:44" ht="15" thickBot="1" x14ac:dyDescent="0.4">
      <c r="A399" s="125" t="s">
        <v>156</v>
      </c>
      <c r="B399" s="126" t="s">
        <v>190</v>
      </c>
      <c r="G399" s="120"/>
      <c r="AR399" s="3" t="s">
        <v>158</v>
      </c>
    </row>
    <row r="400" spans="1:44" x14ac:dyDescent="0.35">
      <c r="A400" s="4"/>
      <c r="B400" s="4"/>
      <c r="C400" s="4"/>
      <c r="D400" s="4"/>
      <c r="E400" s="4"/>
      <c r="F400" s="4"/>
      <c r="G400" s="121"/>
      <c r="H400" s="4"/>
      <c r="I400" s="4"/>
      <c r="J400" s="4"/>
      <c r="K400" s="4"/>
      <c r="L400" s="4"/>
      <c r="M400" s="4"/>
      <c r="N400" s="4"/>
      <c r="O400" s="4"/>
      <c r="P400" s="4"/>
      <c r="Q400" s="4"/>
      <c r="R400" s="4"/>
      <c r="S400" s="4"/>
      <c r="T400" s="4"/>
      <c r="U400" s="4"/>
      <c r="V400" s="658" t="s">
        <v>159</v>
      </c>
      <c r="W400" s="659"/>
      <c r="X400" s="659"/>
      <c r="Y400" s="659"/>
      <c r="Z400" s="659"/>
      <c r="AA400" s="658" t="s">
        <v>160</v>
      </c>
      <c r="AB400" s="659"/>
      <c r="AC400" s="659"/>
      <c r="AD400" s="659"/>
      <c r="AE400" s="659"/>
      <c r="AF400" s="658" t="s">
        <v>161</v>
      </c>
      <c r="AG400" s="659"/>
      <c r="AH400" s="659"/>
      <c r="AI400" s="659"/>
      <c r="AJ400" s="660"/>
      <c r="AK400" s="655" t="s">
        <v>162</v>
      </c>
      <c r="AL400" s="656"/>
      <c r="AM400" s="656"/>
      <c r="AN400" s="656"/>
      <c r="AO400" s="656"/>
      <c r="AP400" s="657"/>
      <c r="AQ400" s="4"/>
      <c r="AR400" t="s">
        <v>163</v>
      </c>
    </row>
    <row r="401" spans="1:44" ht="43.5" x14ac:dyDescent="0.35">
      <c r="A401" s="4"/>
      <c r="B401" s="69" t="s">
        <v>56</v>
      </c>
      <c r="C401" s="70" t="s">
        <v>57</v>
      </c>
      <c r="D401" s="70" t="s">
        <v>58</v>
      </c>
      <c r="E401" s="69" t="s">
        <v>164</v>
      </c>
      <c r="F401" s="71" t="s">
        <v>59</v>
      </c>
      <c r="G401" s="121"/>
      <c r="H401" s="284" t="s">
        <v>165</v>
      </c>
      <c r="I401" s="285" t="s">
        <v>166</v>
      </c>
      <c r="J401" s="285" t="s">
        <v>167</v>
      </c>
      <c r="K401" s="286" t="s">
        <v>168</v>
      </c>
      <c r="L401" s="285" t="s">
        <v>169</v>
      </c>
      <c r="M401" s="285" t="s">
        <v>170</v>
      </c>
      <c r="N401" s="285" t="s">
        <v>171</v>
      </c>
      <c r="O401" s="287" t="s">
        <v>172</v>
      </c>
      <c r="Q401" s="114" t="s">
        <v>173</v>
      </c>
      <c r="R401" s="115" t="s">
        <v>174</v>
      </c>
      <c r="S401" s="116" t="s">
        <v>175</v>
      </c>
      <c r="T401" s="72" t="s">
        <v>176</v>
      </c>
      <c r="V401" s="76" t="s">
        <v>177</v>
      </c>
      <c r="W401" s="77" t="s">
        <v>178</v>
      </c>
      <c r="X401" s="77" t="s">
        <v>179</v>
      </c>
      <c r="Y401" s="77" t="s">
        <v>180</v>
      </c>
      <c r="Z401" s="78" t="s">
        <v>181</v>
      </c>
      <c r="AA401" s="76" t="s">
        <v>177</v>
      </c>
      <c r="AB401" s="77" t="s">
        <v>178</v>
      </c>
      <c r="AC401" s="77" t="s">
        <v>179</v>
      </c>
      <c r="AD401" s="77" t="s">
        <v>180</v>
      </c>
      <c r="AE401" s="78" t="s">
        <v>181</v>
      </c>
      <c r="AF401" s="76" t="s">
        <v>177</v>
      </c>
      <c r="AG401" s="77" t="s">
        <v>178</v>
      </c>
      <c r="AH401" s="77" t="s">
        <v>179</v>
      </c>
      <c r="AI401" s="77" t="s">
        <v>180</v>
      </c>
      <c r="AJ401" s="79" t="s">
        <v>181</v>
      </c>
      <c r="AK401" s="80" t="s">
        <v>173</v>
      </c>
      <c r="AL401" s="81"/>
      <c r="AM401" s="81" t="s">
        <v>174</v>
      </c>
      <c r="AN401" s="81"/>
      <c r="AO401" s="81" t="s">
        <v>175</v>
      </c>
      <c r="AP401" s="82"/>
      <c r="AR401" t="s">
        <v>182</v>
      </c>
    </row>
    <row r="402" spans="1:44" ht="15" thickBot="1" x14ac:dyDescent="0.4">
      <c r="F402" s="5"/>
      <c r="G402" s="120"/>
      <c r="AR402" t="s">
        <v>183</v>
      </c>
    </row>
    <row r="403" spans="1:44" x14ac:dyDescent="0.35">
      <c r="A403" s="661" t="s">
        <v>60</v>
      </c>
      <c r="B403" s="255" t="s">
        <v>61</v>
      </c>
      <c r="C403" s="212">
        <v>1</v>
      </c>
      <c r="D403" s="212">
        <v>2</v>
      </c>
      <c r="E403" s="212">
        <f t="shared" ref="E403:E422" si="60">COUNTA(Q403:S403)</f>
        <v>2</v>
      </c>
      <c r="F403" s="213" cm="1">
        <f t="array" ref="F403">INDEX(CALCOLI!$R$12:$AC$12, ,_xlfn.XMATCH(B399,CALCOLI!$R$1:$AC$1,0))</f>
        <v>330</v>
      </c>
      <c r="G403" s="190"/>
      <c r="H403" s="255">
        <v>0.1</v>
      </c>
      <c r="I403" s="212">
        <v>10</v>
      </c>
      <c r="J403" s="212" t="s">
        <v>184</v>
      </c>
      <c r="K403" s="212">
        <v>0</v>
      </c>
      <c r="L403" s="212">
        <v>1</v>
      </c>
      <c r="M403" s="212" t="s">
        <v>184</v>
      </c>
      <c r="N403" s="212">
        <v>0</v>
      </c>
      <c r="O403" s="256">
        <v>0</v>
      </c>
      <c r="P403" s="1"/>
      <c r="Q403" s="255" t="str" cm="1">
        <f t="array" ref="Q403">INDEX(CALCOLI!$R$17:$AC$17, ,_xlfn.XMATCH(B399,CALCOLI!$R$1:$AC$1,0))</f>
        <v>264,324</v>
      </c>
      <c r="R403" s="212" t="str" cm="1">
        <f t="array" ref="R403">INDEX(CALCOLI!$R$18:$AC$18, ,_xlfn.XMATCH(B399,CALCOLI!$R$1:$AC$1,0))</f>
        <v>1037,1307</v>
      </c>
      <c r="S403" s="212"/>
      <c r="T403" s="256">
        <v>0.1</v>
      </c>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t="s">
        <v>185</v>
      </c>
    </row>
    <row r="404" spans="1:44" x14ac:dyDescent="0.35">
      <c r="A404" s="662"/>
      <c r="B404" s="288" t="s">
        <v>62</v>
      </c>
      <c r="C404" s="214"/>
      <c r="D404" s="214"/>
      <c r="E404" s="214">
        <f t="shared" si="60"/>
        <v>2</v>
      </c>
      <c r="F404" s="215" cm="1">
        <f t="array" ref="F404">INDEX(CALCOLI!$R$12:$AC$12, ,_xlfn.XMATCH(B399,CALCOLI!$R$1:$AC$1,0))</f>
        <v>330</v>
      </c>
      <c r="G404" s="191"/>
      <c r="H404" s="257">
        <v>0.1</v>
      </c>
      <c r="I404" s="215">
        <v>10</v>
      </c>
      <c r="J404" s="215" t="s">
        <v>184</v>
      </c>
      <c r="K404" s="215">
        <v>0</v>
      </c>
      <c r="L404" s="215">
        <v>1</v>
      </c>
      <c r="M404" s="215" t="s">
        <v>184</v>
      </c>
      <c r="N404" s="215">
        <v>0</v>
      </c>
      <c r="O404" s="258">
        <v>0</v>
      </c>
      <c r="P404" s="1"/>
      <c r="Q404" s="257" t="str" cm="1">
        <f t="array" ref="Q404">INDEX(CALCOLI!$R$17:$AC$17, ,_xlfn.XMATCH(B399,CALCOLI!$R$1:$AC$1,0))</f>
        <v>264,324</v>
      </c>
      <c r="R404" s="215" t="str" cm="1">
        <f t="array" ref="R404">INDEX(CALCOLI!$R$18:$AC$18, ,_xlfn.XMATCH(B399,CALCOLI!$R$1:$AC$1,0))</f>
        <v>1037,1307</v>
      </c>
      <c r="S404" s="215"/>
      <c r="T404" s="258">
        <v>0.1</v>
      </c>
      <c r="U404" s="1"/>
      <c r="V404" s="192"/>
      <c r="W404" s="1"/>
      <c r="X404" s="1"/>
      <c r="Y404" s="192"/>
      <c r="Z404" s="192"/>
      <c r="AA404" s="192"/>
      <c r="AB404" s="192"/>
      <c r="AC404" s="192"/>
      <c r="AD404" s="192"/>
      <c r="AE404" s="1"/>
      <c r="AF404" s="1"/>
      <c r="AG404" s="1"/>
      <c r="AH404" s="1"/>
      <c r="AI404" s="1"/>
      <c r="AJ404" s="1"/>
      <c r="AK404" s="1"/>
      <c r="AL404" s="1"/>
      <c r="AM404" s="1"/>
      <c r="AN404" s="1"/>
      <c r="AO404" s="1"/>
      <c r="AP404" s="1"/>
      <c r="AQ404" s="1"/>
      <c r="AR404" s="1" t="s">
        <v>157</v>
      </c>
    </row>
    <row r="405" spans="1:44" x14ac:dyDescent="0.35">
      <c r="A405" s="662"/>
      <c r="B405" s="259" t="s">
        <v>63</v>
      </c>
      <c r="C405" s="218"/>
      <c r="D405" s="218"/>
      <c r="E405" s="217">
        <f t="shared" si="60"/>
        <v>2</v>
      </c>
      <c r="F405" s="219" cm="1">
        <f t="array" ref="F405">INDEX(CALCOLI!$R$20:$AC$20, ,_xlfn.XMATCH(B399,CALCOLI!$R$1:$AC$1,0))</f>
        <v>667</v>
      </c>
      <c r="G405" s="193"/>
      <c r="H405" s="259">
        <v>0.1</v>
      </c>
      <c r="I405" s="217">
        <v>1</v>
      </c>
      <c r="J405" s="217" t="s">
        <v>184</v>
      </c>
      <c r="K405" s="217">
        <v>0</v>
      </c>
      <c r="L405" s="217">
        <v>1</v>
      </c>
      <c r="M405" s="217" t="s">
        <v>186</v>
      </c>
      <c r="N405" s="217">
        <v>0</v>
      </c>
      <c r="O405" s="260">
        <v>2</v>
      </c>
      <c r="P405" s="1"/>
      <c r="Q405" s="259" t="str" cm="1">
        <f t="array" ref="Q405">INDEX(CALCOLI!$R$21:$AC$21, ,_xlfn.XMATCH(B399,CALCOLI!$R$1:$AC$1,0))</f>
        <v>1067,1440</v>
      </c>
      <c r="R405" s="217" t="str" cm="1">
        <f t="array" ref="R405">INDEX(CALCOLI!$R$22:$AC$22, ,_xlfn.XMATCH(B399,CALCOLI!$R$1:$AC$1,0))</f>
        <v>0,294</v>
      </c>
      <c r="S405" s="217"/>
      <c r="T405" s="260">
        <v>0.1</v>
      </c>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t="s">
        <v>187</v>
      </c>
    </row>
    <row r="406" spans="1:44" ht="15" thickBot="1" x14ac:dyDescent="0.4">
      <c r="A406" s="663"/>
      <c r="B406" s="291"/>
      <c r="C406" s="216"/>
      <c r="D406" s="216"/>
      <c r="E406" s="214">
        <f t="shared" si="60"/>
        <v>0</v>
      </c>
      <c r="F406" s="292"/>
      <c r="G406" s="194"/>
      <c r="H406" s="272"/>
      <c r="I406" s="273"/>
      <c r="J406" s="273"/>
      <c r="K406" s="273"/>
      <c r="L406" s="273"/>
      <c r="M406" s="273"/>
      <c r="N406" s="273"/>
      <c r="O406" s="274"/>
      <c r="P406" s="1"/>
      <c r="Q406" s="272"/>
      <c r="R406" s="273"/>
      <c r="S406" s="273"/>
      <c r="T406" s="274"/>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t="s">
        <v>188</v>
      </c>
    </row>
    <row r="407" spans="1:44" x14ac:dyDescent="0.35">
      <c r="A407" s="667" t="s">
        <v>64</v>
      </c>
      <c r="B407" s="275" t="s">
        <v>65</v>
      </c>
      <c r="C407" s="220">
        <v>2</v>
      </c>
      <c r="D407" s="220">
        <v>5</v>
      </c>
      <c r="E407" s="220">
        <f t="shared" si="60"/>
        <v>1</v>
      </c>
      <c r="F407" s="242">
        <v>120</v>
      </c>
      <c r="G407" s="190"/>
      <c r="H407" s="270">
        <v>0.2</v>
      </c>
      <c r="I407" s="270">
        <v>30</v>
      </c>
      <c r="J407" s="270" t="s">
        <v>184</v>
      </c>
      <c r="K407" s="270">
        <v>0</v>
      </c>
      <c r="L407" s="270">
        <v>1</v>
      </c>
      <c r="M407" s="270" t="s">
        <v>184</v>
      </c>
      <c r="N407" s="270">
        <v>0</v>
      </c>
      <c r="O407" s="271">
        <v>0</v>
      </c>
      <c r="P407" s="1"/>
      <c r="Q407" s="566" t="s">
        <v>192</v>
      </c>
      <c r="R407" s="220"/>
      <c r="S407" s="220"/>
      <c r="T407" s="242">
        <v>0.1</v>
      </c>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t="s">
        <v>189</v>
      </c>
    </row>
    <row r="408" spans="1:44" x14ac:dyDescent="0.35">
      <c r="A408" s="668"/>
      <c r="B408" s="262" t="s">
        <v>66</v>
      </c>
      <c r="C408" s="223">
        <v>1</v>
      </c>
      <c r="D408" s="223">
        <v>7</v>
      </c>
      <c r="E408" s="223">
        <f t="shared" si="60"/>
        <v>2</v>
      </c>
      <c r="F408" s="245">
        <v>120</v>
      </c>
      <c r="G408" s="191"/>
      <c r="H408" s="223">
        <v>0.4</v>
      </c>
      <c r="I408" s="223">
        <v>20</v>
      </c>
      <c r="J408" s="223" t="s">
        <v>184</v>
      </c>
      <c r="K408" s="223">
        <v>0</v>
      </c>
      <c r="L408" s="223">
        <v>0.8</v>
      </c>
      <c r="M408" s="223" t="s">
        <v>184</v>
      </c>
      <c r="N408" s="223">
        <v>0</v>
      </c>
      <c r="O408" s="245">
        <v>0</v>
      </c>
      <c r="P408" s="1"/>
      <c r="Q408" s="568" t="s">
        <v>500</v>
      </c>
      <c r="R408" s="569" t="s">
        <v>491</v>
      </c>
      <c r="S408" s="223"/>
      <c r="T408" s="245">
        <v>0.2</v>
      </c>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t="s">
        <v>190</v>
      </c>
    </row>
    <row r="409" spans="1:44" x14ac:dyDescent="0.35">
      <c r="A409" s="668"/>
      <c r="B409" s="261" t="s">
        <v>67</v>
      </c>
      <c r="C409" s="221"/>
      <c r="D409" s="221"/>
      <c r="E409" s="221">
        <f t="shared" si="60"/>
        <v>0</v>
      </c>
      <c r="F409" s="243"/>
      <c r="G409" s="191"/>
      <c r="H409" s="221">
        <v>0.25</v>
      </c>
      <c r="I409" s="221">
        <v>30</v>
      </c>
      <c r="J409" s="221" t="s">
        <v>184</v>
      </c>
      <c r="K409" s="221">
        <v>0</v>
      </c>
      <c r="L409" s="221">
        <v>0.8</v>
      </c>
      <c r="M409" s="221" t="s">
        <v>184</v>
      </c>
      <c r="N409" s="221">
        <v>0</v>
      </c>
      <c r="O409" s="243">
        <v>0</v>
      </c>
      <c r="P409" s="1"/>
      <c r="Q409" s="567"/>
      <c r="R409" s="221"/>
      <c r="S409" s="221"/>
      <c r="T409" s="243">
        <v>0.15</v>
      </c>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row>
    <row r="410" spans="1:44" x14ac:dyDescent="0.35">
      <c r="A410" s="668"/>
      <c r="B410" s="262" t="s">
        <v>68</v>
      </c>
      <c r="C410" s="223"/>
      <c r="D410" s="223"/>
      <c r="E410" s="223">
        <f t="shared" si="60"/>
        <v>0</v>
      </c>
      <c r="F410" s="245"/>
      <c r="G410" s="191"/>
      <c r="H410" s="223">
        <v>0.4</v>
      </c>
      <c r="I410" s="223">
        <v>20</v>
      </c>
      <c r="J410" s="223" t="s">
        <v>184</v>
      </c>
      <c r="K410" s="223">
        <v>0</v>
      </c>
      <c r="L410" s="223">
        <v>0.8</v>
      </c>
      <c r="M410" s="223" t="s">
        <v>184</v>
      </c>
      <c r="N410" s="223">
        <v>0</v>
      </c>
      <c r="O410" s="245">
        <v>0</v>
      </c>
      <c r="P410" s="1"/>
      <c r="Q410" s="568"/>
      <c r="R410" s="223"/>
      <c r="S410" s="223"/>
      <c r="T410" s="245">
        <v>0.2</v>
      </c>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row>
    <row r="411" spans="1:44" ht="15" thickBot="1" x14ac:dyDescent="0.4">
      <c r="A411" s="669"/>
      <c r="B411" s="276"/>
      <c r="C411" s="222"/>
      <c r="D411" s="222"/>
      <c r="E411" s="221">
        <f t="shared" si="60"/>
        <v>0</v>
      </c>
      <c r="F411" s="244"/>
      <c r="G411" s="194"/>
      <c r="H411" s="222"/>
      <c r="I411" s="222"/>
      <c r="J411" s="222"/>
      <c r="K411" s="222"/>
      <c r="L411" s="222"/>
      <c r="M411" s="222"/>
      <c r="N411" s="222"/>
      <c r="O411" s="244"/>
      <c r="P411" s="1"/>
      <c r="Q411" s="276"/>
      <c r="R411" s="222"/>
      <c r="S411" s="222"/>
      <c r="T411" s="244"/>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row>
    <row r="412" spans="1:44" x14ac:dyDescent="0.35">
      <c r="A412" s="670" t="s">
        <v>69</v>
      </c>
      <c r="B412" s="277" t="s">
        <v>70</v>
      </c>
      <c r="C412" s="224"/>
      <c r="D412" s="224"/>
      <c r="E412" s="224">
        <f t="shared" si="60"/>
        <v>2</v>
      </c>
      <c r="F412" s="225" cm="1">
        <f t="array" ref="F412">INDEX(CALCOLI!$R$2:$AC$2, ,_xlfn.XMATCH(B399,CALCOLI!$R$1:$AC$1,0))</f>
        <v>60</v>
      </c>
      <c r="G412" s="190"/>
      <c r="H412" s="224">
        <v>0.2</v>
      </c>
      <c r="I412" s="224">
        <v>30</v>
      </c>
      <c r="J412" s="224" t="s">
        <v>184</v>
      </c>
      <c r="K412" s="224">
        <v>0</v>
      </c>
      <c r="L412" s="224">
        <v>1</v>
      </c>
      <c r="M412" s="224" t="s">
        <v>184</v>
      </c>
      <c r="N412" s="224">
        <v>0</v>
      </c>
      <c r="O412" s="246">
        <v>0</v>
      </c>
      <c r="P412" s="1"/>
      <c r="Q412" s="277" t="str" cm="1">
        <f t="array" ref="Q412">INDEX(CALCOLI!$R$5:$AC$5, ,_xlfn.XMATCH(B399,CALCOLI!$R$1:$AC$1,0))</f>
        <v>360,420</v>
      </c>
      <c r="R412" s="224" t="str" cm="1">
        <f t="array" ref="R412">INDEX(CALCOLI!$R$6:$AC$6, ,_xlfn.XMATCH(B399,CALCOLI!$R$1:$AC$1,0))</f>
        <v>900,900</v>
      </c>
      <c r="S412" s="224"/>
      <c r="T412" s="246">
        <v>0.1</v>
      </c>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row>
    <row r="413" spans="1:44" x14ac:dyDescent="0.35">
      <c r="A413" s="671"/>
      <c r="B413" s="264" t="s">
        <v>71</v>
      </c>
      <c r="C413" s="227"/>
      <c r="D413" s="227"/>
      <c r="E413" s="227">
        <f t="shared" si="60"/>
        <v>2</v>
      </c>
      <c r="F413" s="228" cm="1">
        <f t="array" ref="F413">INDEX(CALCOLI!$R$2:$AC$2, ,_xlfn.XMATCH(B399,CALCOLI!$R$1:$AC$1,0))</f>
        <v>60</v>
      </c>
      <c r="G413" s="191"/>
      <c r="H413" s="227">
        <v>0.2</v>
      </c>
      <c r="I413" s="227">
        <v>30</v>
      </c>
      <c r="J413" s="227" t="s">
        <v>184</v>
      </c>
      <c r="K413" s="227">
        <v>0</v>
      </c>
      <c r="L413" s="227">
        <v>1</v>
      </c>
      <c r="M413" s="227" t="s">
        <v>184</v>
      </c>
      <c r="N413" s="227">
        <v>0</v>
      </c>
      <c r="O413" s="248">
        <v>0</v>
      </c>
      <c r="P413" s="1"/>
      <c r="Q413" s="264" t="str" cm="1">
        <f t="array" ref="Q413">INDEX(CALCOLI!$R$5:$AC$5, ,_xlfn.XMATCH(B399,CALCOLI!$R$1:$AC$1,0))</f>
        <v>360,420</v>
      </c>
      <c r="R413" s="227" t="str" cm="1">
        <f t="array" ref="R413">INDEX(CALCOLI!$R$6:$AC$6, ,_xlfn.XMATCH(B399,CALCOLI!$R$1:$AC$1,0))</f>
        <v>900,900</v>
      </c>
      <c r="S413" s="227"/>
      <c r="T413" s="248">
        <v>0.1</v>
      </c>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row>
    <row r="414" spans="1:44" x14ac:dyDescent="0.35">
      <c r="A414" s="671"/>
      <c r="B414" s="263" t="s">
        <v>72</v>
      </c>
      <c r="C414" s="226"/>
      <c r="D414" s="226"/>
      <c r="E414" s="226">
        <f t="shared" si="60"/>
        <v>0</v>
      </c>
      <c r="F414" s="247"/>
      <c r="G414" s="191"/>
      <c r="H414" s="226">
        <v>0.2</v>
      </c>
      <c r="I414" s="226">
        <v>30</v>
      </c>
      <c r="J414" s="226" t="s">
        <v>191</v>
      </c>
      <c r="K414" s="226">
        <v>0</v>
      </c>
      <c r="L414" s="226">
        <v>1</v>
      </c>
      <c r="M414" s="226" t="s">
        <v>184</v>
      </c>
      <c r="N414" s="226">
        <v>0</v>
      </c>
      <c r="O414" s="247">
        <v>0</v>
      </c>
      <c r="P414" s="1"/>
      <c r="Q414" s="263"/>
      <c r="R414" s="226"/>
      <c r="S414" s="226"/>
      <c r="T414" s="247">
        <v>0.1</v>
      </c>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row>
    <row r="415" spans="1:44" ht="15" thickBot="1" x14ac:dyDescent="0.4">
      <c r="A415" s="672"/>
      <c r="B415" s="278"/>
      <c r="C415" s="229"/>
      <c r="D415" s="229"/>
      <c r="E415" s="227">
        <f t="shared" si="60"/>
        <v>0</v>
      </c>
      <c r="F415" s="249"/>
      <c r="G415" s="194"/>
      <c r="H415" s="229"/>
      <c r="I415" s="229"/>
      <c r="J415" s="229"/>
      <c r="K415" s="229"/>
      <c r="L415" s="229"/>
      <c r="M415" s="229"/>
      <c r="N415" s="229"/>
      <c r="O415" s="249"/>
      <c r="P415" s="1"/>
      <c r="Q415" s="278"/>
      <c r="R415" s="229"/>
      <c r="S415" s="229"/>
      <c r="T415" s="249"/>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row>
    <row r="416" spans="1:44" x14ac:dyDescent="0.35">
      <c r="A416" s="673" t="s">
        <v>73</v>
      </c>
      <c r="B416" s="279" t="s">
        <v>74</v>
      </c>
      <c r="C416" s="230"/>
      <c r="D416" s="230"/>
      <c r="E416" s="230">
        <f t="shared" si="60"/>
        <v>0</v>
      </c>
      <c r="F416" s="250"/>
      <c r="G416" s="190"/>
      <c r="H416" s="230">
        <v>0.25</v>
      </c>
      <c r="I416" s="230">
        <v>2</v>
      </c>
      <c r="J416" s="230" t="s">
        <v>184</v>
      </c>
      <c r="K416" s="230">
        <v>0</v>
      </c>
      <c r="L416" s="230">
        <v>0.5</v>
      </c>
      <c r="M416" s="230" t="s">
        <v>184</v>
      </c>
      <c r="N416" s="230">
        <v>0</v>
      </c>
      <c r="O416" s="250">
        <v>0</v>
      </c>
      <c r="P416" s="1"/>
      <c r="Q416" s="279"/>
      <c r="R416" s="230"/>
      <c r="S416" s="230"/>
      <c r="T416" s="250">
        <v>0.2</v>
      </c>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row>
    <row r="417" spans="1:44" x14ac:dyDescent="0.35">
      <c r="A417" s="674"/>
      <c r="B417" s="266" t="s">
        <v>75</v>
      </c>
      <c r="C417" s="233"/>
      <c r="D417" s="233"/>
      <c r="E417" s="233">
        <f t="shared" si="60"/>
        <v>0</v>
      </c>
      <c r="F417" s="254"/>
      <c r="G417" s="191"/>
      <c r="H417" s="233">
        <v>0.25</v>
      </c>
      <c r="I417" s="233">
        <v>2</v>
      </c>
      <c r="J417" s="233" t="s">
        <v>184</v>
      </c>
      <c r="K417" s="233">
        <v>0</v>
      </c>
      <c r="L417" s="233">
        <v>0.5</v>
      </c>
      <c r="M417" s="233" t="s">
        <v>184</v>
      </c>
      <c r="N417" s="233">
        <v>0</v>
      </c>
      <c r="O417" s="254">
        <v>0</v>
      </c>
      <c r="P417" s="1"/>
      <c r="Q417" s="266"/>
      <c r="R417" s="233"/>
      <c r="S417" s="233"/>
      <c r="T417" s="254">
        <v>0.2</v>
      </c>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row>
    <row r="418" spans="1:44" x14ac:dyDescent="0.35">
      <c r="A418" s="674"/>
      <c r="B418" s="265" t="s">
        <v>76</v>
      </c>
      <c r="C418" s="231"/>
      <c r="D418" s="231"/>
      <c r="E418" s="231">
        <f t="shared" si="60"/>
        <v>0</v>
      </c>
      <c r="F418" s="251"/>
      <c r="G418" s="191"/>
      <c r="H418" s="231"/>
      <c r="I418" s="231"/>
      <c r="J418" s="231"/>
      <c r="K418" s="231"/>
      <c r="L418" s="231"/>
      <c r="M418" s="231"/>
      <c r="N418" s="231"/>
      <c r="O418" s="251"/>
      <c r="P418" s="1"/>
      <c r="Q418" s="265"/>
      <c r="R418" s="231"/>
      <c r="S418" s="231"/>
      <c r="T418" s="25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row>
    <row r="419" spans="1:44" x14ac:dyDescent="0.35">
      <c r="A419" s="674"/>
      <c r="B419" s="266" t="s">
        <v>77</v>
      </c>
      <c r="C419" s="233"/>
      <c r="D419" s="233"/>
      <c r="E419" s="233">
        <f t="shared" si="60"/>
        <v>0</v>
      </c>
      <c r="F419" s="254"/>
      <c r="G419" s="191"/>
      <c r="H419" s="233"/>
      <c r="I419" s="233"/>
      <c r="J419" s="233"/>
      <c r="K419" s="233"/>
      <c r="L419" s="233"/>
      <c r="M419" s="233"/>
      <c r="N419" s="233"/>
      <c r="O419" s="254"/>
      <c r="P419" s="1"/>
      <c r="Q419" s="266"/>
      <c r="R419" s="233"/>
      <c r="S419" s="233"/>
      <c r="T419" s="254"/>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row>
    <row r="420" spans="1:44" x14ac:dyDescent="0.35">
      <c r="A420" s="674"/>
      <c r="B420" s="265" t="s">
        <v>78</v>
      </c>
      <c r="C420" s="231"/>
      <c r="D420" s="231"/>
      <c r="E420" s="231">
        <f t="shared" si="60"/>
        <v>1</v>
      </c>
      <c r="F420" s="231">
        <v>1440</v>
      </c>
      <c r="G420" s="191"/>
      <c r="H420" s="231">
        <v>0</v>
      </c>
      <c r="I420" s="231">
        <v>30</v>
      </c>
      <c r="J420" s="252" t="s">
        <v>186</v>
      </c>
      <c r="K420" s="231">
        <v>3</v>
      </c>
      <c r="L420" s="231">
        <v>1</v>
      </c>
      <c r="M420" s="231" t="s">
        <v>184</v>
      </c>
      <c r="N420" s="231">
        <v>0</v>
      </c>
      <c r="O420" s="251">
        <v>0</v>
      </c>
      <c r="P420" s="1"/>
      <c r="Q420" s="265" t="s">
        <v>192</v>
      </c>
      <c r="R420" s="231"/>
      <c r="S420" s="231"/>
      <c r="T420" s="251">
        <v>0</v>
      </c>
      <c r="U420" s="1"/>
      <c r="V420" s="83">
        <v>150</v>
      </c>
      <c r="W420" s="84">
        <v>20</v>
      </c>
      <c r="X420" s="84">
        <v>5</v>
      </c>
      <c r="Y420" s="84">
        <v>10</v>
      </c>
      <c r="Z420" s="84"/>
      <c r="AA420" s="83">
        <v>150</v>
      </c>
      <c r="AB420" s="84">
        <v>15</v>
      </c>
      <c r="AC420" s="84">
        <v>5</v>
      </c>
      <c r="AD420" s="84">
        <v>15</v>
      </c>
      <c r="AE420" s="85"/>
      <c r="AF420" s="84">
        <v>150</v>
      </c>
      <c r="AG420" s="84">
        <v>10</v>
      </c>
      <c r="AH420" s="84">
        <v>5</v>
      </c>
      <c r="AI420" s="84">
        <v>20</v>
      </c>
      <c r="AJ420" s="84"/>
      <c r="AK420" s="83">
        <v>580.12</v>
      </c>
      <c r="AL420" s="86" t="s">
        <v>193</v>
      </c>
      <c r="AM420" s="84">
        <v>420.57900000000001</v>
      </c>
      <c r="AN420" s="86" t="s">
        <v>193</v>
      </c>
      <c r="AO420" s="84">
        <v>0.41899999999999998</v>
      </c>
      <c r="AP420" s="85">
        <v>1201.144</v>
      </c>
      <c r="AQ420" s="1"/>
      <c r="AR420" s="1"/>
    </row>
    <row r="421" spans="1:44" x14ac:dyDescent="0.35">
      <c r="A421" s="674"/>
      <c r="B421" s="266" t="s">
        <v>79</v>
      </c>
      <c r="C421" s="233"/>
      <c r="D421" s="233"/>
      <c r="E421" s="233">
        <f>COUNTA(Q421:S421)</f>
        <v>1</v>
      </c>
      <c r="F421" s="233">
        <v>1440</v>
      </c>
      <c r="G421" s="191"/>
      <c r="H421" s="233">
        <v>0</v>
      </c>
      <c r="I421" s="233">
        <v>30</v>
      </c>
      <c r="J421" s="233" t="s">
        <v>186</v>
      </c>
      <c r="K421" s="233">
        <v>3</v>
      </c>
      <c r="L421" s="233">
        <v>1</v>
      </c>
      <c r="M421" s="233" t="s">
        <v>184</v>
      </c>
      <c r="N421" s="233">
        <v>0</v>
      </c>
      <c r="O421" s="254">
        <v>0</v>
      </c>
      <c r="P421" s="1"/>
      <c r="Q421" s="266" t="s">
        <v>192</v>
      </c>
      <c r="R421" s="233"/>
      <c r="S421" s="233"/>
      <c r="T421" s="254"/>
      <c r="U421" s="1"/>
      <c r="V421" s="87"/>
      <c r="W421" s="88"/>
      <c r="X421" s="88"/>
      <c r="Y421" s="88"/>
      <c r="Z421" s="88"/>
      <c r="AA421" s="87"/>
      <c r="AB421" s="88"/>
      <c r="AC421" s="88"/>
      <c r="AD421" s="88"/>
      <c r="AE421" s="89"/>
      <c r="AF421" s="88"/>
      <c r="AG421" s="88"/>
      <c r="AH421" s="88"/>
      <c r="AI421" s="88"/>
      <c r="AJ421" s="88"/>
      <c r="AK421" s="87"/>
      <c r="AL421" s="88"/>
      <c r="AM421" s="88"/>
      <c r="AN421" s="88"/>
      <c r="AO421" s="88"/>
      <c r="AP421" s="89"/>
      <c r="AQ421" s="1"/>
      <c r="AR421" s="1"/>
    </row>
    <row r="422" spans="1:44" ht="15" thickBot="1" x14ac:dyDescent="0.4">
      <c r="A422" s="674"/>
      <c r="B422" s="293"/>
      <c r="C422" s="232"/>
      <c r="D422" s="232"/>
      <c r="E422" s="231">
        <f t="shared" si="60"/>
        <v>0</v>
      </c>
      <c r="F422" s="253"/>
      <c r="G422" s="191"/>
      <c r="H422" s="232"/>
      <c r="I422" s="232"/>
      <c r="J422" s="232"/>
      <c r="K422" s="232"/>
      <c r="L422" s="232"/>
      <c r="M422" s="232"/>
      <c r="N422" s="232"/>
      <c r="O422" s="253"/>
      <c r="P422" s="1"/>
      <c r="Q422" s="280"/>
      <c r="R422" s="281"/>
      <c r="S422" s="281"/>
      <c r="T422" s="282"/>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row>
    <row r="423" spans="1:44" x14ac:dyDescent="0.35">
      <c r="A423" s="664" t="s">
        <v>80</v>
      </c>
      <c r="B423" s="283" t="s">
        <v>81</v>
      </c>
      <c r="C423" s="234"/>
      <c r="D423" s="234"/>
      <c r="E423" s="234">
        <f>COUNTA(Q423:S423)</f>
        <v>0</v>
      </c>
      <c r="F423" s="235"/>
      <c r="G423" s="190"/>
      <c r="H423" s="234"/>
      <c r="I423" s="234"/>
      <c r="J423" s="234"/>
      <c r="K423" s="234"/>
      <c r="L423" s="234"/>
      <c r="M423" s="234"/>
      <c r="N423" s="234">
        <v>0</v>
      </c>
      <c r="O423" s="235"/>
      <c r="P423" s="1"/>
      <c r="Q423" s="283"/>
      <c r="R423" s="234"/>
      <c r="S423" s="234"/>
      <c r="T423" s="235"/>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row>
    <row r="424" spans="1:44" x14ac:dyDescent="0.35">
      <c r="A424" s="665"/>
      <c r="B424" s="268" t="s">
        <v>82</v>
      </c>
      <c r="C424" s="238"/>
      <c r="D424" s="238"/>
      <c r="E424" s="238">
        <f>COUNTA(Q428:S428)</f>
        <v>0</v>
      </c>
      <c r="F424" s="239"/>
      <c r="G424" s="191"/>
      <c r="H424" s="238"/>
      <c r="I424" s="238"/>
      <c r="J424" s="238"/>
      <c r="K424" s="238"/>
      <c r="L424" s="238"/>
      <c r="M424" s="238"/>
      <c r="N424" s="238">
        <v>0</v>
      </c>
      <c r="O424" s="239"/>
      <c r="P424" s="1"/>
      <c r="Q424" s="268"/>
      <c r="R424" s="238"/>
      <c r="S424" s="238"/>
      <c r="T424" s="239"/>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row>
    <row r="425" spans="1:44" x14ac:dyDescent="0.35">
      <c r="A425" s="665"/>
      <c r="B425" s="267"/>
      <c r="C425" s="236"/>
      <c r="D425" s="236"/>
      <c r="E425" s="236">
        <f t="shared" ref="E425" si="61">COUNTA(Q425:S425)</f>
        <v>0</v>
      </c>
      <c r="F425" s="237"/>
      <c r="G425" s="191"/>
      <c r="H425" s="236"/>
      <c r="I425" s="236"/>
      <c r="J425" s="236"/>
      <c r="K425" s="236"/>
      <c r="L425" s="236"/>
      <c r="M425" s="236"/>
      <c r="N425" s="236"/>
      <c r="O425" s="237"/>
      <c r="P425" s="1"/>
      <c r="Q425" s="267"/>
      <c r="R425" s="236"/>
      <c r="S425" s="236"/>
      <c r="T425" s="237"/>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row>
    <row r="426" spans="1:44" x14ac:dyDescent="0.35">
      <c r="A426" s="665"/>
      <c r="B426" s="268"/>
      <c r="C426" s="238"/>
      <c r="D426" s="238"/>
      <c r="E426" s="238">
        <f t="shared" ref="E426" si="62">COUNTA(Q430:S430)</f>
        <v>0</v>
      </c>
      <c r="F426" s="239"/>
      <c r="G426" s="191"/>
      <c r="H426" s="238"/>
      <c r="I426" s="238"/>
      <c r="J426" s="238"/>
      <c r="K426" s="238"/>
      <c r="L426" s="238"/>
      <c r="M426" s="238"/>
      <c r="N426" s="238"/>
      <c r="O426" s="239"/>
      <c r="P426" s="1"/>
      <c r="Q426" s="268"/>
      <c r="R426" s="238"/>
      <c r="S426" s="238"/>
      <c r="T426" s="239"/>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row>
    <row r="427" spans="1:44" x14ac:dyDescent="0.35">
      <c r="A427" s="665"/>
      <c r="B427" s="267"/>
      <c r="C427" s="236"/>
      <c r="D427" s="236"/>
      <c r="E427" s="236">
        <f t="shared" ref="E427" si="63">COUNTA(Q427:S427)</f>
        <v>0</v>
      </c>
      <c r="F427" s="237"/>
      <c r="G427" s="191"/>
      <c r="H427" s="236"/>
      <c r="I427" s="236"/>
      <c r="J427" s="236"/>
      <c r="K427" s="236"/>
      <c r="L427" s="236"/>
      <c r="M427" s="236"/>
      <c r="N427" s="236"/>
      <c r="O427" s="237"/>
      <c r="P427" s="1"/>
      <c r="Q427" s="267"/>
      <c r="R427" s="236"/>
      <c r="S427" s="236"/>
      <c r="T427" s="237"/>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row>
    <row r="428" spans="1:44" ht="15" thickBot="1" x14ac:dyDescent="0.4">
      <c r="A428" s="666"/>
      <c r="B428" s="269"/>
      <c r="C428" s="240"/>
      <c r="D428" s="240"/>
      <c r="E428" s="240">
        <f t="shared" ref="E428" si="64">COUNTA(Q432:S432)</f>
        <v>0</v>
      </c>
      <c r="F428" s="241"/>
      <c r="G428" s="194"/>
      <c r="H428" s="240"/>
      <c r="I428" s="240"/>
      <c r="J428" s="240"/>
      <c r="K428" s="240"/>
      <c r="L428" s="240"/>
      <c r="M428" s="240"/>
      <c r="N428" s="240"/>
      <c r="O428" s="241"/>
      <c r="P428" s="1"/>
      <c r="Q428" s="269"/>
      <c r="R428" s="240"/>
      <c r="S428" s="240"/>
      <c r="T428" s="24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row>
    <row r="429" spans="1:44" ht="15" thickBot="1" x14ac:dyDescent="0.4">
      <c r="A429" s="120"/>
      <c r="B429" s="120"/>
      <c r="C429" s="120"/>
      <c r="D429" s="120"/>
      <c r="E429" s="120"/>
      <c r="F429" s="120"/>
      <c r="G429" s="120"/>
      <c r="H429" s="120"/>
      <c r="I429" s="120"/>
      <c r="J429" s="120"/>
      <c r="K429" s="120"/>
      <c r="L429" s="120"/>
      <c r="M429" s="120"/>
      <c r="N429" s="120"/>
      <c r="O429" s="120"/>
      <c r="P429" s="120"/>
      <c r="Q429" s="120"/>
      <c r="R429" s="120"/>
      <c r="S429" s="120"/>
      <c r="T429" s="120"/>
      <c r="U429" s="120"/>
      <c r="V429" s="120"/>
      <c r="W429" s="120"/>
      <c r="X429" s="120"/>
      <c r="Y429" s="120"/>
      <c r="Z429" s="120"/>
      <c r="AA429" s="120"/>
      <c r="AB429" s="120"/>
      <c r="AC429" s="120"/>
      <c r="AD429" s="120"/>
      <c r="AE429" s="120"/>
      <c r="AF429" s="120"/>
      <c r="AG429" s="120"/>
      <c r="AH429" s="120"/>
      <c r="AI429" s="120"/>
      <c r="AJ429" s="120"/>
      <c r="AK429" s="120"/>
      <c r="AL429" s="120"/>
      <c r="AM429" s="120"/>
      <c r="AN429" s="120"/>
      <c r="AO429" s="120"/>
      <c r="AP429" s="120"/>
      <c r="AQ429" s="120"/>
    </row>
    <row r="430" spans="1:44" x14ac:dyDescent="0.35">
      <c r="A430" s="122" t="s">
        <v>152</v>
      </c>
      <c r="B430" s="178" t="s">
        <v>470</v>
      </c>
      <c r="G430" s="120"/>
      <c r="AR430" t="s">
        <v>153</v>
      </c>
    </row>
    <row r="431" spans="1:44" x14ac:dyDescent="0.35">
      <c r="A431" s="123" t="s">
        <v>154</v>
      </c>
      <c r="B431" s="181">
        <v>2</v>
      </c>
      <c r="G431" s="120"/>
      <c r="AR431" t="s">
        <v>155</v>
      </c>
    </row>
    <row r="432" spans="1:44" ht="15" thickBot="1" x14ac:dyDescent="0.4">
      <c r="A432" s="125" t="s">
        <v>156</v>
      </c>
      <c r="B432" s="126" t="s">
        <v>190</v>
      </c>
      <c r="G432" s="120"/>
      <c r="AR432" s="3" t="s">
        <v>158</v>
      </c>
    </row>
    <row r="433" spans="1:44" x14ac:dyDescent="0.35">
      <c r="A433" s="4"/>
      <c r="B433" s="4"/>
      <c r="C433" s="4"/>
      <c r="D433" s="4"/>
      <c r="E433" s="4"/>
      <c r="F433" s="4"/>
      <c r="G433" s="121"/>
      <c r="H433" s="4"/>
      <c r="I433" s="4"/>
      <c r="J433" s="4"/>
      <c r="K433" s="4"/>
      <c r="L433" s="4"/>
      <c r="M433" s="4"/>
      <c r="N433" s="4"/>
      <c r="O433" s="4"/>
      <c r="P433" s="4"/>
      <c r="Q433" s="4"/>
      <c r="R433" s="4"/>
      <c r="S433" s="4"/>
      <c r="T433" s="4"/>
      <c r="U433" s="4"/>
      <c r="V433" s="658" t="s">
        <v>159</v>
      </c>
      <c r="W433" s="659"/>
      <c r="X433" s="659"/>
      <c r="Y433" s="659"/>
      <c r="Z433" s="659"/>
      <c r="AA433" s="658" t="s">
        <v>160</v>
      </c>
      <c r="AB433" s="659"/>
      <c r="AC433" s="659"/>
      <c r="AD433" s="659"/>
      <c r="AE433" s="659"/>
      <c r="AF433" s="658" t="s">
        <v>161</v>
      </c>
      <c r="AG433" s="659"/>
      <c r="AH433" s="659"/>
      <c r="AI433" s="659"/>
      <c r="AJ433" s="660"/>
      <c r="AK433" s="655" t="s">
        <v>162</v>
      </c>
      <c r="AL433" s="656"/>
      <c r="AM433" s="656"/>
      <c r="AN433" s="656"/>
      <c r="AO433" s="656"/>
      <c r="AP433" s="657"/>
      <c r="AQ433" s="4"/>
      <c r="AR433" t="s">
        <v>163</v>
      </c>
    </row>
    <row r="434" spans="1:44" ht="43.5" x14ac:dyDescent="0.35">
      <c r="A434" s="4"/>
      <c r="B434" s="69" t="s">
        <v>56</v>
      </c>
      <c r="C434" s="70" t="s">
        <v>57</v>
      </c>
      <c r="D434" s="70" t="s">
        <v>58</v>
      </c>
      <c r="E434" s="69" t="s">
        <v>164</v>
      </c>
      <c r="F434" s="71" t="s">
        <v>59</v>
      </c>
      <c r="G434" s="121"/>
      <c r="H434" s="284" t="s">
        <v>165</v>
      </c>
      <c r="I434" s="285" t="s">
        <v>166</v>
      </c>
      <c r="J434" s="285" t="s">
        <v>167</v>
      </c>
      <c r="K434" s="286" t="s">
        <v>168</v>
      </c>
      <c r="L434" s="285" t="s">
        <v>169</v>
      </c>
      <c r="M434" s="285" t="s">
        <v>170</v>
      </c>
      <c r="N434" s="285" t="s">
        <v>171</v>
      </c>
      <c r="O434" s="287" t="s">
        <v>172</v>
      </c>
      <c r="Q434" s="114" t="s">
        <v>173</v>
      </c>
      <c r="R434" s="115" t="s">
        <v>174</v>
      </c>
      <c r="S434" s="116" t="s">
        <v>175</v>
      </c>
      <c r="T434" s="72" t="s">
        <v>176</v>
      </c>
      <c r="V434" s="76" t="s">
        <v>177</v>
      </c>
      <c r="W434" s="77" t="s">
        <v>178</v>
      </c>
      <c r="X434" s="77" t="s">
        <v>179</v>
      </c>
      <c r="Y434" s="77" t="s">
        <v>180</v>
      </c>
      <c r="Z434" s="78" t="s">
        <v>181</v>
      </c>
      <c r="AA434" s="76" t="s">
        <v>177</v>
      </c>
      <c r="AB434" s="77" t="s">
        <v>178</v>
      </c>
      <c r="AC434" s="77" t="s">
        <v>179</v>
      </c>
      <c r="AD434" s="77" t="s">
        <v>180</v>
      </c>
      <c r="AE434" s="78" t="s">
        <v>181</v>
      </c>
      <c r="AF434" s="76" t="s">
        <v>177</v>
      </c>
      <c r="AG434" s="77" t="s">
        <v>178</v>
      </c>
      <c r="AH434" s="77" t="s">
        <v>179</v>
      </c>
      <c r="AI434" s="77" t="s">
        <v>180</v>
      </c>
      <c r="AJ434" s="79" t="s">
        <v>181</v>
      </c>
      <c r="AK434" s="80" t="s">
        <v>173</v>
      </c>
      <c r="AL434" s="81"/>
      <c r="AM434" s="81" t="s">
        <v>174</v>
      </c>
      <c r="AN434" s="81"/>
      <c r="AO434" s="81" t="s">
        <v>175</v>
      </c>
      <c r="AP434" s="82"/>
      <c r="AR434" t="s">
        <v>182</v>
      </c>
    </row>
    <row r="435" spans="1:44" ht="15" thickBot="1" x14ac:dyDescent="0.4">
      <c r="F435" s="5"/>
      <c r="G435" s="120"/>
      <c r="AR435" t="s">
        <v>183</v>
      </c>
    </row>
    <row r="436" spans="1:44" x14ac:dyDescent="0.35">
      <c r="A436" s="661" t="s">
        <v>60</v>
      </c>
      <c r="B436" s="255" t="s">
        <v>61</v>
      </c>
      <c r="C436" s="212">
        <v>1</v>
      </c>
      <c r="D436" s="212">
        <v>2</v>
      </c>
      <c r="E436" s="212">
        <f t="shared" ref="E436:E455" si="65">COUNTA(Q436:S436)</f>
        <v>2</v>
      </c>
      <c r="F436" s="213" cm="1">
        <f t="array" ref="F436">INDEX(CALCOLI!$R$12:$AC$12, ,_xlfn.XMATCH(B432,CALCOLI!$R$1:$AC$1,0))</f>
        <v>330</v>
      </c>
      <c r="G436" s="190"/>
      <c r="H436" s="255">
        <v>0.1</v>
      </c>
      <c r="I436" s="212">
        <v>10</v>
      </c>
      <c r="J436" s="212" t="s">
        <v>184</v>
      </c>
      <c r="K436" s="212">
        <v>0</v>
      </c>
      <c r="L436" s="212">
        <v>1</v>
      </c>
      <c r="M436" s="212" t="s">
        <v>184</v>
      </c>
      <c r="N436" s="212">
        <v>0</v>
      </c>
      <c r="O436" s="256">
        <v>0</v>
      </c>
      <c r="P436" s="1"/>
      <c r="Q436" s="255" t="str" cm="1">
        <f t="array" ref="Q436">INDEX(CALCOLI!$R$17:$AC$17, ,_xlfn.XMATCH(B432,CALCOLI!$R$1:$AC$1,0))</f>
        <v>264,324</v>
      </c>
      <c r="R436" s="212" t="str" cm="1">
        <f t="array" ref="R436">INDEX(CALCOLI!$R$18:$AC$18, ,_xlfn.XMATCH(B432,CALCOLI!$R$1:$AC$1,0))</f>
        <v>1037,1307</v>
      </c>
      <c r="S436" s="212"/>
      <c r="T436" s="256">
        <v>0.1</v>
      </c>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t="s">
        <v>185</v>
      </c>
    </row>
    <row r="437" spans="1:44" x14ac:dyDescent="0.35">
      <c r="A437" s="662"/>
      <c r="B437" s="288" t="s">
        <v>62</v>
      </c>
      <c r="C437" s="214"/>
      <c r="D437" s="214"/>
      <c r="E437" s="214">
        <f t="shared" si="65"/>
        <v>2</v>
      </c>
      <c r="F437" s="215" cm="1">
        <f t="array" ref="F437">INDEX(CALCOLI!$R$12:$AC$12, ,_xlfn.XMATCH(B432,CALCOLI!$R$1:$AC$1,0))</f>
        <v>330</v>
      </c>
      <c r="G437" s="191"/>
      <c r="H437" s="257">
        <v>0.1</v>
      </c>
      <c r="I437" s="215">
        <v>10</v>
      </c>
      <c r="J437" s="215" t="s">
        <v>184</v>
      </c>
      <c r="K437" s="215">
        <v>0</v>
      </c>
      <c r="L437" s="215">
        <v>1</v>
      </c>
      <c r="M437" s="215" t="s">
        <v>184</v>
      </c>
      <c r="N437" s="215">
        <v>0</v>
      </c>
      <c r="O437" s="258">
        <v>0</v>
      </c>
      <c r="P437" s="1"/>
      <c r="Q437" s="257" t="str" cm="1">
        <f t="array" ref="Q437">INDEX(CALCOLI!$R$17:$AC$17, ,_xlfn.XMATCH(B432,CALCOLI!$R$1:$AC$1,0))</f>
        <v>264,324</v>
      </c>
      <c r="R437" s="215" t="str" cm="1">
        <f t="array" ref="R437">INDEX(CALCOLI!$R$18:$AC$18, ,_xlfn.XMATCH(B432,CALCOLI!$R$1:$AC$1,0))</f>
        <v>1037,1307</v>
      </c>
      <c r="S437" s="215"/>
      <c r="T437" s="258">
        <v>0.1</v>
      </c>
      <c r="U437" s="1"/>
      <c r="V437" s="192"/>
      <c r="W437" s="1"/>
      <c r="X437" s="1"/>
      <c r="Y437" s="192"/>
      <c r="Z437" s="192"/>
      <c r="AA437" s="192"/>
      <c r="AB437" s="192"/>
      <c r="AC437" s="192"/>
      <c r="AD437" s="192"/>
      <c r="AE437" s="1"/>
      <c r="AF437" s="1"/>
      <c r="AG437" s="1"/>
      <c r="AH437" s="1"/>
      <c r="AI437" s="1"/>
      <c r="AJ437" s="1"/>
      <c r="AK437" s="1"/>
      <c r="AL437" s="1"/>
      <c r="AM437" s="1"/>
      <c r="AN437" s="1"/>
      <c r="AO437" s="1"/>
      <c r="AP437" s="1"/>
      <c r="AQ437" s="1"/>
      <c r="AR437" s="1" t="s">
        <v>157</v>
      </c>
    </row>
    <row r="438" spans="1:44" x14ac:dyDescent="0.35">
      <c r="A438" s="662"/>
      <c r="B438" s="259" t="s">
        <v>63</v>
      </c>
      <c r="C438" s="218"/>
      <c r="D438" s="218"/>
      <c r="E438" s="217">
        <f t="shared" si="65"/>
        <v>2</v>
      </c>
      <c r="F438" s="219" cm="1">
        <f t="array" ref="F438">INDEX(CALCOLI!$R$20:$AC$20, ,_xlfn.XMATCH(B432,CALCOLI!$R$1:$AC$1,0))</f>
        <v>667</v>
      </c>
      <c r="G438" s="193"/>
      <c r="H438" s="259">
        <v>0.1</v>
      </c>
      <c r="I438" s="217">
        <v>1</v>
      </c>
      <c r="J438" s="217" t="s">
        <v>184</v>
      </c>
      <c r="K438" s="217">
        <v>0</v>
      </c>
      <c r="L438" s="217">
        <v>1</v>
      </c>
      <c r="M438" s="217" t="s">
        <v>186</v>
      </c>
      <c r="N438" s="217">
        <v>0</v>
      </c>
      <c r="O438" s="260">
        <v>2</v>
      </c>
      <c r="P438" s="1"/>
      <c r="Q438" s="259" t="str" cm="1">
        <f t="array" ref="Q438">INDEX(CALCOLI!$R$21:$AC$21, ,_xlfn.XMATCH(B432,CALCOLI!$R$1:$AC$1,0))</f>
        <v>1067,1440</v>
      </c>
      <c r="R438" s="217" t="str" cm="1">
        <f t="array" ref="R438">INDEX(CALCOLI!$R$22:$AC$22, ,_xlfn.XMATCH(B432,CALCOLI!$R$1:$AC$1,0))</f>
        <v>0,294</v>
      </c>
      <c r="S438" s="217"/>
      <c r="T438" s="260">
        <v>0.1</v>
      </c>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t="s">
        <v>187</v>
      </c>
    </row>
    <row r="439" spans="1:44" ht="15" thickBot="1" x14ac:dyDescent="0.4">
      <c r="A439" s="663"/>
      <c r="B439" s="291"/>
      <c r="C439" s="216"/>
      <c r="D439" s="216"/>
      <c r="E439" s="214">
        <f t="shared" si="65"/>
        <v>0</v>
      </c>
      <c r="F439" s="292"/>
      <c r="G439" s="194"/>
      <c r="H439" s="272"/>
      <c r="I439" s="273"/>
      <c r="J439" s="273"/>
      <c r="K439" s="273"/>
      <c r="L439" s="273"/>
      <c r="M439" s="273"/>
      <c r="N439" s="273"/>
      <c r="O439" s="274"/>
      <c r="P439" s="1"/>
      <c r="Q439" s="272"/>
      <c r="R439" s="273"/>
      <c r="S439" s="273"/>
      <c r="T439" s="274"/>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t="s">
        <v>188</v>
      </c>
    </row>
    <row r="440" spans="1:44" x14ac:dyDescent="0.35">
      <c r="A440" s="667" t="s">
        <v>64</v>
      </c>
      <c r="B440" s="275" t="s">
        <v>65</v>
      </c>
      <c r="C440" s="220">
        <v>1</v>
      </c>
      <c r="D440" s="220">
        <v>2</v>
      </c>
      <c r="E440" s="220">
        <f t="shared" si="65"/>
        <v>1</v>
      </c>
      <c r="F440" s="242">
        <v>120</v>
      </c>
      <c r="G440" s="190"/>
      <c r="H440" s="270">
        <v>0.2</v>
      </c>
      <c r="I440" s="270">
        <v>30</v>
      </c>
      <c r="J440" s="270" t="s">
        <v>184</v>
      </c>
      <c r="K440" s="270">
        <v>0</v>
      </c>
      <c r="L440" s="270">
        <v>1</v>
      </c>
      <c r="M440" s="270" t="s">
        <v>184</v>
      </c>
      <c r="N440" s="270">
        <v>0</v>
      </c>
      <c r="O440" s="271">
        <v>0</v>
      </c>
      <c r="P440" s="1"/>
      <c r="Q440" s="566" t="s">
        <v>192</v>
      </c>
      <c r="R440" s="220"/>
      <c r="S440" s="220"/>
      <c r="T440" s="242">
        <v>0.1</v>
      </c>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t="s">
        <v>189</v>
      </c>
    </row>
    <row r="441" spans="1:44" x14ac:dyDescent="0.35">
      <c r="A441" s="668"/>
      <c r="B441" s="262" t="s">
        <v>66</v>
      </c>
      <c r="C441" s="223">
        <v>1</v>
      </c>
      <c r="D441" s="223">
        <v>7</v>
      </c>
      <c r="E441" s="223">
        <f t="shared" si="65"/>
        <v>2</v>
      </c>
      <c r="F441" s="245">
        <v>120</v>
      </c>
      <c r="G441" s="191"/>
      <c r="H441" s="223">
        <v>0.4</v>
      </c>
      <c r="I441" s="223">
        <v>20</v>
      </c>
      <c r="J441" s="223" t="s">
        <v>184</v>
      </c>
      <c r="K441" s="223">
        <v>0</v>
      </c>
      <c r="L441" s="223">
        <v>0.8</v>
      </c>
      <c r="M441" s="223" t="s">
        <v>184</v>
      </c>
      <c r="N441" s="223">
        <v>0</v>
      </c>
      <c r="O441" s="245">
        <v>0</v>
      </c>
      <c r="P441" s="1"/>
      <c r="Q441" s="568" t="s">
        <v>500</v>
      </c>
      <c r="R441" s="569" t="s">
        <v>491</v>
      </c>
      <c r="S441" s="223"/>
      <c r="T441" s="245">
        <v>0.2</v>
      </c>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t="s">
        <v>190</v>
      </c>
    </row>
    <row r="442" spans="1:44" x14ac:dyDescent="0.35">
      <c r="A442" s="668"/>
      <c r="B442" s="261" t="s">
        <v>67</v>
      </c>
      <c r="C442" s="221"/>
      <c r="D442" s="221"/>
      <c r="E442" s="221">
        <f t="shared" si="65"/>
        <v>0</v>
      </c>
      <c r="F442" s="243"/>
      <c r="G442" s="191"/>
      <c r="H442" s="221">
        <v>0.25</v>
      </c>
      <c r="I442" s="221">
        <v>30</v>
      </c>
      <c r="J442" s="221" t="s">
        <v>184</v>
      </c>
      <c r="K442" s="221">
        <v>0</v>
      </c>
      <c r="L442" s="221">
        <v>0.8</v>
      </c>
      <c r="M442" s="221" t="s">
        <v>184</v>
      </c>
      <c r="N442" s="221">
        <v>0</v>
      </c>
      <c r="O442" s="243">
        <v>0</v>
      </c>
      <c r="P442" s="1"/>
      <c r="Q442" s="261"/>
      <c r="R442" s="221"/>
      <c r="S442" s="221"/>
      <c r="T442" s="243">
        <v>0.15</v>
      </c>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row>
    <row r="443" spans="1:44" x14ac:dyDescent="0.35">
      <c r="A443" s="668"/>
      <c r="B443" s="262" t="s">
        <v>68</v>
      </c>
      <c r="C443" s="223"/>
      <c r="D443" s="223"/>
      <c r="E443" s="223">
        <f t="shared" si="65"/>
        <v>0</v>
      </c>
      <c r="F443" s="245"/>
      <c r="G443" s="191"/>
      <c r="H443" s="223">
        <v>0.4</v>
      </c>
      <c r="I443" s="223">
        <v>20</v>
      </c>
      <c r="J443" s="223" t="s">
        <v>184</v>
      </c>
      <c r="K443" s="223">
        <v>0</v>
      </c>
      <c r="L443" s="223">
        <v>0.8</v>
      </c>
      <c r="M443" s="223" t="s">
        <v>184</v>
      </c>
      <c r="N443" s="223">
        <v>0</v>
      </c>
      <c r="O443" s="245">
        <v>0</v>
      </c>
      <c r="P443" s="1"/>
      <c r="Q443" s="262"/>
      <c r="R443" s="223"/>
      <c r="S443" s="223"/>
      <c r="T443" s="245">
        <v>0.2</v>
      </c>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row>
    <row r="444" spans="1:44" ht="15" thickBot="1" x14ac:dyDescent="0.4">
      <c r="A444" s="669"/>
      <c r="B444" s="276"/>
      <c r="C444" s="222"/>
      <c r="D444" s="222"/>
      <c r="E444" s="221">
        <f t="shared" si="65"/>
        <v>0</v>
      </c>
      <c r="F444" s="244"/>
      <c r="G444" s="194"/>
      <c r="H444" s="222"/>
      <c r="I444" s="222"/>
      <c r="J444" s="222"/>
      <c r="K444" s="222"/>
      <c r="L444" s="222"/>
      <c r="M444" s="222"/>
      <c r="N444" s="222"/>
      <c r="O444" s="244"/>
      <c r="P444" s="1"/>
      <c r="Q444" s="276"/>
      <c r="R444" s="222"/>
      <c r="S444" s="222"/>
      <c r="T444" s="244"/>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row>
    <row r="445" spans="1:44" x14ac:dyDescent="0.35">
      <c r="A445" s="670" t="s">
        <v>69</v>
      </c>
      <c r="B445" s="277" t="s">
        <v>70</v>
      </c>
      <c r="C445" s="224"/>
      <c r="D445" s="224"/>
      <c r="E445" s="224">
        <f t="shared" si="65"/>
        <v>2</v>
      </c>
      <c r="F445" s="225" cm="1">
        <f t="array" ref="F445">INDEX(CALCOLI!$R$2:$AC$2, ,_xlfn.XMATCH(B432,CALCOLI!$R$1:$AC$1,0))</f>
        <v>60</v>
      </c>
      <c r="G445" s="190"/>
      <c r="H445" s="224">
        <v>0.2</v>
      </c>
      <c r="I445" s="224">
        <v>30</v>
      </c>
      <c r="J445" s="224" t="s">
        <v>184</v>
      </c>
      <c r="K445" s="224">
        <v>0</v>
      </c>
      <c r="L445" s="224">
        <v>1</v>
      </c>
      <c r="M445" s="224" t="s">
        <v>184</v>
      </c>
      <c r="N445" s="224">
        <v>0</v>
      </c>
      <c r="O445" s="246">
        <v>0</v>
      </c>
      <c r="P445" s="1"/>
      <c r="Q445" s="277" t="str" cm="1">
        <f t="array" ref="Q445">INDEX(CALCOLI!$R$5:$AC$5, ,_xlfn.XMATCH(B432,CALCOLI!$R$1:$AC$1,0))</f>
        <v>360,420</v>
      </c>
      <c r="R445" s="224" t="str" cm="1">
        <f t="array" ref="R445">INDEX(CALCOLI!$R$6:$AC$6, ,_xlfn.XMATCH(B432,CALCOLI!$R$1:$AC$1,0))</f>
        <v>900,900</v>
      </c>
      <c r="S445" s="224"/>
      <c r="T445" s="246">
        <v>0.1</v>
      </c>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row>
    <row r="446" spans="1:44" x14ac:dyDescent="0.35">
      <c r="A446" s="671"/>
      <c r="B446" s="264" t="s">
        <v>71</v>
      </c>
      <c r="C446" s="227"/>
      <c r="D446" s="227"/>
      <c r="E446" s="227">
        <f t="shared" si="65"/>
        <v>2</v>
      </c>
      <c r="F446" s="228" cm="1">
        <f t="array" ref="F446">INDEX(CALCOLI!$R$2:$AC$2, ,_xlfn.XMATCH(B432,CALCOLI!$R$1:$AC$1,0))</f>
        <v>60</v>
      </c>
      <c r="G446" s="191"/>
      <c r="H446" s="227">
        <v>0.2</v>
      </c>
      <c r="I446" s="227">
        <v>30</v>
      </c>
      <c r="J446" s="227" t="s">
        <v>184</v>
      </c>
      <c r="K446" s="227">
        <v>0</v>
      </c>
      <c r="L446" s="227">
        <v>1</v>
      </c>
      <c r="M446" s="227" t="s">
        <v>184</v>
      </c>
      <c r="N446" s="227">
        <v>0</v>
      </c>
      <c r="O446" s="248">
        <v>0</v>
      </c>
      <c r="P446" s="1"/>
      <c r="Q446" s="264" t="str" cm="1">
        <f t="array" ref="Q446">INDEX(CALCOLI!$R$5:$AC$5, ,_xlfn.XMATCH(B432,CALCOLI!$R$1:$AC$1,0))</f>
        <v>360,420</v>
      </c>
      <c r="R446" s="227" t="str" cm="1">
        <f t="array" ref="R446">INDEX(CALCOLI!$R$6:$AC$6, ,_xlfn.XMATCH(B432,CALCOLI!$R$1:$AC$1,0))</f>
        <v>900,900</v>
      </c>
      <c r="S446" s="227"/>
      <c r="T446" s="248">
        <v>0.1</v>
      </c>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row>
    <row r="447" spans="1:44" x14ac:dyDescent="0.35">
      <c r="A447" s="671"/>
      <c r="B447" s="263" t="s">
        <v>72</v>
      </c>
      <c r="C447" s="226"/>
      <c r="D447" s="226"/>
      <c r="E447" s="226">
        <f t="shared" si="65"/>
        <v>0</v>
      </c>
      <c r="F447" s="247"/>
      <c r="G447" s="191"/>
      <c r="H447" s="226">
        <v>0.2</v>
      </c>
      <c r="I447" s="226">
        <v>30</v>
      </c>
      <c r="J447" s="226" t="s">
        <v>191</v>
      </c>
      <c r="K447" s="226">
        <v>0</v>
      </c>
      <c r="L447" s="226">
        <v>1</v>
      </c>
      <c r="M447" s="226" t="s">
        <v>184</v>
      </c>
      <c r="N447" s="226">
        <v>0</v>
      </c>
      <c r="O447" s="247">
        <v>0</v>
      </c>
      <c r="P447" s="1"/>
      <c r="Q447" s="263"/>
      <c r="R447" s="226"/>
      <c r="S447" s="226"/>
      <c r="T447" s="247">
        <v>0.1</v>
      </c>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row>
    <row r="448" spans="1:44" ht="15" thickBot="1" x14ac:dyDescent="0.4">
      <c r="A448" s="672"/>
      <c r="B448" s="278"/>
      <c r="C448" s="229"/>
      <c r="D448" s="229"/>
      <c r="E448" s="227">
        <f t="shared" si="65"/>
        <v>0</v>
      </c>
      <c r="F448" s="249"/>
      <c r="G448" s="194"/>
      <c r="H448" s="229"/>
      <c r="I448" s="229"/>
      <c r="J448" s="229"/>
      <c r="K448" s="229"/>
      <c r="L448" s="229"/>
      <c r="M448" s="229"/>
      <c r="N448" s="229"/>
      <c r="O448" s="249"/>
      <c r="P448" s="1"/>
      <c r="Q448" s="278"/>
      <c r="R448" s="229"/>
      <c r="S448" s="229"/>
      <c r="T448" s="249"/>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row>
    <row r="449" spans="1:44" x14ac:dyDescent="0.35">
      <c r="A449" s="673" t="s">
        <v>73</v>
      </c>
      <c r="B449" s="279" t="s">
        <v>74</v>
      </c>
      <c r="C449" s="230"/>
      <c r="D449" s="230"/>
      <c r="E449" s="230">
        <f t="shared" si="65"/>
        <v>0</v>
      </c>
      <c r="F449" s="250"/>
      <c r="G449" s="190"/>
      <c r="H449" s="230">
        <v>0.25</v>
      </c>
      <c r="I449" s="230">
        <v>2</v>
      </c>
      <c r="J449" s="230" t="s">
        <v>184</v>
      </c>
      <c r="K449" s="230">
        <v>0</v>
      </c>
      <c r="L449" s="230">
        <v>0.5</v>
      </c>
      <c r="M449" s="230" t="s">
        <v>184</v>
      </c>
      <c r="N449" s="230">
        <v>0</v>
      </c>
      <c r="O449" s="250">
        <v>0</v>
      </c>
      <c r="P449" s="1"/>
      <c r="Q449" s="279"/>
      <c r="R449" s="230"/>
      <c r="S449" s="230"/>
      <c r="T449" s="250">
        <v>0.2</v>
      </c>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row>
    <row r="450" spans="1:44" x14ac:dyDescent="0.35">
      <c r="A450" s="674"/>
      <c r="B450" s="266" t="s">
        <v>75</v>
      </c>
      <c r="C450" s="233"/>
      <c r="D450" s="233"/>
      <c r="E450" s="233">
        <f t="shared" si="65"/>
        <v>0</v>
      </c>
      <c r="F450" s="254"/>
      <c r="G450" s="191"/>
      <c r="H450" s="233">
        <v>0.25</v>
      </c>
      <c r="I450" s="233">
        <v>2</v>
      </c>
      <c r="J450" s="233" t="s">
        <v>184</v>
      </c>
      <c r="K450" s="233">
        <v>0</v>
      </c>
      <c r="L450" s="233">
        <v>0.5</v>
      </c>
      <c r="M450" s="233" t="s">
        <v>184</v>
      </c>
      <c r="N450" s="233">
        <v>0</v>
      </c>
      <c r="O450" s="254">
        <v>0</v>
      </c>
      <c r="P450" s="1"/>
      <c r="Q450" s="266"/>
      <c r="R450" s="233"/>
      <c r="S450" s="233"/>
      <c r="T450" s="254">
        <v>0.2</v>
      </c>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row>
    <row r="451" spans="1:44" x14ac:dyDescent="0.35">
      <c r="A451" s="674"/>
      <c r="B451" s="265" t="s">
        <v>76</v>
      </c>
      <c r="C451" s="231"/>
      <c r="D451" s="231"/>
      <c r="E451" s="231">
        <f t="shared" si="65"/>
        <v>0</v>
      </c>
      <c r="F451" s="251"/>
      <c r="G451" s="191"/>
      <c r="H451" s="231"/>
      <c r="I451" s="231"/>
      <c r="J451" s="231"/>
      <c r="K451" s="231"/>
      <c r="L451" s="231"/>
      <c r="M451" s="231"/>
      <c r="N451" s="231"/>
      <c r="O451" s="251"/>
      <c r="P451" s="1"/>
      <c r="Q451" s="265"/>
      <c r="R451" s="231"/>
      <c r="S451" s="231"/>
      <c r="T451" s="25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row>
    <row r="452" spans="1:44" x14ac:dyDescent="0.35">
      <c r="A452" s="674"/>
      <c r="B452" s="266" t="s">
        <v>77</v>
      </c>
      <c r="C452" s="233"/>
      <c r="D452" s="233"/>
      <c r="E452" s="233">
        <f t="shared" si="65"/>
        <v>0</v>
      </c>
      <c r="F452" s="254"/>
      <c r="G452" s="191"/>
      <c r="H452" s="233"/>
      <c r="I452" s="233"/>
      <c r="J452" s="233"/>
      <c r="K452" s="233"/>
      <c r="L452" s="233"/>
      <c r="M452" s="233"/>
      <c r="N452" s="233"/>
      <c r="O452" s="254"/>
      <c r="P452" s="1"/>
      <c r="Q452" s="266"/>
      <c r="R452" s="233"/>
      <c r="S452" s="233"/>
      <c r="T452" s="254"/>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row>
    <row r="453" spans="1:44" x14ac:dyDescent="0.35">
      <c r="A453" s="674"/>
      <c r="B453" s="265" t="s">
        <v>78</v>
      </c>
      <c r="C453" s="231"/>
      <c r="D453" s="231"/>
      <c r="E453" s="231">
        <f t="shared" si="65"/>
        <v>1</v>
      </c>
      <c r="F453" s="231">
        <v>1440</v>
      </c>
      <c r="G453" s="191"/>
      <c r="H453" s="231">
        <v>0</v>
      </c>
      <c r="I453" s="231">
        <v>30</v>
      </c>
      <c r="J453" s="252" t="s">
        <v>186</v>
      </c>
      <c r="K453" s="231">
        <v>3</v>
      </c>
      <c r="L453" s="231">
        <v>1</v>
      </c>
      <c r="M453" s="231" t="s">
        <v>184</v>
      </c>
      <c r="N453" s="231">
        <v>0</v>
      </c>
      <c r="O453" s="251">
        <v>0</v>
      </c>
      <c r="P453" s="1"/>
      <c r="Q453" s="265" t="s">
        <v>192</v>
      </c>
      <c r="R453" s="231"/>
      <c r="S453" s="231"/>
      <c r="T453" s="251">
        <v>0</v>
      </c>
      <c r="U453" s="1"/>
      <c r="V453" s="83">
        <v>150</v>
      </c>
      <c r="W453" s="84">
        <v>20</v>
      </c>
      <c r="X453" s="84">
        <v>5</v>
      </c>
      <c r="Y453" s="84">
        <v>10</v>
      </c>
      <c r="Z453" s="84"/>
      <c r="AA453" s="83">
        <v>150</v>
      </c>
      <c r="AB453" s="84">
        <v>15</v>
      </c>
      <c r="AC453" s="84">
        <v>5</v>
      </c>
      <c r="AD453" s="84">
        <v>15</v>
      </c>
      <c r="AE453" s="85"/>
      <c r="AF453" s="84">
        <v>150</v>
      </c>
      <c r="AG453" s="84">
        <v>10</v>
      </c>
      <c r="AH453" s="84">
        <v>5</v>
      </c>
      <c r="AI453" s="84">
        <v>20</v>
      </c>
      <c r="AJ453" s="84"/>
      <c r="AK453" s="83">
        <v>580.12</v>
      </c>
      <c r="AL453" s="86" t="s">
        <v>193</v>
      </c>
      <c r="AM453" s="84">
        <v>420.57900000000001</v>
      </c>
      <c r="AN453" s="86" t="s">
        <v>193</v>
      </c>
      <c r="AO453" s="84">
        <v>0.41899999999999998</v>
      </c>
      <c r="AP453" s="85">
        <v>1201.144</v>
      </c>
      <c r="AQ453" s="1"/>
      <c r="AR453" s="1"/>
    </row>
    <row r="454" spans="1:44" x14ac:dyDescent="0.35">
      <c r="A454" s="674"/>
      <c r="B454" s="266" t="s">
        <v>79</v>
      </c>
      <c r="C454" s="233"/>
      <c r="D454" s="233"/>
      <c r="E454" s="233">
        <f>COUNTA(Q454:S454)</f>
        <v>1</v>
      </c>
      <c r="F454" s="233">
        <v>1440</v>
      </c>
      <c r="G454" s="191"/>
      <c r="H454" s="233">
        <v>0</v>
      </c>
      <c r="I454" s="233">
        <v>30</v>
      </c>
      <c r="J454" s="233" t="s">
        <v>186</v>
      </c>
      <c r="K454" s="233">
        <v>3</v>
      </c>
      <c r="L454" s="233">
        <v>1</v>
      </c>
      <c r="M454" s="233" t="s">
        <v>184</v>
      </c>
      <c r="N454" s="233">
        <v>0</v>
      </c>
      <c r="O454" s="254">
        <v>0</v>
      </c>
      <c r="P454" s="1"/>
      <c r="Q454" s="266" t="s">
        <v>192</v>
      </c>
      <c r="R454" s="233"/>
      <c r="S454" s="233"/>
      <c r="T454" s="254"/>
      <c r="U454" s="1"/>
      <c r="V454" s="87"/>
      <c r="W454" s="88"/>
      <c r="X454" s="88"/>
      <c r="Y454" s="88"/>
      <c r="Z454" s="88"/>
      <c r="AA454" s="87"/>
      <c r="AB454" s="88"/>
      <c r="AC454" s="88"/>
      <c r="AD454" s="88"/>
      <c r="AE454" s="89"/>
      <c r="AF454" s="88"/>
      <c r="AG454" s="88"/>
      <c r="AH454" s="88"/>
      <c r="AI454" s="88"/>
      <c r="AJ454" s="88"/>
      <c r="AK454" s="87"/>
      <c r="AL454" s="88"/>
      <c r="AM454" s="88"/>
      <c r="AN454" s="88"/>
      <c r="AO454" s="88"/>
      <c r="AP454" s="89"/>
      <c r="AQ454" s="1"/>
      <c r="AR454" s="1"/>
    </row>
    <row r="455" spans="1:44" ht="15" thickBot="1" x14ac:dyDescent="0.4">
      <c r="A455" s="674"/>
      <c r="B455" s="293"/>
      <c r="C455" s="232"/>
      <c r="D455" s="232"/>
      <c r="E455" s="231">
        <f t="shared" si="65"/>
        <v>0</v>
      </c>
      <c r="F455" s="253"/>
      <c r="G455" s="191"/>
      <c r="H455" s="232"/>
      <c r="I455" s="232"/>
      <c r="J455" s="232"/>
      <c r="K455" s="232"/>
      <c r="L455" s="232"/>
      <c r="M455" s="232"/>
      <c r="N455" s="232"/>
      <c r="O455" s="253"/>
      <c r="P455" s="1"/>
      <c r="Q455" s="280"/>
      <c r="R455" s="281"/>
      <c r="S455" s="281"/>
      <c r="T455" s="282"/>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row>
    <row r="456" spans="1:44" x14ac:dyDescent="0.35">
      <c r="A456" s="664" t="s">
        <v>80</v>
      </c>
      <c r="B456" s="283" t="s">
        <v>81</v>
      </c>
      <c r="C456" s="234"/>
      <c r="D456" s="234"/>
      <c r="E456" s="234">
        <f>COUNTA(Q456:S456)</f>
        <v>0</v>
      </c>
      <c r="F456" s="235"/>
      <c r="G456" s="190"/>
      <c r="H456" s="234"/>
      <c r="I456" s="234"/>
      <c r="J456" s="234"/>
      <c r="K456" s="234"/>
      <c r="L456" s="234"/>
      <c r="M456" s="234"/>
      <c r="N456" s="234">
        <v>0</v>
      </c>
      <c r="O456" s="235"/>
      <c r="P456" s="1"/>
      <c r="Q456" s="283"/>
      <c r="R456" s="234"/>
      <c r="S456" s="234"/>
      <c r="T456" s="235"/>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row>
    <row r="457" spans="1:44" x14ac:dyDescent="0.35">
      <c r="A457" s="665"/>
      <c r="B457" s="268" t="s">
        <v>82</v>
      </c>
      <c r="C457" s="238"/>
      <c r="D457" s="238"/>
      <c r="E457" s="238">
        <f>COUNTA(Q461:S461)</f>
        <v>0</v>
      </c>
      <c r="F457" s="239"/>
      <c r="G457" s="191"/>
      <c r="H457" s="238"/>
      <c r="I457" s="238"/>
      <c r="J457" s="238"/>
      <c r="K457" s="238"/>
      <c r="L457" s="238"/>
      <c r="M457" s="238"/>
      <c r="N457" s="238">
        <v>0</v>
      </c>
      <c r="O457" s="239"/>
      <c r="P457" s="1"/>
      <c r="Q457" s="268"/>
      <c r="R457" s="238"/>
      <c r="S457" s="238"/>
      <c r="T457" s="239"/>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row>
    <row r="458" spans="1:44" x14ac:dyDescent="0.35">
      <c r="A458" s="665"/>
      <c r="B458" s="267"/>
      <c r="C458" s="236"/>
      <c r="D458" s="236"/>
      <c r="E458" s="236">
        <f t="shared" ref="E458" si="66">COUNTA(Q458:S458)</f>
        <v>0</v>
      </c>
      <c r="F458" s="237"/>
      <c r="G458" s="191"/>
      <c r="H458" s="236"/>
      <c r="I458" s="236"/>
      <c r="J458" s="236"/>
      <c r="K458" s="236"/>
      <c r="L458" s="236"/>
      <c r="M458" s="236"/>
      <c r="N458" s="236"/>
      <c r="O458" s="237"/>
      <c r="P458" s="1"/>
      <c r="Q458" s="267"/>
      <c r="R458" s="236"/>
      <c r="S458" s="236"/>
      <c r="T458" s="237"/>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row>
    <row r="459" spans="1:44" x14ac:dyDescent="0.35">
      <c r="A459" s="665"/>
      <c r="B459" s="268"/>
      <c r="C459" s="238"/>
      <c r="D459" s="238"/>
      <c r="E459" s="238">
        <f t="shared" ref="E459" si="67">COUNTA(Q463:S463)</f>
        <v>0</v>
      </c>
      <c r="F459" s="239"/>
      <c r="G459" s="191"/>
      <c r="H459" s="238"/>
      <c r="I459" s="238"/>
      <c r="J459" s="238"/>
      <c r="K459" s="238"/>
      <c r="L459" s="238"/>
      <c r="M459" s="238"/>
      <c r="N459" s="238"/>
      <c r="O459" s="239"/>
      <c r="P459" s="1"/>
      <c r="Q459" s="268"/>
      <c r="R459" s="238"/>
      <c r="S459" s="238"/>
      <c r="T459" s="239"/>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row>
    <row r="460" spans="1:44" x14ac:dyDescent="0.35">
      <c r="A460" s="665"/>
      <c r="B460" s="267"/>
      <c r="C460" s="236"/>
      <c r="D460" s="236"/>
      <c r="E460" s="236">
        <f t="shared" ref="E460" si="68">COUNTA(Q460:S460)</f>
        <v>0</v>
      </c>
      <c r="F460" s="237"/>
      <c r="G460" s="191"/>
      <c r="H460" s="236"/>
      <c r="I460" s="236"/>
      <c r="J460" s="236"/>
      <c r="K460" s="236"/>
      <c r="L460" s="236"/>
      <c r="M460" s="236"/>
      <c r="N460" s="236"/>
      <c r="O460" s="237"/>
      <c r="P460" s="1"/>
      <c r="Q460" s="267"/>
      <c r="R460" s="236"/>
      <c r="S460" s="236"/>
      <c r="T460" s="237"/>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row>
    <row r="461" spans="1:44" ht="15" thickBot="1" x14ac:dyDescent="0.4">
      <c r="A461" s="666"/>
      <c r="B461" s="269"/>
      <c r="C461" s="240"/>
      <c r="D461" s="240"/>
      <c r="E461" s="240">
        <f t="shared" ref="E461" si="69">COUNTA(Q465:S465)</f>
        <v>0</v>
      </c>
      <c r="F461" s="241"/>
      <c r="G461" s="194"/>
      <c r="H461" s="240"/>
      <c r="I461" s="240"/>
      <c r="J461" s="240"/>
      <c r="K461" s="240"/>
      <c r="L461" s="240"/>
      <c r="M461" s="240"/>
      <c r="N461" s="240"/>
      <c r="O461" s="241"/>
      <c r="P461" s="1"/>
      <c r="Q461" s="269"/>
      <c r="R461" s="240"/>
      <c r="S461" s="240"/>
      <c r="T461" s="24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row>
    <row r="462" spans="1:44" ht="15" thickBot="1" x14ac:dyDescent="0.4">
      <c r="A462" s="120"/>
      <c r="B462" s="120"/>
      <c r="C462" s="120"/>
      <c r="D462" s="120"/>
      <c r="E462" s="120"/>
      <c r="F462" s="120"/>
      <c r="G462" s="120"/>
      <c r="H462" s="120"/>
      <c r="I462" s="120"/>
      <c r="J462" s="120"/>
      <c r="K462" s="120"/>
      <c r="L462" s="120"/>
      <c r="M462" s="120"/>
      <c r="N462" s="120"/>
      <c r="O462" s="120"/>
      <c r="P462" s="120"/>
      <c r="Q462" s="120"/>
      <c r="R462" s="120"/>
      <c r="S462" s="120"/>
      <c r="T462" s="120"/>
      <c r="U462" s="120"/>
      <c r="V462" s="120"/>
      <c r="W462" s="120"/>
      <c r="X462" s="120"/>
      <c r="Y462" s="120"/>
      <c r="Z462" s="120"/>
      <c r="AA462" s="120"/>
      <c r="AB462" s="120"/>
      <c r="AC462" s="120"/>
      <c r="AD462" s="120"/>
      <c r="AE462" s="120"/>
      <c r="AF462" s="120"/>
      <c r="AG462" s="120"/>
      <c r="AH462" s="120"/>
      <c r="AI462" s="120"/>
      <c r="AJ462" s="120"/>
      <c r="AK462" s="120"/>
      <c r="AL462" s="120"/>
      <c r="AM462" s="120"/>
      <c r="AN462" s="120"/>
      <c r="AO462" s="120"/>
      <c r="AP462" s="120"/>
      <c r="AQ462" s="120"/>
    </row>
    <row r="463" spans="1:44" x14ac:dyDescent="0.35">
      <c r="A463" s="122" t="s">
        <v>152</v>
      </c>
      <c r="B463" s="178" t="s">
        <v>464</v>
      </c>
      <c r="G463" s="120"/>
      <c r="AR463" t="s">
        <v>153</v>
      </c>
    </row>
    <row r="464" spans="1:44" x14ac:dyDescent="0.35">
      <c r="A464" s="123" t="s">
        <v>154</v>
      </c>
      <c r="B464" s="181">
        <v>4</v>
      </c>
      <c r="G464" s="120"/>
      <c r="AR464" t="s">
        <v>155</v>
      </c>
    </row>
    <row r="465" spans="1:44" ht="15" thickBot="1" x14ac:dyDescent="0.4">
      <c r="A465" s="125" t="s">
        <v>156</v>
      </c>
      <c r="B465" s="126" t="s">
        <v>190</v>
      </c>
      <c r="G465" s="120"/>
      <c r="AR465" s="3" t="s">
        <v>158</v>
      </c>
    </row>
    <row r="466" spans="1:44" x14ac:dyDescent="0.35">
      <c r="A466" s="4"/>
      <c r="B466" s="4"/>
      <c r="C466" s="4"/>
      <c r="D466" s="4"/>
      <c r="E466" s="4"/>
      <c r="F466" s="4"/>
      <c r="G466" s="121"/>
      <c r="H466" s="4"/>
      <c r="I466" s="4"/>
      <c r="J466" s="4"/>
      <c r="K466" s="4"/>
      <c r="L466" s="4"/>
      <c r="M466" s="4"/>
      <c r="N466" s="4"/>
      <c r="O466" s="4"/>
      <c r="P466" s="4"/>
      <c r="Q466" s="4"/>
      <c r="R466" s="4"/>
      <c r="S466" s="4"/>
      <c r="T466" s="4"/>
      <c r="U466" s="4"/>
      <c r="V466" s="658" t="s">
        <v>159</v>
      </c>
      <c r="W466" s="659"/>
      <c r="X466" s="659"/>
      <c r="Y466" s="659"/>
      <c r="Z466" s="659"/>
      <c r="AA466" s="658" t="s">
        <v>160</v>
      </c>
      <c r="AB466" s="659"/>
      <c r="AC466" s="659"/>
      <c r="AD466" s="659"/>
      <c r="AE466" s="659"/>
      <c r="AF466" s="658" t="s">
        <v>161</v>
      </c>
      <c r="AG466" s="659"/>
      <c r="AH466" s="659"/>
      <c r="AI466" s="659"/>
      <c r="AJ466" s="660"/>
      <c r="AK466" s="655" t="s">
        <v>162</v>
      </c>
      <c r="AL466" s="656"/>
      <c r="AM466" s="656"/>
      <c r="AN466" s="656"/>
      <c r="AO466" s="656"/>
      <c r="AP466" s="657"/>
      <c r="AQ466" s="4"/>
      <c r="AR466" t="s">
        <v>163</v>
      </c>
    </row>
    <row r="467" spans="1:44" ht="43.5" x14ac:dyDescent="0.35">
      <c r="A467" s="4"/>
      <c r="B467" s="69" t="s">
        <v>56</v>
      </c>
      <c r="C467" s="70" t="s">
        <v>57</v>
      </c>
      <c r="D467" s="70" t="s">
        <v>58</v>
      </c>
      <c r="E467" s="69" t="s">
        <v>164</v>
      </c>
      <c r="F467" s="71" t="s">
        <v>59</v>
      </c>
      <c r="G467" s="121"/>
      <c r="H467" s="284" t="s">
        <v>165</v>
      </c>
      <c r="I467" s="285" t="s">
        <v>166</v>
      </c>
      <c r="J467" s="285" t="s">
        <v>167</v>
      </c>
      <c r="K467" s="286" t="s">
        <v>168</v>
      </c>
      <c r="L467" s="285" t="s">
        <v>169</v>
      </c>
      <c r="M467" s="285" t="s">
        <v>170</v>
      </c>
      <c r="N467" s="285" t="s">
        <v>171</v>
      </c>
      <c r="O467" s="287" t="s">
        <v>172</v>
      </c>
      <c r="Q467" s="114" t="s">
        <v>173</v>
      </c>
      <c r="R467" s="115" t="s">
        <v>174</v>
      </c>
      <c r="S467" s="116" t="s">
        <v>175</v>
      </c>
      <c r="T467" s="72" t="s">
        <v>176</v>
      </c>
      <c r="V467" s="76" t="s">
        <v>177</v>
      </c>
      <c r="W467" s="77" t="s">
        <v>178</v>
      </c>
      <c r="X467" s="77" t="s">
        <v>179</v>
      </c>
      <c r="Y467" s="77" t="s">
        <v>180</v>
      </c>
      <c r="Z467" s="78" t="s">
        <v>181</v>
      </c>
      <c r="AA467" s="76" t="s">
        <v>177</v>
      </c>
      <c r="AB467" s="77" t="s">
        <v>178</v>
      </c>
      <c r="AC467" s="77" t="s">
        <v>179</v>
      </c>
      <c r="AD467" s="77" t="s">
        <v>180</v>
      </c>
      <c r="AE467" s="78" t="s">
        <v>181</v>
      </c>
      <c r="AF467" s="76" t="s">
        <v>177</v>
      </c>
      <c r="AG467" s="77" t="s">
        <v>178</v>
      </c>
      <c r="AH467" s="77" t="s">
        <v>179</v>
      </c>
      <c r="AI467" s="77" t="s">
        <v>180</v>
      </c>
      <c r="AJ467" s="79" t="s">
        <v>181</v>
      </c>
      <c r="AK467" s="80" t="s">
        <v>173</v>
      </c>
      <c r="AL467" s="81"/>
      <c r="AM467" s="81" t="s">
        <v>174</v>
      </c>
      <c r="AN467" s="81"/>
      <c r="AO467" s="81" t="s">
        <v>175</v>
      </c>
      <c r="AP467" s="82"/>
      <c r="AR467" t="s">
        <v>182</v>
      </c>
    </row>
    <row r="468" spans="1:44" ht="15" thickBot="1" x14ac:dyDescent="0.4">
      <c r="F468" s="5"/>
      <c r="G468" s="120"/>
      <c r="AR468" t="s">
        <v>183</v>
      </c>
    </row>
    <row r="469" spans="1:44" x14ac:dyDescent="0.35">
      <c r="A469" s="661" t="s">
        <v>60</v>
      </c>
      <c r="B469" s="255" t="s">
        <v>61</v>
      </c>
      <c r="C469" s="212">
        <v>1</v>
      </c>
      <c r="D469" s="212">
        <v>2</v>
      </c>
      <c r="E469" s="212">
        <f t="shared" ref="E469:E488" si="70">COUNTA(Q469:S469)</f>
        <v>2</v>
      </c>
      <c r="F469" s="213" cm="1">
        <f t="array" ref="F469">INDEX(CALCOLI!$R$12:$AC$12, ,_xlfn.XMATCH(B465,CALCOLI!$R$1:$AC$1,0))</f>
        <v>330</v>
      </c>
      <c r="G469" s="190"/>
      <c r="H469" s="255">
        <v>0.1</v>
      </c>
      <c r="I469" s="212">
        <v>10</v>
      </c>
      <c r="J469" s="212" t="s">
        <v>184</v>
      </c>
      <c r="K469" s="212">
        <v>0</v>
      </c>
      <c r="L469" s="212">
        <v>1</v>
      </c>
      <c r="M469" s="212" t="s">
        <v>184</v>
      </c>
      <c r="N469" s="212">
        <v>0</v>
      </c>
      <c r="O469" s="256">
        <v>0</v>
      </c>
      <c r="P469" s="1"/>
      <c r="Q469" s="255" t="str" cm="1">
        <f t="array" ref="Q469">INDEX(CALCOLI!$R$17:$AC$17, ,_xlfn.XMATCH(B465,CALCOLI!$R$1:$AC$1,0))</f>
        <v>264,324</v>
      </c>
      <c r="R469" s="212" t="str" cm="1">
        <f t="array" ref="R469">INDEX(CALCOLI!$R$18:$AC$18, ,_xlfn.XMATCH(B465,CALCOLI!$R$1:$AC$1,0))</f>
        <v>1037,1307</v>
      </c>
      <c r="S469" s="212"/>
      <c r="T469" s="256">
        <v>0.1</v>
      </c>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t="s">
        <v>185</v>
      </c>
    </row>
    <row r="470" spans="1:44" x14ac:dyDescent="0.35">
      <c r="A470" s="662"/>
      <c r="B470" s="288" t="s">
        <v>62</v>
      </c>
      <c r="C470" s="214">
        <v>1</v>
      </c>
      <c r="D470" s="214">
        <v>12</v>
      </c>
      <c r="E470" s="214">
        <f t="shared" si="70"/>
        <v>2</v>
      </c>
      <c r="F470" s="215" cm="1">
        <f t="array" ref="F470">INDEX(CALCOLI!$R$12:$AC$12, ,_xlfn.XMATCH(B465,CALCOLI!$R$1:$AC$1,0))</f>
        <v>330</v>
      </c>
      <c r="G470" s="191"/>
      <c r="H470" s="257">
        <v>0.1</v>
      </c>
      <c r="I470" s="215">
        <v>10</v>
      </c>
      <c r="J470" s="215" t="s">
        <v>184</v>
      </c>
      <c r="K470" s="215">
        <v>0</v>
      </c>
      <c r="L470" s="215">
        <v>1</v>
      </c>
      <c r="M470" s="215" t="s">
        <v>184</v>
      </c>
      <c r="N470" s="215">
        <v>0</v>
      </c>
      <c r="O470" s="258">
        <v>0</v>
      </c>
      <c r="P470" s="1"/>
      <c r="Q470" s="257" t="str" cm="1">
        <f t="array" ref="Q470">INDEX(CALCOLI!$R$17:$AC$17, ,_xlfn.XMATCH(B465,CALCOLI!$R$1:$AC$1,0))</f>
        <v>264,324</v>
      </c>
      <c r="R470" s="215" t="str" cm="1">
        <f t="array" ref="R470">INDEX(CALCOLI!$R$18:$AC$18, ,_xlfn.XMATCH(B465,CALCOLI!$R$1:$AC$1,0))</f>
        <v>1037,1307</v>
      </c>
      <c r="S470" s="215"/>
      <c r="T470" s="258">
        <v>0.1</v>
      </c>
      <c r="U470" s="1"/>
      <c r="V470" s="192"/>
      <c r="W470" s="1"/>
      <c r="X470" s="1"/>
      <c r="Y470" s="192"/>
      <c r="Z470" s="192"/>
      <c r="AA470" s="192"/>
      <c r="AB470" s="192"/>
      <c r="AC470" s="192"/>
      <c r="AD470" s="192"/>
      <c r="AE470" s="1"/>
      <c r="AF470" s="1"/>
      <c r="AG470" s="1"/>
      <c r="AH470" s="1"/>
      <c r="AI470" s="1"/>
      <c r="AJ470" s="1"/>
      <c r="AK470" s="1"/>
      <c r="AL470" s="1"/>
      <c r="AM470" s="1"/>
      <c r="AN470" s="1"/>
      <c r="AO470" s="1"/>
      <c r="AP470" s="1"/>
      <c r="AQ470" s="1"/>
      <c r="AR470" s="1" t="s">
        <v>157</v>
      </c>
    </row>
    <row r="471" spans="1:44" x14ac:dyDescent="0.35">
      <c r="A471" s="662"/>
      <c r="B471" s="259" t="s">
        <v>63</v>
      </c>
      <c r="C471" s="218"/>
      <c r="D471" s="218"/>
      <c r="E471" s="217">
        <f t="shared" si="70"/>
        <v>2</v>
      </c>
      <c r="F471" s="219" cm="1">
        <f t="array" ref="F471">INDEX(CALCOLI!$R$20:$AC$20, ,_xlfn.XMATCH(B465,CALCOLI!$R$1:$AC$1,0))</f>
        <v>667</v>
      </c>
      <c r="G471" s="193"/>
      <c r="H471" s="259">
        <v>0.1</v>
      </c>
      <c r="I471" s="217">
        <v>1</v>
      </c>
      <c r="J471" s="217" t="s">
        <v>184</v>
      </c>
      <c r="K471" s="217">
        <v>0</v>
      </c>
      <c r="L471" s="217">
        <v>1</v>
      </c>
      <c r="M471" s="217" t="s">
        <v>186</v>
      </c>
      <c r="N471" s="217">
        <v>0</v>
      </c>
      <c r="O471" s="260">
        <v>2</v>
      </c>
      <c r="P471" s="1"/>
      <c r="Q471" s="259" t="str" cm="1">
        <f t="array" ref="Q471">INDEX(CALCOLI!$R$21:$AC$21, ,_xlfn.XMATCH(B465,CALCOLI!$R$1:$AC$1,0))</f>
        <v>1067,1440</v>
      </c>
      <c r="R471" s="217" t="str" cm="1">
        <f t="array" ref="R471">INDEX(CALCOLI!$R$22:$AC$22, ,_xlfn.XMATCH(B465,CALCOLI!$R$1:$AC$1,0))</f>
        <v>0,294</v>
      </c>
      <c r="S471" s="217"/>
      <c r="T471" s="260">
        <v>0.1</v>
      </c>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t="s">
        <v>187</v>
      </c>
    </row>
    <row r="472" spans="1:44" ht="15" thickBot="1" x14ac:dyDescent="0.4">
      <c r="A472" s="663"/>
      <c r="B472" s="291"/>
      <c r="C472" s="216"/>
      <c r="D472" s="216"/>
      <c r="E472" s="214">
        <f t="shared" si="70"/>
        <v>0</v>
      </c>
      <c r="F472" s="292"/>
      <c r="G472" s="194"/>
      <c r="H472" s="272"/>
      <c r="I472" s="273"/>
      <c r="J472" s="273"/>
      <c r="K472" s="273"/>
      <c r="L472" s="273"/>
      <c r="M472" s="273"/>
      <c r="N472" s="273"/>
      <c r="O472" s="274"/>
      <c r="P472" s="1"/>
      <c r="Q472" s="272"/>
      <c r="R472" s="273"/>
      <c r="S472" s="273"/>
      <c r="T472" s="274"/>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t="s">
        <v>188</v>
      </c>
    </row>
    <row r="473" spans="1:44" x14ac:dyDescent="0.35">
      <c r="A473" s="667" t="s">
        <v>64</v>
      </c>
      <c r="B473" s="275" t="s">
        <v>65</v>
      </c>
      <c r="C473" s="220">
        <v>2</v>
      </c>
      <c r="D473" s="220">
        <v>5</v>
      </c>
      <c r="E473" s="220">
        <f t="shared" si="70"/>
        <v>1</v>
      </c>
      <c r="F473" s="242">
        <v>120</v>
      </c>
      <c r="G473" s="190"/>
      <c r="H473" s="270">
        <v>0.2</v>
      </c>
      <c r="I473" s="270">
        <v>30</v>
      </c>
      <c r="J473" s="270" t="s">
        <v>184</v>
      </c>
      <c r="K473" s="270">
        <v>0</v>
      </c>
      <c r="L473" s="270">
        <v>1</v>
      </c>
      <c r="M473" s="270" t="s">
        <v>184</v>
      </c>
      <c r="N473" s="270">
        <v>0</v>
      </c>
      <c r="O473" s="271">
        <v>0</v>
      </c>
      <c r="P473" s="1"/>
      <c r="Q473" s="566" t="s">
        <v>192</v>
      </c>
      <c r="R473" s="220"/>
      <c r="S473" s="220"/>
      <c r="T473" s="242">
        <v>0.1</v>
      </c>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t="s">
        <v>189</v>
      </c>
    </row>
    <row r="474" spans="1:44" x14ac:dyDescent="0.35">
      <c r="A474" s="668"/>
      <c r="B474" s="262" t="s">
        <v>66</v>
      </c>
      <c r="C474" s="223">
        <v>1</v>
      </c>
      <c r="D474" s="223">
        <v>10</v>
      </c>
      <c r="E474" s="223">
        <f t="shared" si="70"/>
        <v>2</v>
      </c>
      <c r="F474" s="245">
        <v>240</v>
      </c>
      <c r="G474" s="191"/>
      <c r="H474" s="223">
        <v>0.4</v>
      </c>
      <c r="I474" s="223">
        <v>20</v>
      </c>
      <c r="J474" s="223" t="s">
        <v>184</v>
      </c>
      <c r="K474" s="223">
        <v>0</v>
      </c>
      <c r="L474" s="223">
        <v>0.8</v>
      </c>
      <c r="M474" s="223" t="s">
        <v>184</v>
      </c>
      <c r="N474" s="223">
        <v>0</v>
      </c>
      <c r="O474" s="245">
        <v>0</v>
      </c>
      <c r="P474" s="1"/>
      <c r="Q474" s="568" t="s">
        <v>500</v>
      </c>
      <c r="R474" s="569" t="s">
        <v>491</v>
      </c>
      <c r="S474" s="223"/>
      <c r="T474" s="245">
        <v>0.2</v>
      </c>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t="s">
        <v>190</v>
      </c>
    </row>
    <row r="475" spans="1:44" x14ac:dyDescent="0.35">
      <c r="A475" s="668"/>
      <c r="B475" s="261" t="s">
        <v>67</v>
      </c>
      <c r="C475" s="221">
        <v>1</v>
      </c>
      <c r="D475" s="221">
        <v>20</v>
      </c>
      <c r="E475" s="221">
        <f t="shared" si="70"/>
        <v>1</v>
      </c>
      <c r="F475" s="243">
        <v>120</v>
      </c>
      <c r="G475" s="191"/>
      <c r="H475" s="221">
        <v>0.25</v>
      </c>
      <c r="I475" s="221">
        <v>30</v>
      </c>
      <c r="J475" s="221" t="s">
        <v>184</v>
      </c>
      <c r="K475" s="221">
        <v>0</v>
      </c>
      <c r="L475" s="221">
        <v>0.8</v>
      </c>
      <c r="M475" s="221" t="s">
        <v>184</v>
      </c>
      <c r="N475" s="221">
        <v>0</v>
      </c>
      <c r="O475" s="243">
        <v>0</v>
      </c>
      <c r="P475" s="1"/>
      <c r="Q475" s="567" t="s">
        <v>490</v>
      </c>
      <c r="R475" s="221"/>
      <c r="S475" s="221"/>
      <c r="T475" s="243">
        <v>0.15</v>
      </c>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row>
    <row r="476" spans="1:44" x14ac:dyDescent="0.35">
      <c r="A476" s="668"/>
      <c r="B476" s="262" t="s">
        <v>68</v>
      </c>
      <c r="C476" s="223"/>
      <c r="D476" s="223"/>
      <c r="E476" s="223">
        <f t="shared" si="70"/>
        <v>0</v>
      </c>
      <c r="F476" s="245"/>
      <c r="G476" s="191"/>
      <c r="H476" s="223">
        <v>0.4</v>
      </c>
      <c r="I476" s="223">
        <v>20</v>
      </c>
      <c r="J476" s="223" t="s">
        <v>184</v>
      </c>
      <c r="K476" s="223">
        <v>0</v>
      </c>
      <c r="L476" s="223">
        <v>0.8</v>
      </c>
      <c r="M476" s="223" t="s">
        <v>184</v>
      </c>
      <c r="N476" s="223">
        <v>0</v>
      </c>
      <c r="O476" s="245">
        <v>0</v>
      </c>
      <c r="P476" s="1"/>
      <c r="Q476" s="262"/>
      <c r="R476" s="223"/>
      <c r="S476" s="223"/>
      <c r="T476" s="245">
        <v>0.2</v>
      </c>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row>
    <row r="477" spans="1:44" ht="15" thickBot="1" x14ac:dyDescent="0.4">
      <c r="A477" s="669"/>
      <c r="B477" s="276"/>
      <c r="C477" s="222"/>
      <c r="D477" s="222"/>
      <c r="E477" s="221">
        <f t="shared" si="70"/>
        <v>0</v>
      </c>
      <c r="F477" s="244"/>
      <c r="G477" s="194"/>
      <c r="H477" s="222"/>
      <c r="I477" s="222"/>
      <c r="J477" s="222"/>
      <c r="K477" s="222"/>
      <c r="L477" s="222"/>
      <c r="M477" s="222"/>
      <c r="N477" s="222"/>
      <c r="O477" s="244"/>
      <c r="P477" s="1"/>
      <c r="Q477" s="276"/>
      <c r="R477" s="222"/>
      <c r="S477" s="222"/>
      <c r="T477" s="244"/>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row>
    <row r="478" spans="1:44" x14ac:dyDescent="0.35">
      <c r="A478" s="670" t="s">
        <v>69</v>
      </c>
      <c r="B478" s="277" t="s">
        <v>70</v>
      </c>
      <c r="C478" s="224">
        <v>1</v>
      </c>
      <c r="D478" s="224">
        <v>20</v>
      </c>
      <c r="E478" s="224">
        <f t="shared" si="70"/>
        <v>2</v>
      </c>
      <c r="F478" s="225" cm="1">
        <f t="array" ref="F478">INDEX(CALCOLI!$R$2:$AC$2, ,_xlfn.XMATCH(B465,CALCOLI!$R$1:$AC$1,0))</f>
        <v>60</v>
      </c>
      <c r="G478" s="190"/>
      <c r="H478" s="224">
        <v>0.2</v>
      </c>
      <c r="I478" s="224">
        <v>30</v>
      </c>
      <c r="J478" s="224" t="s">
        <v>184</v>
      </c>
      <c r="K478" s="224">
        <v>0</v>
      </c>
      <c r="L478" s="224">
        <v>1</v>
      </c>
      <c r="M478" s="224" t="s">
        <v>184</v>
      </c>
      <c r="N478" s="224">
        <v>0</v>
      </c>
      <c r="O478" s="246">
        <v>0</v>
      </c>
      <c r="P478" s="1"/>
      <c r="Q478" s="277" t="str" cm="1">
        <f t="array" ref="Q478">INDEX(CALCOLI!$R$5:$AC$5, ,_xlfn.XMATCH(B465,CALCOLI!$R$1:$AC$1,0))</f>
        <v>360,420</v>
      </c>
      <c r="R478" s="224" t="str" cm="1">
        <f t="array" ref="R478">INDEX(CALCOLI!$R$6:$AC$6, ,_xlfn.XMATCH(B465,CALCOLI!$R$1:$AC$1,0))</f>
        <v>900,900</v>
      </c>
      <c r="S478" s="224"/>
      <c r="T478" s="246">
        <v>0.1</v>
      </c>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row>
    <row r="479" spans="1:44" x14ac:dyDescent="0.35">
      <c r="A479" s="671"/>
      <c r="B479" s="264" t="s">
        <v>71</v>
      </c>
      <c r="C479" s="227"/>
      <c r="D479" s="227"/>
      <c r="E479" s="227">
        <f t="shared" si="70"/>
        <v>2</v>
      </c>
      <c r="F479" s="228" cm="1">
        <f t="array" ref="F479">INDEX(CALCOLI!$R$2:$AC$2, ,_xlfn.XMATCH(B465,CALCOLI!$R$1:$AC$1,0))</f>
        <v>60</v>
      </c>
      <c r="G479" s="191"/>
      <c r="H479" s="227">
        <v>0.2</v>
      </c>
      <c r="I479" s="227">
        <v>30</v>
      </c>
      <c r="J479" s="227" t="s">
        <v>184</v>
      </c>
      <c r="K479" s="227">
        <v>0</v>
      </c>
      <c r="L479" s="227">
        <v>1</v>
      </c>
      <c r="M479" s="227" t="s">
        <v>184</v>
      </c>
      <c r="N479" s="227">
        <v>0</v>
      </c>
      <c r="O479" s="248">
        <v>0</v>
      </c>
      <c r="P479" s="1"/>
      <c r="Q479" s="264" t="str" cm="1">
        <f t="array" ref="Q479">INDEX(CALCOLI!$R$5:$AC$5, ,_xlfn.XMATCH(B465,CALCOLI!$R$1:$AC$1,0))</f>
        <v>360,420</v>
      </c>
      <c r="R479" s="227" t="str" cm="1">
        <f t="array" ref="R479">INDEX(CALCOLI!$R$6:$AC$6, ,_xlfn.XMATCH(B465,CALCOLI!$R$1:$AC$1,0))</f>
        <v>900,900</v>
      </c>
      <c r="S479" s="227"/>
      <c r="T479" s="248">
        <v>0.1</v>
      </c>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row>
    <row r="480" spans="1:44" x14ac:dyDescent="0.35">
      <c r="A480" s="671"/>
      <c r="B480" s="263" t="s">
        <v>72</v>
      </c>
      <c r="C480" s="226"/>
      <c r="D480" s="226"/>
      <c r="E480" s="226">
        <f t="shared" si="70"/>
        <v>0</v>
      </c>
      <c r="F480" s="247"/>
      <c r="G480" s="191"/>
      <c r="H480" s="226">
        <v>0.2</v>
      </c>
      <c r="I480" s="226">
        <v>30</v>
      </c>
      <c r="J480" s="226" t="s">
        <v>191</v>
      </c>
      <c r="K480" s="226">
        <v>0</v>
      </c>
      <c r="L480" s="226">
        <v>1</v>
      </c>
      <c r="M480" s="226" t="s">
        <v>184</v>
      </c>
      <c r="N480" s="226">
        <v>0</v>
      </c>
      <c r="O480" s="247">
        <v>0</v>
      </c>
      <c r="P480" s="1"/>
      <c r="Q480" s="263"/>
      <c r="R480" s="226"/>
      <c r="S480" s="226"/>
      <c r="T480" s="247">
        <v>0.1</v>
      </c>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row>
    <row r="481" spans="1:44" ht="15" thickBot="1" x14ac:dyDescent="0.4">
      <c r="A481" s="672"/>
      <c r="B481" s="278"/>
      <c r="C481" s="229"/>
      <c r="D481" s="229"/>
      <c r="E481" s="227">
        <f t="shared" si="70"/>
        <v>0</v>
      </c>
      <c r="F481" s="249"/>
      <c r="G481" s="194"/>
      <c r="H481" s="229"/>
      <c r="I481" s="229"/>
      <c r="J481" s="229"/>
      <c r="K481" s="229"/>
      <c r="L481" s="229"/>
      <c r="M481" s="229"/>
      <c r="N481" s="229"/>
      <c r="O481" s="249"/>
      <c r="P481" s="1"/>
      <c r="Q481" s="278"/>
      <c r="R481" s="229"/>
      <c r="S481" s="229"/>
      <c r="T481" s="249"/>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row>
    <row r="482" spans="1:44" x14ac:dyDescent="0.35">
      <c r="A482" s="673" t="s">
        <v>73</v>
      </c>
      <c r="B482" s="279" t="s">
        <v>74</v>
      </c>
      <c r="C482" s="230"/>
      <c r="D482" s="230"/>
      <c r="E482" s="230">
        <f t="shared" si="70"/>
        <v>0</v>
      </c>
      <c r="F482" s="250"/>
      <c r="G482" s="190"/>
      <c r="H482" s="230">
        <v>0.25</v>
      </c>
      <c r="I482" s="230">
        <v>2</v>
      </c>
      <c r="J482" s="230" t="s">
        <v>184</v>
      </c>
      <c r="K482" s="230">
        <v>0</v>
      </c>
      <c r="L482" s="230">
        <v>0.5</v>
      </c>
      <c r="M482" s="230" t="s">
        <v>184</v>
      </c>
      <c r="N482" s="230">
        <v>0</v>
      </c>
      <c r="O482" s="250">
        <v>0</v>
      </c>
      <c r="P482" s="1"/>
      <c r="Q482" s="279"/>
      <c r="R482" s="230"/>
      <c r="S482" s="230"/>
      <c r="T482" s="250">
        <v>0.2</v>
      </c>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row>
    <row r="483" spans="1:44" x14ac:dyDescent="0.35">
      <c r="A483" s="674"/>
      <c r="B483" s="266" t="s">
        <v>75</v>
      </c>
      <c r="C483" s="233"/>
      <c r="D483" s="233"/>
      <c r="E483" s="233">
        <f t="shared" si="70"/>
        <v>0</v>
      </c>
      <c r="F483" s="254"/>
      <c r="G483" s="191"/>
      <c r="H483" s="233">
        <v>0.25</v>
      </c>
      <c r="I483" s="233">
        <v>2</v>
      </c>
      <c r="J483" s="233" t="s">
        <v>184</v>
      </c>
      <c r="K483" s="233">
        <v>0</v>
      </c>
      <c r="L483" s="233">
        <v>0.5</v>
      </c>
      <c r="M483" s="233" t="s">
        <v>184</v>
      </c>
      <c r="N483" s="233">
        <v>0</v>
      </c>
      <c r="O483" s="254">
        <v>0</v>
      </c>
      <c r="P483" s="1"/>
      <c r="Q483" s="266"/>
      <c r="R483" s="233"/>
      <c r="S483" s="233"/>
      <c r="T483" s="254">
        <v>0.2</v>
      </c>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row>
    <row r="484" spans="1:44" x14ac:dyDescent="0.35">
      <c r="A484" s="674"/>
      <c r="B484" s="265" t="s">
        <v>76</v>
      </c>
      <c r="C484" s="231"/>
      <c r="D484" s="231"/>
      <c r="E484" s="231">
        <f t="shared" si="70"/>
        <v>0</v>
      </c>
      <c r="F484" s="251"/>
      <c r="G484" s="191"/>
      <c r="H484" s="231"/>
      <c r="I484" s="231"/>
      <c r="J484" s="231"/>
      <c r="K484" s="231"/>
      <c r="L484" s="231"/>
      <c r="M484" s="231"/>
      <c r="N484" s="231"/>
      <c r="O484" s="251"/>
      <c r="P484" s="1"/>
      <c r="Q484" s="265"/>
      <c r="R484" s="231"/>
      <c r="S484" s="231"/>
      <c r="T484" s="25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row>
    <row r="485" spans="1:44" x14ac:dyDescent="0.35">
      <c r="A485" s="674"/>
      <c r="B485" s="266" t="s">
        <v>77</v>
      </c>
      <c r="C485" s="233"/>
      <c r="D485" s="233"/>
      <c r="E485" s="233">
        <f t="shared" si="70"/>
        <v>0</v>
      </c>
      <c r="F485" s="254"/>
      <c r="G485" s="191"/>
      <c r="H485" s="233"/>
      <c r="I485" s="233"/>
      <c r="J485" s="233"/>
      <c r="K485" s="233"/>
      <c r="L485" s="233"/>
      <c r="M485" s="233"/>
      <c r="N485" s="233"/>
      <c r="O485" s="254"/>
      <c r="P485" s="1"/>
      <c r="Q485" s="266"/>
      <c r="R485" s="233"/>
      <c r="S485" s="233"/>
      <c r="T485" s="254"/>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row>
    <row r="486" spans="1:44" x14ac:dyDescent="0.35">
      <c r="A486" s="674"/>
      <c r="B486" s="265" t="s">
        <v>78</v>
      </c>
      <c r="C486" s="231"/>
      <c r="D486" s="231"/>
      <c r="E486" s="231">
        <f t="shared" si="70"/>
        <v>1</v>
      </c>
      <c r="F486" s="231">
        <v>1440</v>
      </c>
      <c r="G486" s="191"/>
      <c r="H486" s="231">
        <v>0</v>
      </c>
      <c r="I486" s="231">
        <v>30</v>
      </c>
      <c r="J486" s="252" t="s">
        <v>186</v>
      </c>
      <c r="K486" s="231">
        <v>3</v>
      </c>
      <c r="L486" s="231">
        <v>1</v>
      </c>
      <c r="M486" s="231" t="s">
        <v>184</v>
      </c>
      <c r="N486" s="231">
        <v>0</v>
      </c>
      <c r="O486" s="251">
        <v>0</v>
      </c>
      <c r="P486" s="1"/>
      <c r="Q486" s="265" t="s">
        <v>192</v>
      </c>
      <c r="R486" s="231"/>
      <c r="S486" s="231"/>
      <c r="T486" s="251">
        <v>0</v>
      </c>
      <c r="U486" s="1"/>
      <c r="V486" s="83">
        <v>150</v>
      </c>
      <c r="W486" s="84">
        <v>20</v>
      </c>
      <c r="X486" s="84">
        <v>5</v>
      </c>
      <c r="Y486" s="84">
        <v>10</v>
      </c>
      <c r="Z486" s="84"/>
      <c r="AA486" s="83">
        <v>150</v>
      </c>
      <c r="AB486" s="84">
        <v>15</v>
      </c>
      <c r="AC486" s="84">
        <v>5</v>
      </c>
      <c r="AD486" s="84">
        <v>15</v>
      </c>
      <c r="AE486" s="85"/>
      <c r="AF486" s="84">
        <v>150</v>
      </c>
      <c r="AG486" s="84">
        <v>10</v>
      </c>
      <c r="AH486" s="84">
        <v>5</v>
      </c>
      <c r="AI486" s="84">
        <v>20</v>
      </c>
      <c r="AJ486" s="84"/>
      <c r="AK486" s="83">
        <v>580.12</v>
      </c>
      <c r="AL486" s="86" t="s">
        <v>193</v>
      </c>
      <c r="AM486" s="84">
        <v>420.57900000000001</v>
      </c>
      <c r="AN486" s="86" t="s">
        <v>193</v>
      </c>
      <c r="AO486" s="84">
        <v>0.41899999999999998</v>
      </c>
      <c r="AP486" s="85">
        <v>1201.144</v>
      </c>
      <c r="AQ486" s="1"/>
      <c r="AR486" s="1"/>
    </row>
    <row r="487" spans="1:44" x14ac:dyDescent="0.35">
      <c r="A487" s="674"/>
      <c r="B487" s="266" t="s">
        <v>79</v>
      </c>
      <c r="C487" s="233"/>
      <c r="D487" s="233"/>
      <c r="E487" s="233">
        <f>COUNTA(Q487:S487)</f>
        <v>1</v>
      </c>
      <c r="F487" s="233">
        <v>1440</v>
      </c>
      <c r="G487" s="191"/>
      <c r="H487" s="233">
        <v>0</v>
      </c>
      <c r="I487" s="233">
        <v>30</v>
      </c>
      <c r="J487" s="233" t="s">
        <v>186</v>
      </c>
      <c r="K487" s="233">
        <v>3</v>
      </c>
      <c r="L487" s="233">
        <v>1</v>
      </c>
      <c r="M487" s="233" t="s">
        <v>184</v>
      </c>
      <c r="N487" s="233">
        <v>0</v>
      </c>
      <c r="O487" s="254">
        <v>0</v>
      </c>
      <c r="P487" s="1"/>
      <c r="Q487" s="266" t="s">
        <v>192</v>
      </c>
      <c r="R487" s="233"/>
      <c r="S487" s="233"/>
      <c r="T487" s="254"/>
      <c r="U487" s="1"/>
      <c r="V487" s="87"/>
      <c r="W487" s="88"/>
      <c r="X487" s="88"/>
      <c r="Y487" s="88"/>
      <c r="Z487" s="88"/>
      <c r="AA487" s="87"/>
      <c r="AB487" s="88"/>
      <c r="AC487" s="88"/>
      <c r="AD487" s="88"/>
      <c r="AE487" s="89"/>
      <c r="AF487" s="88"/>
      <c r="AG487" s="88"/>
      <c r="AH487" s="88"/>
      <c r="AI487" s="88"/>
      <c r="AJ487" s="88"/>
      <c r="AK487" s="87"/>
      <c r="AL487" s="88"/>
      <c r="AM487" s="88"/>
      <c r="AN487" s="88"/>
      <c r="AO487" s="88"/>
      <c r="AP487" s="89"/>
      <c r="AQ487" s="1"/>
      <c r="AR487" s="1"/>
    </row>
    <row r="488" spans="1:44" ht="15" thickBot="1" x14ac:dyDescent="0.4">
      <c r="A488" s="674"/>
      <c r="B488" s="293"/>
      <c r="C488" s="232"/>
      <c r="D488" s="232"/>
      <c r="E488" s="231">
        <f t="shared" si="70"/>
        <v>0</v>
      </c>
      <c r="F488" s="253"/>
      <c r="G488" s="191"/>
      <c r="H488" s="232"/>
      <c r="I488" s="232"/>
      <c r="J488" s="232"/>
      <c r="K488" s="232"/>
      <c r="L488" s="232"/>
      <c r="M488" s="232"/>
      <c r="N488" s="232"/>
      <c r="O488" s="253"/>
      <c r="P488" s="1"/>
      <c r="Q488" s="280"/>
      <c r="R488" s="281"/>
      <c r="S488" s="281"/>
      <c r="T488" s="282"/>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row>
    <row r="489" spans="1:44" x14ac:dyDescent="0.35">
      <c r="A489" s="664" t="s">
        <v>80</v>
      </c>
      <c r="B489" s="283" t="s">
        <v>81</v>
      </c>
      <c r="C489" s="234"/>
      <c r="D489" s="234"/>
      <c r="E489" s="234">
        <f>COUNTA(Q489:S489)</f>
        <v>0</v>
      </c>
      <c r="F489" s="235"/>
      <c r="G489" s="190"/>
      <c r="H489" s="234"/>
      <c r="I489" s="234"/>
      <c r="J489" s="234"/>
      <c r="K489" s="234"/>
      <c r="L489" s="234"/>
      <c r="M489" s="234"/>
      <c r="N489" s="234">
        <v>0</v>
      </c>
      <c r="O489" s="235"/>
      <c r="P489" s="1"/>
      <c r="Q489" s="283"/>
      <c r="R489" s="234"/>
      <c r="S489" s="234"/>
      <c r="T489" s="235"/>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row>
    <row r="490" spans="1:44" x14ac:dyDescent="0.35">
      <c r="A490" s="665"/>
      <c r="B490" s="268" t="s">
        <v>82</v>
      </c>
      <c r="C490" s="238"/>
      <c r="D490" s="238"/>
      <c r="E490" s="238">
        <f>COUNTA(Q494:S494)</f>
        <v>0</v>
      </c>
      <c r="F490" s="239"/>
      <c r="G490" s="191"/>
      <c r="H490" s="238"/>
      <c r="I490" s="238"/>
      <c r="J490" s="238"/>
      <c r="K490" s="238"/>
      <c r="L490" s="238"/>
      <c r="M490" s="238"/>
      <c r="N490" s="238">
        <v>0</v>
      </c>
      <c r="O490" s="239"/>
      <c r="P490" s="1"/>
      <c r="Q490" s="268"/>
      <c r="R490" s="238"/>
      <c r="S490" s="238"/>
      <c r="T490" s="239"/>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row>
    <row r="491" spans="1:44" x14ac:dyDescent="0.35">
      <c r="A491" s="665"/>
      <c r="B491" s="267"/>
      <c r="C491" s="236"/>
      <c r="D491" s="236"/>
      <c r="E491" s="236">
        <f t="shared" ref="E491" si="71">COUNTA(Q491:S491)</f>
        <v>0</v>
      </c>
      <c r="F491" s="237"/>
      <c r="G491" s="191"/>
      <c r="H491" s="236"/>
      <c r="I491" s="236"/>
      <c r="J491" s="236"/>
      <c r="K491" s="236"/>
      <c r="L491" s="236"/>
      <c r="M491" s="236"/>
      <c r="N491" s="236"/>
      <c r="O491" s="237"/>
      <c r="P491" s="1"/>
      <c r="Q491" s="267"/>
      <c r="R491" s="236"/>
      <c r="S491" s="236"/>
      <c r="T491" s="237"/>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row>
    <row r="492" spans="1:44" x14ac:dyDescent="0.35">
      <c r="A492" s="665"/>
      <c r="B492" s="268"/>
      <c r="C492" s="238"/>
      <c r="D492" s="238"/>
      <c r="E492" s="238">
        <f t="shared" ref="E492" si="72">COUNTA(Q496:S496)</f>
        <v>0</v>
      </c>
      <c r="F492" s="239"/>
      <c r="G492" s="191"/>
      <c r="H492" s="238"/>
      <c r="I492" s="238"/>
      <c r="J492" s="238"/>
      <c r="K492" s="238"/>
      <c r="L492" s="238"/>
      <c r="M492" s="238"/>
      <c r="N492" s="238"/>
      <c r="O492" s="239"/>
      <c r="P492" s="1"/>
      <c r="Q492" s="268"/>
      <c r="R492" s="238"/>
      <c r="S492" s="238"/>
      <c r="T492" s="239"/>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row>
    <row r="493" spans="1:44" x14ac:dyDescent="0.35">
      <c r="A493" s="665"/>
      <c r="B493" s="267"/>
      <c r="C493" s="236"/>
      <c r="D493" s="236"/>
      <c r="E493" s="236">
        <f t="shared" ref="E493" si="73">COUNTA(Q493:S493)</f>
        <v>0</v>
      </c>
      <c r="F493" s="237"/>
      <c r="G493" s="191"/>
      <c r="H493" s="236"/>
      <c r="I493" s="236"/>
      <c r="J493" s="236"/>
      <c r="K493" s="236"/>
      <c r="L493" s="236"/>
      <c r="M493" s="236"/>
      <c r="N493" s="236"/>
      <c r="O493" s="237"/>
      <c r="P493" s="1"/>
      <c r="Q493" s="267"/>
      <c r="R493" s="236"/>
      <c r="S493" s="236"/>
      <c r="T493" s="237"/>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row>
    <row r="494" spans="1:44" ht="15" thickBot="1" x14ac:dyDescent="0.4">
      <c r="A494" s="666"/>
      <c r="B494" s="269"/>
      <c r="C494" s="240"/>
      <c r="D494" s="240"/>
      <c r="E494" s="240">
        <f t="shared" ref="E494" si="74">COUNTA(Q498:S498)</f>
        <v>0</v>
      </c>
      <c r="F494" s="241"/>
      <c r="G494" s="194"/>
      <c r="H494" s="240"/>
      <c r="I494" s="240"/>
      <c r="J494" s="240"/>
      <c r="K494" s="240"/>
      <c r="L494" s="240"/>
      <c r="M494" s="240"/>
      <c r="N494" s="240"/>
      <c r="O494" s="241"/>
      <c r="P494" s="1"/>
      <c r="Q494" s="269"/>
      <c r="R494" s="240"/>
      <c r="S494" s="240"/>
      <c r="T494" s="24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row>
    <row r="495" spans="1:44" ht="15" thickBot="1" x14ac:dyDescent="0.4">
      <c r="A495" s="120"/>
      <c r="B495" s="120"/>
      <c r="C495" s="120"/>
      <c r="D495" s="120"/>
      <c r="E495" s="120"/>
      <c r="F495" s="120"/>
      <c r="G495" s="120"/>
      <c r="H495" s="120"/>
      <c r="I495" s="120"/>
      <c r="J495" s="120"/>
      <c r="K495" s="120"/>
      <c r="L495" s="120"/>
      <c r="M495" s="120"/>
      <c r="N495" s="120"/>
      <c r="O495" s="120"/>
      <c r="P495" s="120"/>
      <c r="Q495" s="120"/>
      <c r="R495" s="120"/>
      <c r="S495" s="120"/>
      <c r="T495" s="120"/>
      <c r="U495" s="120"/>
      <c r="V495" s="120"/>
      <c r="W495" s="120"/>
      <c r="X495" s="120"/>
      <c r="Y495" s="120"/>
      <c r="Z495" s="120"/>
      <c r="AA495" s="120"/>
      <c r="AB495" s="120"/>
      <c r="AC495" s="120"/>
      <c r="AD495" s="120"/>
      <c r="AE495" s="120"/>
      <c r="AF495" s="120"/>
      <c r="AG495" s="120"/>
      <c r="AH495" s="120"/>
      <c r="AI495" s="120"/>
      <c r="AJ495" s="120"/>
      <c r="AK495" s="120"/>
      <c r="AL495" s="120"/>
      <c r="AM495" s="120"/>
      <c r="AN495" s="120"/>
      <c r="AO495" s="120"/>
      <c r="AP495" s="120"/>
      <c r="AQ495" s="120"/>
    </row>
    <row r="496" spans="1:44" x14ac:dyDescent="0.35">
      <c r="A496" s="122" t="s">
        <v>152</v>
      </c>
      <c r="B496" s="178" t="s">
        <v>465</v>
      </c>
      <c r="G496" s="120"/>
      <c r="AR496" t="s">
        <v>153</v>
      </c>
    </row>
    <row r="497" spans="1:44" x14ac:dyDescent="0.35">
      <c r="A497" s="123" t="s">
        <v>154</v>
      </c>
      <c r="B497" s="181">
        <v>3</v>
      </c>
      <c r="G497" s="120"/>
      <c r="AR497" t="s">
        <v>155</v>
      </c>
    </row>
    <row r="498" spans="1:44" ht="15" thickBot="1" x14ac:dyDescent="0.4">
      <c r="A498" s="125" t="s">
        <v>156</v>
      </c>
      <c r="B498" s="126" t="s">
        <v>190</v>
      </c>
      <c r="G498" s="120"/>
      <c r="AR498" s="3" t="s">
        <v>158</v>
      </c>
    </row>
    <row r="499" spans="1:44" x14ac:dyDescent="0.35">
      <c r="A499" s="4"/>
      <c r="B499" s="4"/>
      <c r="C499" s="4"/>
      <c r="D499" s="4"/>
      <c r="E499" s="4"/>
      <c r="F499" s="4"/>
      <c r="G499" s="121"/>
      <c r="H499" s="4"/>
      <c r="I499" s="4"/>
      <c r="J499" s="4"/>
      <c r="K499" s="4"/>
      <c r="L499" s="4"/>
      <c r="M499" s="4"/>
      <c r="N499" s="4"/>
      <c r="O499" s="4"/>
      <c r="P499" s="4"/>
      <c r="Q499" s="4"/>
      <c r="R499" s="4"/>
      <c r="S499" s="4"/>
      <c r="T499" s="4"/>
      <c r="U499" s="4"/>
      <c r="V499" s="658" t="s">
        <v>159</v>
      </c>
      <c r="W499" s="659"/>
      <c r="X499" s="659"/>
      <c r="Y499" s="659"/>
      <c r="Z499" s="659"/>
      <c r="AA499" s="658" t="s">
        <v>160</v>
      </c>
      <c r="AB499" s="659"/>
      <c r="AC499" s="659"/>
      <c r="AD499" s="659"/>
      <c r="AE499" s="659"/>
      <c r="AF499" s="658" t="s">
        <v>161</v>
      </c>
      <c r="AG499" s="659"/>
      <c r="AH499" s="659"/>
      <c r="AI499" s="659"/>
      <c r="AJ499" s="660"/>
      <c r="AK499" s="655" t="s">
        <v>162</v>
      </c>
      <c r="AL499" s="656"/>
      <c r="AM499" s="656"/>
      <c r="AN499" s="656"/>
      <c r="AO499" s="656"/>
      <c r="AP499" s="657"/>
      <c r="AQ499" s="4"/>
      <c r="AR499" t="s">
        <v>163</v>
      </c>
    </row>
    <row r="500" spans="1:44" ht="43.5" x14ac:dyDescent="0.35">
      <c r="A500" s="4"/>
      <c r="B500" s="69" t="s">
        <v>56</v>
      </c>
      <c r="C500" s="70" t="s">
        <v>57</v>
      </c>
      <c r="D500" s="70" t="s">
        <v>58</v>
      </c>
      <c r="E500" s="69" t="s">
        <v>164</v>
      </c>
      <c r="F500" s="71" t="s">
        <v>59</v>
      </c>
      <c r="G500" s="121"/>
      <c r="H500" s="284" t="s">
        <v>165</v>
      </c>
      <c r="I500" s="285" t="s">
        <v>166</v>
      </c>
      <c r="J500" s="285" t="s">
        <v>167</v>
      </c>
      <c r="K500" s="286" t="s">
        <v>168</v>
      </c>
      <c r="L500" s="285" t="s">
        <v>169</v>
      </c>
      <c r="M500" s="285" t="s">
        <v>170</v>
      </c>
      <c r="N500" s="285" t="s">
        <v>171</v>
      </c>
      <c r="O500" s="287" t="s">
        <v>172</v>
      </c>
      <c r="Q500" s="114" t="s">
        <v>173</v>
      </c>
      <c r="R500" s="115" t="s">
        <v>174</v>
      </c>
      <c r="S500" s="116" t="s">
        <v>175</v>
      </c>
      <c r="T500" s="72" t="s">
        <v>176</v>
      </c>
      <c r="V500" s="76" t="s">
        <v>177</v>
      </c>
      <c r="W500" s="77" t="s">
        <v>178</v>
      </c>
      <c r="X500" s="77" t="s">
        <v>179</v>
      </c>
      <c r="Y500" s="77" t="s">
        <v>180</v>
      </c>
      <c r="Z500" s="78" t="s">
        <v>181</v>
      </c>
      <c r="AA500" s="76" t="s">
        <v>177</v>
      </c>
      <c r="AB500" s="77" t="s">
        <v>178</v>
      </c>
      <c r="AC500" s="77" t="s">
        <v>179</v>
      </c>
      <c r="AD500" s="77" t="s">
        <v>180</v>
      </c>
      <c r="AE500" s="78" t="s">
        <v>181</v>
      </c>
      <c r="AF500" s="76" t="s">
        <v>177</v>
      </c>
      <c r="AG500" s="77" t="s">
        <v>178</v>
      </c>
      <c r="AH500" s="77" t="s">
        <v>179</v>
      </c>
      <c r="AI500" s="77" t="s">
        <v>180</v>
      </c>
      <c r="AJ500" s="79" t="s">
        <v>181</v>
      </c>
      <c r="AK500" s="80" t="s">
        <v>173</v>
      </c>
      <c r="AL500" s="81"/>
      <c r="AM500" s="81" t="s">
        <v>174</v>
      </c>
      <c r="AN500" s="81"/>
      <c r="AO500" s="81" t="s">
        <v>175</v>
      </c>
      <c r="AP500" s="82"/>
      <c r="AR500" t="s">
        <v>182</v>
      </c>
    </row>
    <row r="501" spans="1:44" ht="15" thickBot="1" x14ac:dyDescent="0.4">
      <c r="F501" s="5"/>
      <c r="G501" s="120"/>
      <c r="AR501" t="s">
        <v>183</v>
      </c>
    </row>
    <row r="502" spans="1:44" x14ac:dyDescent="0.35">
      <c r="A502" s="661" t="s">
        <v>60</v>
      </c>
      <c r="B502" s="255" t="s">
        <v>61</v>
      </c>
      <c r="C502" s="212">
        <v>1</v>
      </c>
      <c r="D502" s="212">
        <v>2</v>
      </c>
      <c r="E502" s="212">
        <f t="shared" ref="E502:E521" si="75">COUNTA(Q502:S502)</f>
        <v>2</v>
      </c>
      <c r="F502" s="213" cm="1">
        <f t="array" ref="F502">INDEX(CALCOLI!$R$12:$AC$12, ,_xlfn.XMATCH(B498,CALCOLI!$R$1:$AC$1,0))</f>
        <v>330</v>
      </c>
      <c r="G502" s="190"/>
      <c r="H502" s="255">
        <v>0.1</v>
      </c>
      <c r="I502" s="212">
        <v>10</v>
      </c>
      <c r="J502" s="212" t="s">
        <v>184</v>
      </c>
      <c r="K502" s="212">
        <v>0</v>
      </c>
      <c r="L502" s="212">
        <v>1</v>
      </c>
      <c r="M502" s="212" t="s">
        <v>184</v>
      </c>
      <c r="N502" s="212">
        <v>0</v>
      </c>
      <c r="O502" s="256">
        <v>0</v>
      </c>
      <c r="P502" s="1"/>
      <c r="Q502" s="255" t="str" cm="1">
        <f t="array" ref="Q502">INDEX(CALCOLI!$R$17:$AC$17, ,_xlfn.XMATCH(B498,CALCOLI!$R$1:$AC$1,0))</f>
        <v>264,324</v>
      </c>
      <c r="R502" s="212" t="str" cm="1">
        <f t="array" ref="R502">INDEX(CALCOLI!$R$18:$AC$18, ,_xlfn.XMATCH(B498,CALCOLI!$R$1:$AC$1,0))</f>
        <v>1037,1307</v>
      </c>
      <c r="S502" s="212"/>
      <c r="T502" s="256">
        <v>0.1</v>
      </c>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t="s">
        <v>185</v>
      </c>
    </row>
    <row r="503" spans="1:44" x14ac:dyDescent="0.35">
      <c r="A503" s="662"/>
      <c r="B503" s="288" t="s">
        <v>62</v>
      </c>
      <c r="C503" s="214">
        <v>1</v>
      </c>
      <c r="D503" s="214">
        <v>12</v>
      </c>
      <c r="E503" s="214">
        <f t="shared" si="75"/>
        <v>2</v>
      </c>
      <c r="F503" s="215" cm="1">
        <f t="array" ref="F503">INDEX(CALCOLI!$R$12:$AC$12, ,_xlfn.XMATCH(B498,CALCOLI!$R$1:$AC$1,0))</f>
        <v>330</v>
      </c>
      <c r="G503" s="191"/>
      <c r="H503" s="257">
        <v>0.1</v>
      </c>
      <c r="I503" s="215">
        <v>10</v>
      </c>
      <c r="J503" s="215" t="s">
        <v>184</v>
      </c>
      <c r="K503" s="215">
        <v>0</v>
      </c>
      <c r="L503" s="215">
        <v>1</v>
      </c>
      <c r="M503" s="215" t="s">
        <v>184</v>
      </c>
      <c r="N503" s="215">
        <v>0</v>
      </c>
      <c r="O503" s="258">
        <v>0</v>
      </c>
      <c r="P503" s="1"/>
      <c r="Q503" s="257" t="str" cm="1">
        <f t="array" ref="Q503">INDEX(CALCOLI!$R$17:$AC$17, ,_xlfn.XMATCH(B498,CALCOLI!$R$1:$AC$1,0))</f>
        <v>264,324</v>
      </c>
      <c r="R503" s="215" t="str" cm="1">
        <f t="array" ref="R503">INDEX(CALCOLI!$R$18:$AC$18, ,_xlfn.XMATCH(B498,CALCOLI!$R$1:$AC$1,0))</f>
        <v>1037,1307</v>
      </c>
      <c r="S503" s="215"/>
      <c r="T503" s="258">
        <v>0.1</v>
      </c>
      <c r="U503" s="1"/>
      <c r="V503" s="192"/>
      <c r="W503" s="1"/>
      <c r="X503" s="1"/>
      <c r="Y503" s="192"/>
      <c r="Z503" s="192"/>
      <c r="AA503" s="192"/>
      <c r="AB503" s="192"/>
      <c r="AC503" s="192"/>
      <c r="AD503" s="192"/>
      <c r="AE503" s="1"/>
      <c r="AF503" s="1"/>
      <c r="AG503" s="1"/>
      <c r="AH503" s="1"/>
      <c r="AI503" s="1"/>
      <c r="AJ503" s="1"/>
      <c r="AK503" s="1"/>
      <c r="AL503" s="1"/>
      <c r="AM503" s="1"/>
      <c r="AN503" s="1"/>
      <c r="AO503" s="1"/>
      <c r="AP503" s="1"/>
      <c r="AQ503" s="1"/>
      <c r="AR503" s="1" t="s">
        <v>157</v>
      </c>
    </row>
    <row r="504" spans="1:44" x14ac:dyDescent="0.35">
      <c r="A504" s="662"/>
      <c r="B504" s="259" t="s">
        <v>63</v>
      </c>
      <c r="C504" s="218"/>
      <c r="D504" s="218"/>
      <c r="E504" s="217">
        <f t="shared" si="75"/>
        <v>2</v>
      </c>
      <c r="F504" s="219" cm="1">
        <f t="array" ref="F504">INDEX(CALCOLI!$R$20:$AC$20, ,_xlfn.XMATCH(B498,CALCOLI!$R$1:$AC$1,0))</f>
        <v>667</v>
      </c>
      <c r="G504" s="193"/>
      <c r="H504" s="259">
        <v>0.1</v>
      </c>
      <c r="I504" s="217">
        <v>1</v>
      </c>
      <c r="J504" s="217" t="s">
        <v>184</v>
      </c>
      <c r="K504" s="217">
        <v>0</v>
      </c>
      <c r="L504" s="217">
        <v>1</v>
      </c>
      <c r="M504" s="217" t="s">
        <v>186</v>
      </c>
      <c r="N504" s="217">
        <v>0</v>
      </c>
      <c r="O504" s="260">
        <v>2</v>
      </c>
      <c r="P504" s="1"/>
      <c r="Q504" s="259" t="str" cm="1">
        <f t="array" ref="Q504">INDEX(CALCOLI!$R$21:$AC$21, ,_xlfn.XMATCH(B498,CALCOLI!$R$1:$AC$1,0))</f>
        <v>1067,1440</v>
      </c>
      <c r="R504" s="217" t="str" cm="1">
        <f t="array" ref="R504">INDEX(CALCOLI!$R$22:$AC$22, ,_xlfn.XMATCH(B498,CALCOLI!$R$1:$AC$1,0))</f>
        <v>0,294</v>
      </c>
      <c r="S504" s="217"/>
      <c r="T504" s="260">
        <v>0.1</v>
      </c>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t="s">
        <v>187</v>
      </c>
    </row>
    <row r="505" spans="1:44" ht="15" thickBot="1" x14ac:dyDescent="0.4">
      <c r="A505" s="663"/>
      <c r="B505" s="291"/>
      <c r="C505" s="216"/>
      <c r="D505" s="216"/>
      <c r="E505" s="214">
        <f t="shared" si="75"/>
        <v>0</v>
      </c>
      <c r="F505" s="292"/>
      <c r="G505" s="194"/>
      <c r="H505" s="272"/>
      <c r="I505" s="273"/>
      <c r="J505" s="273"/>
      <c r="K505" s="273"/>
      <c r="L505" s="273"/>
      <c r="M505" s="273"/>
      <c r="N505" s="273"/>
      <c r="O505" s="274"/>
      <c r="P505" s="1"/>
      <c r="Q505" s="272"/>
      <c r="R505" s="273"/>
      <c r="S505" s="273"/>
      <c r="T505" s="274"/>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t="s">
        <v>188</v>
      </c>
    </row>
    <row r="506" spans="1:44" x14ac:dyDescent="0.35">
      <c r="A506" s="667" t="s">
        <v>64</v>
      </c>
      <c r="B506" s="275" t="s">
        <v>65</v>
      </c>
      <c r="C506" s="220">
        <v>1</v>
      </c>
      <c r="D506" s="220">
        <v>5</v>
      </c>
      <c r="E506" s="220">
        <f t="shared" si="75"/>
        <v>1</v>
      </c>
      <c r="F506" s="242">
        <v>120</v>
      </c>
      <c r="G506" s="190"/>
      <c r="H506" s="270">
        <v>0.2</v>
      </c>
      <c r="I506" s="270">
        <v>30</v>
      </c>
      <c r="J506" s="270" t="s">
        <v>184</v>
      </c>
      <c r="K506" s="270">
        <v>0</v>
      </c>
      <c r="L506" s="270">
        <v>1</v>
      </c>
      <c r="M506" s="270" t="s">
        <v>184</v>
      </c>
      <c r="N506" s="270">
        <v>0</v>
      </c>
      <c r="O506" s="271">
        <v>0</v>
      </c>
      <c r="P506" s="1"/>
      <c r="Q506" s="566" t="s">
        <v>192</v>
      </c>
      <c r="R506" s="220"/>
      <c r="S506" s="220"/>
      <c r="T506" s="242">
        <v>0.1</v>
      </c>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t="s">
        <v>189</v>
      </c>
    </row>
    <row r="507" spans="1:44" x14ac:dyDescent="0.35">
      <c r="A507" s="668"/>
      <c r="B507" s="262" t="s">
        <v>66</v>
      </c>
      <c r="C507" s="223">
        <v>2</v>
      </c>
      <c r="D507" s="223">
        <v>10</v>
      </c>
      <c r="E507" s="223">
        <f t="shared" si="75"/>
        <v>2</v>
      </c>
      <c r="F507" s="245">
        <v>240</v>
      </c>
      <c r="G507" s="191"/>
      <c r="H507" s="223">
        <v>0.4</v>
      </c>
      <c r="I507" s="223">
        <v>20</v>
      </c>
      <c r="J507" s="223" t="s">
        <v>184</v>
      </c>
      <c r="K507" s="223">
        <v>0</v>
      </c>
      <c r="L507" s="223">
        <v>0.8</v>
      </c>
      <c r="M507" s="223" t="s">
        <v>184</v>
      </c>
      <c r="N507" s="223">
        <v>0</v>
      </c>
      <c r="O507" s="245">
        <v>0</v>
      </c>
      <c r="P507" s="1"/>
      <c r="Q507" s="568" t="s">
        <v>500</v>
      </c>
      <c r="R507" s="569" t="s">
        <v>491</v>
      </c>
      <c r="S507" s="223"/>
      <c r="T507" s="245">
        <v>0.2</v>
      </c>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t="s">
        <v>190</v>
      </c>
    </row>
    <row r="508" spans="1:44" x14ac:dyDescent="0.35">
      <c r="A508" s="668"/>
      <c r="B508" s="261" t="s">
        <v>67</v>
      </c>
      <c r="C508" s="221">
        <v>1</v>
      </c>
      <c r="D508" s="221">
        <v>20</v>
      </c>
      <c r="E508" s="221">
        <f t="shared" si="75"/>
        <v>1</v>
      </c>
      <c r="F508" s="243">
        <v>120</v>
      </c>
      <c r="G508" s="191"/>
      <c r="H508" s="221">
        <v>0.25</v>
      </c>
      <c r="I508" s="221">
        <v>30</v>
      </c>
      <c r="J508" s="221" t="s">
        <v>184</v>
      </c>
      <c r="K508" s="221">
        <v>0</v>
      </c>
      <c r="L508" s="221">
        <v>0.8</v>
      </c>
      <c r="M508" s="221" t="s">
        <v>184</v>
      </c>
      <c r="N508" s="221">
        <v>0</v>
      </c>
      <c r="O508" s="243">
        <v>0</v>
      </c>
      <c r="P508" s="1"/>
      <c r="Q508" s="567" t="s">
        <v>490</v>
      </c>
      <c r="R508" s="221"/>
      <c r="S508" s="221"/>
      <c r="T508" s="243">
        <v>0.15</v>
      </c>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row>
    <row r="509" spans="1:44" x14ac:dyDescent="0.35">
      <c r="A509" s="668"/>
      <c r="B509" s="262" t="s">
        <v>68</v>
      </c>
      <c r="C509" s="223">
        <v>1</v>
      </c>
      <c r="D509" s="223">
        <v>10</v>
      </c>
      <c r="E509" s="223">
        <f t="shared" si="75"/>
        <v>1</v>
      </c>
      <c r="F509" s="245">
        <v>120</v>
      </c>
      <c r="G509" s="191"/>
      <c r="H509" s="223">
        <v>0.4</v>
      </c>
      <c r="I509" s="223">
        <v>20</v>
      </c>
      <c r="J509" s="223" t="s">
        <v>184</v>
      </c>
      <c r="K509" s="223">
        <v>0</v>
      </c>
      <c r="L509" s="223">
        <v>0.8</v>
      </c>
      <c r="M509" s="223" t="s">
        <v>184</v>
      </c>
      <c r="N509" s="223">
        <v>0</v>
      </c>
      <c r="O509" s="245">
        <v>0</v>
      </c>
      <c r="P509" s="1"/>
      <c r="Q509" s="568" t="s">
        <v>192</v>
      </c>
      <c r="R509" s="223"/>
      <c r="S509" s="223"/>
      <c r="T509" s="245">
        <v>0.2</v>
      </c>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row>
    <row r="510" spans="1:44" ht="15" thickBot="1" x14ac:dyDescent="0.4">
      <c r="A510" s="669"/>
      <c r="B510" s="276"/>
      <c r="C510" s="222"/>
      <c r="D510" s="222"/>
      <c r="E510" s="221">
        <f t="shared" si="75"/>
        <v>0</v>
      </c>
      <c r="F510" s="244"/>
      <c r="G510" s="194"/>
      <c r="H510" s="222"/>
      <c r="I510" s="222"/>
      <c r="J510" s="222"/>
      <c r="K510" s="222"/>
      <c r="L510" s="222"/>
      <c r="M510" s="222"/>
      <c r="N510" s="222"/>
      <c r="O510" s="244"/>
      <c r="P510" s="1"/>
      <c r="Q510" s="276"/>
      <c r="R510" s="222"/>
      <c r="S510" s="222"/>
      <c r="T510" s="244"/>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row>
    <row r="511" spans="1:44" x14ac:dyDescent="0.35">
      <c r="A511" s="670" t="s">
        <v>69</v>
      </c>
      <c r="B511" s="277" t="s">
        <v>70</v>
      </c>
      <c r="C511" s="224">
        <v>1</v>
      </c>
      <c r="D511" s="224">
        <v>20</v>
      </c>
      <c r="E511" s="224">
        <f t="shared" si="75"/>
        <v>2</v>
      </c>
      <c r="F511" s="225" cm="1">
        <f t="array" ref="F511">INDEX(CALCOLI!$R$2:$AC$2, ,_xlfn.XMATCH(B498,CALCOLI!$R$1:$AC$1,0))</f>
        <v>60</v>
      </c>
      <c r="G511" s="190"/>
      <c r="H511" s="224">
        <v>0.2</v>
      </c>
      <c r="I511" s="224">
        <v>30</v>
      </c>
      <c r="J511" s="224" t="s">
        <v>184</v>
      </c>
      <c r="K511" s="224">
        <v>0</v>
      </c>
      <c r="L511" s="224">
        <v>1</v>
      </c>
      <c r="M511" s="224" t="s">
        <v>184</v>
      </c>
      <c r="N511" s="224">
        <v>0</v>
      </c>
      <c r="O511" s="246">
        <v>0</v>
      </c>
      <c r="P511" s="1"/>
      <c r="Q511" s="277" t="str" cm="1">
        <f t="array" ref="Q511">INDEX(CALCOLI!$R$5:$AC$5, ,_xlfn.XMATCH(B498,CALCOLI!$R$1:$AC$1,0))</f>
        <v>360,420</v>
      </c>
      <c r="R511" s="224" t="str" cm="1">
        <f t="array" ref="R511">INDEX(CALCOLI!$R$6:$AC$6, ,_xlfn.XMATCH(B498,CALCOLI!$R$1:$AC$1,0))</f>
        <v>900,900</v>
      </c>
      <c r="S511" s="224"/>
      <c r="T511" s="246">
        <v>0.1</v>
      </c>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row>
    <row r="512" spans="1:44" x14ac:dyDescent="0.35">
      <c r="A512" s="671"/>
      <c r="B512" s="264" t="s">
        <v>71</v>
      </c>
      <c r="C512" s="227"/>
      <c r="D512" s="227"/>
      <c r="E512" s="227">
        <f t="shared" si="75"/>
        <v>2</v>
      </c>
      <c r="F512" s="228" cm="1">
        <f t="array" ref="F512">INDEX(CALCOLI!$R$2:$AC$2, ,_xlfn.XMATCH(B498,CALCOLI!$R$1:$AC$1,0))</f>
        <v>60</v>
      </c>
      <c r="G512" s="191"/>
      <c r="H512" s="227">
        <v>0.2</v>
      </c>
      <c r="I512" s="227">
        <v>30</v>
      </c>
      <c r="J512" s="227" t="s">
        <v>184</v>
      </c>
      <c r="K512" s="227">
        <v>0</v>
      </c>
      <c r="L512" s="227">
        <v>1</v>
      </c>
      <c r="M512" s="227" t="s">
        <v>184</v>
      </c>
      <c r="N512" s="227">
        <v>0</v>
      </c>
      <c r="O512" s="248">
        <v>0</v>
      </c>
      <c r="P512" s="1"/>
      <c r="Q512" s="264" t="str" cm="1">
        <f t="array" ref="Q512">INDEX(CALCOLI!$R$5:$AC$5, ,_xlfn.XMATCH(B498,CALCOLI!$R$1:$AC$1,0))</f>
        <v>360,420</v>
      </c>
      <c r="R512" s="227" t="str" cm="1">
        <f t="array" ref="R512">INDEX(CALCOLI!$R$6:$AC$6, ,_xlfn.XMATCH(B498,CALCOLI!$R$1:$AC$1,0))</f>
        <v>900,900</v>
      </c>
      <c r="S512" s="227"/>
      <c r="T512" s="248">
        <v>0.1</v>
      </c>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row>
    <row r="513" spans="1:44" x14ac:dyDescent="0.35">
      <c r="A513" s="671"/>
      <c r="B513" s="263" t="s">
        <v>72</v>
      </c>
      <c r="C513" s="226"/>
      <c r="D513" s="226"/>
      <c r="E513" s="226">
        <f t="shared" si="75"/>
        <v>0</v>
      </c>
      <c r="F513" s="247"/>
      <c r="G513" s="191"/>
      <c r="H513" s="226">
        <v>0.2</v>
      </c>
      <c r="I513" s="226">
        <v>30</v>
      </c>
      <c r="J513" s="226" t="s">
        <v>191</v>
      </c>
      <c r="K513" s="226">
        <v>0</v>
      </c>
      <c r="L513" s="226">
        <v>1</v>
      </c>
      <c r="M513" s="226" t="s">
        <v>184</v>
      </c>
      <c r="N513" s="226">
        <v>0</v>
      </c>
      <c r="O513" s="247">
        <v>0</v>
      </c>
      <c r="P513" s="1"/>
      <c r="Q513" s="263"/>
      <c r="R513" s="226"/>
      <c r="S513" s="226"/>
      <c r="T513" s="247">
        <v>0.1</v>
      </c>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row>
    <row r="514" spans="1:44" ht="15" thickBot="1" x14ac:dyDescent="0.4">
      <c r="A514" s="672"/>
      <c r="B514" s="278"/>
      <c r="C514" s="229"/>
      <c r="D514" s="229"/>
      <c r="E514" s="227">
        <f t="shared" si="75"/>
        <v>0</v>
      </c>
      <c r="F514" s="249"/>
      <c r="G514" s="194"/>
      <c r="H514" s="229"/>
      <c r="I514" s="229"/>
      <c r="J514" s="229"/>
      <c r="K514" s="229"/>
      <c r="L514" s="229"/>
      <c r="M514" s="229"/>
      <c r="N514" s="229"/>
      <c r="O514" s="249"/>
      <c r="P514" s="1"/>
      <c r="Q514" s="278"/>
      <c r="R514" s="229"/>
      <c r="S514" s="229"/>
      <c r="T514" s="249"/>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row>
    <row r="515" spans="1:44" x14ac:dyDescent="0.35">
      <c r="A515" s="673" t="s">
        <v>73</v>
      </c>
      <c r="B515" s="279" t="s">
        <v>74</v>
      </c>
      <c r="C515" s="230"/>
      <c r="D515" s="230"/>
      <c r="E515" s="230">
        <f t="shared" si="75"/>
        <v>0</v>
      </c>
      <c r="F515" s="250"/>
      <c r="G515" s="190"/>
      <c r="H515" s="230">
        <v>0.25</v>
      </c>
      <c r="I515" s="230">
        <v>2</v>
      </c>
      <c r="J515" s="230" t="s">
        <v>184</v>
      </c>
      <c r="K515" s="230">
        <v>0</v>
      </c>
      <c r="L515" s="230">
        <v>0.5</v>
      </c>
      <c r="M515" s="230" t="s">
        <v>184</v>
      </c>
      <c r="N515" s="230">
        <v>0</v>
      </c>
      <c r="O515" s="250">
        <v>0</v>
      </c>
      <c r="P515" s="1"/>
      <c r="Q515" s="279"/>
      <c r="R515" s="230"/>
      <c r="S515" s="230"/>
      <c r="T515" s="250">
        <v>0.2</v>
      </c>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row>
    <row r="516" spans="1:44" x14ac:dyDescent="0.35">
      <c r="A516" s="674"/>
      <c r="B516" s="266" t="s">
        <v>75</v>
      </c>
      <c r="C516" s="233"/>
      <c r="D516" s="233"/>
      <c r="E516" s="233">
        <f t="shared" si="75"/>
        <v>0</v>
      </c>
      <c r="F516" s="254"/>
      <c r="G516" s="191"/>
      <c r="H516" s="233">
        <v>0.25</v>
      </c>
      <c r="I516" s="233">
        <v>2</v>
      </c>
      <c r="J516" s="233" t="s">
        <v>184</v>
      </c>
      <c r="K516" s="233">
        <v>0</v>
      </c>
      <c r="L516" s="233">
        <v>0.5</v>
      </c>
      <c r="M516" s="233" t="s">
        <v>184</v>
      </c>
      <c r="N516" s="233">
        <v>0</v>
      </c>
      <c r="O516" s="254">
        <v>0</v>
      </c>
      <c r="P516" s="1"/>
      <c r="Q516" s="266"/>
      <c r="R516" s="233"/>
      <c r="S516" s="233"/>
      <c r="T516" s="254">
        <v>0.2</v>
      </c>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row>
    <row r="517" spans="1:44" x14ac:dyDescent="0.35">
      <c r="A517" s="674"/>
      <c r="B517" s="265" t="s">
        <v>76</v>
      </c>
      <c r="C517" s="231"/>
      <c r="D517" s="231"/>
      <c r="E517" s="231">
        <f t="shared" si="75"/>
        <v>0</v>
      </c>
      <c r="F517" s="251"/>
      <c r="G517" s="191"/>
      <c r="H517" s="231"/>
      <c r="I517" s="231"/>
      <c r="J517" s="231"/>
      <c r="K517" s="231"/>
      <c r="L517" s="231"/>
      <c r="M517" s="231"/>
      <c r="N517" s="231"/>
      <c r="O517" s="251"/>
      <c r="P517" s="1"/>
      <c r="Q517" s="265"/>
      <c r="R517" s="231"/>
      <c r="S517" s="231"/>
      <c r="T517" s="25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row>
    <row r="518" spans="1:44" x14ac:dyDescent="0.35">
      <c r="A518" s="674"/>
      <c r="B518" s="266" t="s">
        <v>77</v>
      </c>
      <c r="C518" s="233"/>
      <c r="D518" s="233"/>
      <c r="E518" s="233">
        <f t="shared" si="75"/>
        <v>0</v>
      </c>
      <c r="F518" s="254"/>
      <c r="G518" s="191"/>
      <c r="H518" s="233"/>
      <c r="I518" s="233"/>
      <c r="J518" s="233"/>
      <c r="K518" s="233"/>
      <c r="L518" s="233"/>
      <c r="M518" s="233"/>
      <c r="N518" s="233"/>
      <c r="O518" s="254"/>
      <c r="P518" s="1"/>
      <c r="Q518" s="266"/>
      <c r="R518" s="233"/>
      <c r="S518" s="233"/>
      <c r="T518" s="254"/>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row>
    <row r="519" spans="1:44" x14ac:dyDescent="0.35">
      <c r="A519" s="674"/>
      <c r="B519" s="265" t="s">
        <v>78</v>
      </c>
      <c r="C519" s="231"/>
      <c r="D519" s="231"/>
      <c r="E519" s="231">
        <f t="shared" si="75"/>
        <v>1</v>
      </c>
      <c r="F519" s="231">
        <v>1440</v>
      </c>
      <c r="G519" s="191"/>
      <c r="H519" s="231">
        <v>0</v>
      </c>
      <c r="I519" s="231">
        <v>30</v>
      </c>
      <c r="J519" s="252" t="s">
        <v>186</v>
      </c>
      <c r="K519" s="231">
        <v>3</v>
      </c>
      <c r="L519" s="231">
        <v>1</v>
      </c>
      <c r="M519" s="231" t="s">
        <v>184</v>
      </c>
      <c r="N519" s="231">
        <v>0</v>
      </c>
      <c r="O519" s="251">
        <v>0</v>
      </c>
      <c r="P519" s="1"/>
      <c r="Q519" s="265" t="s">
        <v>192</v>
      </c>
      <c r="R519" s="231"/>
      <c r="S519" s="231"/>
      <c r="T519" s="251">
        <v>0</v>
      </c>
      <c r="U519" s="1"/>
      <c r="V519" s="83">
        <v>150</v>
      </c>
      <c r="W519" s="84">
        <v>20</v>
      </c>
      <c r="X519" s="84">
        <v>5</v>
      </c>
      <c r="Y519" s="84">
        <v>10</v>
      </c>
      <c r="Z519" s="84"/>
      <c r="AA519" s="83">
        <v>150</v>
      </c>
      <c r="AB519" s="84">
        <v>15</v>
      </c>
      <c r="AC519" s="84">
        <v>5</v>
      </c>
      <c r="AD519" s="84">
        <v>15</v>
      </c>
      <c r="AE519" s="85"/>
      <c r="AF519" s="84">
        <v>150</v>
      </c>
      <c r="AG519" s="84">
        <v>10</v>
      </c>
      <c r="AH519" s="84">
        <v>5</v>
      </c>
      <c r="AI519" s="84">
        <v>20</v>
      </c>
      <c r="AJ519" s="84"/>
      <c r="AK519" s="83">
        <v>580.12</v>
      </c>
      <c r="AL519" s="86" t="s">
        <v>193</v>
      </c>
      <c r="AM519" s="84">
        <v>420.57900000000001</v>
      </c>
      <c r="AN519" s="86" t="s">
        <v>193</v>
      </c>
      <c r="AO519" s="84">
        <v>0.41899999999999998</v>
      </c>
      <c r="AP519" s="85">
        <v>1201.144</v>
      </c>
      <c r="AQ519" s="1"/>
      <c r="AR519" s="1"/>
    </row>
    <row r="520" spans="1:44" x14ac:dyDescent="0.35">
      <c r="A520" s="674"/>
      <c r="B520" s="266" t="s">
        <v>79</v>
      </c>
      <c r="C520" s="233"/>
      <c r="D520" s="233"/>
      <c r="E520" s="233">
        <f>COUNTA(Q520:S520)</f>
        <v>1</v>
      </c>
      <c r="F520" s="233">
        <v>1440</v>
      </c>
      <c r="G520" s="191"/>
      <c r="H520" s="233">
        <v>0</v>
      </c>
      <c r="I520" s="233">
        <v>30</v>
      </c>
      <c r="J520" s="233" t="s">
        <v>186</v>
      </c>
      <c r="K520" s="233">
        <v>3</v>
      </c>
      <c r="L520" s="233">
        <v>1</v>
      </c>
      <c r="M520" s="233" t="s">
        <v>184</v>
      </c>
      <c r="N520" s="233">
        <v>0</v>
      </c>
      <c r="O520" s="254">
        <v>0</v>
      </c>
      <c r="P520" s="1"/>
      <c r="Q520" s="266" t="s">
        <v>192</v>
      </c>
      <c r="R520" s="233"/>
      <c r="S520" s="233"/>
      <c r="T520" s="254"/>
      <c r="U520" s="1"/>
      <c r="V520" s="87"/>
      <c r="W520" s="88"/>
      <c r="X520" s="88"/>
      <c r="Y520" s="88"/>
      <c r="Z520" s="88"/>
      <c r="AA520" s="87"/>
      <c r="AB520" s="88"/>
      <c r="AC520" s="88"/>
      <c r="AD520" s="88"/>
      <c r="AE520" s="89"/>
      <c r="AF520" s="88"/>
      <c r="AG520" s="88"/>
      <c r="AH520" s="88"/>
      <c r="AI520" s="88"/>
      <c r="AJ520" s="88"/>
      <c r="AK520" s="87"/>
      <c r="AL520" s="88"/>
      <c r="AM520" s="88"/>
      <c r="AN520" s="88"/>
      <c r="AO520" s="88"/>
      <c r="AP520" s="89"/>
      <c r="AQ520" s="1"/>
      <c r="AR520" s="1"/>
    </row>
    <row r="521" spans="1:44" ht="15" thickBot="1" x14ac:dyDescent="0.4">
      <c r="A521" s="674"/>
      <c r="B521" s="293"/>
      <c r="C521" s="232"/>
      <c r="D521" s="232"/>
      <c r="E521" s="231">
        <f t="shared" si="75"/>
        <v>0</v>
      </c>
      <c r="F521" s="253"/>
      <c r="G521" s="191"/>
      <c r="H521" s="232"/>
      <c r="I521" s="232"/>
      <c r="J521" s="232"/>
      <c r="K521" s="232"/>
      <c r="L521" s="232"/>
      <c r="M521" s="232"/>
      <c r="N521" s="232"/>
      <c r="O521" s="253"/>
      <c r="P521" s="1"/>
      <c r="Q521" s="280"/>
      <c r="R521" s="281"/>
      <c r="S521" s="281"/>
      <c r="T521" s="282"/>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row>
    <row r="522" spans="1:44" x14ac:dyDescent="0.35">
      <c r="A522" s="664" t="s">
        <v>80</v>
      </c>
      <c r="B522" s="283" t="s">
        <v>81</v>
      </c>
      <c r="C522" s="234"/>
      <c r="D522" s="234"/>
      <c r="E522" s="234">
        <f>COUNTA(Q522:S522)</f>
        <v>0</v>
      </c>
      <c r="F522" s="235"/>
      <c r="G522" s="190"/>
      <c r="H522" s="234"/>
      <c r="I522" s="234"/>
      <c r="J522" s="234"/>
      <c r="K522" s="234"/>
      <c r="L522" s="234"/>
      <c r="M522" s="234"/>
      <c r="N522" s="234">
        <v>0</v>
      </c>
      <c r="O522" s="235"/>
      <c r="P522" s="1"/>
      <c r="Q522" s="283"/>
      <c r="R522" s="234"/>
      <c r="S522" s="234"/>
      <c r="T522" s="235"/>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row>
    <row r="523" spans="1:44" x14ac:dyDescent="0.35">
      <c r="A523" s="665"/>
      <c r="B523" s="268" t="s">
        <v>82</v>
      </c>
      <c r="C523" s="238"/>
      <c r="D523" s="238"/>
      <c r="E523" s="238">
        <f>COUNTA(Q527:S527)</f>
        <v>0</v>
      </c>
      <c r="F523" s="239"/>
      <c r="G523" s="191"/>
      <c r="H523" s="238"/>
      <c r="I523" s="238"/>
      <c r="J523" s="238"/>
      <c r="K523" s="238"/>
      <c r="L523" s="238"/>
      <c r="M523" s="238"/>
      <c r="N523" s="238">
        <v>0</v>
      </c>
      <c r="O523" s="239"/>
      <c r="P523" s="1"/>
      <c r="Q523" s="268"/>
      <c r="R523" s="238"/>
      <c r="S523" s="238"/>
      <c r="T523" s="239"/>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row>
    <row r="524" spans="1:44" x14ac:dyDescent="0.35">
      <c r="A524" s="665"/>
      <c r="B524" s="267"/>
      <c r="C524" s="236"/>
      <c r="D524" s="236"/>
      <c r="E524" s="236">
        <f t="shared" ref="E524" si="76">COUNTA(Q524:S524)</f>
        <v>0</v>
      </c>
      <c r="F524" s="237"/>
      <c r="G524" s="191"/>
      <c r="H524" s="236"/>
      <c r="I524" s="236"/>
      <c r="J524" s="236"/>
      <c r="K524" s="236"/>
      <c r="L524" s="236"/>
      <c r="M524" s="236"/>
      <c r="N524" s="236"/>
      <c r="O524" s="237"/>
      <c r="P524" s="1"/>
      <c r="Q524" s="267"/>
      <c r="R524" s="236"/>
      <c r="S524" s="236"/>
      <c r="T524" s="237"/>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row>
    <row r="525" spans="1:44" x14ac:dyDescent="0.35">
      <c r="A525" s="665"/>
      <c r="B525" s="268"/>
      <c r="C525" s="238"/>
      <c r="D525" s="238"/>
      <c r="E525" s="238">
        <f t="shared" ref="E525" si="77">COUNTA(Q529:S529)</f>
        <v>0</v>
      </c>
      <c r="F525" s="239"/>
      <c r="G525" s="191"/>
      <c r="H525" s="238"/>
      <c r="I525" s="238"/>
      <c r="J525" s="238"/>
      <c r="K525" s="238"/>
      <c r="L525" s="238"/>
      <c r="M525" s="238"/>
      <c r="N525" s="238"/>
      <c r="O525" s="239"/>
      <c r="P525" s="1"/>
      <c r="Q525" s="268"/>
      <c r="R525" s="238"/>
      <c r="S525" s="238"/>
      <c r="T525" s="239"/>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row>
    <row r="526" spans="1:44" x14ac:dyDescent="0.35">
      <c r="A526" s="665"/>
      <c r="B526" s="267"/>
      <c r="C526" s="236"/>
      <c r="D526" s="236"/>
      <c r="E526" s="236">
        <f t="shared" ref="E526" si="78">COUNTA(Q526:S526)</f>
        <v>0</v>
      </c>
      <c r="F526" s="237"/>
      <c r="G526" s="191"/>
      <c r="H526" s="236"/>
      <c r="I526" s="236"/>
      <c r="J526" s="236"/>
      <c r="K526" s="236"/>
      <c r="L526" s="236"/>
      <c r="M526" s="236"/>
      <c r="N526" s="236"/>
      <c r="O526" s="237"/>
      <c r="P526" s="1"/>
      <c r="Q526" s="267"/>
      <c r="R526" s="236"/>
      <c r="S526" s="236"/>
      <c r="T526" s="237"/>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row>
    <row r="527" spans="1:44" ht="15" thickBot="1" x14ac:dyDescent="0.4">
      <c r="A527" s="666"/>
      <c r="B527" s="269"/>
      <c r="C527" s="240"/>
      <c r="D527" s="240"/>
      <c r="E527" s="240">
        <f t="shared" ref="E527" si="79">COUNTA(Q531:S531)</f>
        <v>0</v>
      </c>
      <c r="F527" s="241"/>
      <c r="G527" s="194"/>
      <c r="H527" s="240"/>
      <c r="I527" s="240"/>
      <c r="J527" s="240"/>
      <c r="K527" s="240"/>
      <c r="L527" s="240"/>
      <c r="M527" s="240"/>
      <c r="N527" s="240"/>
      <c r="O527" s="241"/>
      <c r="P527" s="1"/>
      <c r="Q527" s="269"/>
      <c r="R527" s="240"/>
      <c r="S527" s="240"/>
      <c r="T527" s="24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row>
    <row r="528" spans="1:44" ht="15" thickBot="1" x14ac:dyDescent="0.4">
      <c r="A528" s="120"/>
      <c r="B528" s="120"/>
      <c r="C528" s="120"/>
      <c r="D528" s="120"/>
      <c r="E528" s="120"/>
      <c r="F528" s="120"/>
      <c r="G528" s="120"/>
      <c r="H528" s="120"/>
      <c r="I528" s="120"/>
      <c r="J528" s="120"/>
      <c r="K528" s="120"/>
      <c r="L528" s="120"/>
      <c r="M528" s="120"/>
      <c r="N528" s="120"/>
      <c r="O528" s="120"/>
      <c r="P528" s="120"/>
      <c r="Q528" s="120"/>
      <c r="R528" s="120"/>
      <c r="S528" s="120"/>
      <c r="T528" s="120"/>
      <c r="U528" s="120"/>
      <c r="V528" s="120"/>
      <c r="W528" s="120"/>
      <c r="X528" s="120"/>
      <c r="Y528" s="120"/>
      <c r="Z528" s="120"/>
      <c r="AA528" s="120"/>
      <c r="AB528" s="120"/>
      <c r="AC528" s="120"/>
      <c r="AD528" s="120"/>
      <c r="AE528" s="120"/>
      <c r="AF528" s="120"/>
      <c r="AG528" s="120"/>
      <c r="AH528" s="120"/>
      <c r="AI528" s="120"/>
      <c r="AJ528" s="120"/>
      <c r="AK528" s="120"/>
      <c r="AL528" s="120"/>
      <c r="AM528" s="120"/>
      <c r="AN528" s="120"/>
      <c r="AO528" s="120"/>
      <c r="AP528" s="120"/>
      <c r="AQ528" s="120"/>
    </row>
    <row r="529" spans="1:44" x14ac:dyDescent="0.35">
      <c r="A529" s="122" t="s">
        <v>152</v>
      </c>
      <c r="B529" s="178" t="s">
        <v>477</v>
      </c>
      <c r="G529" s="120"/>
      <c r="AR529" t="s">
        <v>153</v>
      </c>
    </row>
    <row r="530" spans="1:44" x14ac:dyDescent="0.35">
      <c r="A530" s="123" t="s">
        <v>154</v>
      </c>
      <c r="B530" s="181">
        <v>1</v>
      </c>
      <c r="G530" s="120"/>
      <c r="AR530" t="s">
        <v>155</v>
      </c>
    </row>
    <row r="531" spans="1:44" ht="15" thickBot="1" x14ac:dyDescent="0.4">
      <c r="A531" s="125" t="s">
        <v>156</v>
      </c>
      <c r="B531" s="126" t="s">
        <v>190</v>
      </c>
      <c r="G531" s="120"/>
      <c r="AR531" s="3" t="s">
        <v>158</v>
      </c>
    </row>
    <row r="532" spans="1:44" x14ac:dyDescent="0.35">
      <c r="A532" s="4"/>
      <c r="B532" s="4"/>
      <c r="C532" s="4"/>
      <c r="D532" s="4"/>
      <c r="E532" s="4"/>
      <c r="F532" s="4"/>
      <c r="G532" s="121"/>
      <c r="H532" s="4"/>
      <c r="I532" s="4"/>
      <c r="J532" s="4"/>
      <c r="K532" s="4"/>
      <c r="L532" s="4"/>
      <c r="M532" s="4"/>
      <c r="N532" s="4"/>
      <c r="O532" s="4"/>
      <c r="P532" s="4"/>
      <c r="Q532" s="4"/>
      <c r="R532" s="4"/>
      <c r="S532" s="4"/>
      <c r="T532" s="4"/>
      <c r="U532" s="4"/>
      <c r="V532" s="658" t="s">
        <v>159</v>
      </c>
      <c r="W532" s="659"/>
      <c r="X532" s="659"/>
      <c r="Y532" s="659"/>
      <c r="Z532" s="659"/>
      <c r="AA532" s="658" t="s">
        <v>160</v>
      </c>
      <c r="AB532" s="659"/>
      <c r="AC532" s="659"/>
      <c r="AD532" s="659"/>
      <c r="AE532" s="659"/>
      <c r="AF532" s="658" t="s">
        <v>161</v>
      </c>
      <c r="AG532" s="659"/>
      <c r="AH532" s="659"/>
      <c r="AI532" s="659"/>
      <c r="AJ532" s="660"/>
      <c r="AK532" s="655" t="s">
        <v>162</v>
      </c>
      <c r="AL532" s="656"/>
      <c r="AM532" s="656"/>
      <c r="AN532" s="656"/>
      <c r="AO532" s="656"/>
      <c r="AP532" s="657"/>
      <c r="AQ532" s="4"/>
      <c r="AR532" t="s">
        <v>163</v>
      </c>
    </row>
    <row r="533" spans="1:44" ht="43.5" x14ac:dyDescent="0.35">
      <c r="A533" s="4"/>
      <c r="B533" s="69" t="s">
        <v>56</v>
      </c>
      <c r="C533" s="70" t="s">
        <v>57</v>
      </c>
      <c r="D533" s="70" t="s">
        <v>58</v>
      </c>
      <c r="E533" s="69" t="s">
        <v>164</v>
      </c>
      <c r="F533" s="71" t="s">
        <v>59</v>
      </c>
      <c r="G533" s="121"/>
      <c r="H533" s="284" t="s">
        <v>165</v>
      </c>
      <c r="I533" s="285" t="s">
        <v>166</v>
      </c>
      <c r="J533" s="285" t="s">
        <v>167</v>
      </c>
      <c r="K533" s="286" t="s">
        <v>168</v>
      </c>
      <c r="L533" s="285" t="s">
        <v>169</v>
      </c>
      <c r="M533" s="285" t="s">
        <v>170</v>
      </c>
      <c r="N533" s="285" t="s">
        <v>171</v>
      </c>
      <c r="O533" s="287" t="s">
        <v>172</v>
      </c>
      <c r="Q533" s="114" t="s">
        <v>173</v>
      </c>
      <c r="R533" s="115" t="s">
        <v>174</v>
      </c>
      <c r="S533" s="116" t="s">
        <v>175</v>
      </c>
      <c r="T533" s="72" t="s">
        <v>176</v>
      </c>
      <c r="V533" s="76" t="s">
        <v>177</v>
      </c>
      <c r="W533" s="77" t="s">
        <v>178</v>
      </c>
      <c r="X533" s="77" t="s">
        <v>179</v>
      </c>
      <c r="Y533" s="77" t="s">
        <v>180</v>
      </c>
      <c r="Z533" s="78" t="s">
        <v>181</v>
      </c>
      <c r="AA533" s="76" t="s">
        <v>177</v>
      </c>
      <c r="AB533" s="77" t="s">
        <v>178</v>
      </c>
      <c r="AC533" s="77" t="s">
        <v>179</v>
      </c>
      <c r="AD533" s="77" t="s">
        <v>180</v>
      </c>
      <c r="AE533" s="78" t="s">
        <v>181</v>
      </c>
      <c r="AF533" s="76" t="s">
        <v>177</v>
      </c>
      <c r="AG533" s="77" t="s">
        <v>178</v>
      </c>
      <c r="AH533" s="77" t="s">
        <v>179</v>
      </c>
      <c r="AI533" s="77" t="s">
        <v>180</v>
      </c>
      <c r="AJ533" s="79" t="s">
        <v>181</v>
      </c>
      <c r="AK533" s="80" t="s">
        <v>173</v>
      </c>
      <c r="AL533" s="81"/>
      <c r="AM533" s="81" t="s">
        <v>174</v>
      </c>
      <c r="AN533" s="81"/>
      <c r="AO533" s="81" t="s">
        <v>175</v>
      </c>
      <c r="AP533" s="82"/>
      <c r="AR533" t="s">
        <v>182</v>
      </c>
    </row>
    <row r="534" spans="1:44" ht="15" thickBot="1" x14ac:dyDescent="0.4">
      <c r="F534" s="5"/>
      <c r="G534" s="120"/>
      <c r="AR534" t="s">
        <v>183</v>
      </c>
    </row>
    <row r="535" spans="1:44" x14ac:dyDescent="0.35">
      <c r="A535" s="661" t="s">
        <v>60</v>
      </c>
      <c r="B535" s="255" t="s">
        <v>61</v>
      </c>
      <c r="C535" s="212">
        <v>1</v>
      </c>
      <c r="D535" s="212">
        <v>2</v>
      </c>
      <c r="E535" s="212">
        <f t="shared" ref="E535:E554" si="80">COUNTA(Q535:S535)</f>
        <v>2</v>
      </c>
      <c r="F535" s="213" cm="1">
        <f t="array" ref="F535">INDEX(CALCOLI!$R$12:$AC$12, ,_xlfn.XMATCH(B531,CALCOLI!$R$1:$AC$1,0))</f>
        <v>330</v>
      </c>
      <c r="G535" s="190"/>
      <c r="H535" s="255">
        <v>0.1</v>
      </c>
      <c r="I535" s="212">
        <v>10</v>
      </c>
      <c r="J535" s="212" t="s">
        <v>184</v>
      </c>
      <c r="K535" s="212">
        <v>0</v>
      </c>
      <c r="L535" s="212">
        <v>1</v>
      </c>
      <c r="M535" s="212" t="s">
        <v>184</v>
      </c>
      <c r="N535" s="212">
        <v>0</v>
      </c>
      <c r="O535" s="256">
        <v>0</v>
      </c>
      <c r="P535" s="1"/>
      <c r="Q535" s="255" t="str" cm="1">
        <f t="array" ref="Q535">INDEX(CALCOLI!$R$17:$AC$17, ,_xlfn.XMATCH(B531,CALCOLI!$R$1:$AC$1,0))</f>
        <v>264,324</v>
      </c>
      <c r="R535" s="212" t="str" cm="1">
        <f t="array" ref="R535">INDEX(CALCOLI!$R$18:$AC$18, ,_xlfn.XMATCH(B531,CALCOLI!$R$1:$AC$1,0))</f>
        <v>1037,1307</v>
      </c>
      <c r="S535" s="212"/>
      <c r="T535" s="256">
        <v>0.1</v>
      </c>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t="s">
        <v>185</v>
      </c>
    </row>
    <row r="536" spans="1:44" x14ac:dyDescent="0.35">
      <c r="A536" s="662"/>
      <c r="B536" s="288" t="s">
        <v>62</v>
      </c>
      <c r="C536" s="214">
        <v>1</v>
      </c>
      <c r="D536" s="214">
        <v>12</v>
      </c>
      <c r="E536" s="214">
        <f t="shared" si="80"/>
        <v>2</v>
      </c>
      <c r="F536" s="215" cm="1">
        <f t="array" ref="F536">INDEX(CALCOLI!$R$12:$AC$12, ,_xlfn.XMATCH(B531,CALCOLI!$R$1:$AC$1,0))</f>
        <v>330</v>
      </c>
      <c r="G536" s="191"/>
      <c r="H536" s="257">
        <v>0.1</v>
      </c>
      <c r="I536" s="215">
        <v>10</v>
      </c>
      <c r="J536" s="215" t="s">
        <v>184</v>
      </c>
      <c r="K536" s="215">
        <v>0</v>
      </c>
      <c r="L536" s="215">
        <v>1</v>
      </c>
      <c r="M536" s="215" t="s">
        <v>184</v>
      </c>
      <c r="N536" s="215">
        <v>0</v>
      </c>
      <c r="O536" s="258">
        <v>0</v>
      </c>
      <c r="P536" s="1"/>
      <c r="Q536" s="257" t="str" cm="1">
        <f t="array" ref="Q536">INDEX(CALCOLI!$R$17:$AC$17, ,_xlfn.XMATCH(B531,CALCOLI!$R$1:$AC$1,0))</f>
        <v>264,324</v>
      </c>
      <c r="R536" s="215" t="str" cm="1">
        <f t="array" ref="R536">INDEX(CALCOLI!$R$18:$AC$18, ,_xlfn.XMATCH(B531,CALCOLI!$R$1:$AC$1,0))</f>
        <v>1037,1307</v>
      </c>
      <c r="S536" s="215"/>
      <c r="T536" s="258">
        <v>0.1</v>
      </c>
      <c r="U536" s="1"/>
      <c r="V536" s="192"/>
      <c r="W536" s="1"/>
      <c r="X536" s="1"/>
      <c r="Y536" s="192"/>
      <c r="Z536" s="192"/>
      <c r="AA536" s="192"/>
      <c r="AB536" s="192"/>
      <c r="AC536" s="192"/>
      <c r="AD536" s="192"/>
      <c r="AE536" s="1"/>
      <c r="AF536" s="1"/>
      <c r="AG536" s="1"/>
      <c r="AH536" s="1"/>
      <c r="AI536" s="1"/>
      <c r="AJ536" s="1"/>
      <c r="AK536" s="1"/>
      <c r="AL536" s="1"/>
      <c r="AM536" s="1"/>
      <c r="AN536" s="1"/>
      <c r="AO536" s="1"/>
      <c r="AP536" s="1"/>
      <c r="AQ536" s="1"/>
      <c r="AR536" s="1" t="s">
        <v>157</v>
      </c>
    </row>
    <row r="537" spans="1:44" x14ac:dyDescent="0.35">
      <c r="A537" s="662"/>
      <c r="B537" s="259" t="s">
        <v>63</v>
      </c>
      <c r="C537" s="218"/>
      <c r="D537" s="218"/>
      <c r="E537" s="217">
        <f t="shared" si="80"/>
        <v>2</v>
      </c>
      <c r="F537" s="219" cm="1">
        <f t="array" ref="F537">INDEX(CALCOLI!$R$20:$AC$20, ,_xlfn.XMATCH(B531,CALCOLI!$R$1:$AC$1,0))</f>
        <v>667</v>
      </c>
      <c r="G537" s="193"/>
      <c r="H537" s="259">
        <v>0.1</v>
      </c>
      <c r="I537" s="217">
        <v>1</v>
      </c>
      <c r="J537" s="217" t="s">
        <v>184</v>
      </c>
      <c r="K537" s="217">
        <v>0</v>
      </c>
      <c r="L537" s="217">
        <v>1</v>
      </c>
      <c r="M537" s="217" t="s">
        <v>186</v>
      </c>
      <c r="N537" s="217">
        <v>0</v>
      </c>
      <c r="O537" s="260">
        <v>2</v>
      </c>
      <c r="P537" s="1"/>
      <c r="Q537" s="259" t="str" cm="1">
        <f t="array" ref="Q537">INDEX(CALCOLI!$R$21:$AC$21, ,_xlfn.XMATCH(B531,CALCOLI!$R$1:$AC$1,0))</f>
        <v>1067,1440</v>
      </c>
      <c r="R537" s="217" t="str" cm="1">
        <f t="array" ref="R537">INDEX(CALCOLI!$R$22:$AC$22, ,_xlfn.XMATCH(B531,CALCOLI!$R$1:$AC$1,0))</f>
        <v>0,294</v>
      </c>
      <c r="S537" s="217"/>
      <c r="T537" s="260">
        <v>0.1</v>
      </c>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t="s">
        <v>187</v>
      </c>
    </row>
    <row r="538" spans="1:44" ht="15" thickBot="1" x14ac:dyDescent="0.4">
      <c r="A538" s="663"/>
      <c r="B538" s="291"/>
      <c r="C538" s="216"/>
      <c r="D538" s="216"/>
      <c r="E538" s="214">
        <f t="shared" si="80"/>
        <v>0</v>
      </c>
      <c r="F538" s="292"/>
      <c r="G538" s="194"/>
      <c r="H538" s="272"/>
      <c r="I538" s="273"/>
      <c r="J538" s="273"/>
      <c r="K538" s="273"/>
      <c r="L538" s="273"/>
      <c r="M538" s="273"/>
      <c r="N538" s="273"/>
      <c r="O538" s="274"/>
      <c r="P538" s="1"/>
      <c r="Q538" s="272"/>
      <c r="R538" s="273"/>
      <c r="S538" s="273"/>
      <c r="T538" s="274"/>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t="s">
        <v>188</v>
      </c>
    </row>
    <row r="539" spans="1:44" x14ac:dyDescent="0.35">
      <c r="A539" s="667" t="s">
        <v>64</v>
      </c>
      <c r="B539" s="275" t="s">
        <v>65</v>
      </c>
      <c r="C539" s="220">
        <v>2</v>
      </c>
      <c r="D539" s="220">
        <v>5</v>
      </c>
      <c r="E539" s="220">
        <f t="shared" si="80"/>
        <v>1</v>
      </c>
      <c r="F539" s="242">
        <v>120</v>
      </c>
      <c r="G539" s="190"/>
      <c r="H539" s="270">
        <v>0.2</v>
      </c>
      <c r="I539" s="270">
        <v>30</v>
      </c>
      <c r="J539" s="270" t="s">
        <v>184</v>
      </c>
      <c r="K539" s="270">
        <v>0</v>
      </c>
      <c r="L539" s="270">
        <v>1</v>
      </c>
      <c r="M539" s="270" t="s">
        <v>184</v>
      </c>
      <c r="N539" s="270">
        <v>0</v>
      </c>
      <c r="O539" s="271">
        <v>0</v>
      </c>
      <c r="P539" s="1"/>
      <c r="Q539" s="566" t="s">
        <v>192</v>
      </c>
      <c r="R539" s="220"/>
      <c r="S539" s="220"/>
      <c r="T539" s="242">
        <v>0.1</v>
      </c>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t="s">
        <v>189</v>
      </c>
    </row>
    <row r="540" spans="1:44" x14ac:dyDescent="0.35">
      <c r="A540" s="668"/>
      <c r="B540" s="262" t="s">
        <v>66</v>
      </c>
      <c r="C540" s="223">
        <v>1</v>
      </c>
      <c r="D540" s="223">
        <v>7</v>
      </c>
      <c r="E540" s="223">
        <f t="shared" si="80"/>
        <v>2</v>
      </c>
      <c r="F540" s="245">
        <v>240</v>
      </c>
      <c r="G540" s="191"/>
      <c r="H540" s="223">
        <v>0.4</v>
      </c>
      <c r="I540" s="223">
        <v>20</v>
      </c>
      <c r="J540" s="223" t="s">
        <v>184</v>
      </c>
      <c r="K540" s="223">
        <v>0</v>
      </c>
      <c r="L540" s="223">
        <v>0.8</v>
      </c>
      <c r="M540" s="223" t="s">
        <v>184</v>
      </c>
      <c r="N540" s="223">
        <v>0</v>
      </c>
      <c r="O540" s="245">
        <v>0</v>
      </c>
      <c r="P540" s="1"/>
      <c r="Q540" s="568" t="s">
        <v>500</v>
      </c>
      <c r="R540" s="569" t="s">
        <v>491</v>
      </c>
      <c r="S540" s="223"/>
      <c r="T540" s="245">
        <v>0.2</v>
      </c>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t="s">
        <v>190</v>
      </c>
    </row>
    <row r="541" spans="1:44" x14ac:dyDescent="0.35">
      <c r="A541" s="668"/>
      <c r="B541" s="261" t="s">
        <v>67</v>
      </c>
      <c r="C541" s="221">
        <v>1</v>
      </c>
      <c r="D541" s="221">
        <v>20</v>
      </c>
      <c r="E541" s="221">
        <f t="shared" si="80"/>
        <v>1</v>
      </c>
      <c r="F541" s="243">
        <v>120</v>
      </c>
      <c r="G541" s="191"/>
      <c r="H541" s="221">
        <v>0.25</v>
      </c>
      <c r="I541" s="221">
        <v>30</v>
      </c>
      <c r="J541" s="221" t="s">
        <v>184</v>
      </c>
      <c r="K541" s="221">
        <v>0</v>
      </c>
      <c r="L541" s="221">
        <v>0.8</v>
      </c>
      <c r="M541" s="221" t="s">
        <v>184</v>
      </c>
      <c r="N541" s="221">
        <v>0</v>
      </c>
      <c r="O541" s="243">
        <v>0</v>
      </c>
      <c r="P541" s="1"/>
      <c r="Q541" s="567" t="s">
        <v>490</v>
      </c>
      <c r="R541" s="221"/>
      <c r="S541" s="221"/>
      <c r="T541" s="243">
        <v>0.15</v>
      </c>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row>
    <row r="542" spans="1:44" x14ac:dyDescent="0.35">
      <c r="A542" s="668"/>
      <c r="B542" s="262" t="s">
        <v>68</v>
      </c>
      <c r="C542" s="223">
        <v>2</v>
      </c>
      <c r="D542" s="223">
        <v>20</v>
      </c>
      <c r="E542" s="223">
        <f t="shared" si="80"/>
        <v>1</v>
      </c>
      <c r="F542" s="245">
        <v>120</v>
      </c>
      <c r="G542" s="191"/>
      <c r="H542" s="223">
        <v>0.4</v>
      </c>
      <c r="I542" s="223">
        <v>20</v>
      </c>
      <c r="J542" s="223" t="s">
        <v>184</v>
      </c>
      <c r="K542" s="223">
        <v>0</v>
      </c>
      <c r="L542" s="223">
        <v>0.8</v>
      </c>
      <c r="M542" s="223" t="s">
        <v>184</v>
      </c>
      <c r="N542" s="223">
        <v>0</v>
      </c>
      <c r="O542" s="245">
        <v>0</v>
      </c>
      <c r="P542" s="1"/>
      <c r="Q542" s="568" t="s">
        <v>192</v>
      </c>
      <c r="R542" s="223"/>
      <c r="S542" s="223"/>
      <c r="T542" s="245">
        <v>0.2</v>
      </c>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row>
    <row r="543" spans="1:44" ht="15" thickBot="1" x14ac:dyDescent="0.4">
      <c r="A543" s="669"/>
      <c r="B543" s="276"/>
      <c r="C543" s="222"/>
      <c r="D543" s="222"/>
      <c r="E543" s="221">
        <f t="shared" si="80"/>
        <v>0</v>
      </c>
      <c r="F543" s="244"/>
      <c r="G543" s="194"/>
      <c r="H543" s="222"/>
      <c r="I543" s="222"/>
      <c r="J543" s="222"/>
      <c r="K543" s="222"/>
      <c r="L543" s="222"/>
      <c r="M543" s="222"/>
      <c r="N543" s="222"/>
      <c r="O543" s="244"/>
      <c r="P543" s="1"/>
      <c r="Q543" s="276"/>
      <c r="R543" s="222"/>
      <c r="S543" s="222"/>
      <c r="T543" s="244"/>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row>
    <row r="544" spans="1:44" x14ac:dyDescent="0.35">
      <c r="A544" s="670" t="s">
        <v>69</v>
      </c>
      <c r="B544" s="277" t="s">
        <v>70</v>
      </c>
      <c r="C544" s="224">
        <v>1</v>
      </c>
      <c r="D544" s="224">
        <v>20</v>
      </c>
      <c r="E544" s="224">
        <f t="shared" si="80"/>
        <v>2</v>
      </c>
      <c r="F544" s="225" cm="1">
        <f t="array" ref="F544">INDEX(CALCOLI!$R$2:$AC$2, ,_xlfn.XMATCH(B531,CALCOLI!$R$1:$AC$1,0))</f>
        <v>60</v>
      </c>
      <c r="G544" s="190"/>
      <c r="H544" s="224">
        <v>0.2</v>
      </c>
      <c r="I544" s="224">
        <v>30</v>
      </c>
      <c r="J544" s="224" t="s">
        <v>184</v>
      </c>
      <c r="K544" s="224">
        <v>0</v>
      </c>
      <c r="L544" s="224">
        <v>1</v>
      </c>
      <c r="M544" s="224" t="s">
        <v>184</v>
      </c>
      <c r="N544" s="224">
        <v>0</v>
      </c>
      <c r="O544" s="246">
        <v>0</v>
      </c>
      <c r="P544" s="1"/>
      <c r="Q544" s="277" t="str" cm="1">
        <f t="array" ref="Q544">INDEX(CALCOLI!$R$5:$AC$5, ,_xlfn.XMATCH(B531,CALCOLI!$R$1:$AC$1,0))</f>
        <v>360,420</v>
      </c>
      <c r="R544" s="224" t="str" cm="1">
        <f t="array" ref="R544">INDEX(CALCOLI!$R$6:$AC$6, ,_xlfn.XMATCH(B531,CALCOLI!$R$1:$AC$1,0))</f>
        <v>900,900</v>
      </c>
      <c r="S544" s="224"/>
      <c r="T544" s="246">
        <v>0.1</v>
      </c>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row>
    <row r="545" spans="1:44" x14ac:dyDescent="0.35">
      <c r="A545" s="671"/>
      <c r="B545" s="264" t="s">
        <v>71</v>
      </c>
      <c r="C545" s="227"/>
      <c r="D545" s="227"/>
      <c r="E545" s="227">
        <f t="shared" si="80"/>
        <v>2</v>
      </c>
      <c r="F545" s="228" cm="1">
        <f t="array" ref="F545">INDEX(CALCOLI!$R$2:$AC$2, ,_xlfn.XMATCH(B531,CALCOLI!$R$1:$AC$1,0))</f>
        <v>60</v>
      </c>
      <c r="G545" s="191"/>
      <c r="H545" s="227">
        <v>0.2</v>
      </c>
      <c r="I545" s="227">
        <v>30</v>
      </c>
      <c r="J545" s="227" t="s">
        <v>184</v>
      </c>
      <c r="K545" s="227">
        <v>0</v>
      </c>
      <c r="L545" s="227">
        <v>1</v>
      </c>
      <c r="M545" s="227" t="s">
        <v>184</v>
      </c>
      <c r="N545" s="227">
        <v>0</v>
      </c>
      <c r="O545" s="248">
        <v>0</v>
      </c>
      <c r="P545" s="1"/>
      <c r="Q545" s="264" t="str" cm="1">
        <f t="array" ref="Q545">INDEX(CALCOLI!$R$5:$AC$5, ,_xlfn.XMATCH(B531,CALCOLI!$R$1:$AC$1,0))</f>
        <v>360,420</v>
      </c>
      <c r="R545" s="227" t="str" cm="1">
        <f t="array" ref="R545">INDEX(CALCOLI!$R$6:$AC$6, ,_xlfn.XMATCH(B531,CALCOLI!$R$1:$AC$1,0))</f>
        <v>900,900</v>
      </c>
      <c r="S545" s="227"/>
      <c r="T545" s="248">
        <v>0.1</v>
      </c>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row>
    <row r="546" spans="1:44" x14ac:dyDescent="0.35">
      <c r="A546" s="671"/>
      <c r="B546" s="263" t="s">
        <v>72</v>
      </c>
      <c r="C546" s="226"/>
      <c r="D546" s="226"/>
      <c r="E546" s="226">
        <f t="shared" si="80"/>
        <v>0</v>
      </c>
      <c r="F546" s="247"/>
      <c r="G546" s="191"/>
      <c r="H546" s="226">
        <v>0.2</v>
      </c>
      <c r="I546" s="226">
        <v>30</v>
      </c>
      <c r="J546" s="226" t="s">
        <v>191</v>
      </c>
      <c r="K546" s="226">
        <v>0</v>
      </c>
      <c r="L546" s="226">
        <v>1</v>
      </c>
      <c r="M546" s="226" t="s">
        <v>184</v>
      </c>
      <c r="N546" s="226">
        <v>0</v>
      </c>
      <c r="O546" s="247">
        <v>0</v>
      </c>
      <c r="P546" s="1"/>
      <c r="Q546" s="263"/>
      <c r="R546" s="226"/>
      <c r="S546" s="226"/>
      <c r="T546" s="247">
        <v>0.1</v>
      </c>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row>
    <row r="547" spans="1:44" ht="15" thickBot="1" x14ac:dyDescent="0.4">
      <c r="A547" s="672"/>
      <c r="B547" s="278"/>
      <c r="C547" s="229"/>
      <c r="D547" s="229"/>
      <c r="E547" s="227">
        <f t="shared" si="80"/>
        <v>0</v>
      </c>
      <c r="F547" s="249"/>
      <c r="G547" s="194"/>
      <c r="H547" s="229"/>
      <c r="I547" s="229"/>
      <c r="J547" s="229"/>
      <c r="K547" s="229"/>
      <c r="L547" s="229"/>
      <c r="M547" s="229"/>
      <c r="N547" s="229"/>
      <c r="O547" s="249"/>
      <c r="P547" s="1"/>
      <c r="Q547" s="278"/>
      <c r="R547" s="229"/>
      <c r="S547" s="229"/>
      <c r="T547" s="249"/>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row>
    <row r="548" spans="1:44" x14ac:dyDescent="0.35">
      <c r="A548" s="673" t="s">
        <v>73</v>
      </c>
      <c r="B548" s="279" t="s">
        <v>74</v>
      </c>
      <c r="C548" s="230"/>
      <c r="D548" s="230"/>
      <c r="E548" s="230">
        <f t="shared" si="80"/>
        <v>0</v>
      </c>
      <c r="F548" s="250"/>
      <c r="G548" s="190"/>
      <c r="H548" s="230">
        <v>0.25</v>
      </c>
      <c r="I548" s="230">
        <v>2</v>
      </c>
      <c r="J548" s="230" t="s">
        <v>184</v>
      </c>
      <c r="K548" s="230">
        <v>0</v>
      </c>
      <c r="L548" s="230">
        <v>0.5</v>
      </c>
      <c r="M548" s="230" t="s">
        <v>184</v>
      </c>
      <c r="N548" s="230">
        <v>0</v>
      </c>
      <c r="O548" s="250">
        <v>0</v>
      </c>
      <c r="P548" s="1"/>
      <c r="Q548" s="279"/>
      <c r="R548" s="230"/>
      <c r="S548" s="230"/>
      <c r="T548" s="250">
        <v>0.2</v>
      </c>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row>
    <row r="549" spans="1:44" x14ac:dyDescent="0.35">
      <c r="A549" s="674"/>
      <c r="B549" s="266" t="s">
        <v>75</v>
      </c>
      <c r="C549" s="233"/>
      <c r="D549" s="233"/>
      <c r="E549" s="233">
        <f t="shared" si="80"/>
        <v>0</v>
      </c>
      <c r="F549" s="254"/>
      <c r="G549" s="191"/>
      <c r="H549" s="233">
        <v>0.25</v>
      </c>
      <c r="I549" s="233">
        <v>2</v>
      </c>
      <c r="J549" s="233" t="s">
        <v>184</v>
      </c>
      <c r="K549" s="233">
        <v>0</v>
      </c>
      <c r="L549" s="233">
        <v>0.5</v>
      </c>
      <c r="M549" s="233" t="s">
        <v>184</v>
      </c>
      <c r="N549" s="233">
        <v>0</v>
      </c>
      <c r="O549" s="254">
        <v>0</v>
      </c>
      <c r="P549" s="1"/>
      <c r="Q549" s="266"/>
      <c r="R549" s="233"/>
      <c r="S549" s="233"/>
      <c r="T549" s="254">
        <v>0.2</v>
      </c>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row>
    <row r="550" spans="1:44" x14ac:dyDescent="0.35">
      <c r="A550" s="674"/>
      <c r="B550" s="265" t="s">
        <v>76</v>
      </c>
      <c r="C550" s="231"/>
      <c r="D550" s="231"/>
      <c r="E550" s="231">
        <f t="shared" si="80"/>
        <v>0</v>
      </c>
      <c r="F550" s="251"/>
      <c r="G550" s="191"/>
      <c r="H550" s="231"/>
      <c r="I550" s="231"/>
      <c r="J550" s="231"/>
      <c r="K550" s="231"/>
      <c r="L550" s="231"/>
      <c r="M550" s="231"/>
      <c r="N550" s="231"/>
      <c r="O550" s="251"/>
      <c r="P550" s="1"/>
      <c r="Q550" s="265"/>
      <c r="R550" s="231"/>
      <c r="S550" s="231"/>
      <c r="T550" s="25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row>
    <row r="551" spans="1:44" x14ac:dyDescent="0.35">
      <c r="A551" s="674"/>
      <c r="B551" s="266" t="s">
        <v>77</v>
      </c>
      <c r="C551" s="233"/>
      <c r="D551" s="233"/>
      <c r="E551" s="233">
        <f t="shared" si="80"/>
        <v>0</v>
      </c>
      <c r="F551" s="254"/>
      <c r="G551" s="191"/>
      <c r="H551" s="233"/>
      <c r="I551" s="233"/>
      <c r="J551" s="233"/>
      <c r="K551" s="233"/>
      <c r="L551" s="233"/>
      <c r="M551" s="233"/>
      <c r="N551" s="233"/>
      <c r="O551" s="254"/>
      <c r="P551" s="1"/>
      <c r="Q551" s="266"/>
      <c r="R551" s="233"/>
      <c r="S551" s="233"/>
      <c r="T551" s="254"/>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row>
    <row r="552" spans="1:44" x14ac:dyDescent="0.35">
      <c r="A552" s="674"/>
      <c r="B552" s="265" t="s">
        <v>78</v>
      </c>
      <c r="C552" s="231"/>
      <c r="D552" s="231"/>
      <c r="E552" s="231">
        <f t="shared" si="80"/>
        <v>1</v>
      </c>
      <c r="F552" s="231">
        <v>1440</v>
      </c>
      <c r="G552" s="191"/>
      <c r="H552" s="231">
        <v>0</v>
      </c>
      <c r="I552" s="231">
        <v>30</v>
      </c>
      <c r="J552" s="252" t="s">
        <v>186</v>
      </c>
      <c r="K552" s="231">
        <v>3</v>
      </c>
      <c r="L552" s="231">
        <v>1</v>
      </c>
      <c r="M552" s="231" t="s">
        <v>184</v>
      </c>
      <c r="N552" s="231">
        <v>0</v>
      </c>
      <c r="O552" s="251">
        <v>0</v>
      </c>
      <c r="P552" s="1"/>
      <c r="Q552" s="265" t="s">
        <v>192</v>
      </c>
      <c r="R552" s="231"/>
      <c r="S552" s="231"/>
      <c r="T552" s="251">
        <v>0</v>
      </c>
      <c r="U552" s="1"/>
      <c r="V552" s="83">
        <v>150</v>
      </c>
      <c r="W552" s="84">
        <v>20</v>
      </c>
      <c r="X552" s="84">
        <v>5</v>
      </c>
      <c r="Y552" s="84">
        <v>10</v>
      </c>
      <c r="Z552" s="84"/>
      <c r="AA552" s="83">
        <v>150</v>
      </c>
      <c r="AB552" s="84">
        <v>15</v>
      </c>
      <c r="AC552" s="84">
        <v>5</v>
      </c>
      <c r="AD552" s="84">
        <v>15</v>
      </c>
      <c r="AE552" s="85"/>
      <c r="AF552" s="84">
        <v>150</v>
      </c>
      <c r="AG552" s="84">
        <v>10</v>
      </c>
      <c r="AH552" s="84">
        <v>5</v>
      </c>
      <c r="AI552" s="84">
        <v>20</v>
      </c>
      <c r="AJ552" s="84"/>
      <c r="AK552" s="83">
        <v>580.12</v>
      </c>
      <c r="AL552" s="86" t="s">
        <v>193</v>
      </c>
      <c r="AM552" s="84">
        <v>420.57900000000001</v>
      </c>
      <c r="AN552" s="86" t="s">
        <v>193</v>
      </c>
      <c r="AO552" s="84">
        <v>0.41899999999999998</v>
      </c>
      <c r="AP552" s="85">
        <v>1201.144</v>
      </c>
      <c r="AQ552" s="1"/>
      <c r="AR552" s="1"/>
    </row>
    <row r="553" spans="1:44" x14ac:dyDescent="0.35">
      <c r="A553" s="674"/>
      <c r="B553" s="266" t="s">
        <v>79</v>
      </c>
      <c r="C553" s="233"/>
      <c r="D553" s="233"/>
      <c r="E553" s="233">
        <f>COUNTA(Q553:S553)</f>
        <v>1</v>
      </c>
      <c r="F553" s="233">
        <v>1440</v>
      </c>
      <c r="G553" s="191"/>
      <c r="H553" s="233">
        <v>0</v>
      </c>
      <c r="I553" s="233">
        <v>30</v>
      </c>
      <c r="J553" s="233" t="s">
        <v>186</v>
      </c>
      <c r="K553" s="233">
        <v>3</v>
      </c>
      <c r="L553" s="233">
        <v>1</v>
      </c>
      <c r="M553" s="233" t="s">
        <v>184</v>
      </c>
      <c r="N553" s="233">
        <v>0</v>
      </c>
      <c r="O553" s="254">
        <v>0</v>
      </c>
      <c r="P553" s="1"/>
      <c r="Q553" s="266" t="s">
        <v>192</v>
      </c>
      <c r="R553" s="233"/>
      <c r="S553" s="233"/>
      <c r="T553" s="254"/>
      <c r="U553" s="1"/>
      <c r="V553" s="87"/>
      <c r="W553" s="88"/>
      <c r="X553" s="88"/>
      <c r="Y553" s="88"/>
      <c r="Z553" s="88"/>
      <c r="AA553" s="87"/>
      <c r="AB553" s="88"/>
      <c r="AC553" s="88"/>
      <c r="AD553" s="88"/>
      <c r="AE553" s="89"/>
      <c r="AF553" s="88"/>
      <c r="AG553" s="88"/>
      <c r="AH553" s="88"/>
      <c r="AI553" s="88"/>
      <c r="AJ553" s="88"/>
      <c r="AK553" s="87"/>
      <c r="AL553" s="88"/>
      <c r="AM553" s="88"/>
      <c r="AN553" s="88"/>
      <c r="AO553" s="88"/>
      <c r="AP553" s="89"/>
      <c r="AQ553" s="1"/>
      <c r="AR553" s="1"/>
    </row>
    <row r="554" spans="1:44" ht="15" thickBot="1" x14ac:dyDescent="0.4">
      <c r="A554" s="674"/>
      <c r="B554" s="293"/>
      <c r="C554" s="232"/>
      <c r="D554" s="232"/>
      <c r="E554" s="231">
        <f t="shared" si="80"/>
        <v>0</v>
      </c>
      <c r="F554" s="253"/>
      <c r="G554" s="191"/>
      <c r="H554" s="232"/>
      <c r="I554" s="232"/>
      <c r="J554" s="232"/>
      <c r="K554" s="232"/>
      <c r="L554" s="232"/>
      <c r="M554" s="232"/>
      <c r="N554" s="232"/>
      <c r="O554" s="253"/>
      <c r="P554" s="1"/>
      <c r="Q554" s="280"/>
      <c r="R554" s="281"/>
      <c r="S554" s="281"/>
      <c r="T554" s="282"/>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row>
    <row r="555" spans="1:44" x14ac:dyDescent="0.35">
      <c r="A555" s="664" t="s">
        <v>80</v>
      </c>
      <c r="B555" s="283" t="s">
        <v>81</v>
      </c>
      <c r="C555" s="234"/>
      <c r="D555" s="234"/>
      <c r="E555" s="234">
        <f>COUNTA(Q555:S555)</f>
        <v>0</v>
      </c>
      <c r="F555" s="235"/>
      <c r="G555" s="190"/>
      <c r="H555" s="234"/>
      <c r="I555" s="234"/>
      <c r="J555" s="234"/>
      <c r="K555" s="234"/>
      <c r="L555" s="234"/>
      <c r="M555" s="234"/>
      <c r="N555" s="234">
        <v>0</v>
      </c>
      <c r="O555" s="235"/>
      <c r="P555" s="1"/>
      <c r="Q555" s="283"/>
      <c r="R555" s="234"/>
      <c r="S555" s="234"/>
      <c r="T555" s="235"/>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row>
    <row r="556" spans="1:44" x14ac:dyDescent="0.35">
      <c r="A556" s="665"/>
      <c r="B556" s="268" t="s">
        <v>82</v>
      </c>
      <c r="C556" s="238"/>
      <c r="D556" s="238"/>
      <c r="E556" s="238">
        <f>COUNTA(Q560:S560)</f>
        <v>0</v>
      </c>
      <c r="F556" s="239"/>
      <c r="G556" s="191"/>
      <c r="H556" s="238"/>
      <c r="I556" s="238"/>
      <c r="J556" s="238"/>
      <c r="K556" s="238"/>
      <c r="L556" s="238"/>
      <c r="M556" s="238"/>
      <c r="N556" s="238">
        <v>0</v>
      </c>
      <c r="O556" s="239"/>
      <c r="P556" s="1"/>
      <c r="Q556" s="268"/>
      <c r="R556" s="238"/>
      <c r="S556" s="238"/>
      <c r="T556" s="239"/>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row>
    <row r="557" spans="1:44" x14ac:dyDescent="0.35">
      <c r="A557" s="665"/>
      <c r="B557" s="267"/>
      <c r="C557" s="236"/>
      <c r="D557" s="236"/>
      <c r="E557" s="236">
        <f t="shared" ref="E557" si="81">COUNTA(Q557:S557)</f>
        <v>0</v>
      </c>
      <c r="F557" s="237"/>
      <c r="G557" s="191"/>
      <c r="H557" s="236"/>
      <c r="I557" s="236"/>
      <c r="J557" s="236"/>
      <c r="K557" s="236"/>
      <c r="L557" s="236"/>
      <c r="M557" s="236"/>
      <c r="N557" s="236"/>
      <c r="O557" s="237"/>
      <c r="P557" s="1"/>
      <c r="Q557" s="267"/>
      <c r="R557" s="236"/>
      <c r="S557" s="236"/>
      <c r="T557" s="237"/>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row>
    <row r="558" spans="1:44" x14ac:dyDescent="0.35">
      <c r="A558" s="665"/>
      <c r="B558" s="268"/>
      <c r="C558" s="238"/>
      <c r="D558" s="238"/>
      <c r="E558" s="238">
        <f t="shared" ref="E558" si="82">COUNTA(Q562:S562)</f>
        <v>0</v>
      </c>
      <c r="F558" s="239"/>
      <c r="G558" s="191"/>
      <c r="H558" s="238"/>
      <c r="I558" s="238"/>
      <c r="J558" s="238"/>
      <c r="K558" s="238"/>
      <c r="L558" s="238"/>
      <c r="M558" s="238"/>
      <c r="N558" s="238"/>
      <c r="O558" s="239"/>
      <c r="P558" s="1"/>
      <c r="Q558" s="268"/>
      <c r="R558" s="238"/>
      <c r="S558" s="238"/>
      <c r="T558" s="239"/>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row>
    <row r="559" spans="1:44" x14ac:dyDescent="0.35">
      <c r="A559" s="665"/>
      <c r="B559" s="267"/>
      <c r="C559" s="236"/>
      <c r="D559" s="236"/>
      <c r="E559" s="236">
        <f t="shared" ref="E559" si="83">COUNTA(Q559:S559)</f>
        <v>0</v>
      </c>
      <c r="F559" s="237"/>
      <c r="G559" s="191"/>
      <c r="H559" s="236"/>
      <c r="I559" s="236"/>
      <c r="J559" s="236"/>
      <c r="K559" s="236"/>
      <c r="L559" s="236"/>
      <c r="M559" s="236"/>
      <c r="N559" s="236"/>
      <c r="O559" s="237"/>
      <c r="P559" s="1"/>
      <c r="Q559" s="267"/>
      <c r="R559" s="236"/>
      <c r="S559" s="236"/>
      <c r="T559" s="237"/>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row>
    <row r="560" spans="1:44" ht="15" thickBot="1" x14ac:dyDescent="0.4">
      <c r="A560" s="666"/>
      <c r="B560" s="269"/>
      <c r="C560" s="240"/>
      <c r="D560" s="240"/>
      <c r="E560" s="240">
        <f t="shared" ref="E560" si="84">COUNTA(Q564:S564)</f>
        <v>0</v>
      </c>
      <c r="F560" s="241"/>
      <c r="G560" s="194"/>
      <c r="H560" s="240"/>
      <c r="I560" s="240"/>
      <c r="J560" s="240"/>
      <c r="K560" s="240"/>
      <c r="L560" s="240"/>
      <c r="M560" s="240"/>
      <c r="N560" s="240"/>
      <c r="O560" s="241"/>
      <c r="P560" s="1"/>
      <c r="Q560" s="269"/>
      <c r="R560" s="240"/>
      <c r="S560" s="240"/>
      <c r="T560" s="24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row>
    <row r="561" spans="1:44" ht="15" thickBot="1" x14ac:dyDescent="0.4">
      <c r="A561" s="120"/>
      <c r="B561" s="120"/>
      <c r="C561" s="120"/>
      <c r="D561" s="120"/>
      <c r="E561" s="120"/>
      <c r="F561" s="120"/>
      <c r="G561" s="120"/>
      <c r="H561" s="120"/>
      <c r="I561" s="120"/>
      <c r="J561" s="120"/>
      <c r="K561" s="120"/>
      <c r="L561" s="120"/>
      <c r="M561" s="120"/>
      <c r="N561" s="120"/>
      <c r="O561" s="120"/>
      <c r="P561" s="120"/>
      <c r="Q561" s="120"/>
      <c r="R561" s="120"/>
      <c r="S561" s="120"/>
      <c r="T561" s="120"/>
      <c r="U561" s="120"/>
      <c r="V561" s="120"/>
      <c r="W561" s="120"/>
      <c r="X561" s="120"/>
      <c r="Y561" s="120"/>
      <c r="Z561" s="120"/>
      <c r="AA561" s="120"/>
      <c r="AB561" s="120"/>
      <c r="AC561" s="120"/>
      <c r="AD561" s="120"/>
      <c r="AE561" s="120"/>
      <c r="AF561" s="120"/>
      <c r="AG561" s="120"/>
      <c r="AH561" s="120"/>
      <c r="AI561" s="120"/>
      <c r="AJ561" s="120"/>
      <c r="AK561" s="120"/>
      <c r="AL561" s="120"/>
      <c r="AM561" s="120"/>
      <c r="AN561" s="120"/>
      <c r="AO561" s="120"/>
      <c r="AP561" s="120"/>
      <c r="AQ561" s="120"/>
    </row>
    <row r="562" spans="1:44" x14ac:dyDescent="0.35">
      <c r="A562" s="122" t="s">
        <v>152</v>
      </c>
      <c r="B562" s="178" t="s">
        <v>478</v>
      </c>
      <c r="G562" s="120"/>
      <c r="AR562" t="s">
        <v>153</v>
      </c>
    </row>
    <row r="563" spans="1:44" x14ac:dyDescent="0.35">
      <c r="A563" s="123" t="s">
        <v>154</v>
      </c>
      <c r="B563" s="181">
        <v>1</v>
      </c>
      <c r="G563" s="120"/>
      <c r="AR563" t="s">
        <v>155</v>
      </c>
    </row>
    <row r="564" spans="1:44" ht="15" thickBot="1" x14ac:dyDescent="0.4">
      <c r="A564" s="125" t="s">
        <v>156</v>
      </c>
      <c r="B564" s="126" t="s">
        <v>190</v>
      </c>
      <c r="G564" s="120"/>
      <c r="AR564" s="3" t="s">
        <v>158</v>
      </c>
    </row>
    <row r="565" spans="1:44" x14ac:dyDescent="0.35">
      <c r="A565" s="4"/>
      <c r="B565" s="4"/>
      <c r="C565" s="4"/>
      <c r="D565" s="4"/>
      <c r="E565" s="4"/>
      <c r="F565" s="4"/>
      <c r="G565" s="121"/>
      <c r="H565" s="4"/>
      <c r="I565" s="4"/>
      <c r="J565" s="4"/>
      <c r="K565" s="4"/>
      <c r="L565" s="4"/>
      <c r="M565" s="4"/>
      <c r="N565" s="4"/>
      <c r="O565" s="4"/>
      <c r="P565" s="4"/>
      <c r="Q565" s="4"/>
      <c r="R565" s="4"/>
      <c r="S565" s="4"/>
      <c r="T565" s="4"/>
      <c r="U565" s="4"/>
      <c r="V565" s="658" t="s">
        <v>159</v>
      </c>
      <c r="W565" s="659"/>
      <c r="X565" s="659"/>
      <c r="Y565" s="659"/>
      <c r="Z565" s="659"/>
      <c r="AA565" s="658" t="s">
        <v>160</v>
      </c>
      <c r="AB565" s="659"/>
      <c r="AC565" s="659"/>
      <c r="AD565" s="659"/>
      <c r="AE565" s="659"/>
      <c r="AF565" s="658" t="s">
        <v>161</v>
      </c>
      <c r="AG565" s="659"/>
      <c r="AH565" s="659"/>
      <c r="AI565" s="659"/>
      <c r="AJ565" s="660"/>
      <c r="AK565" s="655" t="s">
        <v>162</v>
      </c>
      <c r="AL565" s="656"/>
      <c r="AM565" s="656"/>
      <c r="AN565" s="656"/>
      <c r="AO565" s="656"/>
      <c r="AP565" s="657"/>
      <c r="AQ565" s="4"/>
      <c r="AR565" t="s">
        <v>163</v>
      </c>
    </row>
    <row r="566" spans="1:44" ht="43.5" x14ac:dyDescent="0.35">
      <c r="A566" s="4"/>
      <c r="B566" s="69" t="s">
        <v>56</v>
      </c>
      <c r="C566" s="70" t="s">
        <v>57</v>
      </c>
      <c r="D566" s="70" t="s">
        <v>58</v>
      </c>
      <c r="E566" s="69" t="s">
        <v>164</v>
      </c>
      <c r="F566" s="71" t="s">
        <v>59</v>
      </c>
      <c r="G566" s="121"/>
      <c r="H566" s="284" t="s">
        <v>165</v>
      </c>
      <c r="I566" s="285" t="s">
        <v>166</v>
      </c>
      <c r="J566" s="285" t="s">
        <v>167</v>
      </c>
      <c r="K566" s="286" t="s">
        <v>168</v>
      </c>
      <c r="L566" s="285" t="s">
        <v>169</v>
      </c>
      <c r="M566" s="285" t="s">
        <v>170</v>
      </c>
      <c r="N566" s="285" t="s">
        <v>171</v>
      </c>
      <c r="O566" s="287" t="s">
        <v>172</v>
      </c>
      <c r="Q566" s="114" t="s">
        <v>173</v>
      </c>
      <c r="R566" s="115" t="s">
        <v>174</v>
      </c>
      <c r="S566" s="116" t="s">
        <v>175</v>
      </c>
      <c r="T566" s="72" t="s">
        <v>176</v>
      </c>
      <c r="V566" s="76" t="s">
        <v>177</v>
      </c>
      <c r="W566" s="77" t="s">
        <v>178</v>
      </c>
      <c r="X566" s="77" t="s">
        <v>179</v>
      </c>
      <c r="Y566" s="77" t="s">
        <v>180</v>
      </c>
      <c r="Z566" s="78" t="s">
        <v>181</v>
      </c>
      <c r="AA566" s="76" t="s">
        <v>177</v>
      </c>
      <c r="AB566" s="77" t="s">
        <v>178</v>
      </c>
      <c r="AC566" s="77" t="s">
        <v>179</v>
      </c>
      <c r="AD566" s="77" t="s">
        <v>180</v>
      </c>
      <c r="AE566" s="78" t="s">
        <v>181</v>
      </c>
      <c r="AF566" s="76" t="s">
        <v>177</v>
      </c>
      <c r="AG566" s="77" t="s">
        <v>178</v>
      </c>
      <c r="AH566" s="77" t="s">
        <v>179</v>
      </c>
      <c r="AI566" s="77" t="s">
        <v>180</v>
      </c>
      <c r="AJ566" s="79" t="s">
        <v>181</v>
      </c>
      <c r="AK566" s="80" t="s">
        <v>173</v>
      </c>
      <c r="AL566" s="81"/>
      <c r="AM566" s="81" t="s">
        <v>174</v>
      </c>
      <c r="AN566" s="81"/>
      <c r="AO566" s="81" t="s">
        <v>175</v>
      </c>
      <c r="AP566" s="82"/>
      <c r="AR566" t="s">
        <v>182</v>
      </c>
    </row>
    <row r="567" spans="1:44" ht="15" thickBot="1" x14ac:dyDescent="0.4">
      <c r="F567" s="5"/>
      <c r="G567" s="120"/>
      <c r="AR567" t="s">
        <v>183</v>
      </c>
    </row>
    <row r="568" spans="1:44" x14ac:dyDescent="0.35">
      <c r="A568" s="661" t="s">
        <v>60</v>
      </c>
      <c r="B568" s="255" t="s">
        <v>61</v>
      </c>
      <c r="C568" s="212">
        <v>1</v>
      </c>
      <c r="D568" s="212">
        <v>2</v>
      </c>
      <c r="E568" s="212">
        <f t="shared" ref="E568:E587" si="85">COUNTA(Q568:S568)</f>
        <v>2</v>
      </c>
      <c r="F568" s="213" cm="1">
        <f t="array" ref="F568">INDEX(CALCOLI!$R$12:$AC$12, ,_xlfn.XMATCH(B564,CALCOLI!$R$1:$AC$1,0))</f>
        <v>330</v>
      </c>
      <c r="G568" s="190"/>
      <c r="H568" s="255">
        <v>0.1</v>
      </c>
      <c r="I568" s="212">
        <v>10</v>
      </c>
      <c r="J568" s="212" t="s">
        <v>184</v>
      </c>
      <c r="K568" s="212">
        <v>0</v>
      </c>
      <c r="L568" s="212">
        <v>1</v>
      </c>
      <c r="M568" s="212" t="s">
        <v>184</v>
      </c>
      <c r="N568" s="212">
        <v>0</v>
      </c>
      <c r="O568" s="256">
        <v>0</v>
      </c>
      <c r="P568" s="1"/>
      <c r="Q568" s="255" t="str" cm="1">
        <f t="array" ref="Q568">INDEX(CALCOLI!$R$17:$AC$17, ,_xlfn.XMATCH(B564,CALCOLI!$R$1:$AC$1,0))</f>
        <v>264,324</v>
      </c>
      <c r="R568" s="212" t="str" cm="1">
        <f t="array" ref="R568">INDEX(CALCOLI!$R$18:$AC$18, ,_xlfn.XMATCH(B564,CALCOLI!$R$1:$AC$1,0))</f>
        <v>1037,1307</v>
      </c>
      <c r="S568" s="212"/>
      <c r="T568" s="256">
        <v>0.1</v>
      </c>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t="s">
        <v>185</v>
      </c>
    </row>
    <row r="569" spans="1:44" x14ac:dyDescent="0.35">
      <c r="A569" s="662"/>
      <c r="B569" s="288" t="s">
        <v>62</v>
      </c>
      <c r="C569" s="214">
        <v>3</v>
      </c>
      <c r="D569" s="214">
        <v>12</v>
      </c>
      <c r="E569" s="214">
        <f t="shared" si="85"/>
        <v>2</v>
      </c>
      <c r="F569" s="215" cm="1">
        <f t="array" ref="F569">INDEX(CALCOLI!$R$12:$AC$12, ,_xlfn.XMATCH(B564,CALCOLI!$R$1:$AC$1,0))</f>
        <v>330</v>
      </c>
      <c r="G569" s="191"/>
      <c r="H569" s="257">
        <v>0.1</v>
      </c>
      <c r="I569" s="215">
        <v>10</v>
      </c>
      <c r="J569" s="215" t="s">
        <v>184</v>
      </c>
      <c r="K569" s="215">
        <v>0</v>
      </c>
      <c r="L569" s="215">
        <v>1</v>
      </c>
      <c r="M569" s="215" t="s">
        <v>184</v>
      </c>
      <c r="N569" s="215">
        <v>0</v>
      </c>
      <c r="O569" s="258">
        <v>0</v>
      </c>
      <c r="P569" s="1"/>
      <c r="Q569" s="257" t="str" cm="1">
        <f t="array" ref="Q569">INDEX(CALCOLI!$R$17:$AC$17, ,_xlfn.XMATCH(B564,CALCOLI!$R$1:$AC$1,0))</f>
        <v>264,324</v>
      </c>
      <c r="R569" s="215" t="str" cm="1">
        <f t="array" ref="R569">INDEX(CALCOLI!$R$18:$AC$18, ,_xlfn.XMATCH(B564,CALCOLI!$R$1:$AC$1,0))</f>
        <v>1037,1307</v>
      </c>
      <c r="S569" s="215"/>
      <c r="T569" s="258">
        <v>0.1</v>
      </c>
      <c r="U569" s="1"/>
      <c r="V569" s="192"/>
      <c r="W569" s="1"/>
      <c r="X569" s="1"/>
      <c r="Y569" s="192"/>
      <c r="Z569" s="192"/>
      <c r="AA569" s="192"/>
      <c r="AB569" s="192"/>
      <c r="AC569" s="192"/>
      <c r="AD569" s="192"/>
      <c r="AE569" s="1"/>
      <c r="AF569" s="1"/>
      <c r="AG569" s="1"/>
      <c r="AH569" s="1"/>
      <c r="AI569" s="1"/>
      <c r="AJ569" s="1"/>
      <c r="AK569" s="1"/>
      <c r="AL569" s="1"/>
      <c r="AM569" s="1"/>
      <c r="AN569" s="1"/>
      <c r="AO569" s="1"/>
      <c r="AP569" s="1"/>
      <c r="AQ569" s="1"/>
      <c r="AR569" s="1" t="s">
        <v>157</v>
      </c>
    </row>
    <row r="570" spans="1:44" x14ac:dyDescent="0.35">
      <c r="A570" s="662"/>
      <c r="B570" s="259" t="s">
        <v>63</v>
      </c>
      <c r="C570" s="218"/>
      <c r="D570" s="218"/>
      <c r="E570" s="217">
        <f t="shared" si="85"/>
        <v>2</v>
      </c>
      <c r="F570" s="219" cm="1">
        <f t="array" ref="F570">INDEX(CALCOLI!$R$20:$AC$20, ,_xlfn.XMATCH(B564,CALCOLI!$R$1:$AC$1,0))</f>
        <v>667</v>
      </c>
      <c r="G570" s="193"/>
      <c r="H570" s="259">
        <v>0.1</v>
      </c>
      <c r="I570" s="217">
        <v>1</v>
      </c>
      <c r="J570" s="217" t="s">
        <v>184</v>
      </c>
      <c r="K570" s="217">
        <v>0</v>
      </c>
      <c r="L570" s="217">
        <v>1</v>
      </c>
      <c r="M570" s="217" t="s">
        <v>186</v>
      </c>
      <c r="N570" s="217">
        <v>0</v>
      </c>
      <c r="O570" s="260">
        <v>2</v>
      </c>
      <c r="P570" s="1"/>
      <c r="Q570" s="259" t="str" cm="1">
        <f t="array" ref="Q570">INDEX(CALCOLI!$R$21:$AC$21, ,_xlfn.XMATCH(B564,CALCOLI!$R$1:$AC$1,0))</f>
        <v>1067,1440</v>
      </c>
      <c r="R570" s="217" t="str" cm="1">
        <f t="array" ref="R570">INDEX(CALCOLI!$R$22:$AC$22, ,_xlfn.XMATCH(B564,CALCOLI!$R$1:$AC$1,0))</f>
        <v>0,294</v>
      </c>
      <c r="S570" s="217"/>
      <c r="T570" s="260">
        <v>0.1</v>
      </c>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t="s">
        <v>187</v>
      </c>
    </row>
    <row r="571" spans="1:44" ht="15" thickBot="1" x14ac:dyDescent="0.4">
      <c r="A571" s="663"/>
      <c r="B571" s="291"/>
      <c r="C571" s="216"/>
      <c r="D571" s="216"/>
      <c r="E571" s="214">
        <f t="shared" si="85"/>
        <v>0</v>
      </c>
      <c r="F571" s="292"/>
      <c r="G571" s="194"/>
      <c r="H571" s="272"/>
      <c r="I571" s="273"/>
      <c r="J571" s="273"/>
      <c r="K571" s="273"/>
      <c r="L571" s="273"/>
      <c r="M571" s="273"/>
      <c r="N571" s="273"/>
      <c r="O571" s="274"/>
      <c r="P571" s="1"/>
      <c r="Q571" s="272"/>
      <c r="R571" s="273"/>
      <c r="S571" s="273"/>
      <c r="T571" s="274"/>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t="s">
        <v>188</v>
      </c>
    </row>
    <row r="572" spans="1:44" x14ac:dyDescent="0.35">
      <c r="A572" s="667" t="s">
        <v>64</v>
      </c>
      <c r="B572" s="275" t="s">
        <v>65</v>
      </c>
      <c r="C572" s="220">
        <v>3</v>
      </c>
      <c r="D572" s="220">
        <v>5</v>
      </c>
      <c r="E572" s="220">
        <f t="shared" si="85"/>
        <v>1</v>
      </c>
      <c r="F572" s="242">
        <v>120</v>
      </c>
      <c r="G572" s="190"/>
      <c r="H572" s="270">
        <v>0.2</v>
      </c>
      <c r="I572" s="270">
        <v>30</v>
      </c>
      <c r="J572" s="270" t="s">
        <v>184</v>
      </c>
      <c r="K572" s="270">
        <v>0</v>
      </c>
      <c r="L572" s="270">
        <v>1</v>
      </c>
      <c r="M572" s="270" t="s">
        <v>184</v>
      </c>
      <c r="N572" s="270">
        <v>0</v>
      </c>
      <c r="O572" s="271">
        <v>0</v>
      </c>
      <c r="P572" s="1"/>
      <c r="Q572" s="566" t="s">
        <v>192</v>
      </c>
      <c r="R572" s="220"/>
      <c r="S572" s="220"/>
      <c r="T572" s="242">
        <v>0.1</v>
      </c>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t="s">
        <v>189</v>
      </c>
    </row>
    <row r="573" spans="1:44" x14ac:dyDescent="0.35">
      <c r="A573" s="668"/>
      <c r="B573" s="262" t="s">
        <v>66</v>
      </c>
      <c r="C573" s="223">
        <v>1</v>
      </c>
      <c r="D573" s="223">
        <v>10</v>
      </c>
      <c r="E573" s="223">
        <f t="shared" si="85"/>
        <v>2</v>
      </c>
      <c r="F573" s="245">
        <v>120</v>
      </c>
      <c r="G573" s="191"/>
      <c r="H573" s="223">
        <v>0.4</v>
      </c>
      <c r="I573" s="223">
        <v>20</v>
      </c>
      <c r="J573" s="223" t="s">
        <v>184</v>
      </c>
      <c r="K573" s="223">
        <v>0</v>
      </c>
      <c r="L573" s="223">
        <v>0.8</v>
      </c>
      <c r="M573" s="223" t="s">
        <v>184</v>
      </c>
      <c r="N573" s="223">
        <v>0</v>
      </c>
      <c r="O573" s="245">
        <v>0</v>
      </c>
      <c r="P573" s="1"/>
      <c r="Q573" s="568" t="s">
        <v>500</v>
      </c>
      <c r="R573" s="569" t="s">
        <v>491</v>
      </c>
      <c r="S573" s="223"/>
      <c r="T573" s="245">
        <v>0.2</v>
      </c>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t="s">
        <v>190</v>
      </c>
    </row>
    <row r="574" spans="1:44" x14ac:dyDescent="0.35">
      <c r="A574" s="668"/>
      <c r="B574" s="261" t="s">
        <v>67</v>
      </c>
      <c r="C574" s="221">
        <v>1</v>
      </c>
      <c r="D574" s="221">
        <v>20</v>
      </c>
      <c r="E574" s="221">
        <f t="shared" si="85"/>
        <v>1</v>
      </c>
      <c r="F574" s="243">
        <v>120</v>
      </c>
      <c r="G574" s="191"/>
      <c r="H574" s="221">
        <v>0.25</v>
      </c>
      <c r="I574" s="221">
        <v>30</v>
      </c>
      <c r="J574" s="221" t="s">
        <v>184</v>
      </c>
      <c r="K574" s="221">
        <v>0</v>
      </c>
      <c r="L574" s="221">
        <v>0.8</v>
      </c>
      <c r="M574" s="221" t="s">
        <v>184</v>
      </c>
      <c r="N574" s="221">
        <v>0</v>
      </c>
      <c r="O574" s="243">
        <v>0</v>
      </c>
      <c r="P574" s="1"/>
      <c r="Q574" s="567" t="s">
        <v>490</v>
      </c>
      <c r="R574" s="221"/>
      <c r="S574" s="221"/>
      <c r="T574" s="243">
        <v>0.15</v>
      </c>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row>
    <row r="575" spans="1:44" x14ac:dyDescent="0.35">
      <c r="A575" s="668"/>
      <c r="B575" s="262" t="s">
        <v>68</v>
      </c>
      <c r="C575" s="223">
        <v>3</v>
      </c>
      <c r="D575" s="223">
        <v>20</v>
      </c>
      <c r="E575" s="223">
        <f t="shared" si="85"/>
        <v>1</v>
      </c>
      <c r="F575" s="245">
        <v>120</v>
      </c>
      <c r="G575" s="191"/>
      <c r="H575" s="223">
        <v>0.4</v>
      </c>
      <c r="I575" s="223">
        <v>20</v>
      </c>
      <c r="J575" s="223" t="s">
        <v>184</v>
      </c>
      <c r="K575" s="223">
        <v>0</v>
      </c>
      <c r="L575" s="223">
        <v>0.8</v>
      </c>
      <c r="M575" s="223" t="s">
        <v>184</v>
      </c>
      <c r="N575" s="223">
        <v>0</v>
      </c>
      <c r="O575" s="245">
        <v>0</v>
      </c>
      <c r="P575" s="1"/>
      <c r="Q575" s="568" t="s">
        <v>192</v>
      </c>
      <c r="R575" s="223"/>
      <c r="S575" s="223"/>
      <c r="T575" s="245">
        <v>0.2</v>
      </c>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row>
    <row r="576" spans="1:44" ht="15" thickBot="1" x14ac:dyDescent="0.4">
      <c r="A576" s="669"/>
      <c r="B576" s="276"/>
      <c r="C576" s="222"/>
      <c r="D576" s="222"/>
      <c r="E576" s="221">
        <f t="shared" si="85"/>
        <v>0</v>
      </c>
      <c r="F576" s="244"/>
      <c r="G576" s="194"/>
      <c r="H576" s="222"/>
      <c r="I576" s="222"/>
      <c r="J576" s="222"/>
      <c r="K576" s="222"/>
      <c r="L576" s="222"/>
      <c r="M576" s="222"/>
      <c r="N576" s="222"/>
      <c r="O576" s="244"/>
      <c r="P576" s="1"/>
      <c r="Q576" s="276"/>
      <c r="R576" s="222"/>
      <c r="S576" s="222"/>
      <c r="T576" s="244"/>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row>
    <row r="577" spans="1:44" x14ac:dyDescent="0.35">
      <c r="A577" s="670" t="s">
        <v>69</v>
      </c>
      <c r="B577" s="277" t="s">
        <v>70</v>
      </c>
      <c r="C577" s="224">
        <v>1</v>
      </c>
      <c r="D577" s="224">
        <v>20</v>
      </c>
      <c r="E577" s="224">
        <f t="shared" si="85"/>
        <v>2</v>
      </c>
      <c r="F577" s="225" cm="1">
        <f t="array" ref="F577">INDEX(CALCOLI!$R$2:$AC$2, ,_xlfn.XMATCH(B564,CALCOLI!$R$1:$AC$1,0))</f>
        <v>60</v>
      </c>
      <c r="G577" s="190"/>
      <c r="H577" s="224">
        <v>0.2</v>
      </c>
      <c r="I577" s="224">
        <v>30</v>
      </c>
      <c r="J577" s="224" t="s">
        <v>184</v>
      </c>
      <c r="K577" s="224">
        <v>0</v>
      </c>
      <c r="L577" s="224">
        <v>1</v>
      </c>
      <c r="M577" s="224" t="s">
        <v>184</v>
      </c>
      <c r="N577" s="224">
        <v>0</v>
      </c>
      <c r="O577" s="246">
        <v>0</v>
      </c>
      <c r="P577" s="1"/>
      <c r="Q577" s="277" t="str" cm="1">
        <f t="array" ref="Q577">INDEX(CALCOLI!$R$5:$AC$5, ,_xlfn.XMATCH(B564,CALCOLI!$R$1:$AC$1,0))</f>
        <v>360,420</v>
      </c>
      <c r="R577" s="224" t="str" cm="1">
        <f t="array" ref="R577">INDEX(CALCOLI!$R$6:$AC$6, ,_xlfn.XMATCH(B564,CALCOLI!$R$1:$AC$1,0))</f>
        <v>900,900</v>
      </c>
      <c r="S577" s="224"/>
      <c r="T577" s="246">
        <v>0.1</v>
      </c>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row>
    <row r="578" spans="1:44" x14ac:dyDescent="0.35">
      <c r="A578" s="671"/>
      <c r="B578" s="264" t="s">
        <v>71</v>
      </c>
      <c r="C578" s="227"/>
      <c r="D578" s="227"/>
      <c r="E578" s="227">
        <f t="shared" si="85"/>
        <v>2</v>
      </c>
      <c r="F578" s="228" cm="1">
        <f t="array" ref="F578">INDEX(CALCOLI!$R$2:$AC$2, ,_xlfn.XMATCH(B564,CALCOLI!$R$1:$AC$1,0))</f>
        <v>60</v>
      </c>
      <c r="G578" s="191"/>
      <c r="H578" s="227">
        <v>0.2</v>
      </c>
      <c r="I578" s="227">
        <v>30</v>
      </c>
      <c r="J578" s="227" t="s">
        <v>184</v>
      </c>
      <c r="K578" s="227">
        <v>0</v>
      </c>
      <c r="L578" s="227">
        <v>1</v>
      </c>
      <c r="M578" s="227" t="s">
        <v>184</v>
      </c>
      <c r="N578" s="227">
        <v>0</v>
      </c>
      <c r="O578" s="248">
        <v>0</v>
      </c>
      <c r="P578" s="1"/>
      <c r="Q578" s="264" t="str" cm="1">
        <f t="array" ref="Q578">INDEX(CALCOLI!$R$5:$AC$5, ,_xlfn.XMATCH(B564,CALCOLI!$R$1:$AC$1,0))</f>
        <v>360,420</v>
      </c>
      <c r="R578" s="227" t="str" cm="1">
        <f t="array" ref="R578">INDEX(CALCOLI!$R$6:$AC$6, ,_xlfn.XMATCH(B564,CALCOLI!$R$1:$AC$1,0))</f>
        <v>900,900</v>
      </c>
      <c r="S578" s="227"/>
      <c r="T578" s="248">
        <v>0.1</v>
      </c>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row>
    <row r="579" spans="1:44" x14ac:dyDescent="0.35">
      <c r="A579" s="671"/>
      <c r="B579" s="263" t="s">
        <v>72</v>
      </c>
      <c r="C579" s="226"/>
      <c r="D579" s="226"/>
      <c r="E579" s="226">
        <f t="shared" si="85"/>
        <v>0</v>
      </c>
      <c r="F579" s="247"/>
      <c r="G579" s="191"/>
      <c r="H579" s="226">
        <v>0.2</v>
      </c>
      <c r="I579" s="226">
        <v>30</v>
      </c>
      <c r="J579" s="226" t="s">
        <v>191</v>
      </c>
      <c r="K579" s="226">
        <v>0</v>
      </c>
      <c r="L579" s="226">
        <v>1</v>
      </c>
      <c r="M579" s="226" t="s">
        <v>184</v>
      </c>
      <c r="N579" s="226">
        <v>0</v>
      </c>
      <c r="O579" s="247">
        <v>0</v>
      </c>
      <c r="P579" s="1"/>
      <c r="Q579" s="263"/>
      <c r="R579" s="226"/>
      <c r="S579" s="226"/>
      <c r="T579" s="247">
        <v>0.1</v>
      </c>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row>
    <row r="580" spans="1:44" ht="15" thickBot="1" x14ac:dyDescent="0.4">
      <c r="A580" s="672"/>
      <c r="B580" s="278"/>
      <c r="C580" s="229"/>
      <c r="D580" s="229"/>
      <c r="E580" s="227">
        <f t="shared" si="85"/>
        <v>0</v>
      </c>
      <c r="F580" s="249"/>
      <c r="G580" s="194"/>
      <c r="H580" s="229"/>
      <c r="I580" s="229"/>
      <c r="J580" s="229"/>
      <c r="K580" s="229"/>
      <c r="L580" s="229"/>
      <c r="M580" s="229"/>
      <c r="N580" s="229"/>
      <c r="O580" s="249"/>
      <c r="P580" s="1"/>
      <c r="Q580" s="278"/>
      <c r="R580" s="229"/>
      <c r="S580" s="229"/>
      <c r="T580" s="249"/>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row>
    <row r="581" spans="1:44" x14ac:dyDescent="0.35">
      <c r="A581" s="673" t="s">
        <v>73</v>
      </c>
      <c r="B581" s="279" t="s">
        <v>74</v>
      </c>
      <c r="C581" s="230"/>
      <c r="D581" s="230"/>
      <c r="E581" s="230">
        <f t="shared" si="85"/>
        <v>0</v>
      </c>
      <c r="F581" s="250"/>
      <c r="G581" s="190"/>
      <c r="H581" s="230">
        <v>0.25</v>
      </c>
      <c r="I581" s="230">
        <v>2</v>
      </c>
      <c r="J581" s="230" t="s">
        <v>184</v>
      </c>
      <c r="K581" s="230">
        <v>0</v>
      </c>
      <c r="L581" s="230">
        <v>0.5</v>
      </c>
      <c r="M581" s="230" t="s">
        <v>184</v>
      </c>
      <c r="N581" s="230">
        <v>0</v>
      </c>
      <c r="O581" s="250">
        <v>0</v>
      </c>
      <c r="P581" s="1"/>
      <c r="Q581" s="279"/>
      <c r="R581" s="230"/>
      <c r="S581" s="230"/>
      <c r="T581" s="250">
        <v>0.2</v>
      </c>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row>
    <row r="582" spans="1:44" x14ac:dyDescent="0.35">
      <c r="A582" s="674"/>
      <c r="B582" s="266" t="s">
        <v>75</v>
      </c>
      <c r="C582" s="233"/>
      <c r="D582" s="233"/>
      <c r="E582" s="233">
        <f t="shared" si="85"/>
        <v>0</v>
      </c>
      <c r="F582" s="254"/>
      <c r="G582" s="191"/>
      <c r="H582" s="233">
        <v>0.25</v>
      </c>
      <c r="I582" s="233">
        <v>2</v>
      </c>
      <c r="J582" s="233" t="s">
        <v>184</v>
      </c>
      <c r="K582" s="233">
        <v>0</v>
      </c>
      <c r="L582" s="233">
        <v>0.5</v>
      </c>
      <c r="M582" s="233" t="s">
        <v>184</v>
      </c>
      <c r="N582" s="233">
        <v>0</v>
      </c>
      <c r="O582" s="254">
        <v>0</v>
      </c>
      <c r="P582" s="1"/>
      <c r="Q582" s="266"/>
      <c r="R582" s="233"/>
      <c r="S582" s="233"/>
      <c r="T582" s="254">
        <v>0.2</v>
      </c>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row>
    <row r="583" spans="1:44" x14ac:dyDescent="0.35">
      <c r="A583" s="674"/>
      <c r="B583" s="265" t="s">
        <v>76</v>
      </c>
      <c r="C583" s="231"/>
      <c r="D583" s="231"/>
      <c r="E583" s="231">
        <f t="shared" si="85"/>
        <v>0</v>
      </c>
      <c r="F583" s="251"/>
      <c r="G583" s="191"/>
      <c r="H583" s="231"/>
      <c r="I583" s="231"/>
      <c r="J583" s="231"/>
      <c r="K583" s="231"/>
      <c r="L583" s="231"/>
      <c r="M583" s="231"/>
      <c r="N583" s="231"/>
      <c r="O583" s="251"/>
      <c r="P583" s="1"/>
      <c r="Q583" s="265"/>
      <c r="R583" s="231"/>
      <c r="S583" s="231"/>
      <c r="T583" s="25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row>
    <row r="584" spans="1:44" x14ac:dyDescent="0.35">
      <c r="A584" s="674"/>
      <c r="B584" s="266" t="s">
        <v>77</v>
      </c>
      <c r="C584" s="233"/>
      <c r="D584" s="233"/>
      <c r="E584" s="233">
        <f t="shared" si="85"/>
        <v>0</v>
      </c>
      <c r="F584" s="254"/>
      <c r="G584" s="191"/>
      <c r="H584" s="233"/>
      <c r="I584" s="233"/>
      <c r="J584" s="233"/>
      <c r="K584" s="233"/>
      <c r="L584" s="233"/>
      <c r="M584" s="233"/>
      <c r="N584" s="233"/>
      <c r="O584" s="254"/>
      <c r="P584" s="1"/>
      <c r="Q584" s="266"/>
      <c r="R584" s="233"/>
      <c r="S584" s="233"/>
      <c r="T584" s="254"/>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row>
    <row r="585" spans="1:44" x14ac:dyDescent="0.35">
      <c r="A585" s="674"/>
      <c r="B585" s="265" t="s">
        <v>78</v>
      </c>
      <c r="C585" s="231"/>
      <c r="D585" s="231"/>
      <c r="E585" s="231">
        <f t="shared" si="85"/>
        <v>1</v>
      </c>
      <c r="F585" s="231">
        <v>1440</v>
      </c>
      <c r="G585" s="191"/>
      <c r="H585" s="231">
        <v>0</v>
      </c>
      <c r="I585" s="231">
        <v>30</v>
      </c>
      <c r="J585" s="252" t="s">
        <v>186</v>
      </c>
      <c r="K585" s="231">
        <v>3</v>
      </c>
      <c r="L585" s="231">
        <v>1</v>
      </c>
      <c r="M585" s="231" t="s">
        <v>184</v>
      </c>
      <c r="N585" s="231">
        <v>0</v>
      </c>
      <c r="O585" s="251">
        <v>0</v>
      </c>
      <c r="P585" s="1"/>
      <c r="Q585" s="265" t="s">
        <v>192</v>
      </c>
      <c r="R585" s="231"/>
      <c r="S585" s="231"/>
      <c r="T585" s="251">
        <v>0</v>
      </c>
      <c r="U585" s="1"/>
      <c r="V585" s="83">
        <v>150</v>
      </c>
      <c r="W585" s="84">
        <v>20</v>
      </c>
      <c r="X585" s="84">
        <v>5</v>
      </c>
      <c r="Y585" s="84">
        <v>10</v>
      </c>
      <c r="Z585" s="84"/>
      <c r="AA585" s="83">
        <v>150</v>
      </c>
      <c r="AB585" s="84">
        <v>15</v>
      </c>
      <c r="AC585" s="84">
        <v>5</v>
      </c>
      <c r="AD585" s="84">
        <v>15</v>
      </c>
      <c r="AE585" s="85"/>
      <c r="AF585" s="84">
        <v>150</v>
      </c>
      <c r="AG585" s="84">
        <v>10</v>
      </c>
      <c r="AH585" s="84">
        <v>5</v>
      </c>
      <c r="AI585" s="84">
        <v>20</v>
      </c>
      <c r="AJ585" s="84"/>
      <c r="AK585" s="83">
        <v>580.12</v>
      </c>
      <c r="AL585" s="86" t="s">
        <v>193</v>
      </c>
      <c r="AM585" s="84">
        <v>420.57900000000001</v>
      </c>
      <c r="AN585" s="86" t="s">
        <v>193</v>
      </c>
      <c r="AO585" s="84">
        <v>0.41899999999999998</v>
      </c>
      <c r="AP585" s="85">
        <v>1201.144</v>
      </c>
      <c r="AQ585" s="1"/>
      <c r="AR585" s="1"/>
    </row>
    <row r="586" spans="1:44" x14ac:dyDescent="0.35">
      <c r="A586" s="674"/>
      <c r="B586" s="266" t="s">
        <v>79</v>
      </c>
      <c r="C586" s="233"/>
      <c r="D586" s="233"/>
      <c r="E586" s="233">
        <f>COUNTA(Q586:S586)</f>
        <v>1</v>
      </c>
      <c r="F586" s="233">
        <v>1440</v>
      </c>
      <c r="G586" s="191"/>
      <c r="H586" s="233">
        <v>0</v>
      </c>
      <c r="I586" s="233">
        <v>30</v>
      </c>
      <c r="J586" s="233" t="s">
        <v>186</v>
      </c>
      <c r="K586" s="233">
        <v>3</v>
      </c>
      <c r="L586" s="233">
        <v>1</v>
      </c>
      <c r="M586" s="233" t="s">
        <v>184</v>
      </c>
      <c r="N586" s="233">
        <v>0</v>
      </c>
      <c r="O586" s="254">
        <v>0</v>
      </c>
      <c r="P586" s="1"/>
      <c r="Q586" s="266" t="s">
        <v>192</v>
      </c>
      <c r="R586" s="233"/>
      <c r="S586" s="233"/>
      <c r="T586" s="254"/>
      <c r="U586" s="1"/>
      <c r="V586" s="87"/>
      <c r="W586" s="88"/>
      <c r="X586" s="88"/>
      <c r="Y586" s="88"/>
      <c r="Z586" s="88"/>
      <c r="AA586" s="87"/>
      <c r="AB586" s="88"/>
      <c r="AC586" s="88"/>
      <c r="AD586" s="88"/>
      <c r="AE586" s="89"/>
      <c r="AF586" s="88"/>
      <c r="AG586" s="88"/>
      <c r="AH586" s="88"/>
      <c r="AI586" s="88"/>
      <c r="AJ586" s="88"/>
      <c r="AK586" s="87"/>
      <c r="AL586" s="88"/>
      <c r="AM586" s="88"/>
      <c r="AN586" s="88"/>
      <c r="AO586" s="88"/>
      <c r="AP586" s="89"/>
      <c r="AQ586" s="1"/>
      <c r="AR586" s="1"/>
    </row>
    <row r="587" spans="1:44" ht="15" thickBot="1" x14ac:dyDescent="0.4">
      <c r="A587" s="674"/>
      <c r="B587" s="293"/>
      <c r="C587" s="232"/>
      <c r="D587" s="232"/>
      <c r="E587" s="231">
        <f t="shared" si="85"/>
        <v>0</v>
      </c>
      <c r="F587" s="253"/>
      <c r="G587" s="191"/>
      <c r="H587" s="232"/>
      <c r="I587" s="232"/>
      <c r="J587" s="232"/>
      <c r="K587" s="232"/>
      <c r="L587" s="232"/>
      <c r="M587" s="232"/>
      <c r="N587" s="232"/>
      <c r="O587" s="253"/>
      <c r="P587" s="1"/>
      <c r="Q587" s="280"/>
      <c r="R587" s="281"/>
      <c r="S587" s="281"/>
      <c r="T587" s="282"/>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row>
    <row r="588" spans="1:44" x14ac:dyDescent="0.35">
      <c r="A588" s="664" t="s">
        <v>80</v>
      </c>
      <c r="B588" s="283" t="s">
        <v>81</v>
      </c>
      <c r="C588" s="234"/>
      <c r="D588" s="234"/>
      <c r="E588" s="234">
        <f>COUNTA(Q588:S588)</f>
        <v>0</v>
      </c>
      <c r="F588" s="235"/>
      <c r="G588" s="190"/>
      <c r="H588" s="234"/>
      <c r="I588" s="234"/>
      <c r="J588" s="234"/>
      <c r="K588" s="234"/>
      <c r="L588" s="234"/>
      <c r="M588" s="234"/>
      <c r="N588" s="234">
        <v>0</v>
      </c>
      <c r="O588" s="235"/>
      <c r="P588" s="1"/>
      <c r="Q588" s="283"/>
      <c r="R588" s="234"/>
      <c r="S588" s="234"/>
      <c r="T588" s="235"/>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row>
    <row r="589" spans="1:44" x14ac:dyDescent="0.35">
      <c r="A589" s="665"/>
      <c r="B589" s="268" t="s">
        <v>82</v>
      </c>
      <c r="C589" s="238"/>
      <c r="D589" s="238"/>
      <c r="E589" s="238">
        <f>COUNTA(Q593:S593)</f>
        <v>0</v>
      </c>
      <c r="F589" s="239"/>
      <c r="G589" s="191"/>
      <c r="H589" s="238"/>
      <c r="I589" s="238"/>
      <c r="J589" s="238"/>
      <c r="K589" s="238"/>
      <c r="L589" s="238"/>
      <c r="M589" s="238"/>
      <c r="N589" s="238">
        <v>0</v>
      </c>
      <c r="O589" s="239"/>
      <c r="P589" s="1"/>
      <c r="Q589" s="268"/>
      <c r="R589" s="238"/>
      <c r="S589" s="238"/>
      <c r="T589" s="239"/>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row>
    <row r="590" spans="1:44" x14ac:dyDescent="0.35">
      <c r="A590" s="665"/>
      <c r="B590" s="267"/>
      <c r="C590" s="236"/>
      <c r="D590" s="236"/>
      <c r="E590" s="236">
        <f t="shared" ref="E590" si="86">COUNTA(Q590:S590)</f>
        <v>0</v>
      </c>
      <c r="F590" s="237"/>
      <c r="G590" s="191"/>
      <c r="H590" s="236"/>
      <c r="I590" s="236"/>
      <c r="J590" s="236"/>
      <c r="K590" s="236"/>
      <c r="L590" s="236"/>
      <c r="M590" s="236"/>
      <c r="N590" s="236"/>
      <c r="O590" s="237"/>
      <c r="P590" s="1"/>
      <c r="Q590" s="267"/>
      <c r="R590" s="236"/>
      <c r="S590" s="236"/>
      <c r="T590" s="237"/>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row>
    <row r="591" spans="1:44" x14ac:dyDescent="0.35">
      <c r="A591" s="665"/>
      <c r="B591" s="268"/>
      <c r="C591" s="238"/>
      <c r="D591" s="238"/>
      <c r="E591" s="238">
        <f t="shared" ref="E591" si="87">COUNTA(Q595:S595)</f>
        <v>0</v>
      </c>
      <c r="F591" s="239"/>
      <c r="G591" s="191"/>
      <c r="H591" s="238"/>
      <c r="I591" s="238"/>
      <c r="J591" s="238"/>
      <c r="K591" s="238"/>
      <c r="L591" s="238"/>
      <c r="M591" s="238"/>
      <c r="N591" s="238"/>
      <c r="O591" s="239"/>
      <c r="P591" s="1"/>
      <c r="Q591" s="268"/>
      <c r="R591" s="238"/>
      <c r="S591" s="238"/>
      <c r="T591" s="239"/>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row>
    <row r="592" spans="1:44" x14ac:dyDescent="0.35">
      <c r="A592" s="665"/>
      <c r="B592" s="267"/>
      <c r="C592" s="236"/>
      <c r="D592" s="236"/>
      <c r="E592" s="236">
        <f t="shared" ref="E592" si="88">COUNTA(Q592:S592)</f>
        <v>0</v>
      </c>
      <c r="F592" s="237"/>
      <c r="G592" s="191"/>
      <c r="H592" s="236"/>
      <c r="I592" s="236"/>
      <c r="J592" s="236"/>
      <c r="K592" s="236"/>
      <c r="L592" s="236"/>
      <c r="M592" s="236"/>
      <c r="N592" s="236"/>
      <c r="O592" s="237"/>
      <c r="P592" s="1"/>
      <c r="Q592" s="267"/>
      <c r="R592" s="236"/>
      <c r="S592" s="236"/>
      <c r="T592" s="237"/>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row>
    <row r="593" spans="1:44" ht="15" thickBot="1" x14ac:dyDescent="0.4">
      <c r="A593" s="666"/>
      <c r="B593" s="269"/>
      <c r="C593" s="240"/>
      <c r="D593" s="240"/>
      <c r="E593" s="240">
        <f t="shared" ref="E593" si="89">COUNTA(Q597:S597)</f>
        <v>0</v>
      </c>
      <c r="F593" s="241"/>
      <c r="G593" s="194"/>
      <c r="H593" s="240"/>
      <c r="I593" s="240"/>
      <c r="J593" s="240"/>
      <c r="K593" s="240"/>
      <c r="L593" s="240"/>
      <c r="M593" s="240"/>
      <c r="N593" s="240"/>
      <c r="O593" s="241"/>
      <c r="P593" s="1"/>
      <c r="Q593" s="269"/>
      <c r="R593" s="240"/>
      <c r="S593" s="240"/>
      <c r="T593" s="24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row>
    <row r="594" spans="1:44" ht="15" thickBot="1" x14ac:dyDescent="0.4">
      <c r="A594" s="120"/>
      <c r="B594" s="120"/>
      <c r="C594" s="120"/>
      <c r="D594" s="120"/>
      <c r="E594" s="120"/>
      <c r="F594" s="120"/>
      <c r="G594" s="120"/>
      <c r="H594" s="120"/>
      <c r="I594" s="120"/>
      <c r="J594" s="120"/>
      <c r="K594" s="120"/>
      <c r="L594" s="120"/>
      <c r="M594" s="120"/>
      <c r="N594" s="120"/>
      <c r="O594" s="120"/>
      <c r="P594" s="120"/>
      <c r="Q594" s="120"/>
      <c r="R594" s="120"/>
      <c r="S594" s="120"/>
      <c r="T594" s="120"/>
      <c r="U594" s="120"/>
      <c r="V594" s="120"/>
      <c r="W594" s="120"/>
      <c r="X594" s="120"/>
      <c r="Y594" s="120"/>
      <c r="Z594" s="120"/>
      <c r="AA594" s="120"/>
      <c r="AB594" s="120"/>
      <c r="AC594" s="120"/>
      <c r="AD594" s="120"/>
      <c r="AE594" s="120"/>
      <c r="AF594" s="120"/>
      <c r="AG594" s="120"/>
      <c r="AH594" s="120"/>
      <c r="AI594" s="120"/>
      <c r="AJ594" s="120"/>
      <c r="AK594" s="120"/>
      <c r="AL594" s="120"/>
      <c r="AM594" s="120"/>
      <c r="AN594" s="120"/>
      <c r="AO594" s="120"/>
      <c r="AP594" s="120"/>
      <c r="AQ594" s="120"/>
    </row>
    <row r="595" spans="1:44" x14ac:dyDescent="0.35">
      <c r="A595" s="122" t="s">
        <v>152</v>
      </c>
      <c r="B595" s="178" t="s">
        <v>466</v>
      </c>
      <c r="G595" s="120"/>
      <c r="AR595" t="s">
        <v>153</v>
      </c>
    </row>
    <row r="596" spans="1:44" x14ac:dyDescent="0.35">
      <c r="A596" s="123" t="s">
        <v>154</v>
      </c>
      <c r="B596" s="181">
        <v>2</v>
      </c>
      <c r="G596" s="120"/>
      <c r="AR596" t="s">
        <v>155</v>
      </c>
    </row>
    <row r="597" spans="1:44" ht="15" thickBot="1" x14ac:dyDescent="0.4">
      <c r="A597" s="125" t="s">
        <v>156</v>
      </c>
      <c r="B597" s="126" t="s">
        <v>190</v>
      </c>
      <c r="G597" s="120"/>
      <c r="AR597" s="3" t="s">
        <v>158</v>
      </c>
    </row>
    <row r="598" spans="1:44" x14ac:dyDescent="0.35">
      <c r="A598" s="4"/>
      <c r="B598" s="4"/>
      <c r="C598" s="4"/>
      <c r="D598" s="4"/>
      <c r="E598" s="4"/>
      <c r="F598" s="4"/>
      <c r="G598" s="121"/>
      <c r="H598" s="4"/>
      <c r="I598" s="4"/>
      <c r="J598" s="4"/>
      <c r="K598" s="4"/>
      <c r="L598" s="4"/>
      <c r="M598" s="4"/>
      <c r="N598" s="4"/>
      <c r="O598" s="4"/>
      <c r="P598" s="4"/>
      <c r="Q598" s="4"/>
      <c r="R598" s="4"/>
      <c r="S598" s="4"/>
      <c r="T598" s="4"/>
      <c r="U598" s="4"/>
      <c r="V598" s="658" t="s">
        <v>159</v>
      </c>
      <c r="W598" s="659"/>
      <c r="X598" s="659"/>
      <c r="Y598" s="659"/>
      <c r="Z598" s="659"/>
      <c r="AA598" s="658" t="s">
        <v>160</v>
      </c>
      <c r="AB598" s="659"/>
      <c r="AC598" s="659"/>
      <c r="AD598" s="659"/>
      <c r="AE598" s="659"/>
      <c r="AF598" s="658" t="s">
        <v>161</v>
      </c>
      <c r="AG598" s="659"/>
      <c r="AH598" s="659"/>
      <c r="AI598" s="659"/>
      <c r="AJ598" s="660"/>
      <c r="AK598" s="655" t="s">
        <v>162</v>
      </c>
      <c r="AL598" s="656"/>
      <c r="AM598" s="656"/>
      <c r="AN598" s="656"/>
      <c r="AO598" s="656"/>
      <c r="AP598" s="657"/>
      <c r="AQ598" s="4"/>
      <c r="AR598" t="s">
        <v>163</v>
      </c>
    </row>
    <row r="599" spans="1:44" ht="43.5" x14ac:dyDescent="0.35">
      <c r="A599" s="4"/>
      <c r="B599" s="69" t="s">
        <v>56</v>
      </c>
      <c r="C599" s="70" t="s">
        <v>57</v>
      </c>
      <c r="D599" s="70" t="s">
        <v>58</v>
      </c>
      <c r="E599" s="69" t="s">
        <v>164</v>
      </c>
      <c r="F599" s="71" t="s">
        <v>59</v>
      </c>
      <c r="G599" s="121"/>
      <c r="H599" s="284" t="s">
        <v>165</v>
      </c>
      <c r="I599" s="285" t="s">
        <v>166</v>
      </c>
      <c r="J599" s="285" t="s">
        <v>167</v>
      </c>
      <c r="K599" s="286" t="s">
        <v>168</v>
      </c>
      <c r="L599" s="285" t="s">
        <v>169</v>
      </c>
      <c r="M599" s="285" t="s">
        <v>170</v>
      </c>
      <c r="N599" s="285" t="s">
        <v>171</v>
      </c>
      <c r="O599" s="287" t="s">
        <v>172</v>
      </c>
      <c r="Q599" s="114" t="s">
        <v>173</v>
      </c>
      <c r="R599" s="115" t="s">
        <v>174</v>
      </c>
      <c r="S599" s="116" t="s">
        <v>175</v>
      </c>
      <c r="T599" s="72" t="s">
        <v>176</v>
      </c>
      <c r="V599" s="76" t="s">
        <v>177</v>
      </c>
      <c r="W599" s="77" t="s">
        <v>178</v>
      </c>
      <c r="X599" s="77" t="s">
        <v>179</v>
      </c>
      <c r="Y599" s="77" t="s">
        <v>180</v>
      </c>
      <c r="Z599" s="78" t="s">
        <v>181</v>
      </c>
      <c r="AA599" s="76" t="s">
        <v>177</v>
      </c>
      <c r="AB599" s="77" t="s">
        <v>178</v>
      </c>
      <c r="AC599" s="77" t="s">
        <v>179</v>
      </c>
      <c r="AD599" s="77" t="s">
        <v>180</v>
      </c>
      <c r="AE599" s="78" t="s">
        <v>181</v>
      </c>
      <c r="AF599" s="76" t="s">
        <v>177</v>
      </c>
      <c r="AG599" s="77" t="s">
        <v>178</v>
      </c>
      <c r="AH599" s="77" t="s">
        <v>179</v>
      </c>
      <c r="AI599" s="77" t="s">
        <v>180</v>
      </c>
      <c r="AJ599" s="79" t="s">
        <v>181</v>
      </c>
      <c r="AK599" s="80" t="s">
        <v>173</v>
      </c>
      <c r="AL599" s="81"/>
      <c r="AM599" s="81" t="s">
        <v>174</v>
      </c>
      <c r="AN599" s="81"/>
      <c r="AO599" s="81" t="s">
        <v>175</v>
      </c>
      <c r="AP599" s="82"/>
      <c r="AR599" t="s">
        <v>182</v>
      </c>
    </row>
    <row r="600" spans="1:44" ht="15" thickBot="1" x14ac:dyDescent="0.4">
      <c r="F600" s="5"/>
      <c r="G600" s="120"/>
      <c r="AR600" t="s">
        <v>183</v>
      </c>
    </row>
    <row r="601" spans="1:44" x14ac:dyDescent="0.35">
      <c r="A601" s="661" t="s">
        <v>60</v>
      </c>
      <c r="B601" s="255" t="s">
        <v>61</v>
      </c>
      <c r="C601" s="212">
        <v>1</v>
      </c>
      <c r="D601" s="212">
        <v>2</v>
      </c>
      <c r="E601" s="212">
        <f t="shared" ref="E601:E620" si="90">COUNTA(Q601:S601)</f>
        <v>2</v>
      </c>
      <c r="F601" s="213" cm="1">
        <f t="array" ref="F601">INDEX(CALCOLI!$R$12:$AC$12, ,_xlfn.XMATCH(B597,CALCOLI!$R$1:$AC$1,0))</f>
        <v>330</v>
      </c>
      <c r="G601" s="190"/>
      <c r="H601" s="255">
        <v>0.1</v>
      </c>
      <c r="I601" s="212">
        <v>10</v>
      </c>
      <c r="J601" s="212" t="s">
        <v>184</v>
      </c>
      <c r="K601" s="212">
        <v>0</v>
      </c>
      <c r="L601" s="212">
        <v>1</v>
      </c>
      <c r="M601" s="212" t="s">
        <v>184</v>
      </c>
      <c r="N601" s="212">
        <v>0</v>
      </c>
      <c r="O601" s="256">
        <v>0</v>
      </c>
      <c r="P601" s="1"/>
      <c r="Q601" s="255" t="str" cm="1">
        <f t="array" ref="Q601">INDEX(CALCOLI!$R$17:$AC$17, ,_xlfn.XMATCH(B597,CALCOLI!$R$1:$AC$1,0))</f>
        <v>264,324</v>
      </c>
      <c r="R601" s="212" t="str" cm="1">
        <f t="array" ref="R601">INDEX(CALCOLI!$R$18:$AC$18, ,_xlfn.XMATCH(B597,CALCOLI!$R$1:$AC$1,0))</f>
        <v>1037,1307</v>
      </c>
      <c r="S601" s="212"/>
      <c r="T601" s="256">
        <v>0.1</v>
      </c>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t="s">
        <v>185</v>
      </c>
    </row>
    <row r="602" spans="1:44" x14ac:dyDescent="0.35">
      <c r="A602" s="662"/>
      <c r="B602" s="288" t="s">
        <v>62</v>
      </c>
      <c r="C602" s="214"/>
      <c r="D602" s="214"/>
      <c r="E602" s="214">
        <f t="shared" si="90"/>
        <v>2</v>
      </c>
      <c r="F602" s="215" cm="1">
        <f t="array" ref="F602">INDEX(CALCOLI!$R$12:$AC$12, ,_xlfn.XMATCH(B597,CALCOLI!$R$1:$AC$1,0))</f>
        <v>330</v>
      </c>
      <c r="G602" s="191"/>
      <c r="H602" s="257">
        <v>0.1</v>
      </c>
      <c r="I602" s="215">
        <v>10</v>
      </c>
      <c r="J602" s="215" t="s">
        <v>184</v>
      </c>
      <c r="K602" s="215">
        <v>0</v>
      </c>
      <c r="L602" s="215">
        <v>1</v>
      </c>
      <c r="M602" s="215" t="s">
        <v>184</v>
      </c>
      <c r="N602" s="215">
        <v>0</v>
      </c>
      <c r="O602" s="258">
        <v>0</v>
      </c>
      <c r="P602" s="1"/>
      <c r="Q602" s="257" t="str" cm="1">
        <f t="array" ref="Q602">INDEX(CALCOLI!$R$17:$AC$17, ,_xlfn.XMATCH(B597,CALCOLI!$R$1:$AC$1,0))</f>
        <v>264,324</v>
      </c>
      <c r="R602" s="215" t="str" cm="1">
        <f t="array" ref="R602">INDEX(CALCOLI!$R$18:$AC$18, ,_xlfn.XMATCH(B597,CALCOLI!$R$1:$AC$1,0))</f>
        <v>1037,1307</v>
      </c>
      <c r="S602" s="215"/>
      <c r="T602" s="258">
        <v>0.1</v>
      </c>
      <c r="U602" s="1"/>
      <c r="V602" s="192"/>
      <c r="W602" s="1"/>
      <c r="X602" s="1"/>
      <c r="Y602" s="192"/>
      <c r="Z602" s="192"/>
      <c r="AA602" s="192"/>
      <c r="AB602" s="192"/>
      <c r="AC602" s="192"/>
      <c r="AD602" s="192"/>
      <c r="AE602" s="1"/>
      <c r="AF602" s="1"/>
      <c r="AG602" s="1"/>
      <c r="AH602" s="1"/>
      <c r="AI602" s="1"/>
      <c r="AJ602" s="1"/>
      <c r="AK602" s="1"/>
      <c r="AL602" s="1"/>
      <c r="AM602" s="1"/>
      <c r="AN602" s="1"/>
      <c r="AO602" s="1"/>
      <c r="AP602" s="1"/>
      <c r="AQ602" s="1"/>
      <c r="AR602" s="1" t="s">
        <v>157</v>
      </c>
    </row>
    <row r="603" spans="1:44" x14ac:dyDescent="0.35">
      <c r="A603" s="662"/>
      <c r="B603" s="259" t="s">
        <v>63</v>
      </c>
      <c r="C603" s="218"/>
      <c r="D603" s="218"/>
      <c r="E603" s="217">
        <f t="shared" si="90"/>
        <v>2</v>
      </c>
      <c r="F603" s="219" cm="1">
        <f t="array" ref="F603">INDEX(CALCOLI!$R$20:$AC$20, ,_xlfn.XMATCH(B597,CALCOLI!$R$1:$AC$1,0))</f>
        <v>667</v>
      </c>
      <c r="G603" s="193"/>
      <c r="H603" s="259">
        <v>0.1</v>
      </c>
      <c r="I603" s="217">
        <v>1</v>
      </c>
      <c r="J603" s="217" t="s">
        <v>184</v>
      </c>
      <c r="K603" s="217">
        <v>0</v>
      </c>
      <c r="L603" s="217">
        <v>1</v>
      </c>
      <c r="M603" s="217" t="s">
        <v>186</v>
      </c>
      <c r="N603" s="217">
        <v>0</v>
      </c>
      <c r="O603" s="260">
        <v>2</v>
      </c>
      <c r="P603" s="1"/>
      <c r="Q603" s="259" t="str" cm="1">
        <f t="array" ref="Q603">INDEX(CALCOLI!$R$21:$AC$21, ,_xlfn.XMATCH(B597,CALCOLI!$R$1:$AC$1,0))</f>
        <v>1067,1440</v>
      </c>
      <c r="R603" s="217" t="str" cm="1">
        <f t="array" ref="R603">INDEX(CALCOLI!$R$22:$AC$22, ,_xlfn.XMATCH(B597,CALCOLI!$R$1:$AC$1,0))</f>
        <v>0,294</v>
      </c>
      <c r="S603" s="217"/>
      <c r="T603" s="260">
        <v>0.1</v>
      </c>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t="s">
        <v>187</v>
      </c>
    </row>
    <row r="604" spans="1:44" ht="15" thickBot="1" x14ac:dyDescent="0.4">
      <c r="A604" s="663"/>
      <c r="B604" s="291"/>
      <c r="C604" s="216"/>
      <c r="D604" s="216"/>
      <c r="E604" s="214">
        <f t="shared" si="90"/>
        <v>0</v>
      </c>
      <c r="F604" s="292"/>
      <c r="G604" s="194"/>
      <c r="H604" s="272"/>
      <c r="I604" s="273"/>
      <c r="J604" s="273"/>
      <c r="K604" s="273"/>
      <c r="L604" s="273"/>
      <c r="M604" s="273"/>
      <c r="N604" s="273"/>
      <c r="O604" s="274"/>
      <c r="P604" s="1"/>
      <c r="Q604" s="272"/>
      <c r="R604" s="273"/>
      <c r="S604" s="273"/>
      <c r="T604" s="274"/>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t="s">
        <v>188</v>
      </c>
    </row>
    <row r="605" spans="1:44" x14ac:dyDescent="0.35">
      <c r="A605" s="667" t="s">
        <v>64</v>
      </c>
      <c r="B605" s="275" t="s">
        <v>65</v>
      </c>
      <c r="C605" s="220">
        <v>1</v>
      </c>
      <c r="D605" s="220">
        <v>2</v>
      </c>
      <c r="E605" s="220">
        <f t="shared" si="90"/>
        <v>1</v>
      </c>
      <c r="F605" s="242">
        <v>120</v>
      </c>
      <c r="G605" s="190"/>
      <c r="H605" s="270">
        <v>0.2</v>
      </c>
      <c r="I605" s="270">
        <v>30</v>
      </c>
      <c r="J605" s="270" t="s">
        <v>184</v>
      </c>
      <c r="K605" s="270">
        <v>0</v>
      </c>
      <c r="L605" s="270">
        <v>1</v>
      </c>
      <c r="M605" s="270" t="s">
        <v>184</v>
      </c>
      <c r="N605" s="270">
        <v>0</v>
      </c>
      <c r="O605" s="271">
        <v>0</v>
      </c>
      <c r="P605" s="1"/>
      <c r="Q605" s="566" t="s">
        <v>192</v>
      </c>
      <c r="R605" s="220"/>
      <c r="S605" s="220"/>
      <c r="T605" s="242">
        <v>0.1</v>
      </c>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t="s">
        <v>189</v>
      </c>
    </row>
    <row r="606" spans="1:44" x14ac:dyDescent="0.35">
      <c r="A606" s="668"/>
      <c r="B606" s="262" t="s">
        <v>66</v>
      </c>
      <c r="C606" s="223">
        <v>1</v>
      </c>
      <c r="D606" s="223">
        <v>10</v>
      </c>
      <c r="E606" s="223">
        <f t="shared" si="90"/>
        <v>2</v>
      </c>
      <c r="F606" s="245">
        <v>120</v>
      </c>
      <c r="G606" s="191"/>
      <c r="H606" s="223">
        <v>0.4</v>
      </c>
      <c r="I606" s="223">
        <v>20</v>
      </c>
      <c r="J606" s="223" t="s">
        <v>184</v>
      </c>
      <c r="K606" s="223">
        <v>0</v>
      </c>
      <c r="L606" s="223">
        <v>0.8</v>
      </c>
      <c r="M606" s="223" t="s">
        <v>184</v>
      </c>
      <c r="N606" s="223">
        <v>0</v>
      </c>
      <c r="O606" s="245">
        <v>0</v>
      </c>
      <c r="P606" s="1"/>
      <c r="Q606" s="568" t="s">
        <v>500</v>
      </c>
      <c r="R606" s="569" t="s">
        <v>491</v>
      </c>
      <c r="S606" s="223"/>
      <c r="T606" s="245">
        <v>0.2</v>
      </c>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t="s">
        <v>190</v>
      </c>
    </row>
    <row r="607" spans="1:44" x14ac:dyDescent="0.35">
      <c r="A607" s="668"/>
      <c r="B607" s="261" t="s">
        <v>67</v>
      </c>
      <c r="C607" s="221"/>
      <c r="D607" s="221"/>
      <c r="E607" s="221">
        <f t="shared" si="90"/>
        <v>0</v>
      </c>
      <c r="F607" s="243"/>
      <c r="G607" s="191"/>
      <c r="H607" s="221">
        <v>0.25</v>
      </c>
      <c r="I607" s="221">
        <v>30</v>
      </c>
      <c r="J607" s="221" t="s">
        <v>184</v>
      </c>
      <c r="K607" s="221">
        <v>0</v>
      </c>
      <c r="L607" s="221">
        <v>0.8</v>
      </c>
      <c r="M607" s="221" t="s">
        <v>184</v>
      </c>
      <c r="N607" s="221">
        <v>0</v>
      </c>
      <c r="O607" s="243">
        <v>0</v>
      </c>
      <c r="P607" s="1"/>
      <c r="Q607" s="261"/>
      <c r="R607" s="221"/>
      <c r="S607" s="221"/>
      <c r="T607" s="243">
        <v>0.15</v>
      </c>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row>
    <row r="608" spans="1:44" x14ac:dyDescent="0.35">
      <c r="A608" s="668"/>
      <c r="B608" s="262" t="s">
        <v>68</v>
      </c>
      <c r="C608" s="223"/>
      <c r="D608" s="223"/>
      <c r="E608" s="223">
        <f t="shared" si="90"/>
        <v>0</v>
      </c>
      <c r="F608" s="245"/>
      <c r="G608" s="191"/>
      <c r="H608" s="223">
        <v>0.4</v>
      </c>
      <c r="I608" s="223">
        <v>20</v>
      </c>
      <c r="J608" s="223" t="s">
        <v>184</v>
      </c>
      <c r="K608" s="223">
        <v>0</v>
      </c>
      <c r="L608" s="223">
        <v>0.8</v>
      </c>
      <c r="M608" s="223" t="s">
        <v>184</v>
      </c>
      <c r="N608" s="223">
        <v>0</v>
      </c>
      <c r="O608" s="245">
        <v>0</v>
      </c>
      <c r="P608" s="1"/>
      <c r="Q608" s="262"/>
      <c r="R608" s="223"/>
      <c r="S608" s="223"/>
      <c r="T608" s="245">
        <v>0.2</v>
      </c>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row>
    <row r="609" spans="1:44" ht="15" thickBot="1" x14ac:dyDescent="0.4">
      <c r="A609" s="669"/>
      <c r="B609" s="276"/>
      <c r="C609" s="222"/>
      <c r="D609" s="222"/>
      <c r="E609" s="221">
        <f t="shared" si="90"/>
        <v>0</v>
      </c>
      <c r="F609" s="244"/>
      <c r="G609" s="194"/>
      <c r="H609" s="222"/>
      <c r="I609" s="222"/>
      <c r="J609" s="222"/>
      <c r="K609" s="222"/>
      <c r="L609" s="222"/>
      <c r="M609" s="222"/>
      <c r="N609" s="222"/>
      <c r="O609" s="244"/>
      <c r="P609" s="1"/>
      <c r="Q609" s="276"/>
      <c r="R609" s="222"/>
      <c r="S609" s="222"/>
      <c r="T609" s="244"/>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row>
    <row r="610" spans="1:44" x14ac:dyDescent="0.35">
      <c r="A610" s="670" t="s">
        <v>69</v>
      </c>
      <c r="B610" s="277" t="s">
        <v>70</v>
      </c>
      <c r="C610" s="224"/>
      <c r="D610" s="224"/>
      <c r="E610" s="224">
        <f t="shared" si="90"/>
        <v>2</v>
      </c>
      <c r="F610" s="225" cm="1">
        <f t="array" ref="F610">INDEX(CALCOLI!$R$2:$AC$2, ,_xlfn.XMATCH(B597,CALCOLI!$R$1:$AC$1,0))</f>
        <v>60</v>
      </c>
      <c r="G610" s="190"/>
      <c r="H610" s="224">
        <v>0.2</v>
      </c>
      <c r="I610" s="224">
        <v>30</v>
      </c>
      <c r="J610" s="224" t="s">
        <v>184</v>
      </c>
      <c r="K610" s="224">
        <v>0</v>
      </c>
      <c r="L610" s="224">
        <v>1</v>
      </c>
      <c r="M610" s="224" t="s">
        <v>184</v>
      </c>
      <c r="N610" s="224">
        <v>0</v>
      </c>
      <c r="O610" s="246">
        <v>0</v>
      </c>
      <c r="P610" s="1"/>
      <c r="Q610" s="277" t="str" cm="1">
        <f t="array" ref="Q610">INDEX(CALCOLI!$R$5:$AC$5, ,_xlfn.XMATCH(B597,CALCOLI!$R$1:$AC$1,0))</f>
        <v>360,420</v>
      </c>
      <c r="R610" s="224" t="str" cm="1">
        <f t="array" ref="R610">INDEX(CALCOLI!$R$6:$AC$6, ,_xlfn.XMATCH(B597,CALCOLI!$R$1:$AC$1,0))</f>
        <v>900,900</v>
      </c>
      <c r="S610" s="224"/>
      <c r="T610" s="246">
        <v>0.1</v>
      </c>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row>
    <row r="611" spans="1:44" x14ac:dyDescent="0.35">
      <c r="A611" s="671"/>
      <c r="B611" s="264" t="s">
        <v>71</v>
      </c>
      <c r="C611" s="227"/>
      <c r="D611" s="227"/>
      <c r="E611" s="227">
        <f t="shared" si="90"/>
        <v>2</v>
      </c>
      <c r="F611" s="228" cm="1">
        <f t="array" ref="F611">INDEX(CALCOLI!$R$2:$AC$2, ,_xlfn.XMATCH(B597,CALCOLI!$R$1:$AC$1,0))</f>
        <v>60</v>
      </c>
      <c r="G611" s="191"/>
      <c r="H611" s="227">
        <v>0.2</v>
      </c>
      <c r="I611" s="227">
        <v>30</v>
      </c>
      <c r="J611" s="227" t="s">
        <v>184</v>
      </c>
      <c r="K611" s="227">
        <v>0</v>
      </c>
      <c r="L611" s="227">
        <v>1</v>
      </c>
      <c r="M611" s="227" t="s">
        <v>184</v>
      </c>
      <c r="N611" s="227">
        <v>0</v>
      </c>
      <c r="O611" s="248">
        <v>0</v>
      </c>
      <c r="P611" s="1"/>
      <c r="Q611" s="264" t="str" cm="1">
        <f t="array" ref="Q611">INDEX(CALCOLI!$R$5:$AC$5, ,_xlfn.XMATCH(B597,CALCOLI!$R$1:$AC$1,0))</f>
        <v>360,420</v>
      </c>
      <c r="R611" s="227" t="str" cm="1">
        <f t="array" ref="R611">INDEX(CALCOLI!$R$6:$AC$6, ,_xlfn.XMATCH(B597,CALCOLI!$R$1:$AC$1,0))</f>
        <v>900,900</v>
      </c>
      <c r="S611" s="227"/>
      <c r="T611" s="248">
        <v>0.1</v>
      </c>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row>
    <row r="612" spans="1:44" x14ac:dyDescent="0.35">
      <c r="A612" s="671"/>
      <c r="B612" s="263" t="s">
        <v>72</v>
      </c>
      <c r="C612" s="226"/>
      <c r="D612" s="226"/>
      <c r="E612" s="226">
        <f t="shared" si="90"/>
        <v>0</v>
      </c>
      <c r="F612" s="247"/>
      <c r="G612" s="191"/>
      <c r="H612" s="226">
        <v>0.2</v>
      </c>
      <c r="I612" s="226">
        <v>30</v>
      </c>
      <c r="J612" s="226" t="s">
        <v>191</v>
      </c>
      <c r="K612" s="226">
        <v>0</v>
      </c>
      <c r="L612" s="226">
        <v>1</v>
      </c>
      <c r="M612" s="226" t="s">
        <v>184</v>
      </c>
      <c r="N612" s="226">
        <v>0</v>
      </c>
      <c r="O612" s="247">
        <v>0</v>
      </c>
      <c r="P612" s="1"/>
      <c r="Q612" s="263"/>
      <c r="R612" s="226"/>
      <c r="S612" s="226"/>
      <c r="T612" s="247">
        <v>0.1</v>
      </c>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row>
    <row r="613" spans="1:44" ht="15" thickBot="1" x14ac:dyDescent="0.4">
      <c r="A613" s="672"/>
      <c r="B613" s="278"/>
      <c r="C613" s="229"/>
      <c r="D613" s="229"/>
      <c r="E613" s="227">
        <f t="shared" si="90"/>
        <v>0</v>
      </c>
      <c r="F613" s="249"/>
      <c r="G613" s="194"/>
      <c r="H613" s="229"/>
      <c r="I613" s="229"/>
      <c r="J613" s="229"/>
      <c r="K613" s="229"/>
      <c r="L613" s="229"/>
      <c r="M613" s="229"/>
      <c r="N613" s="229"/>
      <c r="O613" s="249"/>
      <c r="P613" s="1"/>
      <c r="Q613" s="278"/>
      <c r="R613" s="229"/>
      <c r="S613" s="229"/>
      <c r="T613" s="249"/>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row>
    <row r="614" spans="1:44" x14ac:dyDescent="0.35">
      <c r="A614" s="673" t="s">
        <v>73</v>
      </c>
      <c r="B614" s="279" t="s">
        <v>74</v>
      </c>
      <c r="C614" s="230"/>
      <c r="D614" s="230"/>
      <c r="E614" s="230">
        <f t="shared" si="90"/>
        <v>0</v>
      </c>
      <c r="F614" s="250"/>
      <c r="G614" s="190"/>
      <c r="H614" s="230">
        <v>0.25</v>
      </c>
      <c r="I614" s="230">
        <v>2</v>
      </c>
      <c r="J614" s="230" t="s">
        <v>184</v>
      </c>
      <c r="K614" s="230">
        <v>0</v>
      </c>
      <c r="L614" s="230">
        <v>0.5</v>
      </c>
      <c r="M614" s="230" t="s">
        <v>184</v>
      </c>
      <c r="N614" s="230">
        <v>0</v>
      </c>
      <c r="O614" s="250">
        <v>0</v>
      </c>
      <c r="P614" s="1"/>
      <c r="Q614" s="279"/>
      <c r="R614" s="230"/>
      <c r="S614" s="230"/>
      <c r="T614" s="250">
        <v>0.2</v>
      </c>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row>
    <row r="615" spans="1:44" x14ac:dyDescent="0.35">
      <c r="A615" s="674"/>
      <c r="B615" s="266" t="s">
        <v>75</v>
      </c>
      <c r="C615" s="233"/>
      <c r="D615" s="233"/>
      <c r="E615" s="233">
        <f t="shared" si="90"/>
        <v>0</v>
      </c>
      <c r="F615" s="254"/>
      <c r="G615" s="191"/>
      <c r="H615" s="233">
        <v>0.25</v>
      </c>
      <c r="I615" s="233">
        <v>2</v>
      </c>
      <c r="J615" s="233" t="s">
        <v>184</v>
      </c>
      <c r="K615" s="233">
        <v>0</v>
      </c>
      <c r="L615" s="233">
        <v>0.5</v>
      </c>
      <c r="M615" s="233" t="s">
        <v>184</v>
      </c>
      <c r="N615" s="233">
        <v>0</v>
      </c>
      <c r="O615" s="254">
        <v>0</v>
      </c>
      <c r="P615" s="1"/>
      <c r="Q615" s="266"/>
      <c r="R615" s="233"/>
      <c r="S615" s="233"/>
      <c r="T615" s="254">
        <v>0.2</v>
      </c>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row>
    <row r="616" spans="1:44" x14ac:dyDescent="0.35">
      <c r="A616" s="674"/>
      <c r="B616" s="265" t="s">
        <v>76</v>
      </c>
      <c r="C616" s="231"/>
      <c r="D616" s="231"/>
      <c r="E616" s="231">
        <f t="shared" si="90"/>
        <v>0</v>
      </c>
      <c r="F616" s="251"/>
      <c r="G616" s="191"/>
      <c r="H616" s="231"/>
      <c r="I616" s="231"/>
      <c r="J616" s="231"/>
      <c r="K616" s="231"/>
      <c r="L616" s="231"/>
      <c r="M616" s="231"/>
      <c r="N616" s="231"/>
      <c r="O616" s="251"/>
      <c r="P616" s="1"/>
      <c r="Q616" s="265"/>
      <c r="R616" s="231"/>
      <c r="S616" s="231"/>
      <c r="T616" s="25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row>
    <row r="617" spans="1:44" x14ac:dyDescent="0.35">
      <c r="A617" s="674"/>
      <c r="B617" s="266" t="s">
        <v>77</v>
      </c>
      <c r="C617" s="233"/>
      <c r="D617" s="233"/>
      <c r="E617" s="233">
        <f t="shared" si="90"/>
        <v>0</v>
      </c>
      <c r="F617" s="254"/>
      <c r="G617" s="191"/>
      <c r="H617" s="233"/>
      <c r="I617" s="233"/>
      <c r="J617" s="233"/>
      <c r="K617" s="233"/>
      <c r="L617" s="233"/>
      <c r="M617" s="233"/>
      <c r="N617" s="233"/>
      <c r="O617" s="254"/>
      <c r="P617" s="1"/>
      <c r="Q617" s="266"/>
      <c r="R617" s="233"/>
      <c r="S617" s="233"/>
      <c r="T617" s="254"/>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row>
    <row r="618" spans="1:44" x14ac:dyDescent="0.35">
      <c r="A618" s="674"/>
      <c r="B618" s="265" t="s">
        <v>78</v>
      </c>
      <c r="C618" s="231"/>
      <c r="D618" s="231"/>
      <c r="E618" s="231">
        <f t="shared" si="90"/>
        <v>1</v>
      </c>
      <c r="F618" s="231">
        <v>1440</v>
      </c>
      <c r="G618" s="191"/>
      <c r="H618" s="231">
        <v>0</v>
      </c>
      <c r="I618" s="231">
        <v>30</v>
      </c>
      <c r="J618" s="252" t="s">
        <v>186</v>
      </c>
      <c r="K618" s="231">
        <v>3</v>
      </c>
      <c r="L618" s="231">
        <v>1</v>
      </c>
      <c r="M618" s="231" t="s">
        <v>184</v>
      </c>
      <c r="N618" s="231">
        <v>0</v>
      </c>
      <c r="O618" s="251">
        <v>0</v>
      </c>
      <c r="P618" s="1"/>
      <c r="Q618" s="265" t="s">
        <v>192</v>
      </c>
      <c r="R618" s="231"/>
      <c r="S618" s="231"/>
      <c r="T618" s="251">
        <v>0</v>
      </c>
      <c r="U618" s="1"/>
      <c r="V618" s="83">
        <v>150</v>
      </c>
      <c r="W618" s="84">
        <v>20</v>
      </c>
      <c r="X618" s="84">
        <v>5</v>
      </c>
      <c r="Y618" s="84">
        <v>10</v>
      </c>
      <c r="Z618" s="84"/>
      <c r="AA618" s="83">
        <v>150</v>
      </c>
      <c r="AB618" s="84">
        <v>15</v>
      </c>
      <c r="AC618" s="84">
        <v>5</v>
      </c>
      <c r="AD618" s="84">
        <v>15</v>
      </c>
      <c r="AE618" s="85"/>
      <c r="AF618" s="84">
        <v>150</v>
      </c>
      <c r="AG618" s="84">
        <v>10</v>
      </c>
      <c r="AH618" s="84">
        <v>5</v>
      </c>
      <c r="AI618" s="84">
        <v>20</v>
      </c>
      <c r="AJ618" s="84"/>
      <c r="AK618" s="83">
        <v>580.12</v>
      </c>
      <c r="AL618" s="86" t="s">
        <v>193</v>
      </c>
      <c r="AM618" s="84">
        <v>420.57900000000001</v>
      </c>
      <c r="AN618" s="86" t="s">
        <v>193</v>
      </c>
      <c r="AO618" s="84">
        <v>0.41899999999999998</v>
      </c>
      <c r="AP618" s="85">
        <v>1201.144</v>
      </c>
      <c r="AQ618" s="1"/>
      <c r="AR618" s="1"/>
    </row>
    <row r="619" spans="1:44" x14ac:dyDescent="0.35">
      <c r="A619" s="674"/>
      <c r="B619" s="266" t="s">
        <v>79</v>
      </c>
      <c r="C619" s="233"/>
      <c r="D619" s="233"/>
      <c r="E619" s="233">
        <f>COUNTA(Q619:S619)</f>
        <v>1</v>
      </c>
      <c r="F619" s="233">
        <v>1440</v>
      </c>
      <c r="G619" s="191"/>
      <c r="H619" s="233">
        <v>0</v>
      </c>
      <c r="I619" s="233">
        <v>30</v>
      </c>
      <c r="J619" s="233" t="s">
        <v>186</v>
      </c>
      <c r="K619" s="233">
        <v>3</v>
      </c>
      <c r="L619" s="233">
        <v>1</v>
      </c>
      <c r="M619" s="233" t="s">
        <v>184</v>
      </c>
      <c r="N619" s="233">
        <v>0</v>
      </c>
      <c r="O619" s="254">
        <v>0</v>
      </c>
      <c r="P619" s="1"/>
      <c r="Q619" s="266" t="s">
        <v>192</v>
      </c>
      <c r="R619" s="233"/>
      <c r="S619" s="233"/>
      <c r="T619" s="254"/>
      <c r="U619" s="1"/>
      <c r="V619" s="87"/>
      <c r="W619" s="88"/>
      <c r="X619" s="88"/>
      <c r="Y619" s="88"/>
      <c r="Z619" s="88"/>
      <c r="AA619" s="87"/>
      <c r="AB619" s="88"/>
      <c r="AC619" s="88"/>
      <c r="AD619" s="88"/>
      <c r="AE619" s="89"/>
      <c r="AF619" s="88"/>
      <c r="AG619" s="88"/>
      <c r="AH619" s="88"/>
      <c r="AI619" s="88"/>
      <c r="AJ619" s="88"/>
      <c r="AK619" s="87"/>
      <c r="AL619" s="88"/>
      <c r="AM619" s="88"/>
      <c r="AN619" s="88"/>
      <c r="AO619" s="88"/>
      <c r="AP619" s="89"/>
      <c r="AQ619" s="1"/>
      <c r="AR619" s="1"/>
    </row>
    <row r="620" spans="1:44" ht="15" thickBot="1" x14ac:dyDescent="0.4">
      <c r="A620" s="674"/>
      <c r="B620" s="293"/>
      <c r="C620" s="232"/>
      <c r="D620" s="232"/>
      <c r="E620" s="231">
        <f t="shared" si="90"/>
        <v>0</v>
      </c>
      <c r="F620" s="253"/>
      <c r="G620" s="191"/>
      <c r="H620" s="232"/>
      <c r="I620" s="232"/>
      <c r="J620" s="232"/>
      <c r="K620" s="232"/>
      <c r="L620" s="232"/>
      <c r="M620" s="232"/>
      <c r="N620" s="232"/>
      <c r="O620" s="253"/>
      <c r="P620" s="1"/>
      <c r="Q620" s="280"/>
      <c r="R620" s="281"/>
      <c r="S620" s="281"/>
      <c r="T620" s="282"/>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row>
    <row r="621" spans="1:44" x14ac:dyDescent="0.35">
      <c r="A621" s="664" t="s">
        <v>80</v>
      </c>
      <c r="B621" s="283" t="s">
        <v>81</v>
      </c>
      <c r="C621" s="234"/>
      <c r="D621" s="234"/>
      <c r="E621" s="234">
        <f>COUNTA(Q621:S621)</f>
        <v>0</v>
      </c>
      <c r="F621" s="235"/>
      <c r="G621" s="190"/>
      <c r="H621" s="234"/>
      <c r="I621" s="234"/>
      <c r="J621" s="234"/>
      <c r="K621" s="234"/>
      <c r="L621" s="234"/>
      <c r="M621" s="234"/>
      <c r="N621" s="234">
        <v>0</v>
      </c>
      <c r="O621" s="235"/>
      <c r="P621" s="1"/>
      <c r="Q621" s="283"/>
      <c r="R621" s="234"/>
      <c r="S621" s="234"/>
      <c r="T621" s="235"/>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row>
    <row r="622" spans="1:44" x14ac:dyDescent="0.35">
      <c r="A622" s="665"/>
      <c r="B622" s="268" t="s">
        <v>82</v>
      </c>
      <c r="C622" s="238"/>
      <c r="D622" s="238"/>
      <c r="E622" s="238">
        <f>COUNTA(Q626:S626)</f>
        <v>0</v>
      </c>
      <c r="F622" s="239"/>
      <c r="G622" s="191"/>
      <c r="H622" s="238"/>
      <c r="I622" s="238"/>
      <c r="J622" s="238"/>
      <c r="K622" s="238"/>
      <c r="L622" s="238"/>
      <c r="M622" s="238"/>
      <c r="N622" s="238">
        <v>0</v>
      </c>
      <c r="O622" s="239"/>
      <c r="P622" s="1"/>
      <c r="Q622" s="268"/>
      <c r="R622" s="238"/>
      <c r="S622" s="238"/>
      <c r="T622" s="239"/>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row>
    <row r="623" spans="1:44" x14ac:dyDescent="0.35">
      <c r="A623" s="665"/>
      <c r="B623" s="267"/>
      <c r="C623" s="236"/>
      <c r="D623" s="236"/>
      <c r="E623" s="236">
        <f t="shared" ref="E623" si="91">COUNTA(Q623:S623)</f>
        <v>0</v>
      </c>
      <c r="F623" s="237"/>
      <c r="G623" s="191"/>
      <c r="H623" s="236"/>
      <c r="I623" s="236"/>
      <c r="J623" s="236"/>
      <c r="K623" s="236"/>
      <c r="L623" s="236"/>
      <c r="M623" s="236"/>
      <c r="N623" s="236"/>
      <c r="O623" s="237"/>
      <c r="P623" s="1"/>
      <c r="Q623" s="267"/>
      <c r="R623" s="236"/>
      <c r="S623" s="236"/>
      <c r="T623" s="237"/>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row>
    <row r="624" spans="1:44" x14ac:dyDescent="0.35">
      <c r="A624" s="665"/>
      <c r="B624" s="268"/>
      <c r="C624" s="238"/>
      <c r="D624" s="238"/>
      <c r="E624" s="238">
        <f t="shared" ref="E624" si="92">COUNTA(Q628:S628)</f>
        <v>0</v>
      </c>
      <c r="F624" s="239"/>
      <c r="G624" s="191"/>
      <c r="H624" s="238"/>
      <c r="I624" s="238"/>
      <c r="J624" s="238"/>
      <c r="K624" s="238"/>
      <c r="L624" s="238"/>
      <c r="M624" s="238"/>
      <c r="N624" s="238"/>
      <c r="O624" s="239"/>
      <c r="P624" s="1"/>
      <c r="Q624" s="268"/>
      <c r="R624" s="238"/>
      <c r="S624" s="238"/>
      <c r="T624" s="239"/>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row>
    <row r="625" spans="1:44" x14ac:dyDescent="0.35">
      <c r="A625" s="665"/>
      <c r="B625" s="267"/>
      <c r="C625" s="236"/>
      <c r="D625" s="236"/>
      <c r="E625" s="236">
        <f t="shared" ref="E625" si="93">COUNTA(Q625:S625)</f>
        <v>0</v>
      </c>
      <c r="F625" s="237"/>
      <c r="G625" s="191"/>
      <c r="H625" s="236"/>
      <c r="I625" s="236"/>
      <c r="J625" s="236"/>
      <c r="K625" s="236"/>
      <c r="L625" s="236"/>
      <c r="M625" s="236"/>
      <c r="N625" s="236"/>
      <c r="O625" s="237"/>
      <c r="P625" s="1"/>
      <c r="Q625" s="267"/>
      <c r="R625" s="236"/>
      <c r="S625" s="236"/>
      <c r="T625" s="237"/>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row>
    <row r="626" spans="1:44" ht="15" thickBot="1" x14ac:dyDescent="0.4">
      <c r="A626" s="666"/>
      <c r="B626" s="269"/>
      <c r="C626" s="240"/>
      <c r="D626" s="240"/>
      <c r="E626" s="240">
        <f t="shared" ref="E626" si="94">COUNTA(Q630:S630)</f>
        <v>0</v>
      </c>
      <c r="F626" s="241"/>
      <c r="G626" s="194"/>
      <c r="H626" s="240"/>
      <c r="I626" s="240"/>
      <c r="J626" s="240"/>
      <c r="K626" s="240"/>
      <c r="L626" s="240"/>
      <c r="M626" s="240"/>
      <c r="N626" s="240"/>
      <c r="O626" s="241"/>
      <c r="P626" s="1"/>
      <c r="Q626" s="269"/>
      <c r="R626" s="240"/>
      <c r="S626" s="240"/>
      <c r="T626" s="24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row>
    <row r="627" spans="1:44" ht="15" thickBot="1" x14ac:dyDescent="0.4">
      <c r="A627" s="120"/>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row>
    <row r="628" spans="1:44" x14ac:dyDescent="0.35">
      <c r="A628" s="122" t="s">
        <v>152</v>
      </c>
      <c r="B628" s="178" t="s">
        <v>471</v>
      </c>
      <c r="G628" s="120"/>
      <c r="AR628" t="s">
        <v>153</v>
      </c>
    </row>
    <row r="629" spans="1:44" x14ac:dyDescent="0.35">
      <c r="A629" s="123" t="s">
        <v>154</v>
      </c>
      <c r="B629">
        <v>2</v>
      </c>
      <c r="G629" s="120"/>
      <c r="AR629" t="s">
        <v>155</v>
      </c>
    </row>
    <row r="630" spans="1:44" ht="15" thickBot="1" x14ac:dyDescent="0.4">
      <c r="A630" s="125" t="s">
        <v>156</v>
      </c>
      <c r="B630" s="126" t="s">
        <v>190</v>
      </c>
      <c r="G630" s="120"/>
      <c r="AR630" s="3" t="s">
        <v>158</v>
      </c>
    </row>
    <row r="631" spans="1:44" x14ac:dyDescent="0.35">
      <c r="A631" s="4"/>
      <c r="B631" s="4"/>
      <c r="C631" s="4"/>
      <c r="D631" s="4"/>
      <c r="E631" s="4"/>
      <c r="F631" s="4"/>
      <c r="G631" s="121"/>
      <c r="H631" s="4"/>
      <c r="I631" s="4"/>
      <c r="J631" s="4"/>
      <c r="K631" s="4"/>
      <c r="L631" s="4"/>
      <c r="M631" s="4"/>
      <c r="N631" s="4"/>
      <c r="O631" s="4"/>
      <c r="P631" s="4"/>
      <c r="Q631" s="4"/>
      <c r="R631" s="4"/>
      <c r="S631" s="4"/>
      <c r="T631" s="4"/>
      <c r="U631" s="4"/>
      <c r="V631" s="658" t="s">
        <v>159</v>
      </c>
      <c r="W631" s="659"/>
      <c r="X631" s="659"/>
      <c r="Y631" s="659"/>
      <c r="Z631" s="659"/>
      <c r="AA631" s="658" t="s">
        <v>160</v>
      </c>
      <c r="AB631" s="659"/>
      <c r="AC631" s="659"/>
      <c r="AD631" s="659"/>
      <c r="AE631" s="659"/>
      <c r="AF631" s="658" t="s">
        <v>161</v>
      </c>
      <c r="AG631" s="659"/>
      <c r="AH631" s="659"/>
      <c r="AI631" s="659"/>
      <c r="AJ631" s="660"/>
      <c r="AK631" s="655" t="s">
        <v>162</v>
      </c>
      <c r="AL631" s="656"/>
      <c r="AM631" s="656"/>
      <c r="AN631" s="656"/>
      <c r="AO631" s="656"/>
      <c r="AP631" s="657"/>
      <c r="AQ631" s="4"/>
      <c r="AR631" t="s">
        <v>163</v>
      </c>
    </row>
    <row r="632" spans="1:44" ht="43.5" x14ac:dyDescent="0.35">
      <c r="A632" s="4"/>
      <c r="B632" s="69" t="s">
        <v>56</v>
      </c>
      <c r="C632" s="70" t="s">
        <v>57</v>
      </c>
      <c r="D632" s="70" t="s">
        <v>58</v>
      </c>
      <c r="E632" s="69" t="s">
        <v>164</v>
      </c>
      <c r="F632" s="71" t="s">
        <v>59</v>
      </c>
      <c r="G632" s="121"/>
      <c r="H632" s="284" t="s">
        <v>165</v>
      </c>
      <c r="I632" s="285" t="s">
        <v>166</v>
      </c>
      <c r="J632" s="285" t="s">
        <v>167</v>
      </c>
      <c r="K632" s="286" t="s">
        <v>168</v>
      </c>
      <c r="L632" s="285" t="s">
        <v>169</v>
      </c>
      <c r="M632" s="285" t="s">
        <v>170</v>
      </c>
      <c r="N632" s="285" t="s">
        <v>171</v>
      </c>
      <c r="O632" s="287" t="s">
        <v>172</v>
      </c>
      <c r="Q632" s="114" t="s">
        <v>173</v>
      </c>
      <c r="R632" s="115" t="s">
        <v>174</v>
      </c>
      <c r="S632" s="116" t="s">
        <v>175</v>
      </c>
      <c r="T632" s="72" t="s">
        <v>176</v>
      </c>
      <c r="V632" s="76" t="s">
        <v>177</v>
      </c>
      <c r="W632" s="77" t="s">
        <v>178</v>
      </c>
      <c r="X632" s="77" t="s">
        <v>179</v>
      </c>
      <c r="Y632" s="77" t="s">
        <v>180</v>
      </c>
      <c r="Z632" s="78" t="s">
        <v>181</v>
      </c>
      <c r="AA632" s="76" t="s">
        <v>177</v>
      </c>
      <c r="AB632" s="77" t="s">
        <v>178</v>
      </c>
      <c r="AC632" s="77" t="s">
        <v>179</v>
      </c>
      <c r="AD632" s="77" t="s">
        <v>180</v>
      </c>
      <c r="AE632" s="78" t="s">
        <v>181</v>
      </c>
      <c r="AF632" s="76" t="s">
        <v>177</v>
      </c>
      <c r="AG632" s="77" t="s">
        <v>178</v>
      </c>
      <c r="AH632" s="77" t="s">
        <v>179</v>
      </c>
      <c r="AI632" s="77" t="s">
        <v>180</v>
      </c>
      <c r="AJ632" s="79" t="s">
        <v>181</v>
      </c>
      <c r="AK632" s="80" t="s">
        <v>173</v>
      </c>
      <c r="AL632" s="81"/>
      <c r="AM632" s="81" t="s">
        <v>174</v>
      </c>
      <c r="AN632" s="81"/>
      <c r="AO632" s="81" t="s">
        <v>175</v>
      </c>
      <c r="AP632" s="82"/>
      <c r="AR632" t="s">
        <v>182</v>
      </c>
    </row>
    <row r="633" spans="1:44" ht="15" thickBot="1" x14ac:dyDescent="0.4">
      <c r="F633" s="5"/>
      <c r="G633" s="120"/>
      <c r="AR633" t="s">
        <v>183</v>
      </c>
    </row>
    <row r="634" spans="1:44" x14ac:dyDescent="0.35">
      <c r="A634" s="661" t="s">
        <v>60</v>
      </c>
      <c r="B634" s="255" t="s">
        <v>61</v>
      </c>
      <c r="C634" s="212">
        <v>1</v>
      </c>
      <c r="D634" s="212">
        <v>2</v>
      </c>
      <c r="E634" s="212">
        <f t="shared" ref="E634:E653" si="95">COUNTA(Q634:S634)</f>
        <v>2</v>
      </c>
      <c r="F634" s="213" cm="1">
        <f t="array" ref="F634">INDEX(CALCOLI!$R$12:$AC$12, ,_xlfn.XMATCH(B630,CALCOLI!$R$1:$AC$1,0))</f>
        <v>330</v>
      </c>
      <c r="G634" s="190"/>
      <c r="H634" s="255">
        <v>0.1</v>
      </c>
      <c r="I634" s="212">
        <v>10</v>
      </c>
      <c r="J634" s="212" t="s">
        <v>184</v>
      </c>
      <c r="K634" s="212">
        <v>0</v>
      </c>
      <c r="L634" s="212">
        <v>1</v>
      </c>
      <c r="M634" s="212" t="s">
        <v>184</v>
      </c>
      <c r="N634" s="212">
        <v>0</v>
      </c>
      <c r="O634" s="256">
        <v>0</v>
      </c>
      <c r="P634" s="1"/>
      <c r="Q634" s="255" t="str" cm="1">
        <f t="array" ref="Q634">INDEX(CALCOLI!$R$17:$AC$17, ,_xlfn.XMATCH(B630,CALCOLI!$R$1:$AC$1,0))</f>
        <v>264,324</v>
      </c>
      <c r="R634" s="212" t="str" cm="1">
        <f t="array" ref="R634">INDEX(CALCOLI!$R$18:$AC$18, ,_xlfn.XMATCH(B630,CALCOLI!$R$1:$AC$1,0))</f>
        <v>1037,1307</v>
      </c>
      <c r="S634" s="212"/>
      <c r="T634" s="256">
        <v>0.1</v>
      </c>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t="s">
        <v>185</v>
      </c>
    </row>
    <row r="635" spans="1:44" x14ac:dyDescent="0.35">
      <c r="A635" s="662"/>
      <c r="B635" s="288" t="s">
        <v>62</v>
      </c>
      <c r="C635" s="214"/>
      <c r="D635" s="214"/>
      <c r="E635" s="214">
        <f t="shared" si="95"/>
        <v>2</v>
      </c>
      <c r="F635" s="215" cm="1">
        <f t="array" ref="F635">INDEX(CALCOLI!$R$12:$AC$12, ,_xlfn.XMATCH(B630,CALCOLI!$R$1:$AC$1,0))</f>
        <v>330</v>
      </c>
      <c r="G635" s="191"/>
      <c r="H635" s="257">
        <v>0.1</v>
      </c>
      <c r="I635" s="215">
        <v>10</v>
      </c>
      <c r="J635" s="215" t="s">
        <v>184</v>
      </c>
      <c r="K635" s="215">
        <v>0</v>
      </c>
      <c r="L635" s="215">
        <v>1</v>
      </c>
      <c r="M635" s="215" t="s">
        <v>184</v>
      </c>
      <c r="N635" s="215">
        <v>0</v>
      </c>
      <c r="O635" s="258">
        <v>0</v>
      </c>
      <c r="P635" s="1"/>
      <c r="Q635" s="257" t="str" cm="1">
        <f t="array" ref="Q635">INDEX(CALCOLI!$R$17:$AC$17, ,_xlfn.XMATCH(B630,CALCOLI!$R$1:$AC$1,0))</f>
        <v>264,324</v>
      </c>
      <c r="R635" s="215" t="str" cm="1">
        <f t="array" ref="R635">INDEX(CALCOLI!$R$18:$AC$18, ,_xlfn.XMATCH(B630,CALCOLI!$R$1:$AC$1,0))</f>
        <v>1037,1307</v>
      </c>
      <c r="S635" s="215"/>
      <c r="T635" s="258">
        <v>0.1</v>
      </c>
      <c r="U635" s="1"/>
      <c r="V635" s="192"/>
      <c r="W635" s="1"/>
      <c r="X635" s="1"/>
      <c r="Y635" s="192"/>
      <c r="Z635" s="192"/>
      <c r="AA635" s="192"/>
      <c r="AB635" s="192"/>
      <c r="AC635" s="192"/>
      <c r="AD635" s="192"/>
      <c r="AE635" s="1"/>
      <c r="AF635" s="1"/>
      <c r="AG635" s="1"/>
      <c r="AH635" s="1"/>
      <c r="AI635" s="1"/>
      <c r="AJ635" s="1"/>
      <c r="AK635" s="1"/>
      <c r="AL635" s="1"/>
      <c r="AM635" s="1"/>
      <c r="AN635" s="1"/>
      <c r="AO635" s="1"/>
      <c r="AP635" s="1"/>
      <c r="AQ635" s="1"/>
      <c r="AR635" s="1" t="s">
        <v>157</v>
      </c>
    </row>
    <row r="636" spans="1:44" x14ac:dyDescent="0.35">
      <c r="A636" s="662"/>
      <c r="B636" s="259" t="s">
        <v>63</v>
      </c>
      <c r="C636" s="218"/>
      <c r="D636" s="218"/>
      <c r="E636" s="217">
        <f t="shared" si="95"/>
        <v>2</v>
      </c>
      <c r="F636" s="219" cm="1">
        <f t="array" ref="F636">INDEX(CALCOLI!$R$20:$AC$20, ,_xlfn.XMATCH(B630,CALCOLI!$R$1:$AC$1,0))</f>
        <v>667</v>
      </c>
      <c r="G636" s="193"/>
      <c r="H636" s="259">
        <v>0.1</v>
      </c>
      <c r="I636" s="217">
        <v>1</v>
      </c>
      <c r="J636" s="217" t="s">
        <v>184</v>
      </c>
      <c r="K636" s="217">
        <v>0</v>
      </c>
      <c r="L636" s="217">
        <v>1</v>
      </c>
      <c r="M636" s="217" t="s">
        <v>186</v>
      </c>
      <c r="N636" s="217">
        <v>0</v>
      </c>
      <c r="O636" s="260">
        <v>2</v>
      </c>
      <c r="P636" s="1"/>
      <c r="Q636" s="259" t="str" cm="1">
        <f t="array" ref="Q636">INDEX(CALCOLI!$R$21:$AC$21, ,_xlfn.XMATCH(B630,CALCOLI!$R$1:$AC$1,0))</f>
        <v>1067,1440</v>
      </c>
      <c r="R636" s="217" t="str" cm="1">
        <f t="array" ref="R636">INDEX(CALCOLI!$R$22:$AC$22, ,_xlfn.XMATCH(B630,CALCOLI!$R$1:$AC$1,0))</f>
        <v>0,294</v>
      </c>
      <c r="S636" s="217"/>
      <c r="T636" s="260">
        <v>0.1</v>
      </c>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t="s">
        <v>187</v>
      </c>
    </row>
    <row r="637" spans="1:44" ht="15" thickBot="1" x14ac:dyDescent="0.4">
      <c r="A637" s="663"/>
      <c r="B637" s="291"/>
      <c r="C637" s="216"/>
      <c r="D637" s="216"/>
      <c r="E637" s="214">
        <f t="shared" si="95"/>
        <v>0</v>
      </c>
      <c r="F637" s="292"/>
      <c r="G637" s="194"/>
      <c r="H637" s="272"/>
      <c r="I637" s="273"/>
      <c r="J637" s="273"/>
      <c r="K637" s="273"/>
      <c r="L637" s="273"/>
      <c r="M637" s="273"/>
      <c r="N637" s="273"/>
      <c r="O637" s="274"/>
      <c r="P637" s="1"/>
      <c r="Q637" s="272"/>
      <c r="R637" s="273"/>
      <c r="S637" s="273"/>
      <c r="T637" s="274"/>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t="s">
        <v>188</v>
      </c>
    </row>
    <row r="638" spans="1:44" x14ac:dyDescent="0.35">
      <c r="A638" s="667" t="s">
        <v>64</v>
      </c>
      <c r="B638" s="275" t="s">
        <v>65</v>
      </c>
      <c r="C638" s="220">
        <v>3</v>
      </c>
      <c r="D638" s="220">
        <v>5</v>
      </c>
      <c r="E638" s="220">
        <f t="shared" si="95"/>
        <v>1</v>
      </c>
      <c r="F638" s="242">
        <v>120</v>
      </c>
      <c r="G638" s="190"/>
      <c r="H638" s="270">
        <v>0.2</v>
      </c>
      <c r="I638" s="270">
        <v>30</v>
      </c>
      <c r="J638" s="270" t="s">
        <v>184</v>
      </c>
      <c r="K638" s="270">
        <v>0</v>
      </c>
      <c r="L638" s="270">
        <v>1</v>
      </c>
      <c r="M638" s="270" t="s">
        <v>184</v>
      </c>
      <c r="N638" s="270">
        <v>0</v>
      </c>
      <c r="O638" s="271">
        <v>0</v>
      </c>
      <c r="P638" s="1"/>
      <c r="Q638" s="566" t="s">
        <v>192</v>
      </c>
      <c r="R638" s="220"/>
      <c r="S638" s="220"/>
      <c r="T638" s="242">
        <v>0.1</v>
      </c>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t="s">
        <v>189</v>
      </c>
    </row>
    <row r="639" spans="1:44" x14ac:dyDescent="0.35">
      <c r="A639" s="668"/>
      <c r="B639" s="262" t="s">
        <v>66</v>
      </c>
      <c r="C639" s="223">
        <v>1</v>
      </c>
      <c r="D639" s="223">
        <v>10</v>
      </c>
      <c r="E639" s="223">
        <f t="shared" si="95"/>
        <v>2</v>
      </c>
      <c r="F639" s="245">
        <v>120</v>
      </c>
      <c r="G639" s="191"/>
      <c r="H639" s="223">
        <v>0.4</v>
      </c>
      <c r="I639" s="223">
        <v>20</v>
      </c>
      <c r="J639" s="223" t="s">
        <v>184</v>
      </c>
      <c r="K639" s="223">
        <v>0</v>
      </c>
      <c r="L639" s="223">
        <v>0.8</v>
      </c>
      <c r="M639" s="223" t="s">
        <v>184</v>
      </c>
      <c r="N639" s="223">
        <v>0</v>
      </c>
      <c r="O639" s="245">
        <v>0</v>
      </c>
      <c r="P639" s="1"/>
      <c r="Q639" s="568" t="s">
        <v>500</v>
      </c>
      <c r="R639" s="569" t="s">
        <v>491</v>
      </c>
      <c r="S639" s="223"/>
      <c r="T639" s="245">
        <v>0.2</v>
      </c>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t="s">
        <v>190</v>
      </c>
    </row>
    <row r="640" spans="1:44" x14ac:dyDescent="0.35">
      <c r="A640" s="668"/>
      <c r="B640" s="261" t="s">
        <v>67</v>
      </c>
      <c r="C640" s="221"/>
      <c r="D640" s="221"/>
      <c r="E640" s="221">
        <f t="shared" si="95"/>
        <v>0</v>
      </c>
      <c r="F640" s="243"/>
      <c r="G640" s="191"/>
      <c r="H640" s="221">
        <v>0.25</v>
      </c>
      <c r="I640" s="221">
        <v>30</v>
      </c>
      <c r="J640" s="221" t="s">
        <v>184</v>
      </c>
      <c r="K640" s="221">
        <v>0</v>
      </c>
      <c r="L640" s="221">
        <v>0.8</v>
      </c>
      <c r="M640" s="221" t="s">
        <v>184</v>
      </c>
      <c r="N640" s="221">
        <v>0</v>
      </c>
      <c r="O640" s="243">
        <v>0</v>
      </c>
      <c r="P640" s="1"/>
      <c r="Q640" s="261"/>
      <c r="R640" s="221"/>
      <c r="S640" s="221"/>
      <c r="T640" s="243">
        <v>0.15</v>
      </c>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row>
    <row r="641" spans="1:44" x14ac:dyDescent="0.35">
      <c r="A641" s="668"/>
      <c r="B641" s="262" t="s">
        <v>68</v>
      </c>
      <c r="C641" s="223"/>
      <c r="D641" s="223"/>
      <c r="E641" s="223">
        <f t="shared" si="95"/>
        <v>0</v>
      </c>
      <c r="F641" s="245"/>
      <c r="G641" s="191"/>
      <c r="H641" s="223">
        <v>0.4</v>
      </c>
      <c r="I641" s="223">
        <v>20</v>
      </c>
      <c r="J641" s="223" t="s">
        <v>184</v>
      </c>
      <c r="K641" s="223">
        <v>0</v>
      </c>
      <c r="L641" s="223">
        <v>0.8</v>
      </c>
      <c r="M641" s="223" t="s">
        <v>184</v>
      </c>
      <c r="N641" s="223">
        <v>0</v>
      </c>
      <c r="O641" s="245">
        <v>0</v>
      </c>
      <c r="P641" s="1"/>
      <c r="Q641" s="262"/>
      <c r="R641" s="223"/>
      <c r="S641" s="223"/>
      <c r="T641" s="245">
        <v>0.2</v>
      </c>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row>
    <row r="642" spans="1:44" ht="15" thickBot="1" x14ac:dyDescent="0.4">
      <c r="A642" s="669"/>
      <c r="B642" s="276"/>
      <c r="C642" s="222"/>
      <c r="D642" s="222"/>
      <c r="E642" s="221">
        <f t="shared" si="95"/>
        <v>0</v>
      </c>
      <c r="F642" s="244"/>
      <c r="G642" s="194"/>
      <c r="H642" s="222"/>
      <c r="I642" s="222"/>
      <c r="J642" s="222"/>
      <c r="K642" s="222"/>
      <c r="L642" s="222"/>
      <c r="M642" s="222"/>
      <c r="N642" s="222"/>
      <c r="O642" s="244"/>
      <c r="P642" s="1"/>
      <c r="Q642" s="276"/>
      <c r="R642" s="222"/>
      <c r="S642" s="222"/>
      <c r="T642" s="244"/>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row>
    <row r="643" spans="1:44" x14ac:dyDescent="0.35">
      <c r="A643" s="670" t="s">
        <v>69</v>
      </c>
      <c r="B643" s="277" t="s">
        <v>70</v>
      </c>
      <c r="C643" s="224"/>
      <c r="D643" s="224"/>
      <c r="E643" s="224">
        <f t="shared" si="95"/>
        <v>2</v>
      </c>
      <c r="F643" s="225" cm="1">
        <f t="array" ref="F643">INDEX(CALCOLI!$R$2:$AC$2, ,_xlfn.XMATCH(B630,CALCOLI!$R$1:$AC$1,0))</f>
        <v>60</v>
      </c>
      <c r="G643" s="190"/>
      <c r="H643" s="224">
        <v>0.2</v>
      </c>
      <c r="I643" s="224">
        <v>30</v>
      </c>
      <c r="J643" s="224" t="s">
        <v>184</v>
      </c>
      <c r="K643" s="224">
        <v>0</v>
      </c>
      <c r="L643" s="224">
        <v>1</v>
      </c>
      <c r="M643" s="224" t="s">
        <v>184</v>
      </c>
      <c r="N643" s="224">
        <v>0</v>
      </c>
      <c r="O643" s="246">
        <v>0</v>
      </c>
      <c r="P643" s="1"/>
      <c r="Q643" s="277" t="str" cm="1">
        <f t="array" ref="Q643">INDEX(CALCOLI!$R$5:$AC$5, ,_xlfn.XMATCH(B630,CALCOLI!$R$1:$AC$1,0))</f>
        <v>360,420</v>
      </c>
      <c r="R643" s="224" t="str" cm="1">
        <f t="array" ref="R643">INDEX(CALCOLI!$R$6:$AC$6, ,_xlfn.XMATCH(B630,CALCOLI!$R$1:$AC$1,0))</f>
        <v>900,900</v>
      </c>
      <c r="S643" s="224"/>
      <c r="T643" s="246">
        <v>0.1</v>
      </c>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row>
    <row r="644" spans="1:44" x14ac:dyDescent="0.35">
      <c r="A644" s="671"/>
      <c r="B644" s="264" t="s">
        <v>71</v>
      </c>
      <c r="C644" s="227"/>
      <c r="D644" s="227"/>
      <c r="E644" s="227">
        <f t="shared" si="95"/>
        <v>2</v>
      </c>
      <c r="F644" s="228" cm="1">
        <f t="array" ref="F644">INDEX(CALCOLI!$R$2:$AC$2, ,_xlfn.XMATCH(B630,CALCOLI!$R$1:$AC$1,0))</f>
        <v>60</v>
      </c>
      <c r="G644" s="191"/>
      <c r="H644" s="227">
        <v>0.2</v>
      </c>
      <c r="I644" s="227">
        <v>30</v>
      </c>
      <c r="J644" s="227" t="s">
        <v>184</v>
      </c>
      <c r="K644" s="227">
        <v>0</v>
      </c>
      <c r="L644" s="227">
        <v>1</v>
      </c>
      <c r="M644" s="227" t="s">
        <v>184</v>
      </c>
      <c r="N644" s="227">
        <v>0</v>
      </c>
      <c r="O644" s="248">
        <v>0</v>
      </c>
      <c r="P644" s="1"/>
      <c r="Q644" s="264" t="str" cm="1">
        <f t="array" ref="Q644">INDEX(CALCOLI!$R$5:$AC$5, ,_xlfn.XMATCH(B630,CALCOLI!$R$1:$AC$1,0))</f>
        <v>360,420</v>
      </c>
      <c r="R644" s="227" t="str" cm="1">
        <f t="array" ref="R644">INDEX(CALCOLI!$R$6:$AC$6, ,_xlfn.XMATCH(B630,CALCOLI!$R$1:$AC$1,0))</f>
        <v>900,900</v>
      </c>
      <c r="S644" s="227"/>
      <c r="T644" s="248">
        <v>0.1</v>
      </c>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row>
    <row r="645" spans="1:44" x14ac:dyDescent="0.35">
      <c r="A645" s="671"/>
      <c r="B645" s="263" t="s">
        <v>72</v>
      </c>
      <c r="C645" s="226"/>
      <c r="D645" s="226"/>
      <c r="E645" s="226">
        <f t="shared" si="95"/>
        <v>0</v>
      </c>
      <c r="F645" s="247"/>
      <c r="G645" s="191"/>
      <c r="H645" s="226">
        <v>0.2</v>
      </c>
      <c r="I645" s="226">
        <v>30</v>
      </c>
      <c r="J645" s="226" t="s">
        <v>191</v>
      </c>
      <c r="K645" s="226">
        <v>0</v>
      </c>
      <c r="L645" s="226">
        <v>1</v>
      </c>
      <c r="M645" s="226" t="s">
        <v>184</v>
      </c>
      <c r="N645" s="226">
        <v>0</v>
      </c>
      <c r="O645" s="247">
        <v>0</v>
      </c>
      <c r="P645" s="1"/>
      <c r="Q645" s="263"/>
      <c r="R645" s="226"/>
      <c r="S645" s="226"/>
      <c r="T645" s="247">
        <v>0.1</v>
      </c>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row>
    <row r="646" spans="1:44" ht="15" thickBot="1" x14ac:dyDescent="0.4">
      <c r="A646" s="672"/>
      <c r="B646" s="278"/>
      <c r="C646" s="229"/>
      <c r="D646" s="229"/>
      <c r="E646" s="227">
        <f t="shared" si="95"/>
        <v>0</v>
      </c>
      <c r="F646" s="249"/>
      <c r="G646" s="194"/>
      <c r="H646" s="229"/>
      <c r="I646" s="229"/>
      <c r="J646" s="229"/>
      <c r="K646" s="229"/>
      <c r="L646" s="229"/>
      <c r="M646" s="229"/>
      <c r="N646" s="229"/>
      <c r="O646" s="249"/>
      <c r="P646" s="1"/>
      <c r="Q646" s="278"/>
      <c r="R646" s="229"/>
      <c r="S646" s="229"/>
      <c r="T646" s="249"/>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row>
    <row r="647" spans="1:44" x14ac:dyDescent="0.35">
      <c r="A647" s="673" t="s">
        <v>73</v>
      </c>
      <c r="B647" s="279" t="s">
        <v>74</v>
      </c>
      <c r="C647" s="230"/>
      <c r="D647" s="230"/>
      <c r="E647" s="230">
        <f t="shared" si="95"/>
        <v>0</v>
      </c>
      <c r="F647" s="250"/>
      <c r="G647" s="190"/>
      <c r="H647" s="230">
        <v>0.25</v>
      </c>
      <c r="I647" s="230">
        <v>2</v>
      </c>
      <c r="J647" s="230" t="s">
        <v>184</v>
      </c>
      <c r="K647" s="230">
        <v>0</v>
      </c>
      <c r="L647" s="230">
        <v>0.5</v>
      </c>
      <c r="M647" s="230" t="s">
        <v>184</v>
      </c>
      <c r="N647" s="230">
        <v>0</v>
      </c>
      <c r="O647" s="250">
        <v>0</v>
      </c>
      <c r="P647" s="1"/>
      <c r="Q647" s="279"/>
      <c r="R647" s="230"/>
      <c r="S647" s="230"/>
      <c r="T647" s="250">
        <v>0.2</v>
      </c>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row>
    <row r="648" spans="1:44" x14ac:dyDescent="0.35">
      <c r="A648" s="674"/>
      <c r="B648" s="266" t="s">
        <v>75</v>
      </c>
      <c r="C648" s="233"/>
      <c r="D648" s="233"/>
      <c r="E648" s="233">
        <f t="shared" si="95"/>
        <v>0</v>
      </c>
      <c r="F648" s="254"/>
      <c r="G648" s="191"/>
      <c r="H648" s="233">
        <v>0.25</v>
      </c>
      <c r="I648" s="233">
        <v>2</v>
      </c>
      <c r="J648" s="233" t="s">
        <v>184</v>
      </c>
      <c r="K648" s="233">
        <v>0</v>
      </c>
      <c r="L648" s="233">
        <v>0.5</v>
      </c>
      <c r="M648" s="233" t="s">
        <v>184</v>
      </c>
      <c r="N648" s="233">
        <v>0</v>
      </c>
      <c r="O648" s="254">
        <v>0</v>
      </c>
      <c r="P648" s="1"/>
      <c r="Q648" s="266"/>
      <c r="R648" s="233"/>
      <c r="S648" s="233"/>
      <c r="T648" s="254">
        <v>0.2</v>
      </c>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row>
    <row r="649" spans="1:44" x14ac:dyDescent="0.35">
      <c r="A649" s="674"/>
      <c r="B649" s="265" t="s">
        <v>76</v>
      </c>
      <c r="C649" s="231"/>
      <c r="D649" s="231"/>
      <c r="E649" s="231">
        <f t="shared" si="95"/>
        <v>0</v>
      </c>
      <c r="F649" s="251"/>
      <c r="G649" s="191"/>
      <c r="H649" s="231"/>
      <c r="I649" s="231"/>
      <c r="J649" s="231"/>
      <c r="K649" s="231"/>
      <c r="L649" s="231"/>
      <c r="M649" s="231"/>
      <c r="N649" s="231"/>
      <c r="O649" s="251"/>
      <c r="P649" s="1"/>
      <c r="Q649" s="265"/>
      <c r="R649" s="231"/>
      <c r="S649" s="231"/>
      <c r="T649" s="25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row>
    <row r="650" spans="1:44" x14ac:dyDescent="0.35">
      <c r="A650" s="674"/>
      <c r="B650" s="266" t="s">
        <v>77</v>
      </c>
      <c r="C650" s="233"/>
      <c r="D650" s="233"/>
      <c r="E650" s="233">
        <f t="shared" si="95"/>
        <v>0</v>
      </c>
      <c r="F650" s="254"/>
      <c r="G650" s="191"/>
      <c r="H650" s="233"/>
      <c r="I650" s="233"/>
      <c r="J650" s="233"/>
      <c r="K650" s="233"/>
      <c r="L650" s="233"/>
      <c r="M650" s="233"/>
      <c r="N650" s="233"/>
      <c r="O650" s="254"/>
      <c r="P650" s="1"/>
      <c r="Q650" s="266"/>
      <c r="R650" s="233"/>
      <c r="S650" s="233"/>
      <c r="T650" s="254"/>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row>
    <row r="651" spans="1:44" x14ac:dyDescent="0.35">
      <c r="A651" s="674"/>
      <c r="B651" s="265" t="s">
        <v>78</v>
      </c>
      <c r="C651" s="231"/>
      <c r="D651" s="231"/>
      <c r="E651" s="231">
        <f t="shared" si="95"/>
        <v>1</v>
      </c>
      <c r="F651" s="231">
        <v>1440</v>
      </c>
      <c r="G651" s="191"/>
      <c r="H651" s="231">
        <v>0</v>
      </c>
      <c r="I651" s="231">
        <v>30</v>
      </c>
      <c r="J651" s="252" t="s">
        <v>186</v>
      </c>
      <c r="K651" s="231">
        <v>3</v>
      </c>
      <c r="L651" s="231">
        <v>1</v>
      </c>
      <c r="M651" s="231" t="s">
        <v>184</v>
      </c>
      <c r="N651" s="231">
        <v>0</v>
      </c>
      <c r="O651" s="251">
        <v>0</v>
      </c>
      <c r="P651" s="1"/>
      <c r="Q651" s="265" t="s">
        <v>192</v>
      </c>
      <c r="R651" s="231"/>
      <c r="S651" s="231"/>
      <c r="T651" s="251">
        <v>0</v>
      </c>
      <c r="U651" s="1"/>
      <c r="V651" s="83">
        <v>150</v>
      </c>
      <c r="W651" s="84">
        <v>20</v>
      </c>
      <c r="X651" s="84">
        <v>5</v>
      </c>
      <c r="Y651" s="84">
        <v>10</v>
      </c>
      <c r="Z651" s="84"/>
      <c r="AA651" s="83">
        <v>150</v>
      </c>
      <c r="AB651" s="84">
        <v>15</v>
      </c>
      <c r="AC651" s="84">
        <v>5</v>
      </c>
      <c r="AD651" s="84">
        <v>15</v>
      </c>
      <c r="AE651" s="85"/>
      <c r="AF651" s="84">
        <v>150</v>
      </c>
      <c r="AG651" s="84">
        <v>10</v>
      </c>
      <c r="AH651" s="84">
        <v>5</v>
      </c>
      <c r="AI651" s="84">
        <v>20</v>
      </c>
      <c r="AJ651" s="84"/>
      <c r="AK651" s="83">
        <v>580.12</v>
      </c>
      <c r="AL651" s="86" t="s">
        <v>193</v>
      </c>
      <c r="AM651" s="84">
        <v>420.57900000000001</v>
      </c>
      <c r="AN651" s="86" t="s">
        <v>193</v>
      </c>
      <c r="AO651" s="84">
        <v>0.41899999999999998</v>
      </c>
      <c r="AP651" s="85">
        <v>1201.144</v>
      </c>
      <c r="AQ651" s="1"/>
      <c r="AR651" s="1"/>
    </row>
    <row r="652" spans="1:44" x14ac:dyDescent="0.35">
      <c r="A652" s="674"/>
      <c r="B652" s="266" t="s">
        <v>79</v>
      </c>
      <c r="C652" s="233"/>
      <c r="D652" s="233"/>
      <c r="E652" s="233">
        <f>COUNTA(Q652:S652)</f>
        <v>1</v>
      </c>
      <c r="F652" s="233">
        <v>1440</v>
      </c>
      <c r="G652" s="191"/>
      <c r="H652" s="233">
        <v>0</v>
      </c>
      <c r="I652" s="233">
        <v>30</v>
      </c>
      <c r="J652" s="233" t="s">
        <v>186</v>
      </c>
      <c r="K652" s="233">
        <v>3</v>
      </c>
      <c r="L652" s="233">
        <v>1</v>
      </c>
      <c r="M652" s="233" t="s">
        <v>184</v>
      </c>
      <c r="N652" s="233">
        <v>0</v>
      </c>
      <c r="O652" s="254">
        <v>0</v>
      </c>
      <c r="P652" s="1"/>
      <c r="Q652" s="266" t="s">
        <v>192</v>
      </c>
      <c r="R652" s="233"/>
      <c r="S652" s="233"/>
      <c r="T652" s="254"/>
      <c r="U652" s="1"/>
      <c r="V652" s="87"/>
      <c r="W652" s="88"/>
      <c r="X652" s="88"/>
      <c r="Y652" s="88"/>
      <c r="Z652" s="88"/>
      <c r="AA652" s="87"/>
      <c r="AB652" s="88"/>
      <c r="AC652" s="88"/>
      <c r="AD652" s="88"/>
      <c r="AE652" s="89"/>
      <c r="AF652" s="88"/>
      <c r="AG652" s="88"/>
      <c r="AH652" s="88"/>
      <c r="AI652" s="88"/>
      <c r="AJ652" s="88"/>
      <c r="AK652" s="87"/>
      <c r="AL652" s="88"/>
      <c r="AM652" s="88"/>
      <c r="AN652" s="88"/>
      <c r="AO652" s="88"/>
      <c r="AP652" s="89"/>
      <c r="AQ652" s="1"/>
      <c r="AR652" s="1"/>
    </row>
    <row r="653" spans="1:44" ht="15" thickBot="1" x14ac:dyDescent="0.4">
      <c r="A653" s="674"/>
      <c r="B653" s="293"/>
      <c r="C653" s="232"/>
      <c r="D653" s="232"/>
      <c r="E653" s="231">
        <f t="shared" si="95"/>
        <v>0</v>
      </c>
      <c r="F653" s="253"/>
      <c r="G653" s="191"/>
      <c r="H653" s="232"/>
      <c r="I653" s="232"/>
      <c r="J653" s="232"/>
      <c r="K653" s="232"/>
      <c r="L653" s="232"/>
      <c r="M653" s="232"/>
      <c r="N653" s="232"/>
      <c r="O653" s="253"/>
      <c r="P653" s="1"/>
      <c r="Q653" s="280"/>
      <c r="R653" s="281"/>
      <c r="S653" s="281"/>
      <c r="T653" s="282"/>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row>
    <row r="654" spans="1:44" x14ac:dyDescent="0.35">
      <c r="A654" s="664" t="s">
        <v>80</v>
      </c>
      <c r="B654" s="283" t="s">
        <v>81</v>
      </c>
      <c r="C654" s="234"/>
      <c r="D654" s="234"/>
      <c r="E654" s="234">
        <f>COUNTA(Q654:S654)</f>
        <v>0</v>
      </c>
      <c r="F654" s="235"/>
      <c r="G654" s="190"/>
      <c r="H654" s="234"/>
      <c r="I654" s="234"/>
      <c r="J654" s="234"/>
      <c r="K654" s="234"/>
      <c r="L654" s="234"/>
      <c r="M654" s="234"/>
      <c r="N654" s="234">
        <v>0</v>
      </c>
      <c r="O654" s="235"/>
      <c r="P654" s="1"/>
      <c r="Q654" s="283"/>
      <c r="R654" s="234"/>
      <c r="S654" s="234"/>
      <c r="T654" s="235"/>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row>
    <row r="655" spans="1:44" x14ac:dyDescent="0.35">
      <c r="A655" s="665"/>
      <c r="B655" s="268" t="s">
        <v>82</v>
      </c>
      <c r="C655" s="238"/>
      <c r="D655" s="238"/>
      <c r="E655" s="238">
        <f>COUNTA(Q659:S659)</f>
        <v>0</v>
      </c>
      <c r="F655" s="239"/>
      <c r="G655" s="191"/>
      <c r="H655" s="238"/>
      <c r="I655" s="238"/>
      <c r="J655" s="238"/>
      <c r="K655" s="238"/>
      <c r="L655" s="238"/>
      <c r="M655" s="238"/>
      <c r="N655" s="238">
        <v>0</v>
      </c>
      <c r="O655" s="239"/>
      <c r="P655" s="1"/>
      <c r="Q655" s="268"/>
      <c r="R655" s="238"/>
      <c r="S655" s="238"/>
      <c r="T655" s="239"/>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row>
    <row r="656" spans="1:44" x14ac:dyDescent="0.35">
      <c r="A656" s="665"/>
      <c r="B656" s="267"/>
      <c r="C656" s="236"/>
      <c r="D656" s="236"/>
      <c r="E656" s="236">
        <f t="shared" ref="E656" si="96">COUNTA(Q656:S656)</f>
        <v>0</v>
      </c>
      <c r="F656" s="237"/>
      <c r="G656" s="191"/>
      <c r="H656" s="236"/>
      <c r="I656" s="236"/>
      <c r="J656" s="236"/>
      <c r="K656" s="236"/>
      <c r="L656" s="236"/>
      <c r="M656" s="236"/>
      <c r="N656" s="236"/>
      <c r="O656" s="237"/>
      <c r="P656" s="1"/>
      <c r="Q656" s="267"/>
      <c r="R656" s="236"/>
      <c r="S656" s="236"/>
      <c r="T656" s="237"/>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row>
    <row r="657" spans="1:44" x14ac:dyDescent="0.35">
      <c r="A657" s="665"/>
      <c r="B657" s="268"/>
      <c r="C657" s="238"/>
      <c r="D657" s="238"/>
      <c r="E657" s="238">
        <f t="shared" ref="E657" si="97">COUNTA(Q661:S661)</f>
        <v>0</v>
      </c>
      <c r="F657" s="239"/>
      <c r="G657" s="191"/>
      <c r="H657" s="238"/>
      <c r="I657" s="238"/>
      <c r="J657" s="238"/>
      <c r="K657" s="238"/>
      <c r="L657" s="238"/>
      <c r="M657" s="238"/>
      <c r="N657" s="238"/>
      <c r="O657" s="239"/>
      <c r="P657" s="1"/>
      <c r="Q657" s="268"/>
      <c r="R657" s="238"/>
      <c r="S657" s="238"/>
      <c r="T657" s="239"/>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row>
    <row r="658" spans="1:44" x14ac:dyDescent="0.35">
      <c r="A658" s="665"/>
      <c r="B658" s="267"/>
      <c r="C658" s="236"/>
      <c r="D658" s="236"/>
      <c r="E658" s="236">
        <f t="shared" ref="E658" si="98">COUNTA(Q658:S658)</f>
        <v>0</v>
      </c>
      <c r="F658" s="237"/>
      <c r="G658" s="191"/>
      <c r="H658" s="236"/>
      <c r="I658" s="236"/>
      <c r="J658" s="236"/>
      <c r="K658" s="236"/>
      <c r="L658" s="236"/>
      <c r="M658" s="236"/>
      <c r="N658" s="236"/>
      <c r="O658" s="237"/>
      <c r="P658" s="1"/>
      <c r="Q658" s="267"/>
      <c r="R658" s="236"/>
      <c r="S658" s="236"/>
      <c r="T658" s="237"/>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row>
    <row r="659" spans="1:44" ht="15" thickBot="1" x14ac:dyDescent="0.4">
      <c r="A659" s="666"/>
      <c r="B659" s="269"/>
      <c r="C659" s="240"/>
      <c r="D659" s="240"/>
      <c r="E659" s="240">
        <f t="shared" ref="E659" si="99">COUNTA(Q663:S663)</f>
        <v>0</v>
      </c>
      <c r="F659" s="241"/>
      <c r="G659" s="194"/>
      <c r="H659" s="240"/>
      <c r="I659" s="240"/>
      <c r="J659" s="240"/>
      <c r="K659" s="240"/>
      <c r="L659" s="240"/>
      <c r="M659" s="240"/>
      <c r="N659" s="240"/>
      <c r="O659" s="241"/>
      <c r="P659" s="1"/>
      <c r="Q659" s="269"/>
      <c r="R659" s="240"/>
      <c r="S659" s="240"/>
      <c r="T659" s="24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row>
    <row r="660" spans="1:44" ht="15" thickBot="1" x14ac:dyDescent="0.4">
      <c r="A660" s="120"/>
      <c r="B660" s="120"/>
      <c r="C660" s="120"/>
      <c r="D660" s="120"/>
      <c r="E660" s="120"/>
      <c r="F660" s="120"/>
      <c r="G660" s="120"/>
      <c r="H660" s="120"/>
      <c r="I660" s="120"/>
      <c r="J660" s="120"/>
      <c r="K660" s="120"/>
      <c r="L660" s="120"/>
      <c r="M660" s="120"/>
      <c r="N660" s="120"/>
      <c r="O660" s="120"/>
      <c r="P660" s="120"/>
      <c r="Q660" s="120"/>
      <c r="R660" s="120"/>
      <c r="S660" s="120"/>
      <c r="T660" s="120"/>
      <c r="U660" s="120"/>
      <c r="V660" s="120"/>
      <c r="W660" s="120"/>
      <c r="X660" s="120"/>
      <c r="Y660" s="120"/>
      <c r="Z660" s="120"/>
      <c r="AA660" s="120"/>
      <c r="AB660" s="120"/>
      <c r="AC660" s="120"/>
      <c r="AD660" s="120"/>
      <c r="AE660" s="120"/>
      <c r="AF660" s="120"/>
      <c r="AG660" s="120"/>
      <c r="AH660" s="120"/>
      <c r="AI660" s="120"/>
      <c r="AJ660" s="120"/>
      <c r="AK660" s="120"/>
      <c r="AL660" s="120"/>
      <c r="AM660" s="120"/>
      <c r="AN660" s="120"/>
      <c r="AO660" s="120"/>
      <c r="AP660" s="120"/>
      <c r="AQ660" s="120"/>
    </row>
    <row r="661" spans="1:44" x14ac:dyDescent="0.35">
      <c r="A661" s="122" t="s">
        <v>152</v>
      </c>
      <c r="B661" s="178" t="s">
        <v>472</v>
      </c>
      <c r="G661" s="120"/>
      <c r="AR661" t="s">
        <v>153</v>
      </c>
    </row>
    <row r="662" spans="1:44" x14ac:dyDescent="0.35">
      <c r="A662" s="123" t="s">
        <v>154</v>
      </c>
      <c r="B662">
        <v>1</v>
      </c>
      <c r="G662" s="120"/>
      <c r="AR662" t="s">
        <v>155</v>
      </c>
    </row>
    <row r="663" spans="1:44" ht="15" thickBot="1" x14ac:dyDescent="0.4">
      <c r="A663" s="125" t="s">
        <v>156</v>
      </c>
      <c r="B663" s="126" t="s">
        <v>190</v>
      </c>
      <c r="G663" s="120"/>
      <c r="AR663" s="3" t="s">
        <v>158</v>
      </c>
    </row>
    <row r="664" spans="1:44" x14ac:dyDescent="0.35">
      <c r="A664" s="4"/>
      <c r="B664" s="4"/>
      <c r="C664" s="4"/>
      <c r="D664" s="4"/>
      <c r="E664" s="4"/>
      <c r="F664" s="4"/>
      <c r="G664" s="121"/>
      <c r="H664" s="4"/>
      <c r="I664" s="4"/>
      <c r="J664" s="4"/>
      <c r="K664" s="4"/>
      <c r="L664" s="4"/>
      <c r="M664" s="4"/>
      <c r="N664" s="4"/>
      <c r="O664" s="4"/>
      <c r="P664" s="4"/>
      <c r="Q664" s="4"/>
      <c r="R664" s="4"/>
      <c r="S664" s="4"/>
      <c r="T664" s="4"/>
      <c r="U664" s="4"/>
      <c r="V664" s="658" t="s">
        <v>159</v>
      </c>
      <c r="W664" s="659"/>
      <c r="X664" s="659"/>
      <c r="Y664" s="659"/>
      <c r="Z664" s="659"/>
      <c r="AA664" s="658" t="s">
        <v>160</v>
      </c>
      <c r="AB664" s="659"/>
      <c r="AC664" s="659"/>
      <c r="AD664" s="659"/>
      <c r="AE664" s="659"/>
      <c r="AF664" s="658" t="s">
        <v>161</v>
      </c>
      <c r="AG664" s="659"/>
      <c r="AH664" s="659"/>
      <c r="AI664" s="659"/>
      <c r="AJ664" s="660"/>
      <c r="AK664" s="655" t="s">
        <v>162</v>
      </c>
      <c r="AL664" s="656"/>
      <c r="AM664" s="656"/>
      <c r="AN664" s="656"/>
      <c r="AO664" s="656"/>
      <c r="AP664" s="657"/>
      <c r="AQ664" s="4"/>
      <c r="AR664" t="s">
        <v>163</v>
      </c>
    </row>
    <row r="665" spans="1:44" ht="43.5" x14ac:dyDescent="0.35">
      <c r="A665" s="4"/>
      <c r="B665" s="69" t="s">
        <v>56</v>
      </c>
      <c r="C665" s="70" t="s">
        <v>57</v>
      </c>
      <c r="D665" s="70" t="s">
        <v>58</v>
      </c>
      <c r="E665" s="69" t="s">
        <v>164</v>
      </c>
      <c r="F665" s="71" t="s">
        <v>59</v>
      </c>
      <c r="G665" s="121"/>
      <c r="H665" s="284" t="s">
        <v>165</v>
      </c>
      <c r="I665" s="285" t="s">
        <v>166</v>
      </c>
      <c r="J665" s="285" t="s">
        <v>167</v>
      </c>
      <c r="K665" s="286" t="s">
        <v>168</v>
      </c>
      <c r="L665" s="285" t="s">
        <v>169</v>
      </c>
      <c r="M665" s="285" t="s">
        <v>170</v>
      </c>
      <c r="N665" s="285" t="s">
        <v>171</v>
      </c>
      <c r="O665" s="287" t="s">
        <v>172</v>
      </c>
      <c r="Q665" s="114" t="s">
        <v>173</v>
      </c>
      <c r="R665" s="115" t="s">
        <v>174</v>
      </c>
      <c r="S665" s="116" t="s">
        <v>175</v>
      </c>
      <c r="T665" s="72" t="s">
        <v>176</v>
      </c>
      <c r="V665" s="76" t="s">
        <v>177</v>
      </c>
      <c r="W665" s="77" t="s">
        <v>178</v>
      </c>
      <c r="X665" s="77" t="s">
        <v>179</v>
      </c>
      <c r="Y665" s="77" t="s">
        <v>180</v>
      </c>
      <c r="Z665" s="78" t="s">
        <v>181</v>
      </c>
      <c r="AA665" s="76" t="s">
        <v>177</v>
      </c>
      <c r="AB665" s="77" t="s">
        <v>178</v>
      </c>
      <c r="AC665" s="77" t="s">
        <v>179</v>
      </c>
      <c r="AD665" s="77" t="s">
        <v>180</v>
      </c>
      <c r="AE665" s="78" t="s">
        <v>181</v>
      </c>
      <c r="AF665" s="76" t="s">
        <v>177</v>
      </c>
      <c r="AG665" s="77" t="s">
        <v>178</v>
      </c>
      <c r="AH665" s="77" t="s">
        <v>179</v>
      </c>
      <c r="AI665" s="77" t="s">
        <v>180</v>
      </c>
      <c r="AJ665" s="79" t="s">
        <v>181</v>
      </c>
      <c r="AK665" s="80" t="s">
        <v>173</v>
      </c>
      <c r="AL665" s="81"/>
      <c r="AM665" s="81" t="s">
        <v>174</v>
      </c>
      <c r="AN665" s="81"/>
      <c r="AO665" s="81" t="s">
        <v>175</v>
      </c>
      <c r="AP665" s="82"/>
      <c r="AR665" t="s">
        <v>182</v>
      </c>
    </row>
    <row r="666" spans="1:44" ht="15" thickBot="1" x14ac:dyDescent="0.4">
      <c r="F666" s="5"/>
      <c r="G666" s="120"/>
      <c r="AR666" t="s">
        <v>183</v>
      </c>
    </row>
    <row r="667" spans="1:44" x14ac:dyDescent="0.35">
      <c r="A667" s="661" t="s">
        <v>60</v>
      </c>
      <c r="B667" s="255" t="s">
        <v>61</v>
      </c>
      <c r="C667" s="212">
        <v>1</v>
      </c>
      <c r="D667" s="212">
        <v>2</v>
      </c>
      <c r="E667" s="212">
        <f t="shared" ref="E667:E686" si="100">COUNTA(Q667:S667)</f>
        <v>2</v>
      </c>
      <c r="F667" s="213" cm="1">
        <f t="array" ref="F667">INDEX(CALCOLI!$R$12:$AC$12, ,_xlfn.XMATCH(B663,CALCOLI!$R$1:$AC$1,0))</f>
        <v>330</v>
      </c>
      <c r="G667" s="190"/>
      <c r="H667" s="255">
        <v>0.1</v>
      </c>
      <c r="I667" s="212">
        <v>10</v>
      </c>
      <c r="J667" s="212" t="s">
        <v>184</v>
      </c>
      <c r="K667" s="212">
        <v>0</v>
      </c>
      <c r="L667" s="212">
        <v>1</v>
      </c>
      <c r="M667" s="212" t="s">
        <v>184</v>
      </c>
      <c r="N667" s="212">
        <v>0</v>
      </c>
      <c r="O667" s="256">
        <v>0</v>
      </c>
      <c r="P667" s="1"/>
      <c r="Q667" s="255" t="str" cm="1">
        <f t="array" ref="Q667">INDEX(CALCOLI!$R$17:$AC$17, ,_xlfn.XMATCH(B663,CALCOLI!$R$1:$AC$1,0))</f>
        <v>264,324</v>
      </c>
      <c r="R667" s="212" t="str" cm="1">
        <f t="array" ref="R667">INDEX(CALCOLI!$R$18:$AC$18, ,_xlfn.XMATCH(B663,CALCOLI!$R$1:$AC$1,0))</f>
        <v>1037,1307</v>
      </c>
      <c r="S667" s="212"/>
      <c r="T667" s="256">
        <v>0.1</v>
      </c>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t="s">
        <v>185</v>
      </c>
    </row>
    <row r="668" spans="1:44" x14ac:dyDescent="0.35">
      <c r="A668" s="662"/>
      <c r="B668" s="288" t="s">
        <v>62</v>
      </c>
      <c r="C668" s="214"/>
      <c r="D668" s="214"/>
      <c r="E668" s="214">
        <f t="shared" si="100"/>
        <v>2</v>
      </c>
      <c r="F668" s="215" cm="1">
        <f t="array" ref="F668">INDEX(CALCOLI!$R$12:$AC$12, ,_xlfn.XMATCH(B663,CALCOLI!$R$1:$AC$1,0))</f>
        <v>330</v>
      </c>
      <c r="G668" s="191"/>
      <c r="H668" s="257">
        <v>0.1</v>
      </c>
      <c r="I668" s="215">
        <v>10</v>
      </c>
      <c r="J668" s="215" t="s">
        <v>184</v>
      </c>
      <c r="K668" s="215">
        <v>0</v>
      </c>
      <c r="L668" s="215">
        <v>1</v>
      </c>
      <c r="M668" s="215" t="s">
        <v>184</v>
      </c>
      <c r="N668" s="215">
        <v>0</v>
      </c>
      <c r="O668" s="258">
        <v>0</v>
      </c>
      <c r="P668" s="1"/>
      <c r="Q668" s="257" t="str" cm="1">
        <f t="array" ref="Q668">INDEX(CALCOLI!$R$17:$AC$17, ,_xlfn.XMATCH(B663,CALCOLI!$R$1:$AC$1,0))</f>
        <v>264,324</v>
      </c>
      <c r="R668" s="215" t="str" cm="1">
        <f t="array" ref="R668">INDEX(CALCOLI!$R$18:$AC$18, ,_xlfn.XMATCH(B663,CALCOLI!$R$1:$AC$1,0))</f>
        <v>1037,1307</v>
      </c>
      <c r="S668" s="215"/>
      <c r="T668" s="258">
        <v>0.1</v>
      </c>
      <c r="U668" s="1"/>
      <c r="V668" s="192"/>
      <c r="W668" s="1"/>
      <c r="X668" s="1"/>
      <c r="Y668" s="192"/>
      <c r="Z668" s="192"/>
      <c r="AA668" s="192"/>
      <c r="AB668" s="192"/>
      <c r="AC668" s="192"/>
      <c r="AD668" s="192"/>
      <c r="AE668" s="1"/>
      <c r="AF668" s="1"/>
      <c r="AG668" s="1"/>
      <c r="AH668" s="1"/>
      <c r="AI668" s="1"/>
      <c r="AJ668" s="1"/>
      <c r="AK668" s="1"/>
      <c r="AL668" s="1"/>
      <c r="AM668" s="1"/>
      <c r="AN668" s="1"/>
      <c r="AO668" s="1"/>
      <c r="AP668" s="1"/>
      <c r="AQ668" s="1"/>
      <c r="AR668" s="1" t="s">
        <v>157</v>
      </c>
    </row>
    <row r="669" spans="1:44" x14ac:dyDescent="0.35">
      <c r="A669" s="662"/>
      <c r="B669" s="259" t="s">
        <v>63</v>
      </c>
      <c r="C669" s="218"/>
      <c r="D669" s="218"/>
      <c r="E669" s="217">
        <f t="shared" si="100"/>
        <v>2</v>
      </c>
      <c r="F669" s="219" cm="1">
        <f t="array" ref="F669">INDEX(CALCOLI!$R$20:$AC$20, ,_xlfn.XMATCH(B663,CALCOLI!$R$1:$AC$1,0))</f>
        <v>667</v>
      </c>
      <c r="G669" s="193"/>
      <c r="H669" s="259">
        <v>0.1</v>
      </c>
      <c r="I669" s="217">
        <v>1</v>
      </c>
      <c r="J669" s="217" t="s">
        <v>184</v>
      </c>
      <c r="K669" s="217">
        <v>0</v>
      </c>
      <c r="L669" s="217">
        <v>1</v>
      </c>
      <c r="M669" s="217" t="s">
        <v>186</v>
      </c>
      <c r="N669" s="217">
        <v>0</v>
      </c>
      <c r="O669" s="260">
        <v>2</v>
      </c>
      <c r="P669" s="1"/>
      <c r="Q669" s="259" t="str" cm="1">
        <f t="array" ref="Q669">INDEX(CALCOLI!$R$21:$AC$21, ,_xlfn.XMATCH(B663,CALCOLI!$R$1:$AC$1,0))</f>
        <v>1067,1440</v>
      </c>
      <c r="R669" s="217" t="str" cm="1">
        <f t="array" ref="R669">INDEX(CALCOLI!$R$22:$AC$22, ,_xlfn.XMATCH(B663,CALCOLI!$R$1:$AC$1,0))</f>
        <v>0,294</v>
      </c>
      <c r="S669" s="217"/>
      <c r="T669" s="260">
        <v>0.1</v>
      </c>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t="s">
        <v>187</v>
      </c>
    </row>
    <row r="670" spans="1:44" ht="15" thickBot="1" x14ac:dyDescent="0.4">
      <c r="A670" s="663"/>
      <c r="B670" s="291"/>
      <c r="C670" s="216"/>
      <c r="D670" s="216"/>
      <c r="E670" s="214">
        <f t="shared" si="100"/>
        <v>0</v>
      </c>
      <c r="F670" s="292"/>
      <c r="G670" s="194"/>
      <c r="H670" s="272"/>
      <c r="I670" s="273"/>
      <c r="J670" s="273"/>
      <c r="K670" s="273"/>
      <c r="L670" s="273"/>
      <c r="M670" s="273"/>
      <c r="N670" s="273"/>
      <c r="O670" s="274"/>
      <c r="P670" s="1"/>
      <c r="Q670" s="272"/>
      <c r="R670" s="273"/>
      <c r="S670" s="273"/>
      <c r="T670" s="274"/>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t="s">
        <v>188</v>
      </c>
    </row>
    <row r="671" spans="1:44" x14ac:dyDescent="0.35">
      <c r="A671" s="667" t="s">
        <v>64</v>
      </c>
      <c r="B671" s="275" t="s">
        <v>65</v>
      </c>
      <c r="C671" s="220">
        <v>1</v>
      </c>
      <c r="D671" s="220">
        <v>2</v>
      </c>
      <c r="E671" s="220">
        <f t="shared" si="100"/>
        <v>1</v>
      </c>
      <c r="F671" s="242">
        <v>120</v>
      </c>
      <c r="G671" s="190"/>
      <c r="H671" s="270">
        <v>0.2</v>
      </c>
      <c r="I671" s="270">
        <v>30</v>
      </c>
      <c r="J671" s="270" t="s">
        <v>184</v>
      </c>
      <c r="K671" s="270">
        <v>0</v>
      </c>
      <c r="L671" s="270">
        <v>1</v>
      </c>
      <c r="M671" s="270" t="s">
        <v>184</v>
      </c>
      <c r="N671" s="270">
        <v>0</v>
      </c>
      <c r="O671" s="271">
        <v>0</v>
      </c>
      <c r="P671" s="1"/>
      <c r="Q671" s="566" t="s">
        <v>192</v>
      </c>
      <c r="R671" s="220"/>
      <c r="S671" s="220"/>
      <c r="T671" s="242">
        <v>0.1</v>
      </c>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t="s">
        <v>189</v>
      </c>
    </row>
    <row r="672" spans="1:44" x14ac:dyDescent="0.35">
      <c r="A672" s="668"/>
      <c r="B672" s="262" t="s">
        <v>66</v>
      </c>
      <c r="C672" s="223">
        <v>1</v>
      </c>
      <c r="D672" s="223">
        <v>7</v>
      </c>
      <c r="E672" s="223">
        <f t="shared" si="100"/>
        <v>2</v>
      </c>
      <c r="F672" s="245">
        <v>120</v>
      </c>
      <c r="G672" s="191"/>
      <c r="H672" s="223">
        <v>0.4</v>
      </c>
      <c r="I672" s="223">
        <v>20</v>
      </c>
      <c r="J672" s="223" t="s">
        <v>184</v>
      </c>
      <c r="K672" s="223">
        <v>0</v>
      </c>
      <c r="L672" s="223">
        <v>0.8</v>
      </c>
      <c r="M672" s="223" t="s">
        <v>184</v>
      </c>
      <c r="N672" s="223">
        <v>0</v>
      </c>
      <c r="O672" s="245">
        <v>0</v>
      </c>
      <c r="P672" s="1"/>
      <c r="Q672" s="568" t="s">
        <v>500</v>
      </c>
      <c r="R672" s="569" t="s">
        <v>491</v>
      </c>
      <c r="S672" s="223"/>
      <c r="T672" s="245">
        <v>0.2</v>
      </c>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t="s">
        <v>190</v>
      </c>
    </row>
    <row r="673" spans="1:44" x14ac:dyDescent="0.35">
      <c r="A673" s="668"/>
      <c r="B673" s="261" t="s">
        <v>67</v>
      </c>
      <c r="C673" s="221"/>
      <c r="D673" s="221"/>
      <c r="E673" s="221">
        <f t="shared" si="100"/>
        <v>0</v>
      </c>
      <c r="F673" s="243"/>
      <c r="G673" s="191"/>
      <c r="H673" s="221">
        <v>0.25</v>
      </c>
      <c r="I673" s="221">
        <v>30</v>
      </c>
      <c r="J673" s="221" t="s">
        <v>184</v>
      </c>
      <c r="K673" s="221">
        <v>0</v>
      </c>
      <c r="L673" s="221">
        <v>0.8</v>
      </c>
      <c r="M673" s="221" t="s">
        <v>184</v>
      </c>
      <c r="N673" s="221">
        <v>0</v>
      </c>
      <c r="O673" s="243">
        <v>0</v>
      </c>
      <c r="P673" s="1"/>
      <c r="Q673" s="261"/>
      <c r="R673" s="221"/>
      <c r="S673" s="221"/>
      <c r="T673" s="243">
        <v>0.15</v>
      </c>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row>
    <row r="674" spans="1:44" x14ac:dyDescent="0.35">
      <c r="A674" s="668"/>
      <c r="B674" s="262" t="s">
        <v>68</v>
      </c>
      <c r="C674" s="223"/>
      <c r="D674" s="223"/>
      <c r="E674" s="223">
        <f t="shared" si="100"/>
        <v>0</v>
      </c>
      <c r="F674" s="245"/>
      <c r="G674" s="191"/>
      <c r="H674" s="223">
        <v>0.4</v>
      </c>
      <c r="I674" s="223">
        <v>20</v>
      </c>
      <c r="J674" s="223" t="s">
        <v>184</v>
      </c>
      <c r="K674" s="223">
        <v>0</v>
      </c>
      <c r="L674" s="223">
        <v>0.8</v>
      </c>
      <c r="M674" s="223" t="s">
        <v>184</v>
      </c>
      <c r="N674" s="223">
        <v>0</v>
      </c>
      <c r="O674" s="245">
        <v>0</v>
      </c>
      <c r="P674" s="1"/>
      <c r="Q674" s="262"/>
      <c r="R674" s="223"/>
      <c r="S674" s="223"/>
      <c r="T674" s="245">
        <v>0.2</v>
      </c>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row>
    <row r="675" spans="1:44" ht="15" thickBot="1" x14ac:dyDescent="0.4">
      <c r="A675" s="669"/>
      <c r="B675" s="276"/>
      <c r="C675" s="222"/>
      <c r="D675" s="222"/>
      <c r="E675" s="221">
        <f t="shared" si="100"/>
        <v>0</v>
      </c>
      <c r="F675" s="244"/>
      <c r="G675" s="194"/>
      <c r="H675" s="222"/>
      <c r="I675" s="222"/>
      <c r="J675" s="222"/>
      <c r="K675" s="222"/>
      <c r="L675" s="222"/>
      <c r="M675" s="222"/>
      <c r="N675" s="222"/>
      <c r="O675" s="244"/>
      <c r="P675" s="1"/>
      <c r="Q675" s="276"/>
      <c r="R675" s="222"/>
      <c r="S675" s="222"/>
      <c r="T675" s="244"/>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row>
    <row r="676" spans="1:44" x14ac:dyDescent="0.35">
      <c r="A676" s="670" t="s">
        <v>69</v>
      </c>
      <c r="B676" s="277" t="s">
        <v>70</v>
      </c>
      <c r="C676" s="224"/>
      <c r="D676" s="224"/>
      <c r="E676" s="224">
        <f t="shared" si="100"/>
        <v>2</v>
      </c>
      <c r="F676" s="225" cm="1">
        <f t="array" ref="F676">INDEX(CALCOLI!$R$2:$AC$2, ,_xlfn.XMATCH(B663,CALCOLI!$R$1:$AC$1,0))</f>
        <v>60</v>
      </c>
      <c r="G676" s="190"/>
      <c r="H676" s="224">
        <v>0.2</v>
      </c>
      <c r="I676" s="224">
        <v>30</v>
      </c>
      <c r="J676" s="224" t="s">
        <v>184</v>
      </c>
      <c r="K676" s="224">
        <v>0</v>
      </c>
      <c r="L676" s="224">
        <v>1</v>
      </c>
      <c r="M676" s="224" t="s">
        <v>184</v>
      </c>
      <c r="N676" s="224">
        <v>0</v>
      </c>
      <c r="O676" s="246">
        <v>0</v>
      </c>
      <c r="P676" s="1"/>
      <c r="Q676" s="277" t="str" cm="1">
        <f t="array" ref="Q676">INDEX(CALCOLI!$R$5:$AC$5, ,_xlfn.XMATCH(B663,CALCOLI!$R$1:$AC$1,0))</f>
        <v>360,420</v>
      </c>
      <c r="R676" s="224" t="str" cm="1">
        <f t="array" ref="R676">INDEX(CALCOLI!$R$6:$AC$6, ,_xlfn.XMATCH(B663,CALCOLI!$R$1:$AC$1,0))</f>
        <v>900,900</v>
      </c>
      <c r="S676" s="224"/>
      <c r="T676" s="246">
        <v>0.1</v>
      </c>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row>
    <row r="677" spans="1:44" x14ac:dyDescent="0.35">
      <c r="A677" s="671"/>
      <c r="B677" s="264" t="s">
        <v>71</v>
      </c>
      <c r="C677" s="227"/>
      <c r="D677" s="227"/>
      <c r="E677" s="227">
        <f t="shared" si="100"/>
        <v>2</v>
      </c>
      <c r="F677" s="228" cm="1">
        <f t="array" ref="F677">INDEX(CALCOLI!$R$2:$AC$2, ,_xlfn.XMATCH(B663,CALCOLI!$R$1:$AC$1,0))</f>
        <v>60</v>
      </c>
      <c r="G677" s="191"/>
      <c r="H677" s="227">
        <v>0.2</v>
      </c>
      <c r="I677" s="227">
        <v>30</v>
      </c>
      <c r="J677" s="227" t="s">
        <v>184</v>
      </c>
      <c r="K677" s="227">
        <v>0</v>
      </c>
      <c r="L677" s="227">
        <v>1</v>
      </c>
      <c r="M677" s="227" t="s">
        <v>184</v>
      </c>
      <c r="N677" s="227">
        <v>0</v>
      </c>
      <c r="O677" s="248">
        <v>0</v>
      </c>
      <c r="P677" s="1"/>
      <c r="Q677" s="264" t="str" cm="1">
        <f t="array" ref="Q677">INDEX(CALCOLI!$R$5:$AC$5, ,_xlfn.XMATCH(B663,CALCOLI!$R$1:$AC$1,0))</f>
        <v>360,420</v>
      </c>
      <c r="R677" s="227" t="str" cm="1">
        <f t="array" ref="R677">INDEX(CALCOLI!$R$6:$AC$6, ,_xlfn.XMATCH(B663,CALCOLI!$R$1:$AC$1,0))</f>
        <v>900,900</v>
      </c>
      <c r="S677" s="227"/>
      <c r="T677" s="248">
        <v>0.1</v>
      </c>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row>
    <row r="678" spans="1:44" x14ac:dyDescent="0.35">
      <c r="A678" s="671"/>
      <c r="B678" s="263" t="s">
        <v>72</v>
      </c>
      <c r="C678" s="226"/>
      <c r="D678" s="226"/>
      <c r="E678" s="226">
        <f t="shared" si="100"/>
        <v>0</v>
      </c>
      <c r="F678" s="247"/>
      <c r="G678" s="191"/>
      <c r="H678" s="226">
        <v>0.2</v>
      </c>
      <c r="I678" s="226">
        <v>30</v>
      </c>
      <c r="J678" s="226" t="s">
        <v>191</v>
      </c>
      <c r="K678" s="226">
        <v>0</v>
      </c>
      <c r="L678" s="226">
        <v>1</v>
      </c>
      <c r="M678" s="226" t="s">
        <v>184</v>
      </c>
      <c r="N678" s="226">
        <v>0</v>
      </c>
      <c r="O678" s="247">
        <v>0</v>
      </c>
      <c r="P678" s="1"/>
      <c r="Q678" s="263"/>
      <c r="R678" s="226"/>
      <c r="S678" s="226"/>
      <c r="T678" s="247">
        <v>0.1</v>
      </c>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row>
    <row r="679" spans="1:44" ht="15" thickBot="1" x14ac:dyDescent="0.4">
      <c r="A679" s="672"/>
      <c r="B679" s="278"/>
      <c r="C679" s="229"/>
      <c r="D679" s="229"/>
      <c r="E679" s="227">
        <f t="shared" si="100"/>
        <v>0</v>
      </c>
      <c r="F679" s="249"/>
      <c r="G679" s="194"/>
      <c r="H679" s="229"/>
      <c r="I679" s="229"/>
      <c r="J679" s="229"/>
      <c r="K679" s="229"/>
      <c r="L679" s="229"/>
      <c r="M679" s="229"/>
      <c r="N679" s="229"/>
      <c r="O679" s="249"/>
      <c r="P679" s="1"/>
      <c r="Q679" s="278"/>
      <c r="R679" s="229"/>
      <c r="S679" s="229"/>
      <c r="T679" s="249"/>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row>
    <row r="680" spans="1:44" x14ac:dyDescent="0.35">
      <c r="A680" s="673" t="s">
        <v>73</v>
      </c>
      <c r="B680" s="279" t="s">
        <v>74</v>
      </c>
      <c r="C680" s="230"/>
      <c r="D680" s="230"/>
      <c r="E680" s="230">
        <f t="shared" si="100"/>
        <v>0</v>
      </c>
      <c r="F680" s="250"/>
      <c r="G680" s="190"/>
      <c r="H680" s="230">
        <v>0.25</v>
      </c>
      <c r="I680" s="230">
        <v>2</v>
      </c>
      <c r="J680" s="230" t="s">
        <v>184</v>
      </c>
      <c r="K680" s="230">
        <v>0</v>
      </c>
      <c r="L680" s="230">
        <v>0.5</v>
      </c>
      <c r="M680" s="230" t="s">
        <v>184</v>
      </c>
      <c r="N680" s="230">
        <v>0</v>
      </c>
      <c r="O680" s="250">
        <v>0</v>
      </c>
      <c r="P680" s="1"/>
      <c r="Q680" s="279"/>
      <c r="R680" s="230"/>
      <c r="S680" s="230"/>
      <c r="T680" s="250">
        <v>0.2</v>
      </c>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row>
    <row r="681" spans="1:44" x14ac:dyDescent="0.35">
      <c r="A681" s="674"/>
      <c r="B681" s="266" t="s">
        <v>75</v>
      </c>
      <c r="C681" s="233"/>
      <c r="D681" s="233"/>
      <c r="E681" s="233">
        <f t="shared" si="100"/>
        <v>0</v>
      </c>
      <c r="F681" s="254"/>
      <c r="G681" s="191"/>
      <c r="H681" s="233">
        <v>0.25</v>
      </c>
      <c r="I681" s="233">
        <v>2</v>
      </c>
      <c r="J681" s="233" t="s">
        <v>184</v>
      </c>
      <c r="K681" s="233">
        <v>0</v>
      </c>
      <c r="L681" s="233">
        <v>0.5</v>
      </c>
      <c r="M681" s="233" t="s">
        <v>184</v>
      </c>
      <c r="N681" s="233">
        <v>0</v>
      </c>
      <c r="O681" s="254">
        <v>0</v>
      </c>
      <c r="P681" s="1"/>
      <c r="Q681" s="266"/>
      <c r="R681" s="233"/>
      <c r="S681" s="233"/>
      <c r="T681" s="254">
        <v>0.2</v>
      </c>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row>
    <row r="682" spans="1:44" x14ac:dyDescent="0.35">
      <c r="A682" s="674"/>
      <c r="B682" s="265" t="s">
        <v>76</v>
      </c>
      <c r="C682" s="231"/>
      <c r="D682" s="231"/>
      <c r="E682" s="231">
        <f t="shared" si="100"/>
        <v>0</v>
      </c>
      <c r="F682" s="251"/>
      <c r="G682" s="191"/>
      <c r="H682" s="231"/>
      <c r="I682" s="231"/>
      <c r="J682" s="231"/>
      <c r="K682" s="231"/>
      <c r="L682" s="231"/>
      <c r="M682" s="231"/>
      <c r="N682" s="231"/>
      <c r="O682" s="251"/>
      <c r="P682" s="1"/>
      <c r="Q682" s="265"/>
      <c r="R682" s="231"/>
      <c r="S682" s="231"/>
      <c r="T682" s="25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row>
    <row r="683" spans="1:44" x14ac:dyDescent="0.35">
      <c r="A683" s="674"/>
      <c r="B683" s="266" t="s">
        <v>77</v>
      </c>
      <c r="C683" s="233"/>
      <c r="D683" s="233"/>
      <c r="E683" s="233">
        <f t="shared" si="100"/>
        <v>0</v>
      </c>
      <c r="F683" s="254"/>
      <c r="G683" s="191"/>
      <c r="H683" s="233"/>
      <c r="I683" s="233"/>
      <c r="J683" s="233"/>
      <c r="K683" s="233"/>
      <c r="L683" s="233"/>
      <c r="M683" s="233"/>
      <c r="N683" s="233"/>
      <c r="O683" s="254"/>
      <c r="P683" s="1"/>
      <c r="Q683" s="266"/>
      <c r="R683" s="233"/>
      <c r="S683" s="233"/>
      <c r="T683" s="254"/>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row>
    <row r="684" spans="1:44" x14ac:dyDescent="0.35">
      <c r="A684" s="674"/>
      <c r="B684" s="265" t="s">
        <v>78</v>
      </c>
      <c r="C684" s="231"/>
      <c r="D684" s="231"/>
      <c r="E684" s="231">
        <f t="shared" si="100"/>
        <v>1</v>
      </c>
      <c r="F684" s="231">
        <v>1440</v>
      </c>
      <c r="G684" s="191"/>
      <c r="H684" s="231">
        <v>0</v>
      </c>
      <c r="I684" s="231">
        <v>30</v>
      </c>
      <c r="J684" s="252" t="s">
        <v>186</v>
      </c>
      <c r="K684" s="231">
        <v>3</v>
      </c>
      <c r="L684" s="231">
        <v>1</v>
      </c>
      <c r="M684" s="231" t="s">
        <v>184</v>
      </c>
      <c r="N684" s="231">
        <v>0</v>
      </c>
      <c r="O684" s="251">
        <v>0</v>
      </c>
      <c r="P684" s="1"/>
      <c r="Q684" s="265" t="s">
        <v>192</v>
      </c>
      <c r="R684" s="231"/>
      <c r="S684" s="231"/>
      <c r="T684" s="251">
        <v>0</v>
      </c>
      <c r="U684" s="1"/>
      <c r="V684" s="83">
        <v>150</v>
      </c>
      <c r="W684" s="84">
        <v>20</v>
      </c>
      <c r="X684" s="84">
        <v>5</v>
      </c>
      <c r="Y684" s="84">
        <v>10</v>
      </c>
      <c r="Z684" s="84"/>
      <c r="AA684" s="83">
        <v>150</v>
      </c>
      <c r="AB684" s="84">
        <v>15</v>
      </c>
      <c r="AC684" s="84">
        <v>5</v>
      </c>
      <c r="AD684" s="84">
        <v>15</v>
      </c>
      <c r="AE684" s="85"/>
      <c r="AF684" s="84">
        <v>150</v>
      </c>
      <c r="AG684" s="84">
        <v>10</v>
      </c>
      <c r="AH684" s="84">
        <v>5</v>
      </c>
      <c r="AI684" s="84">
        <v>20</v>
      </c>
      <c r="AJ684" s="84"/>
      <c r="AK684" s="83">
        <v>580.12</v>
      </c>
      <c r="AL684" s="86" t="s">
        <v>193</v>
      </c>
      <c r="AM684" s="84">
        <v>420.57900000000001</v>
      </c>
      <c r="AN684" s="86" t="s">
        <v>193</v>
      </c>
      <c r="AO684" s="84">
        <v>0.41899999999999998</v>
      </c>
      <c r="AP684" s="85">
        <v>1201.144</v>
      </c>
      <c r="AQ684" s="1"/>
      <c r="AR684" s="1"/>
    </row>
    <row r="685" spans="1:44" x14ac:dyDescent="0.35">
      <c r="A685" s="674"/>
      <c r="B685" s="266" t="s">
        <v>79</v>
      </c>
      <c r="C685" s="233"/>
      <c r="D685" s="233"/>
      <c r="E685" s="233">
        <f>COUNTA(Q685:S685)</f>
        <v>1</v>
      </c>
      <c r="F685" s="233">
        <v>1440</v>
      </c>
      <c r="G685" s="191"/>
      <c r="H685" s="233">
        <v>0</v>
      </c>
      <c r="I685" s="233">
        <v>30</v>
      </c>
      <c r="J685" s="233" t="s">
        <v>186</v>
      </c>
      <c r="K685" s="233">
        <v>3</v>
      </c>
      <c r="L685" s="233">
        <v>1</v>
      </c>
      <c r="M685" s="233" t="s">
        <v>184</v>
      </c>
      <c r="N685" s="233">
        <v>0</v>
      </c>
      <c r="O685" s="254">
        <v>0</v>
      </c>
      <c r="P685" s="1"/>
      <c r="Q685" s="266" t="s">
        <v>192</v>
      </c>
      <c r="R685" s="233"/>
      <c r="S685" s="233"/>
      <c r="T685" s="254"/>
      <c r="U685" s="1"/>
      <c r="V685" s="87"/>
      <c r="W685" s="88"/>
      <c r="X685" s="88"/>
      <c r="Y685" s="88"/>
      <c r="Z685" s="88"/>
      <c r="AA685" s="87"/>
      <c r="AB685" s="88"/>
      <c r="AC685" s="88"/>
      <c r="AD685" s="88"/>
      <c r="AE685" s="89"/>
      <c r="AF685" s="88"/>
      <c r="AG685" s="88"/>
      <c r="AH685" s="88"/>
      <c r="AI685" s="88"/>
      <c r="AJ685" s="88"/>
      <c r="AK685" s="87"/>
      <c r="AL685" s="88"/>
      <c r="AM685" s="88"/>
      <c r="AN685" s="88"/>
      <c r="AO685" s="88"/>
      <c r="AP685" s="89"/>
      <c r="AQ685" s="1"/>
      <c r="AR685" s="1"/>
    </row>
    <row r="686" spans="1:44" ht="15" thickBot="1" x14ac:dyDescent="0.4">
      <c r="A686" s="674"/>
      <c r="B686" s="293"/>
      <c r="C686" s="232"/>
      <c r="D686" s="232"/>
      <c r="E686" s="231">
        <f t="shared" si="100"/>
        <v>0</v>
      </c>
      <c r="F686" s="253"/>
      <c r="G686" s="191"/>
      <c r="H686" s="232"/>
      <c r="I686" s="232"/>
      <c r="J686" s="232"/>
      <c r="K686" s="232"/>
      <c r="L686" s="232"/>
      <c r="M686" s="232"/>
      <c r="N686" s="232"/>
      <c r="O686" s="253"/>
      <c r="P686" s="1"/>
      <c r="Q686" s="280"/>
      <c r="R686" s="281"/>
      <c r="S686" s="281"/>
      <c r="T686" s="282"/>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row>
    <row r="687" spans="1:44" x14ac:dyDescent="0.35">
      <c r="A687" s="664" t="s">
        <v>80</v>
      </c>
      <c r="B687" s="283" t="s">
        <v>81</v>
      </c>
      <c r="C687" s="234"/>
      <c r="D687" s="234"/>
      <c r="E687" s="234">
        <f>COUNTA(Q687:S687)</f>
        <v>0</v>
      </c>
      <c r="F687" s="235"/>
      <c r="G687" s="190"/>
      <c r="H687" s="234"/>
      <c r="I687" s="234"/>
      <c r="J687" s="234"/>
      <c r="K687" s="234"/>
      <c r="L687" s="234"/>
      <c r="M687" s="234"/>
      <c r="N687" s="234">
        <v>0</v>
      </c>
      <c r="O687" s="235"/>
      <c r="P687" s="1"/>
      <c r="Q687" s="283"/>
      <c r="R687" s="234"/>
      <c r="S687" s="234"/>
      <c r="T687" s="235"/>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row>
    <row r="688" spans="1:44" x14ac:dyDescent="0.35">
      <c r="A688" s="665"/>
      <c r="B688" s="268" t="s">
        <v>82</v>
      </c>
      <c r="C688" s="238"/>
      <c r="D688" s="238"/>
      <c r="E688" s="238">
        <f>COUNTA(Q692:S692)</f>
        <v>0</v>
      </c>
      <c r="F688" s="239"/>
      <c r="G688" s="191"/>
      <c r="H688" s="238"/>
      <c r="I688" s="238"/>
      <c r="J688" s="238"/>
      <c r="K688" s="238"/>
      <c r="L688" s="238"/>
      <c r="M688" s="238"/>
      <c r="N688" s="238">
        <v>0</v>
      </c>
      <c r="O688" s="239"/>
      <c r="P688" s="1"/>
      <c r="Q688" s="268"/>
      <c r="R688" s="238"/>
      <c r="S688" s="238"/>
      <c r="T688" s="239"/>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row>
    <row r="689" spans="1:44" x14ac:dyDescent="0.35">
      <c r="A689" s="665"/>
      <c r="B689" s="267"/>
      <c r="C689" s="236"/>
      <c r="D689" s="236"/>
      <c r="E689" s="236">
        <f t="shared" ref="E689" si="101">COUNTA(Q689:S689)</f>
        <v>0</v>
      </c>
      <c r="F689" s="237"/>
      <c r="G689" s="191"/>
      <c r="H689" s="236"/>
      <c r="I689" s="236"/>
      <c r="J689" s="236"/>
      <c r="K689" s="236"/>
      <c r="L689" s="236"/>
      <c r="M689" s="236"/>
      <c r="N689" s="236"/>
      <c r="O689" s="237"/>
      <c r="P689" s="1"/>
      <c r="Q689" s="267"/>
      <c r="R689" s="236"/>
      <c r="S689" s="236"/>
      <c r="T689" s="237"/>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row>
    <row r="690" spans="1:44" x14ac:dyDescent="0.35">
      <c r="A690" s="665"/>
      <c r="B690" s="268"/>
      <c r="C690" s="238"/>
      <c r="D690" s="238"/>
      <c r="E690" s="238">
        <f t="shared" ref="E690" si="102">COUNTA(Q694:S694)</f>
        <v>0</v>
      </c>
      <c r="F690" s="239"/>
      <c r="G690" s="191"/>
      <c r="H690" s="238"/>
      <c r="I690" s="238"/>
      <c r="J690" s="238"/>
      <c r="K690" s="238"/>
      <c r="L690" s="238"/>
      <c r="M690" s="238"/>
      <c r="N690" s="238"/>
      <c r="O690" s="239"/>
      <c r="P690" s="1"/>
      <c r="Q690" s="268"/>
      <c r="R690" s="238"/>
      <c r="S690" s="238"/>
      <c r="T690" s="239"/>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row>
    <row r="691" spans="1:44" x14ac:dyDescent="0.35">
      <c r="A691" s="665"/>
      <c r="B691" s="267"/>
      <c r="C691" s="236"/>
      <c r="D691" s="236"/>
      <c r="E691" s="236">
        <f t="shared" ref="E691" si="103">COUNTA(Q691:S691)</f>
        <v>0</v>
      </c>
      <c r="F691" s="237"/>
      <c r="G691" s="191"/>
      <c r="H691" s="236"/>
      <c r="I691" s="236"/>
      <c r="J691" s="236"/>
      <c r="K691" s="236"/>
      <c r="L691" s="236"/>
      <c r="M691" s="236"/>
      <c r="N691" s="236"/>
      <c r="O691" s="237"/>
      <c r="P691" s="1"/>
      <c r="Q691" s="267"/>
      <c r="R691" s="236"/>
      <c r="S691" s="236"/>
      <c r="T691" s="237"/>
      <c r="U691" s="1"/>
      <c r="V691" s="1"/>
      <c r="W691" s="1"/>
      <c r="X691" s="1"/>
      <c r="Y691" s="1"/>
      <c r="Z691" s="1"/>
      <c r="AA691" s="1"/>
      <c r="AB691" s="1"/>
      <c r="AC691" s="1"/>
      <c r="AD691" s="1"/>
      <c r="AE691" s="1"/>
      <c r="AF691" s="1"/>
      <c r="AG691" s="1"/>
      <c r="AH691" s="1"/>
      <c r="AI691" s="1"/>
      <c r="AJ691" s="1"/>
      <c r="AK691" s="1"/>
      <c r="AL691" s="1"/>
      <c r="AM691" s="1"/>
      <c r="AN691" s="1"/>
      <c r="AO691" s="1"/>
      <c r="AP691" s="1"/>
      <c r="AQ691" s="1"/>
      <c r="AR691" s="1"/>
    </row>
    <row r="692" spans="1:44" ht="15" thickBot="1" x14ac:dyDescent="0.4">
      <c r="A692" s="666"/>
      <c r="B692" s="269"/>
      <c r="C692" s="240"/>
      <c r="D692" s="240"/>
      <c r="E692" s="240">
        <f t="shared" ref="E692" si="104">COUNTA(Q696:S696)</f>
        <v>0</v>
      </c>
      <c r="F692" s="241"/>
      <c r="G692" s="194"/>
      <c r="H692" s="240"/>
      <c r="I692" s="240"/>
      <c r="J692" s="240"/>
      <c r="K692" s="240"/>
      <c r="L692" s="240"/>
      <c r="M692" s="240"/>
      <c r="N692" s="240"/>
      <c r="O692" s="241"/>
      <c r="P692" s="1"/>
      <c r="Q692" s="269"/>
      <c r="R692" s="240"/>
      <c r="S692" s="240"/>
      <c r="T692" s="241"/>
      <c r="U692" s="1"/>
      <c r="V692" s="1"/>
      <c r="W692" s="1"/>
      <c r="X692" s="1"/>
      <c r="Y692" s="1"/>
      <c r="Z692" s="1"/>
      <c r="AA692" s="1"/>
      <c r="AB692" s="1"/>
      <c r="AC692" s="1"/>
      <c r="AD692" s="1"/>
      <c r="AE692" s="1"/>
      <c r="AF692" s="1"/>
      <c r="AG692" s="1"/>
      <c r="AH692" s="1"/>
      <c r="AI692" s="1"/>
      <c r="AJ692" s="1"/>
      <c r="AK692" s="1"/>
      <c r="AL692" s="1"/>
      <c r="AM692" s="1"/>
      <c r="AN692" s="1"/>
      <c r="AO692" s="1"/>
      <c r="AP692" s="1"/>
      <c r="AQ692" s="1"/>
      <c r="AR692" s="1"/>
    </row>
    <row r="693" spans="1:44" x14ac:dyDescent="0.35">
      <c r="A693" s="120"/>
      <c r="B693" s="120"/>
      <c r="C693" s="120"/>
      <c r="D693" s="120"/>
      <c r="E693" s="120"/>
      <c r="F693" s="120"/>
      <c r="G693" s="120"/>
      <c r="H693" s="120"/>
      <c r="I693" s="120"/>
      <c r="J693" s="120"/>
      <c r="K693" s="120"/>
      <c r="L693" s="120"/>
      <c r="M693" s="120"/>
      <c r="N693" s="120"/>
      <c r="O693" s="120"/>
      <c r="P693" s="120"/>
      <c r="Q693" s="120"/>
      <c r="R693" s="120"/>
      <c r="S693" s="120"/>
      <c r="T693" s="120"/>
      <c r="U693" s="120"/>
      <c r="V693" s="120"/>
      <c r="W693" s="120"/>
      <c r="X693" s="120"/>
      <c r="Y693" s="120"/>
      <c r="Z693" s="120"/>
      <c r="AA693" s="120"/>
      <c r="AB693" s="120"/>
      <c r="AC693" s="120"/>
      <c r="AD693" s="120"/>
      <c r="AE693" s="120"/>
      <c r="AF693" s="120"/>
      <c r="AG693" s="120"/>
      <c r="AH693" s="120"/>
      <c r="AI693" s="120"/>
      <c r="AJ693" s="120"/>
      <c r="AK693" s="120"/>
      <c r="AL693" s="120"/>
      <c r="AM693" s="120"/>
      <c r="AN693" s="120"/>
      <c r="AO693" s="120"/>
      <c r="AP693" s="120"/>
      <c r="AQ693" s="120"/>
    </row>
  </sheetData>
  <mergeCells count="189">
    <mergeCell ref="V664:Z664"/>
    <mergeCell ref="AA664:AE664"/>
    <mergeCell ref="AF664:AJ664"/>
    <mergeCell ref="AK664:AP664"/>
    <mergeCell ref="A667:A670"/>
    <mergeCell ref="A671:A675"/>
    <mergeCell ref="A676:A679"/>
    <mergeCell ref="A680:A686"/>
    <mergeCell ref="A687:A692"/>
    <mergeCell ref="V631:Z631"/>
    <mergeCell ref="AA631:AE631"/>
    <mergeCell ref="AF631:AJ631"/>
    <mergeCell ref="AK631:AP631"/>
    <mergeCell ref="A634:A637"/>
    <mergeCell ref="A638:A642"/>
    <mergeCell ref="A643:A646"/>
    <mergeCell ref="A647:A653"/>
    <mergeCell ref="A654:A659"/>
    <mergeCell ref="V598:Z598"/>
    <mergeCell ref="AA598:AE598"/>
    <mergeCell ref="AF598:AJ598"/>
    <mergeCell ref="AK598:AP598"/>
    <mergeCell ref="A601:A604"/>
    <mergeCell ref="A605:A609"/>
    <mergeCell ref="A610:A613"/>
    <mergeCell ref="A614:A620"/>
    <mergeCell ref="A621:A626"/>
    <mergeCell ref="V565:Z565"/>
    <mergeCell ref="AA565:AE565"/>
    <mergeCell ref="AF565:AJ565"/>
    <mergeCell ref="AK565:AP565"/>
    <mergeCell ref="A568:A571"/>
    <mergeCell ref="A572:A576"/>
    <mergeCell ref="A577:A580"/>
    <mergeCell ref="A581:A587"/>
    <mergeCell ref="A588:A593"/>
    <mergeCell ref="V532:Z532"/>
    <mergeCell ref="AA532:AE532"/>
    <mergeCell ref="AF532:AJ532"/>
    <mergeCell ref="AK532:AP532"/>
    <mergeCell ref="A535:A538"/>
    <mergeCell ref="A539:A543"/>
    <mergeCell ref="A544:A547"/>
    <mergeCell ref="A548:A554"/>
    <mergeCell ref="A555:A560"/>
    <mergeCell ref="V499:Z499"/>
    <mergeCell ref="AA499:AE499"/>
    <mergeCell ref="AF499:AJ499"/>
    <mergeCell ref="AK499:AP499"/>
    <mergeCell ref="A502:A505"/>
    <mergeCell ref="A506:A510"/>
    <mergeCell ref="A511:A514"/>
    <mergeCell ref="A515:A521"/>
    <mergeCell ref="A522:A527"/>
    <mergeCell ref="V466:Z466"/>
    <mergeCell ref="AA466:AE466"/>
    <mergeCell ref="AF466:AJ466"/>
    <mergeCell ref="AK466:AP466"/>
    <mergeCell ref="A469:A472"/>
    <mergeCell ref="A473:A477"/>
    <mergeCell ref="A478:A481"/>
    <mergeCell ref="A482:A488"/>
    <mergeCell ref="A489:A494"/>
    <mergeCell ref="V433:Z433"/>
    <mergeCell ref="AA433:AE433"/>
    <mergeCell ref="AF433:AJ433"/>
    <mergeCell ref="AK433:AP433"/>
    <mergeCell ref="A436:A439"/>
    <mergeCell ref="A440:A444"/>
    <mergeCell ref="A445:A448"/>
    <mergeCell ref="A449:A455"/>
    <mergeCell ref="A456:A461"/>
    <mergeCell ref="A403:A406"/>
    <mergeCell ref="A407:A411"/>
    <mergeCell ref="A412:A415"/>
    <mergeCell ref="A416:A422"/>
    <mergeCell ref="A423:A428"/>
    <mergeCell ref="A390:A395"/>
    <mergeCell ref="V400:Z400"/>
    <mergeCell ref="AA400:AE400"/>
    <mergeCell ref="AF400:AJ400"/>
    <mergeCell ref="A341:A345"/>
    <mergeCell ref="A346:A349"/>
    <mergeCell ref="A313:A316"/>
    <mergeCell ref="A317:A323"/>
    <mergeCell ref="A324:A329"/>
    <mergeCell ref="V334:Z334"/>
    <mergeCell ref="AA334:AE334"/>
    <mergeCell ref="AK400:AP400"/>
    <mergeCell ref="AK367:AP367"/>
    <mergeCell ref="A370:A373"/>
    <mergeCell ref="A374:A378"/>
    <mergeCell ref="A379:A382"/>
    <mergeCell ref="A383:A389"/>
    <mergeCell ref="A350:A356"/>
    <mergeCell ref="A357:A362"/>
    <mergeCell ref="V367:Z367"/>
    <mergeCell ref="AA367:AE367"/>
    <mergeCell ref="AF367:AJ367"/>
    <mergeCell ref="A308:A312"/>
    <mergeCell ref="A275:A279"/>
    <mergeCell ref="A280:A283"/>
    <mergeCell ref="A284:A290"/>
    <mergeCell ref="A291:A296"/>
    <mergeCell ref="V301:Z301"/>
    <mergeCell ref="AF334:AJ334"/>
    <mergeCell ref="AK334:AP334"/>
    <mergeCell ref="A337:A340"/>
    <mergeCell ref="V169:Z169"/>
    <mergeCell ref="A251:A257"/>
    <mergeCell ref="AF235:AJ235"/>
    <mergeCell ref="AK235:AP235"/>
    <mergeCell ref="AA301:AE301"/>
    <mergeCell ref="AF301:AJ301"/>
    <mergeCell ref="AK301:AP301"/>
    <mergeCell ref="A304:A307"/>
    <mergeCell ref="A225:A230"/>
    <mergeCell ref="A119:A125"/>
    <mergeCell ref="A126:A131"/>
    <mergeCell ref="V136:Z136"/>
    <mergeCell ref="AA136:AE136"/>
    <mergeCell ref="AF268:AJ268"/>
    <mergeCell ref="AK268:AP268"/>
    <mergeCell ref="A271:A274"/>
    <mergeCell ref="AK136:AP136"/>
    <mergeCell ref="A139:A142"/>
    <mergeCell ref="AF202:AJ202"/>
    <mergeCell ref="AK202:AP202"/>
    <mergeCell ref="A205:A208"/>
    <mergeCell ref="AK169:AP169"/>
    <mergeCell ref="A172:A175"/>
    <mergeCell ref="A185:A191"/>
    <mergeCell ref="A192:A197"/>
    <mergeCell ref="A181:A184"/>
    <mergeCell ref="A176:A180"/>
    <mergeCell ref="V202:Z202"/>
    <mergeCell ref="AF169:AJ169"/>
    <mergeCell ref="AF136:AJ136"/>
    <mergeCell ref="A148:A151"/>
    <mergeCell ref="A152:A158"/>
    <mergeCell ref="A159:A164"/>
    <mergeCell ref="AA70:AE70"/>
    <mergeCell ref="A53:A59"/>
    <mergeCell ref="A60:A65"/>
    <mergeCell ref="A7:A10"/>
    <mergeCell ref="A11:A15"/>
    <mergeCell ref="A16:A19"/>
    <mergeCell ref="A20:A26"/>
    <mergeCell ref="A27:A32"/>
    <mergeCell ref="V268:Z268"/>
    <mergeCell ref="AA268:AE268"/>
    <mergeCell ref="A258:A263"/>
    <mergeCell ref="A238:A241"/>
    <mergeCell ref="A242:A246"/>
    <mergeCell ref="A247:A250"/>
    <mergeCell ref="A110:A114"/>
    <mergeCell ref="A115:A118"/>
    <mergeCell ref="V235:Z235"/>
    <mergeCell ref="AA235:AE235"/>
    <mergeCell ref="A143:A147"/>
    <mergeCell ref="AA169:AE169"/>
    <mergeCell ref="AA202:AE202"/>
    <mergeCell ref="A209:A213"/>
    <mergeCell ref="A214:A217"/>
    <mergeCell ref="A218:A224"/>
    <mergeCell ref="AK4:AP4"/>
    <mergeCell ref="V4:Z4"/>
    <mergeCell ref="AA4:AE4"/>
    <mergeCell ref="V37:Z37"/>
    <mergeCell ref="AA37:AE37"/>
    <mergeCell ref="AF37:AJ37"/>
    <mergeCell ref="AK37:AP37"/>
    <mergeCell ref="AF4:AJ4"/>
    <mergeCell ref="A106:A109"/>
    <mergeCell ref="AF70:AJ70"/>
    <mergeCell ref="A93:A98"/>
    <mergeCell ref="V103:Z103"/>
    <mergeCell ref="AA103:AE103"/>
    <mergeCell ref="AK70:AP70"/>
    <mergeCell ref="AK103:AP103"/>
    <mergeCell ref="A73:A76"/>
    <mergeCell ref="A77:A81"/>
    <mergeCell ref="A82:A85"/>
    <mergeCell ref="A86:A92"/>
    <mergeCell ref="AF103:AJ103"/>
    <mergeCell ref="A40:A43"/>
    <mergeCell ref="A44:A48"/>
    <mergeCell ref="A49:A52"/>
    <mergeCell ref="V70:Z70"/>
  </mergeCells>
  <dataValidations count="1">
    <dataValidation type="list" allowBlank="1" showInputMessage="1" showErrorMessage="1" sqref="B3 B36 B69 B102 B135 B168 B201 B234 B267 B300 B333 B366 B399 B432 B465 B498 B531 B564 B597 B630 B663" xr:uid="{8CFD0005-03CF-4A98-BF1E-835628C60F32}">
      <formula1>$AR$1:$AR$12</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8FC5D-F5BC-4F69-BD61-E36E2F2BDBB6}">
  <sheetPr codeName="Foglio14"/>
  <dimension ref="A1:AR693"/>
  <sheetViews>
    <sheetView topLeftCell="E72" zoomScale="81" workbookViewId="0">
      <selection activeCell="X98" sqref="X98"/>
    </sheetView>
  </sheetViews>
  <sheetFormatPr defaultRowHeight="14.5" x14ac:dyDescent="0.35"/>
  <cols>
    <col min="1" max="1" width="21.453125" bestFit="1" customWidth="1"/>
    <col min="2" max="2" width="22" bestFit="1" customWidth="1"/>
    <col min="8" max="8" width="9.6328125" customWidth="1"/>
    <col min="9" max="9" width="11.6328125" customWidth="1"/>
    <col min="12" max="12" width="12.36328125" customWidth="1"/>
    <col min="13" max="13" width="12.6328125" customWidth="1"/>
    <col min="14" max="14" width="9.6328125" customWidth="1"/>
    <col min="17" max="18" width="10.453125" bestFit="1" customWidth="1"/>
    <col min="19" max="19" width="10.36328125" customWidth="1"/>
  </cols>
  <sheetData>
    <row r="1" spans="1:44" x14ac:dyDescent="0.35">
      <c r="A1" s="122" t="s">
        <v>152</v>
      </c>
      <c r="B1" s="178" t="s">
        <v>449</v>
      </c>
      <c r="G1" s="120"/>
      <c r="AR1" t="s">
        <v>153</v>
      </c>
    </row>
    <row r="2" spans="1:44" x14ac:dyDescent="0.35">
      <c r="A2" s="123" t="s">
        <v>154</v>
      </c>
      <c r="B2" s="181">
        <v>1</v>
      </c>
      <c r="G2" s="120"/>
      <c r="AR2" t="s">
        <v>155</v>
      </c>
    </row>
    <row r="3" spans="1:44" ht="15" thickBot="1" x14ac:dyDescent="0.4">
      <c r="A3" s="125" t="s">
        <v>156</v>
      </c>
      <c r="B3" s="126" t="s">
        <v>190</v>
      </c>
      <c r="G3" s="120"/>
      <c r="AR3" s="3" t="s">
        <v>158</v>
      </c>
    </row>
    <row r="4" spans="1:44" x14ac:dyDescent="0.35">
      <c r="A4" s="4"/>
      <c r="B4" s="4"/>
      <c r="C4" s="4"/>
      <c r="D4" s="4"/>
      <c r="E4" s="4"/>
      <c r="F4" s="4"/>
      <c r="G4" s="121"/>
      <c r="H4" s="4"/>
      <c r="I4" s="4"/>
      <c r="J4" s="4"/>
      <c r="K4" s="4"/>
      <c r="L4" s="4"/>
      <c r="M4" s="4"/>
      <c r="N4" s="4"/>
      <c r="O4" s="4"/>
      <c r="P4" s="4"/>
      <c r="Q4" s="4"/>
      <c r="R4" s="4"/>
      <c r="S4" s="4"/>
      <c r="T4" s="4"/>
      <c r="U4" s="4"/>
      <c r="V4" s="658" t="s">
        <v>159</v>
      </c>
      <c r="W4" s="659"/>
      <c r="X4" s="659"/>
      <c r="Y4" s="659"/>
      <c r="Z4" s="659"/>
      <c r="AA4" s="658" t="s">
        <v>160</v>
      </c>
      <c r="AB4" s="659"/>
      <c r="AC4" s="659"/>
      <c r="AD4" s="659"/>
      <c r="AE4" s="659"/>
      <c r="AF4" s="658" t="s">
        <v>161</v>
      </c>
      <c r="AG4" s="659"/>
      <c r="AH4" s="659"/>
      <c r="AI4" s="659"/>
      <c r="AJ4" s="660"/>
      <c r="AK4" s="655" t="s">
        <v>162</v>
      </c>
      <c r="AL4" s="656"/>
      <c r="AM4" s="656"/>
      <c r="AN4" s="656"/>
      <c r="AO4" s="656"/>
      <c r="AP4" s="657"/>
      <c r="AQ4" s="4"/>
      <c r="AR4" t="s">
        <v>163</v>
      </c>
    </row>
    <row r="5" spans="1:44" ht="43.5" x14ac:dyDescent="0.35">
      <c r="A5" s="4"/>
      <c r="B5" s="69" t="s">
        <v>56</v>
      </c>
      <c r="C5" s="70" t="s">
        <v>57</v>
      </c>
      <c r="D5" s="70" t="s">
        <v>58</v>
      </c>
      <c r="E5" s="69" t="s">
        <v>164</v>
      </c>
      <c r="F5" s="71" t="s">
        <v>59</v>
      </c>
      <c r="G5" s="121"/>
      <c r="H5" s="284" t="s">
        <v>165</v>
      </c>
      <c r="I5" s="285" t="s">
        <v>166</v>
      </c>
      <c r="J5" s="285" t="s">
        <v>167</v>
      </c>
      <c r="K5" s="286" t="s">
        <v>168</v>
      </c>
      <c r="L5" s="285" t="s">
        <v>169</v>
      </c>
      <c r="M5" s="285" t="s">
        <v>170</v>
      </c>
      <c r="N5" s="285" t="s">
        <v>171</v>
      </c>
      <c r="O5" s="287" t="s">
        <v>172</v>
      </c>
      <c r="Q5" s="114" t="s">
        <v>173</v>
      </c>
      <c r="R5" s="115" t="s">
        <v>174</v>
      </c>
      <c r="S5" s="116" t="s">
        <v>175</v>
      </c>
      <c r="T5" s="72" t="s">
        <v>176</v>
      </c>
      <c r="V5" s="76" t="s">
        <v>177</v>
      </c>
      <c r="W5" s="77" t="s">
        <v>178</v>
      </c>
      <c r="X5" s="77" t="s">
        <v>179</v>
      </c>
      <c r="Y5" s="77" t="s">
        <v>180</v>
      </c>
      <c r="Z5" s="78" t="s">
        <v>181</v>
      </c>
      <c r="AA5" s="76" t="s">
        <v>177</v>
      </c>
      <c r="AB5" s="77" t="s">
        <v>178</v>
      </c>
      <c r="AC5" s="77" t="s">
        <v>179</v>
      </c>
      <c r="AD5" s="77" t="s">
        <v>180</v>
      </c>
      <c r="AE5" s="78" t="s">
        <v>181</v>
      </c>
      <c r="AF5" s="76" t="s">
        <v>177</v>
      </c>
      <c r="AG5" s="77" t="s">
        <v>178</v>
      </c>
      <c r="AH5" s="77" t="s">
        <v>179</v>
      </c>
      <c r="AI5" s="77" t="s">
        <v>180</v>
      </c>
      <c r="AJ5" s="79" t="s">
        <v>181</v>
      </c>
      <c r="AK5" s="80" t="s">
        <v>173</v>
      </c>
      <c r="AL5" s="81"/>
      <c r="AM5" s="81" t="s">
        <v>174</v>
      </c>
      <c r="AN5" s="81"/>
      <c r="AO5" s="81" t="s">
        <v>175</v>
      </c>
      <c r="AP5" s="82"/>
      <c r="AR5" t="s">
        <v>182</v>
      </c>
    </row>
    <row r="6" spans="1:44" ht="15" thickBot="1" x14ac:dyDescent="0.4">
      <c r="F6" s="5"/>
      <c r="G6" s="120"/>
      <c r="AR6" t="s">
        <v>183</v>
      </c>
    </row>
    <row r="7" spans="1:44" x14ac:dyDescent="0.35">
      <c r="A7" s="661" t="s">
        <v>60</v>
      </c>
      <c r="B7" s="255" t="s">
        <v>61</v>
      </c>
      <c r="C7" s="212"/>
      <c r="D7" s="212"/>
      <c r="E7" s="212">
        <f t="shared" ref="E7:E26" si="0">COUNTA(Q7:S7)</f>
        <v>2</v>
      </c>
      <c r="F7" s="213" cm="1">
        <f t="array" ref="F7">INDEX(CALCOLI!$R$12:$AC$12, ,_xlfn.XMATCH(B3,CALCOLI!$R$1:$AC$1,0))</f>
        <v>330</v>
      </c>
      <c r="G7" s="190"/>
      <c r="H7" s="255">
        <v>0.1</v>
      </c>
      <c r="I7" s="212">
        <v>10</v>
      </c>
      <c r="J7" s="212" t="s">
        <v>184</v>
      </c>
      <c r="K7" s="212">
        <v>0</v>
      </c>
      <c r="L7" s="212">
        <v>1</v>
      </c>
      <c r="M7" s="212" t="s">
        <v>184</v>
      </c>
      <c r="N7" s="212">
        <v>0</v>
      </c>
      <c r="O7" s="256">
        <v>0</v>
      </c>
      <c r="P7" s="1"/>
      <c r="Q7" s="255" t="str" cm="1">
        <f t="array" ref="Q7">INDEX(CALCOLI!$R$17:$AC$17, ,_xlfn.XMATCH(B3,CALCOLI!$R$1:$AC$1,0))</f>
        <v>264,324</v>
      </c>
      <c r="R7" s="212" t="str" cm="1">
        <f t="array" ref="R7">INDEX(CALCOLI!$R$18:$AC$18, ,_xlfn.XMATCH(B3,CALCOLI!$R$1:$AC$1,0))</f>
        <v>1037,1307</v>
      </c>
      <c r="S7" s="212"/>
      <c r="T7" s="256">
        <v>0.1</v>
      </c>
      <c r="U7" s="1"/>
      <c r="V7" s="1"/>
      <c r="W7" s="1"/>
      <c r="X7" s="1"/>
      <c r="Y7" s="1"/>
      <c r="Z7" s="1"/>
      <c r="AA7" s="1"/>
      <c r="AB7" s="1"/>
      <c r="AC7" s="1"/>
      <c r="AD7" s="1"/>
      <c r="AE7" s="1"/>
      <c r="AF7" s="1"/>
      <c r="AG7" s="1"/>
      <c r="AH7" s="1"/>
      <c r="AI7" s="1"/>
      <c r="AJ7" s="1"/>
      <c r="AK7" s="1"/>
      <c r="AL7" s="1"/>
      <c r="AM7" s="1"/>
      <c r="AN7" s="1"/>
      <c r="AO7" s="1"/>
      <c r="AP7" s="1"/>
      <c r="AQ7" s="1"/>
      <c r="AR7" s="1" t="s">
        <v>185</v>
      </c>
    </row>
    <row r="8" spans="1:44" x14ac:dyDescent="0.35">
      <c r="A8" s="662"/>
      <c r="B8" s="288" t="s">
        <v>62</v>
      </c>
      <c r="C8" s="214"/>
      <c r="D8" s="214"/>
      <c r="E8" s="214">
        <f t="shared" si="0"/>
        <v>2</v>
      </c>
      <c r="F8" s="215" cm="1">
        <f t="array" ref="F8">INDEX(CALCOLI!$R$12:$AC$12, ,_xlfn.XMATCH(B3,CALCOLI!$R$1:$AC$1,0))</f>
        <v>330</v>
      </c>
      <c r="G8" s="191"/>
      <c r="H8" s="257">
        <v>0.1</v>
      </c>
      <c r="I8" s="215">
        <v>10</v>
      </c>
      <c r="J8" s="215" t="s">
        <v>184</v>
      </c>
      <c r="K8" s="215">
        <v>0</v>
      </c>
      <c r="L8" s="215">
        <v>1</v>
      </c>
      <c r="M8" s="215" t="s">
        <v>184</v>
      </c>
      <c r="N8" s="215">
        <v>0</v>
      </c>
      <c r="O8" s="258">
        <v>0</v>
      </c>
      <c r="P8" s="1"/>
      <c r="Q8" s="257" t="str" cm="1">
        <f t="array" ref="Q8">INDEX(CALCOLI!$R$17:$AC$17, ,_xlfn.XMATCH(B3,CALCOLI!$R$1:$AC$1,0))</f>
        <v>264,324</v>
      </c>
      <c r="R8" s="215" t="str" cm="1">
        <f t="array" ref="R8">INDEX(CALCOLI!$R$18:$AC$18, ,_xlfn.XMATCH(B3,CALCOLI!$R$1:$AC$1,0))</f>
        <v>1037,1307</v>
      </c>
      <c r="S8" s="215"/>
      <c r="T8" s="258">
        <v>0.1</v>
      </c>
      <c r="U8" s="1"/>
      <c r="V8" s="192"/>
      <c r="W8" s="1"/>
      <c r="X8" s="1"/>
      <c r="Y8" s="192"/>
      <c r="Z8" s="192"/>
      <c r="AA8" s="192"/>
      <c r="AB8" s="192"/>
      <c r="AC8" s="192"/>
      <c r="AD8" s="192"/>
      <c r="AE8" s="1"/>
      <c r="AF8" s="1"/>
      <c r="AG8" s="1"/>
      <c r="AH8" s="1"/>
      <c r="AI8" s="1"/>
      <c r="AJ8" s="1"/>
      <c r="AK8" s="1"/>
      <c r="AL8" s="1"/>
      <c r="AM8" s="1"/>
      <c r="AN8" s="1"/>
      <c r="AO8" s="1"/>
      <c r="AP8" s="1"/>
      <c r="AQ8" s="1"/>
      <c r="AR8" s="1" t="s">
        <v>157</v>
      </c>
    </row>
    <row r="9" spans="1:44" x14ac:dyDescent="0.35">
      <c r="A9" s="662"/>
      <c r="B9" s="259" t="s">
        <v>63</v>
      </c>
      <c r="C9" s="218"/>
      <c r="D9" s="218"/>
      <c r="E9" s="217">
        <f t="shared" si="0"/>
        <v>2</v>
      </c>
      <c r="F9" s="219" cm="1">
        <f t="array" ref="F9">INDEX(CALCOLI!$R$20:$AC$20, ,_xlfn.XMATCH(B3,CALCOLI!$R$1:$AC$1,0))</f>
        <v>667</v>
      </c>
      <c r="G9" s="193"/>
      <c r="H9" s="259">
        <v>0.1</v>
      </c>
      <c r="I9" s="217">
        <v>1</v>
      </c>
      <c r="J9" s="217" t="s">
        <v>184</v>
      </c>
      <c r="K9" s="217">
        <v>0</v>
      </c>
      <c r="L9" s="217">
        <v>1</v>
      </c>
      <c r="M9" s="217" t="s">
        <v>186</v>
      </c>
      <c r="N9" s="217">
        <v>0</v>
      </c>
      <c r="O9" s="260">
        <v>2</v>
      </c>
      <c r="P9" s="1"/>
      <c r="Q9" s="259" t="str" cm="1">
        <f t="array" ref="Q9">INDEX(CALCOLI!$R$21:$AC$21, ,_xlfn.XMATCH(B3,CALCOLI!$R$1:$AC$1,0))</f>
        <v>1067,1440</v>
      </c>
      <c r="R9" s="217" t="str" cm="1">
        <f t="array" ref="R9">INDEX(CALCOLI!$R$22:$AC$22, ,_xlfn.XMATCH(B3,CALCOLI!$R$1:$AC$1,0))</f>
        <v>0,294</v>
      </c>
      <c r="S9" s="217"/>
      <c r="T9" s="260">
        <v>0.1</v>
      </c>
      <c r="U9" s="1"/>
      <c r="V9" s="1"/>
      <c r="W9" s="1"/>
      <c r="X9" s="1"/>
      <c r="Y9" s="1"/>
      <c r="Z9" s="1"/>
      <c r="AA9" s="1"/>
      <c r="AB9" s="1"/>
      <c r="AC9" s="1"/>
      <c r="AD9" s="1"/>
      <c r="AE9" s="1"/>
      <c r="AF9" s="1"/>
      <c r="AG9" s="1"/>
      <c r="AH9" s="1"/>
      <c r="AI9" s="1"/>
      <c r="AJ9" s="1"/>
      <c r="AK9" s="1"/>
      <c r="AL9" s="1"/>
      <c r="AM9" s="1"/>
      <c r="AN9" s="1"/>
      <c r="AO9" s="1"/>
      <c r="AP9" s="1"/>
      <c r="AQ9" s="1"/>
      <c r="AR9" s="1" t="s">
        <v>187</v>
      </c>
    </row>
    <row r="10" spans="1:44" ht="15" thickBot="1" x14ac:dyDescent="0.4">
      <c r="A10" s="663"/>
      <c r="B10" s="291"/>
      <c r="C10" s="216"/>
      <c r="D10" s="216"/>
      <c r="E10" s="214">
        <f t="shared" si="0"/>
        <v>0</v>
      </c>
      <c r="F10" s="292"/>
      <c r="G10" s="194"/>
      <c r="H10" s="272"/>
      <c r="I10" s="273"/>
      <c r="J10" s="273"/>
      <c r="K10" s="273"/>
      <c r="L10" s="273"/>
      <c r="M10" s="273"/>
      <c r="N10" s="273"/>
      <c r="O10" s="274"/>
      <c r="P10" s="1"/>
      <c r="Q10" s="272"/>
      <c r="R10" s="273"/>
      <c r="S10" s="273"/>
      <c r="T10" s="274"/>
      <c r="U10" s="1"/>
      <c r="V10" s="1"/>
      <c r="W10" s="1"/>
      <c r="X10" s="1"/>
      <c r="Y10" s="1"/>
      <c r="Z10" s="1"/>
      <c r="AA10" s="1"/>
      <c r="AB10" s="1"/>
      <c r="AC10" s="1"/>
      <c r="AD10" s="1"/>
      <c r="AE10" s="1"/>
      <c r="AF10" s="1"/>
      <c r="AG10" s="1"/>
      <c r="AH10" s="1"/>
      <c r="AI10" s="1"/>
      <c r="AJ10" s="1"/>
      <c r="AK10" s="1"/>
      <c r="AL10" s="1"/>
      <c r="AM10" s="1"/>
      <c r="AN10" s="1"/>
      <c r="AO10" s="1"/>
      <c r="AP10" s="1"/>
      <c r="AQ10" s="1"/>
      <c r="AR10" s="1" t="s">
        <v>188</v>
      </c>
    </row>
    <row r="11" spans="1:44" x14ac:dyDescent="0.35">
      <c r="A11" s="667" t="s">
        <v>64</v>
      </c>
      <c r="B11" s="275" t="s">
        <v>65</v>
      </c>
      <c r="C11" s="220">
        <v>2</v>
      </c>
      <c r="D11" s="220">
        <v>5</v>
      </c>
      <c r="E11" s="220">
        <f t="shared" si="0"/>
        <v>1</v>
      </c>
      <c r="F11" s="242">
        <v>120</v>
      </c>
      <c r="G11" s="190"/>
      <c r="H11" s="270">
        <v>0.2</v>
      </c>
      <c r="I11" s="270">
        <v>30</v>
      </c>
      <c r="J11" s="270" t="s">
        <v>184</v>
      </c>
      <c r="K11" s="270">
        <v>0</v>
      </c>
      <c r="L11" s="270">
        <v>1</v>
      </c>
      <c r="M11" s="270" t="s">
        <v>184</v>
      </c>
      <c r="N11" s="270">
        <v>0</v>
      </c>
      <c r="O11" s="271">
        <v>0</v>
      </c>
      <c r="P11" s="1"/>
      <c r="Q11" s="566" t="s">
        <v>192</v>
      </c>
      <c r="R11" s="220"/>
      <c r="S11" s="220"/>
      <c r="T11" s="242">
        <v>0.1</v>
      </c>
      <c r="U11" s="1"/>
      <c r="V11" s="1"/>
      <c r="W11" s="1"/>
      <c r="X11" s="1"/>
      <c r="Y11" s="1"/>
      <c r="Z11" s="1"/>
      <c r="AA11" s="1"/>
      <c r="AB11" s="1"/>
      <c r="AC11" s="1"/>
      <c r="AD11" s="1"/>
      <c r="AE11" s="1"/>
      <c r="AF11" s="1"/>
      <c r="AG11" s="1"/>
      <c r="AH11" s="1"/>
      <c r="AI11" s="1"/>
      <c r="AJ11" s="1"/>
      <c r="AK11" s="1"/>
      <c r="AL11" s="1"/>
      <c r="AM11" s="1"/>
      <c r="AN11" s="1"/>
      <c r="AO11" s="1"/>
      <c r="AP11" s="1"/>
      <c r="AQ11" s="1"/>
      <c r="AR11" s="1" t="s">
        <v>189</v>
      </c>
    </row>
    <row r="12" spans="1:44" x14ac:dyDescent="0.35">
      <c r="A12" s="668"/>
      <c r="B12" s="262" t="s">
        <v>66</v>
      </c>
      <c r="C12" s="223"/>
      <c r="D12" s="223"/>
      <c r="E12" s="223">
        <f t="shared" si="0"/>
        <v>0</v>
      </c>
      <c r="F12" s="245"/>
      <c r="G12" s="191"/>
      <c r="H12" s="223">
        <v>0.4</v>
      </c>
      <c r="I12" s="223">
        <v>20</v>
      </c>
      <c r="J12" s="223" t="s">
        <v>184</v>
      </c>
      <c r="K12" s="223">
        <v>0</v>
      </c>
      <c r="L12" s="223">
        <v>0.8</v>
      </c>
      <c r="M12" s="223" t="s">
        <v>184</v>
      </c>
      <c r="N12" s="223">
        <v>0</v>
      </c>
      <c r="O12" s="245">
        <v>0</v>
      </c>
      <c r="P12" s="1"/>
      <c r="Q12" s="262"/>
      <c r="R12" s="223"/>
      <c r="S12" s="223"/>
      <c r="T12" s="245">
        <v>0.2</v>
      </c>
      <c r="U12" s="1"/>
      <c r="V12" s="1"/>
      <c r="W12" s="1"/>
      <c r="X12" s="1"/>
      <c r="Y12" s="1"/>
      <c r="Z12" s="1"/>
      <c r="AA12" s="1"/>
      <c r="AB12" s="1"/>
      <c r="AC12" s="1"/>
      <c r="AD12" s="1"/>
      <c r="AE12" s="1"/>
      <c r="AF12" s="1"/>
      <c r="AG12" s="1"/>
      <c r="AH12" s="1"/>
      <c r="AI12" s="1"/>
      <c r="AJ12" s="1"/>
      <c r="AK12" s="1"/>
      <c r="AL12" s="1"/>
      <c r="AM12" s="1"/>
      <c r="AN12" s="1"/>
      <c r="AO12" s="1"/>
      <c r="AP12" s="1"/>
      <c r="AQ12" s="1"/>
      <c r="AR12" s="1" t="s">
        <v>190</v>
      </c>
    </row>
    <row r="13" spans="1:44" x14ac:dyDescent="0.35">
      <c r="A13" s="668"/>
      <c r="B13" s="261" t="s">
        <v>67</v>
      </c>
      <c r="C13" s="221">
        <v>1</v>
      </c>
      <c r="D13" s="221">
        <v>40</v>
      </c>
      <c r="E13" s="221">
        <f t="shared" si="0"/>
        <v>1</v>
      </c>
      <c r="F13" s="243">
        <v>120</v>
      </c>
      <c r="G13" s="191"/>
      <c r="H13" s="221">
        <v>0.25</v>
      </c>
      <c r="I13" s="221">
        <v>30</v>
      </c>
      <c r="J13" s="221" t="s">
        <v>184</v>
      </c>
      <c r="K13" s="221">
        <v>0</v>
      </c>
      <c r="L13" s="221">
        <v>0.8</v>
      </c>
      <c r="M13" s="221" t="s">
        <v>184</v>
      </c>
      <c r="N13" s="221">
        <v>0</v>
      </c>
      <c r="O13" s="243">
        <v>0</v>
      </c>
      <c r="P13" s="1"/>
      <c r="Q13" s="567" t="s">
        <v>490</v>
      </c>
      <c r="R13" s="221"/>
      <c r="S13" s="221"/>
      <c r="T13" s="243">
        <v>0.15</v>
      </c>
      <c r="U13" s="1"/>
      <c r="V13" s="1"/>
      <c r="W13" s="1"/>
      <c r="X13" s="1"/>
      <c r="Y13" s="1"/>
      <c r="Z13" s="1"/>
      <c r="AA13" s="1"/>
      <c r="AB13" s="1"/>
      <c r="AC13" s="1"/>
      <c r="AD13" s="1"/>
      <c r="AE13" s="1"/>
      <c r="AF13" s="1"/>
      <c r="AG13" s="1"/>
      <c r="AH13" s="1"/>
      <c r="AI13" s="1"/>
      <c r="AJ13" s="1"/>
      <c r="AK13" s="1"/>
      <c r="AL13" s="1"/>
      <c r="AM13" s="1"/>
      <c r="AN13" s="1"/>
      <c r="AO13" s="1"/>
      <c r="AP13" s="1"/>
      <c r="AQ13" s="1"/>
      <c r="AR13" s="1"/>
    </row>
    <row r="14" spans="1:44" x14ac:dyDescent="0.35">
      <c r="A14" s="668"/>
      <c r="B14" s="262" t="s">
        <v>68</v>
      </c>
      <c r="C14" s="223">
        <v>2</v>
      </c>
      <c r="D14" s="223">
        <v>20</v>
      </c>
      <c r="E14" s="223">
        <f t="shared" si="0"/>
        <v>1</v>
      </c>
      <c r="F14" s="245">
        <v>120</v>
      </c>
      <c r="G14" s="191"/>
      <c r="H14" s="223">
        <v>0.4</v>
      </c>
      <c r="I14" s="223">
        <v>20</v>
      </c>
      <c r="J14" s="223" t="s">
        <v>184</v>
      </c>
      <c r="K14" s="223">
        <v>0</v>
      </c>
      <c r="L14" s="223">
        <v>0.8</v>
      </c>
      <c r="M14" s="223" t="s">
        <v>184</v>
      </c>
      <c r="N14" s="223">
        <v>0</v>
      </c>
      <c r="O14" s="245">
        <v>0</v>
      </c>
      <c r="P14" s="1"/>
      <c r="Q14" s="568" t="s">
        <v>192</v>
      </c>
      <c r="R14" s="223"/>
      <c r="S14" s="223"/>
      <c r="T14" s="245">
        <v>0.2</v>
      </c>
      <c r="U14" s="1"/>
      <c r="V14" s="1"/>
      <c r="W14" s="1"/>
      <c r="X14" s="1"/>
      <c r="Y14" s="1"/>
      <c r="Z14" s="1"/>
      <c r="AA14" s="1"/>
      <c r="AB14" s="1"/>
      <c r="AC14" s="1"/>
      <c r="AD14" s="1"/>
      <c r="AE14" s="1"/>
      <c r="AF14" s="1"/>
      <c r="AG14" s="1"/>
      <c r="AH14" s="1"/>
      <c r="AI14" s="1"/>
      <c r="AJ14" s="1"/>
      <c r="AK14" s="1"/>
      <c r="AL14" s="1"/>
      <c r="AM14" s="1"/>
      <c r="AN14" s="1"/>
      <c r="AO14" s="1"/>
      <c r="AP14" s="1"/>
      <c r="AQ14" s="1"/>
      <c r="AR14" s="1"/>
    </row>
    <row r="15" spans="1:44" ht="15" thickBot="1" x14ac:dyDescent="0.4">
      <c r="A15" s="669"/>
      <c r="B15" s="276"/>
      <c r="C15" s="222"/>
      <c r="D15" s="222"/>
      <c r="E15" s="221">
        <f t="shared" si="0"/>
        <v>0</v>
      </c>
      <c r="F15" s="244"/>
      <c r="G15" s="194"/>
      <c r="H15" s="222"/>
      <c r="I15" s="222"/>
      <c r="J15" s="222"/>
      <c r="K15" s="222"/>
      <c r="L15" s="222"/>
      <c r="M15" s="222"/>
      <c r="N15" s="222"/>
      <c r="O15" s="244"/>
      <c r="P15" s="1"/>
      <c r="Q15" s="276"/>
      <c r="R15" s="222"/>
      <c r="S15" s="222"/>
      <c r="T15" s="244"/>
      <c r="U15" s="1"/>
      <c r="V15" s="1"/>
      <c r="W15" s="1"/>
      <c r="X15" s="1"/>
      <c r="Y15" s="1"/>
      <c r="Z15" s="1"/>
      <c r="AA15" s="1"/>
      <c r="AB15" s="1"/>
      <c r="AC15" s="1"/>
      <c r="AD15" s="1"/>
      <c r="AE15" s="1"/>
      <c r="AF15" s="1"/>
      <c r="AG15" s="1"/>
      <c r="AH15" s="1"/>
      <c r="AI15" s="1"/>
      <c r="AJ15" s="1"/>
      <c r="AK15" s="1"/>
      <c r="AL15" s="1"/>
      <c r="AM15" s="1"/>
      <c r="AN15" s="1"/>
      <c r="AO15" s="1"/>
      <c r="AP15" s="1"/>
      <c r="AQ15" s="1"/>
      <c r="AR15" s="1"/>
    </row>
    <row r="16" spans="1:44" x14ac:dyDescent="0.35">
      <c r="A16" s="670" t="s">
        <v>69</v>
      </c>
      <c r="B16" s="277" t="s">
        <v>70</v>
      </c>
      <c r="C16" s="224"/>
      <c r="D16" s="224"/>
      <c r="E16" s="224">
        <f t="shared" si="0"/>
        <v>2</v>
      </c>
      <c r="F16" s="225" cm="1">
        <f t="array" ref="F16">INDEX(CALCOLI!$R$2:$AC$2, ,_xlfn.XMATCH(B3,CALCOLI!$R$1:$AC$1,0))</f>
        <v>60</v>
      </c>
      <c r="G16" s="190"/>
      <c r="H16" s="224">
        <v>0.2</v>
      </c>
      <c r="I16" s="224">
        <v>30</v>
      </c>
      <c r="J16" s="224" t="s">
        <v>184</v>
      </c>
      <c r="K16" s="224">
        <v>0</v>
      </c>
      <c r="L16" s="224">
        <v>1</v>
      </c>
      <c r="M16" s="224" t="s">
        <v>184</v>
      </c>
      <c r="N16" s="224">
        <v>0</v>
      </c>
      <c r="O16" s="246">
        <v>0</v>
      </c>
      <c r="P16" s="1"/>
      <c r="Q16" s="277" t="str" cm="1">
        <f t="array" ref="Q16">INDEX(CALCOLI!$R$5:$AC$5, ,_xlfn.XMATCH(B3,CALCOLI!$R$1:$AC$1,0))</f>
        <v>360,420</v>
      </c>
      <c r="R16" s="224" t="str" cm="1">
        <f t="array" ref="R16">INDEX(CALCOLI!$R$6:$AC$6, ,_xlfn.XMATCH(B3,CALCOLI!$R$1:$AC$1,0))</f>
        <v>900,900</v>
      </c>
      <c r="S16" s="224"/>
      <c r="T16" s="246">
        <v>0.1</v>
      </c>
      <c r="U16" s="1"/>
      <c r="V16" s="1"/>
      <c r="W16" s="1"/>
      <c r="X16" s="1"/>
      <c r="Y16" s="1"/>
      <c r="Z16" s="1"/>
      <c r="AA16" s="1"/>
      <c r="AB16" s="1"/>
      <c r="AC16" s="1"/>
      <c r="AD16" s="1"/>
      <c r="AE16" s="1"/>
      <c r="AF16" s="1"/>
      <c r="AG16" s="1"/>
      <c r="AH16" s="1"/>
      <c r="AI16" s="1"/>
      <c r="AJ16" s="1"/>
      <c r="AK16" s="1"/>
      <c r="AL16" s="1"/>
      <c r="AM16" s="1"/>
      <c r="AN16" s="1"/>
      <c r="AO16" s="1"/>
      <c r="AP16" s="1"/>
      <c r="AQ16" s="1"/>
      <c r="AR16" s="1"/>
    </row>
    <row r="17" spans="1:44" x14ac:dyDescent="0.35">
      <c r="A17" s="671"/>
      <c r="B17" s="264" t="s">
        <v>71</v>
      </c>
      <c r="C17" s="227"/>
      <c r="D17" s="227"/>
      <c r="E17" s="227">
        <f t="shared" si="0"/>
        <v>2</v>
      </c>
      <c r="F17" s="228" cm="1">
        <f t="array" ref="F17">INDEX(CALCOLI!$R$2:$AC$2, ,_xlfn.XMATCH(B3,CALCOLI!$R$1:$AC$1,0))</f>
        <v>60</v>
      </c>
      <c r="G17" s="191"/>
      <c r="H17" s="227">
        <v>0.2</v>
      </c>
      <c r="I17" s="227">
        <v>30</v>
      </c>
      <c r="J17" s="227" t="s">
        <v>184</v>
      </c>
      <c r="K17" s="227">
        <v>0</v>
      </c>
      <c r="L17" s="227">
        <v>1</v>
      </c>
      <c r="M17" s="227" t="s">
        <v>184</v>
      </c>
      <c r="N17" s="227">
        <v>0</v>
      </c>
      <c r="O17" s="248">
        <v>0</v>
      </c>
      <c r="P17" s="1"/>
      <c r="Q17" s="264" t="str" cm="1">
        <f t="array" ref="Q17">INDEX(CALCOLI!$R$5:$AC$5, ,_xlfn.XMATCH(B3,CALCOLI!$R$1:$AC$1,0))</f>
        <v>360,420</v>
      </c>
      <c r="R17" s="227" t="str" cm="1">
        <f t="array" ref="R17">INDEX(CALCOLI!$R$6:$AC$6, ,_xlfn.XMATCH(B3,CALCOLI!$R$1:$AC$1,0))</f>
        <v>900,900</v>
      </c>
      <c r="S17" s="227"/>
      <c r="T17" s="248">
        <v>0.1</v>
      </c>
      <c r="U17" s="1"/>
      <c r="V17" s="1"/>
      <c r="W17" s="1"/>
      <c r="X17" s="1"/>
      <c r="Y17" s="1"/>
      <c r="Z17" s="1"/>
      <c r="AA17" s="1"/>
      <c r="AB17" s="1"/>
      <c r="AC17" s="1"/>
      <c r="AD17" s="1"/>
      <c r="AE17" s="1"/>
      <c r="AF17" s="1"/>
      <c r="AG17" s="1"/>
      <c r="AH17" s="1"/>
      <c r="AI17" s="1"/>
      <c r="AJ17" s="1"/>
      <c r="AK17" s="1"/>
      <c r="AL17" s="1"/>
      <c r="AM17" s="1"/>
      <c r="AN17" s="1"/>
      <c r="AO17" s="1"/>
      <c r="AP17" s="1"/>
      <c r="AQ17" s="1"/>
      <c r="AR17" s="1"/>
    </row>
    <row r="18" spans="1:44" x14ac:dyDescent="0.35">
      <c r="A18" s="671"/>
      <c r="B18" s="263" t="s">
        <v>72</v>
      </c>
      <c r="C18" s="226"/>
      <c r="D18" s="226"/>
      <c r="E18" s="226">
        <f t="shared" si="0"/>
        <v>0</v>
      </c>
      <c r="F18" s="247"/>
      <c r="G18" s="191"/>
      <c r="H18" s="226">
        <v>0.2</v>
      </c>
      <c r="I18" s="226">
        <v>30</v>
      </c>
      <c r="J18" s="226" t="s">
        <v>191</v>
      </c>
      <c r="K18" s="226">
        <v>0</v>
      </c>
      <c r="L18" s="226">
        <v>1</v>
      </c>
      <c r="M18" s="226" t="s">
        <v>184</v>
      </c>
      <c r="N18" s="226">
        <v>0</v>
      </c>
      <c r="O18" s="247">
        <v>0</v>
      </c>
      <c r="P18" s="1"/>
      <c r="Q18" s="263"/>
      <c r="R18" s="226"/>
      <c r="S18" s="226"/>
      <c r="T18" s="247">
        <v>0.1</v>
      </c>
      <c r="U18" s="1"/>
      <c r="V18" s="1"/>
      <c r="W18" s="1"/>
      <c r="X18" s="1"/>
      <c r="Y18" s="1"/>
      <c r="Z18" s="1"/>
      <c r="AA18" s="1"/>
      <c r="AB18" s="1"/>
      <c r="AC18" s="1"/>
      <c r="AD18" s="1"/>
      <c r="AE18" s="1"/>
      <c r="AF18" s="1"/>
      <c r="AG18" s="1"/>
      <c r="AH18" s="1"/>
      <c r="AI18" s="1"/>
      <c r="AJ18" s="1"/>
      <c r="AK18" s="1"/>
      <c r="AL18" s="1"/>
      <c r="AM18" s="1"/>
      <c r="AN18" s="1"/>
      <c r="AO18" s="1"/>
      <c r="AP18" s="1"/>
      <c r="AQ18" s="1"/>
      <c r="AR18" s="1"/>
    </row>
    <row r="19" spans="1:44" ht="15" thickBot="1" x14ac:dyDescent="0.4">
      <c r="A19" s="672"/>
      <c r="B19" s="278"/>
      <c r="C19" s="229"/>
      <c r="D19" s="229"/>
      <c r="E19" s="227">
        <f t="shared" si="0"/>
        <v>0</v>
      </c>
      <c r="F19" s="249"/>
      <c r="G19" s="194"/>
      <c r="H19" s="229"/>
      <c r="I19" s="229"/>
      <c r="J19" s="229"/>
      <c r="K19" s="229"/>
      <c r="L19" s="229"/>
      <c r="M19" s="229"/>
      <c r="N19" s="229"/>
      <c r="O19" s="249"/>
      <c r="P19" s="1"/>
      <c r="Q19" s="278"/>
      <c r="R19" s="229"/>
      <c r="S19" s="229"/>
      <c r="T19" s="249"/>
      <c r="U19" s="1"/>
      <c r="V19" s="1"/>
      <c r="W19" s="1"/>
      <c r="X19" s="1"/>
      <c r="Y19" s="1"/>
      <c r="Z19" s="1"/>
      <c r="AA19" s="1"/>
      <c r="AB19" s="1"/>
      <c r="AC19" s="1"/>
      <c r="AD19" s="1"/>
      <c r="AE19" s="1"/>
      <c r="AF19" s="1"/>
      <c r="AG19" s="1"/>
      <c r="AH19" s="1"/>
      <c r="AI19" s="1"/>
      <c r="AJ19" s="1"/>
      <c r="AK19" s="1"/>
      <c r="AL19" s="1"/>
      <c r="AM19" s="1"/>
      <c r="AN19" s="1"/>
      <c r="AO19" s="1"/>
      <c r="AP19" s="1"/>
      <c r="AQ19" s="1"/>
      <c r="AR19" s="1"/>
    </row>
    <row r="20" spans="1:44" x14ac:dyDescent="0.35">
      <c r="A20" s="673" t="s">
        <v>73</v>
      </c>
      <c r="B20" s="279" t="s">
        <v>74</v>
      </c>
      <c r="C20" s="230"/>
      <c r="D20" s="230"/>
      <c r="E20" s="230">
        <f t="shared" si="0"/>
        <v>0</v>
      </c>
      <c r="F20" s="250"/>
      <c r="G20" s="190"/>
      <c r="H20" s="230">
        <v>0.25</v>
      </c>
      <c r="I20" s="230">
        <v>2</v>
      </c>
      <c r="J20" s="230" t="s">
        <v>184</v>
      </c>
      <c r="K20" s="230">
        <v>0</v>
      </c>
      <c r="L20" s="230">
        <v>0.5</v>
      </c>
      <c r="M20" s="230" t="s">
        <v>184</v>
      </c>
      <c r="N20" s="230">
        <v>0</v>
      </c>
      <c r="O20" s="250">
        <v>0</v>
      </c>
      <c r="P20" s="1"/>
      <c r="Q20" s="279"/>
      <c r="R20" s="230"/>
      <c r="S20" s="230"/>
      <c r="T20" s="250">
        <v>0.2</v>
      </c>
      <c r="U20" s="1"/>
      <c r="V20" s="1"/>
      <c r="W20" s="1"/>
      <c r="X20" s="1"/>
      <c r="Y20" s="1"/>
      <c r="Z20" s="1"/>
      <c r="AA20" s="1"/>
      <c r="AB20" s="1"/>
      <c r="AC20" s="1"/>
      <c r="AD20" s="1"/>
      <c r="AE20" s="1"/>
      <c r="AF20" s="1"/>
      <c r="AG20" s="1"/>
      <c r="AH20" s="1"/>
      <c r="AI20" s="1"/>
      <c r="AJ20" s="1"/>
      <c r="AK20" s="1"/>
      <c r="AL20" s="1"/>
      <c r="AM20" s="1"/>
      <c r="AN20" s="1"/>
      <c r="AO20" s="1"/>
      <c r="AP20" s="1"/>
      <c r="AQ20" s="1"/>
      <c r="AR20" s="1"/>
    </row>
    <row r="21" spans="1:44" x14ac:dyDescent="0.35">
      <c r="A21" s="674"/>
      <c r="B21" s="266" t="s">
        <v>75</v>
      </c>
      <c r="C21" s="233"/>
      <c r="D21" s="233"/>
      <c r="E21" s="233">
        <f t="shared" si="0"/>
        <v>0</v>
      </c>
      <c r="F21" s="254"/>
      <c r="G21" s="191"/>
      <c r="H21" s="233">
        <v>0.25</v>
      </c>
      <c r="I21" s="233">
        <v>2</v>
      </c>
      <c r="J21" s="233" t="s">
        <v>184</v>
      </c>
      <c r="K21" s="233">
        <v>0</v>
      </c>
      <c r="L21" s="233">
        <v>0.5</v>
      </c>
      <c r="M21" s="233" t="s">
        <v>184</v>
      </c>
      <c r="N21" s="233">
        <v>0</v>
      </c>
      <c r="O21" s="254">
        <v>0</v>
      </c>
      <c r="P21" s="1"/>
      <c r="Q21" s="266"/>
      <c r="R21" s="233"/>
      <c r="S21" s="233"/>
      <c r="T21" s="254">
        <v>0.2</v>
      </c>
      <c r="U21" s="1"/>
      <c r="V21" s="1"/>
      <c r="W21" s="1"/>
      <c r="X21" s="1"/>
      <c r="Y21" s="1"/>
      <c r="Z21" s="1"/>
      <c r="AA21" s="1"/>
      <c r="AB21" s="1"/>
      <c r="AC21" s="1"/>
      <c r="AD21" s="1"/>
      <c r="AE21" s="1"/>
      <c r="AF21" s="1"/>
      <c r="AG21" s="1"/>
      <c r="AH21" s="1"/>
      <c r="AI21" s="1"/>
      <c r="AJ21" s="1"/>
      <c r="AK21" s="1"/>
      <c r="AL21" s="1"/>
      <c r="AM21" s="1"/>
      <c r="AN21" s="1"/>
      <c r="AO21" s="1"/>
      <c r="AP21" s="1"/>
      <c r="AQ21" s="1"/>
      <c r="AR21" s="1"/>
    </row>
    <row r="22" spans="1:44" x14ac:dyDescent="0.35">
      <c r="A22" s="674"/>
      <c r="B22" s="265" t="s">
        <v>76</v>
      </c>
      <c r="C22" s="231"/>
      <c r="D22" s="231"/>
      <c r="E22" s="231">
        <f t="shared" si="0"/>
        <v>0</v>
      </c>
      <c r="F22" s="251"/>
      <c r="G22" s="191"/>
      <c r="H22" s="231"/>
      <c r="I22" s="231"/>
      <c r="J22" s="231"/>
      <c r="K22" s="231"/>
      <c r="L22" s="231"/>
      <c r="M22" s="231"/>
      <c r="N22" s="231"/>
      <c r="O22" s="251"/>
      <c r="P22" s="1"/>
      <c r="Q22" s="265"/>
      <c r="R22" s="231"/>
      <c r="S22" s="231"/>
      <c r="T22" s="251"/>
      <c r="U22" s="1"/>
      <c r="V22" s="1"/>
      <c r="W22" s="1"/>
      <c r="X22" s="1"/>
      <c r="Y22" s="1"/>
      <c r="Z22" s="1"/>
      <c r="AA22" s="1"/>
      <c r="AB22" s="1"/>
      <c r="AC22" s="1"/>
      <c r="AD22" s="1"/>
      <c r="AE22" s="1"/>
      <c r="AF22" s="1"/>
      <c r="AG22" s="1"/>
      <c r="AH22" s="1"/>
      <c r="AI22" s="1"/>
      <c r="AJ22" s="1"/>
      <c r="AK22" s="1"/>
      <c r="AL22" s="1"/>
      <c r="AM22" s="1"/>
      <c r="AN22" s="1"/>
      <c r="AO22" s="1"/>
      <c r="AP22" s="1"/>
      <c r="AQ22" s="1"/>
      <c r="AR22" s="1"/>
    </row>
    <row r="23" spans="1:44" x14ac:dyDescent="0.35">
      <c r="A23" s="674"/>
      <c r="B23" s="266" t="s">
        <v>77</v>
      </c>
      <c r="C23" s="233"/>
      <c r="D23" s="233"/>
      <c r="E23" s="233">
        <f t="shared" si="0"/>
        <v>0</v>
      </c>
      <c r="F23" s="254"/>
      <c r="G23" s="191"/>
      <c r="H23" s="233"/>
      <c r="I23" s="233"/>
      <c r="J23" s="233"/>
      <c r="K23" s="233"/>
      <c r="L23" s="233"/>
      <c r="M23" s="233"/>
      <c r="N23" s="233"/>
      <c r="O23" s="254"/>
      <c r="P23" s="1"/>
      <c r="Q23" s="266"/>
      <c r="R23" s="233"/>
      <c r="S23" s="233"/>
      <c r="T23" s="254"/>
      <c r="U23" s="1"/>
      <c r="V23" s="1"/>
      <c r="W23" s="1"/>
      <c r="X23" s="1"/>
      <c r="Y23" s="1"/>
      <c r="Z23" s="1"/>
      <c r="AA23" s="1"/>
      <c r="AB23" s="1"/>
      <c r="AC23" s="1"/>
      <c r="AD23" s="1"/>
      <c r="AE23" s="1"/>
      <c r="AF23" s="1"/>
      <c r="AG23" s="1"/>
      <c r="AH23" s="1"/>
      <c r="AI23" s="1"/>
      <c r="AJ23" s="1"/>
      <c r="AK23" s="1"/>
      <c r="AL23" s="1"/>
      <c r="AM23" s="1"/>
      <c r="AN23" s="1"/>
      <c r="AO23" s="1"/>
      <c r="AP23" s="1"/>
      <c r="AQ23" s="1"/>
      <c r="AR23" s="1"/>
    </row>
    <row r="24" spans="1:44" x14ac:dyDescent="0.35">
      <c r="A24" s="674"/>
      <c r="B24" s="265" t="s">
        <v>78</v>
      </c>
      <c r="C24" s="231"/>
      <c r="D24" s="231"/>
      <c r="E24" s="231">
        <f t="shared" si="0"/>
        <v>1</v>
      </c>
      <c r="F24" s="231">
        <v>1440</v>
      </c>
      <c r="G24" s="191"/>
      <c r="H24" s="231">
        <v>0</v>
      </c>
      <c r="I24" s="231">
        <v>30</v>
      </c>
      <c r="J24" s="252" t="s">
        <v>186</v>
      </c>
      <c r="K24" s="231">
        <v>3</v>
      </c>
      <c r="L24" s="231">
        <v>1</v>
      </c>
      <c r="M24" s="231" t="s">
        <v>184</v>
      </c>
      <c r="N24" s="231">
        <v>0</v>
      </c>
      <c r="O24" s="251">
        <v>0</v>
      </c>
      <c r="P24" s="1"/>
      <c r="Q24" s="265" t="s">
        <v>192</v>
      </c>
      <c r="R24" s="231"/>
      <c r="S24" s="231"/>
      <c r="T24" s="251">
        <v>0</v>
      </c>
      <c r="U24" s="1"/>
      <c r="V24" s="83">
        <v>150</v>
      </c>
      <c r="W24" s="84">
        <v>20</v>
      </c>
      <c r="X24" s="84">
        <v>5</v>
      </c>
      <c r="Y24" s="84">
        <v>10</v>
      </c>
      <c r="Z24" s="84"/>
      <c r="AA24" s="83">
        <v>150</v>
      </c>
      <c r="AB24" s="84">
        <v>15</v>
      </c>
      <c r="AC24" s="84">
        <v>5</v>
      </c>
      <c r="AD24" s="84">
        <v>15</v>
      </c>
      <c r="AE24" s="85"/>
      <c r="AF24" s="84">
        <v>150</v>
      </c>
      <c r="AG24" s="84">
        <v>10</v>
      </c>
      <c r="AH24" s="84">
        <v>5</v>
      </c>
      <c r="AI24" s="84">
        <v>20</v>
      </c>
      <c r="AJ24" s="84"/>
      <c r="AK24" s="83">
        <v>580.12</v>
      </c>
      <c r="AL24" s="86" t="s">
        <v>193</v>
      </c>
      <c r="AM24" s="84">
        <v>420.57900000000001</v>
      </c>
      <c r="AN24" s="86" t="s">
        <v>193</v>
      </c>
      <c r="AO24" s="84">
        <v>0.41899999999999998</v>
      </c>
      <c r="AP24" s="85">
        <v>1201.144</v>
      </c>
      <c r="AQ24" s="1"/>
      <c r="AR24" s="1"/>
    </row>
    <row r="25" spans="1:44" x14ac:dyDescent="0.35">
      <c r="A25" s="674"/>
      <c r="B25" s="266" t="s">
        <v>79</v>
      </c>
      <c r="C25" s="233"/>
      <c r="D25" s="233"/>
      <c r="E25" s="233">
        <f>COUNTA(Q25:S25)</f>
        <v>1</v>
      </c>
      <c r="F25" s="233">
        <v>1440</v>
      </c>
      <c r="G25" s="191"/>
      <c r="H25" s="233">
        <v>0</v>
      </c>
      <c r="I25" s="233">
        <v>30</v>
      </c>
      <c r="J25" s="233" t="s">
        <v>186</v>
      </c>
      <c r="K25" s="233">
        <v>3</v>
      </c>
      <c r="L25" s="233">
        <v>1</v>
      </c>
      <c r="M25" s="233" t="s">
        <v>184</v>
      </c>
      <c r="N25" s="233">
        <v>0</v>
      </c>
      <c r="O25" s="254">
        <v>0</v>
      </c>
      <c r="P25" s="1"/>
      <c r="Q25" s="266" t="s">
        <v>192</v>
      </c>
      <c r="R25" s="233"/>
      <c r="S25" s="233"/>
      <c r="T25" s="254"/>
      <c r="U25" s="1"/>
      <c r="V25" s="87"/>
      <c r="W25" s="88"/>
      <c r="X25" s="88"/>
      <c r="Y25" s="88"/>
      <c r="Z25" s="88"/>
      <c r="AA25" s="87"/>
      <c r="AB25" s="88"/>
      <c r="AC25" s="88"/>
      <c r="AD25" s="88"/>
      <c r="AE25" s="89"/>
      <c r="AF25" s="88"/>
      <c r="AG25" s="88"/>
      <c r="AH25" s="88"/>
      <c r="AI25" s="88"/>
      <c r="AJ25" s="88"/>
      <c r="AK25" s="87"/>
      <c r="AL25" s="88"/>
      <c r="AM25" s="88"/>
      <c r="AN25" s="88"/>
      <c r="AO25" s="88"/>
      <c r="AP25" s="89"/>
      <c r="AQ25" s="1"/>
      <c r="AR25" s="1"/>
    </row>
    <row r="26" spans="1:44" ht="15" thickBot="1" x14ac:dyDescent="0.4">
      <c r="A26" s="674"/>
      <c r="B26" s="293"/>
      <c r="C26" s="232"/>
      <c r="D26" s="232"/>
      <c r="E26" s="231">
        <f t="shared" si="0"/>
        <v>0</v>
      </c>
      <c r="F26" s="253"/>
      <c r="G26" s="191"/>
      <c r="H26" s="232"/>
      <c r="I26" s="232"/>
      <c r="J26" s="232"/>
      <c r="K26" s="232"/>
      <c r="L26" s="232"/>
      <c r="M26" s="232"/>
      <c r="N26" s="232"/>
      <c r="O26" s="253"/>
      <c r="P26" s="1"/>
      <c r="Q26" s="280"/>
      <c r="R26" s="281"/>
      <c r="S26" s="281"/>
      <c r="T26" s="282"/>
      <c r="U26" s="1"/>
      <c r="V26" s="1"/>
      <c r="W26" s="1"/>
      <c r="X26" s="1"/>
      <c r="Y26" s="1"/>
      <c r="Z26" s="1"/>
      <c r="AA26" s="1"/>
      <c r="AB26" s="1"/>
      <c r="AC26" s="1"/>
      <c r="AD26" s="1"/>
      <c r="AE26" s="1"/>
      <c r="AF26" s="1"/>
      <c r="AG26" s="1"/>
      <c r="AH26" s="1"/>
      <c r="AI26" s="1"/>
      <c r="AJ26" s="1"/>
      <c r="AK26" s="1"/>
      <c r="AL26" s="1"/>
      <c r="AM26" s="1"/>
      <c r="AN26" s="1"/>
      <c r="AO26" s="1"/>
      <c r="AP26" s="1"/>
      <c r="AQ26" s="1"/>
      <c r="AR26" s="1"/>
    </row>
    <row r="27" spans="1:44" x14ac:dyDescent="0.35">
      <c r="A27" s="664" t="s">
        <v>80</v>
      </c>
      <c r="B27" s="283" t="s">
        <v>81</v>
      </c>
      <c r="C27" s="234"/>
      <c r="D27" s="234"/>
      <c r="E27" s="234">
        <f>COUNTA(Q27:S27)</f>
        <v>0</v>
      </c>
      <c r="F27" s="235"/>
      <c r="G27" s="190"/>
      <c r="H27" s="234"/>
      <c r="I27" s="234"/>
      <c r="J27" s="234"/>
      <c r="K27" s="234"/>
      <c r="L27" s="234"/>
      <c r="M27" s="234"/>
      <c r="N27" s="234">
        <v>0</v>
      </c>
      <c r="O27" s="235"/>
      <c r="P27" s="1"/>
      <c r="Q27" s="283"/>
      <c r="R27" s="234"/>
      <c r="S27" s="234"/>
      <c r="T27" s="235"/>
      <c r="U27" s="1"/>
      <c r="V27" s="1"/>
      <c r="W27" s="1"/>
      <c r="X27" s="1"/>
      <c r="Y27" s="1"/>
      <c r="Z27" s="1"/>
      <c r="AA27" s="1"/>
      <c r="AB27" s="1"/>
      <c r="AC27" s="1"/>
      <c r="AD27" s="1"/>
      <c r="AE27" s="1"/>
      <c r="AF27" s="1"/>
      <c r="AG27" s="1"/>
      <c r="AH27" s="1"/>
      <c r="AI27" s="1"/>
      <c r="AJ27" s="1"/>
      <c r="AK27" s="1"/>
      <c r="AL27" s="1"/>
      <c r="AM27" s="1"/>
      <c r="AN27" s="1"/>
      <c r="AO27" s="1"/>
      <c r="AP27" s="1"/>
      <c r="AQ27" s="1"/>
      <c r="AR27" s="1"/>
    </row>
    <row r="28" spans="1:44" x14ac:dyDescent="0.35">
      <c r="A28" s="665"/>
      <c r="B28" s="268" t="s">
        <v>82</v>
      </c>
      <c r="C28" s="238"/>
      <c r="D28" s="238"/>
      <c r="E28" s="238">
        <f>COUNTA(Q32:S32)</f>
        <v>0</v>
      </c>
      <c r="F28" s="239"/>
      <c r="G28" s="191"/>
      <c r="H28" s="238"/>
      <c r="I28" s="238"/>
      <c r="J28" s="238"/>
      <c r="K28" s="238"/>
      <c r="L28" s="238"/>
      <c r="M28" s="238"/>
      <c r="N28" s="238">
        <v>0</v>
      </c>
      <c r="O28" s="239"/>
      <c r="P28" s="1"/>
      <c r="Q28" s="268"/>
      <c r="R28" s="238"/>
      <c r="S28" s="238"/>
      <c r="T28" s="239"/>
      <c r="U28" s="1"/>
      <c r="V28" s="1"/>
      <c r="W28" s="1"/>
      <c r="X28" s="1"/>
      <c r="Y28" s="1"/>
      <c r="Z28" s="1"/>
      <c r="AA28" s="1"/>
      <c r="AB28" s="1"/>
      <c r="AC28" s="1"/>
      <c r="AD28" s="1"/>
      <c r="AE28" s="1"/>
      <c r="AF28" s="1"/>
      <c r="AG28" s="1"/>
      <c r="AH28" s="1"/>
      <c r="AI28" s="1"/>
      <c r="AJ28" s="1"/>
      <c r="AK28" s="1"/>
      <c r="AL28" s="1"/>
      <c r="AM28" s="1"/>
      <c r="AN28" s="1"/>
      <c r="AO28" s="1"/>
      <c r="AP28" s="1"/>
      <c r="AQ28" s="1"/>
      <c r="AR28" s="1"/>
    </row>
    <row r="29" spans="1:44" x14ac:dyDescent="0.35">
      <c r="A29" s="665"/>
      <c r="B29" s="267"/>
      <c r="C29" s="236"/>
      <c r="D29" s="236"/>
      <c r="E29" s="236">
        <f t="shared" ref="E29" si="1">COUNTA(Q29:S29)</f>
        <v>0</v>
      </c>
      <c r="F29" s="237"/>
      <c r="G29" s="191"/>
      <c r="H29" s="236"/>
      <c r="I29" s="236"/>
      <c r="J29" s="236"/>
      <c r="K29" s="236"/>
      <c r="L29" s="236"/>
      <c r="M29" s="236"/>
      <c r="N29" s="236"/>
      <c r="O29" s="237"/>
      <c r="P29" s="1"/>
      <c r="Q29" s="267"/>
      <c r="R29" s="236"/>
      <c r="S29" s="236"/>
      <c r="T29" s="237"/>
      <c r="U29" s="1"/>
      <c r="V29" s="1"/>
      <c r="W29" s="1"/>
      <c r="X29" s="1"/>
      <c r="Y29" s="1"/>
      <c r="Z29" s="1"/>
      <c r="AA29" s="1"/>
      <c r="AB29" s="1"/>
      <c r="AC29" s="1"/>
      <c r="AD29" s="1"/>
      <c r="AE29" s="1"/>
      <c r="AF29" s="1"/>
      <c r="AG29" s="1"/>
      <c r="AH29" s="1"/>
      <c r="AI29" s="1"/>
      <c r="AJ29" s="1"/>
      <c r="AK29" s="1"/>
      <c r="AL29" s="1"/>
      <c r="AM29" s="1"/>
      <c r="AN29" s="1"/>
      <c r="AO29" s="1"/>
      <c r="AP29" s="1"/>
      <c r="AQ29" s="1"/>
      <c r="AR29" s="1"/>
    </row>
    <row r="30" spans="1:44" x14ac:dyDescent="0.35">
      <c r="A30" s="665"/>
      <c r="B30" s="268"/>
      <c r="C30" s="238"/>
      <c r="D30" s="238"/>
      <c r="E30" s="238">
        <f t="shared" ref="E30" si="2">COUNTA(Q34:S34)</f>
        <v>0</v>
      </c>
      <c r="F30" s="239"/>
      <c r="G30" s="191"/>
      <c r="H30" s="238"/>
      <c r="I30" s="238"/>
      <c r="J30" s="238"/>
      <c r="K30" s="238"/>
      <c r="L30" s="238"/>
      <c r="M30" s="238"/>
      <c r="N30" s="238"/>
      <c r="O30" s="239"/>
      <c r="P30" s="1"/>
      <c r="Q30" s="268"/>
      <c r="R30" s="238"/>
      <c r="S30" s="238"/>
      <c r="T30" s="239"/>
      <c r="U30" s="1"/>
      <c r="V30" s="1"/>
      <c r="W30" s="1"/>
      <c r="X30" s="1"/>
      <c r="Y30" s="1"/>
      <c r="Z30" s="1"/>
      <c r="AA30" s="1"/>
      <c r="AB30" s="1"/>
      <c r="AC30" s="1"/>
      <c r="AD30" s="1"/>
      <c r="AE30" s="1"/>
      <c r="AF30" s="1"/>
      <c r="AG30" s="1"/>
      <c r="AH30" s="1"/>
      <c r="AI30" s="1"/>
      <c r="AJ30" s="1"/>
      <c r="AK30" s="1"/>
      <c r="AL30" s="1"/>
      <c r="AM30" s="1"/>
      <c r="AN30" s="1"/>
      <c r="AO30" s="1"/>
      <c r="AP30" s="1"/>
      <c r="AQ30" s="1"/>
      <c r="AR30" s="1"/>
    </row>
    <row r="31" spans="1:44" x14ac:dyDescent="0.35">
      <c r="A31" s="665"/>
      <c r="B31" s="267"/>
      <c r="C31" s="236"/>
      <c r="D31" s="236"/>
      <c r="E31" s="236">
        <f t="shared" ref="E31" si="3">COUNTA(Q31:S31)</f>
        <v>0</v>
      </c>
      <c r="F31" s="237"/>
      <c r="G31" s="191"/>
      <c r="H31" s="236"/>
      <c r="I31" s="236"/>
      <c r="J31" s="236"/>
      <c r="K31" s="236"/>
      <c r="L31" s="236"/>
      <c r="M31" s="236"/>
      <c r="N31" s="236"/>
      <c r="O31" s="237"/>
      <c r="P31" s="1"/>
      <c r="Q31" s="267"/>
      <c r="R31" s="236"/>
      <c r="S31" s="236"/>
      <c r="T31" s="237"/>
      <c r="U31" s="1"/>
      <c r="V31" s="1"/>
      <c r="W31" s="1"/>
      <c r="X31" s="1"/>
      <c r="Y31" s="1"/>
      <c r="Z31" s="1"/>
      <c r="AA31" s="1"/>
      <c r="AB31" s="1"/>
      <c r="AC31" s="1"/>
      <c r="AD31" s="1"/>
      <c r="AE31" s="1"/>
      <c r="AF31" s="1"/>
      <c r="AG31" s="1"/>
      <c r="AH31" s="1"/>
      <c r="AI31" s="1"/>
      <c r="AJ31" s="1"/>
      <c r="AK31" s="1"/>
      <c r="AL31" s="1"/>
      <c r="AM31" s="1"/>
      <c r="AN31" s="1"/>
      <c r="AO31" s="1"/>
      <c r="AP31" s="1"/>
      <c r="AQ31" s="1"/>
      <c r="AR31" s="1"/>
    </row>
    <row r="32" spans="1:44" ht="15" thickBot="1" x14ac:dyDescent="0.4">
      <c r="A32" s="666"/>
      <c r="B32" s="269"/>
      <c r="C32" s="240"/>
      <c r="D32" s="240"/>
      <c r="E32" s="240">
        <f t="shared" ref="E32" si="4">COUNTA(Q36:S36)</f>
        <v>0</v>
      </c>
      <c r="F32" s="241"/>
      <c r="G32" s="194"/>
      <c r="H32" s="240"/>
      <c r="I32" s="240"/>
      <c r="J32" s="240"/>
      <c r="K32" s="240"/>
      <c r="L32" s="240"/>
      <c r="M32" s="240"/>
      <c r="N32" s="240"/>
      <c r="O32" s="241"/>
      <c r="P32" s="1"/>
      <c r="Q32" s="269"/>
      <c r="R32" s="240"/>
      <c r="S32" s="240"/>
      <c r="T32" s="241"/>
      <c r="U32" s="1"/>
      <c r="V32" s="1"/>
      <c r="W32" s="1"/>
      <c r="X32" s="1"/>
      <c r="Y32" s="1"/>
      <c r="Z32" s="1"/>
      <c r="AA32" s="1"/>
      <c r="AB32" s="1"/>
      <c r="AC32" s="1"/>
      <c r="AD32" s="1"/>
      <c r="AE32" s="1"/>
      <c r="AF32" s="1"/>
      <c r="AG32" s="1"/>
      <c r="AH32" s="1"/>
      <c r="AI32" s="1"/>
      <c r="AJ32" s="1"/>
      <c r="AK32" s="1"/>
      <c r="AL32" s="1"/>
      <c r="AM32" s="1"/>
      <c r="AN32" s="1"/>
      <c r="AO32" s="1"/>
      <c r="AP32" s="1"/>
      <c r="AQ32" s="1"/>
      <c r="AR32" s="1"/>
    </row>
    <row r="33" spans="1:44" ht="15" thickBot="1" x14ac:dyDescent="0.4">
      <c r="A33" s="120"/>
      <c r="B33" s="120"/>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c r="AB33" s="120"/>
      <c r="AC33" s="120"/>
      <c r="AD33" s="120"/>
      <c r="AE33" s="120"/>
      <c r="AF33" s="120"/>
      <c r="AG33" s="120"/>
      <c r="AH33" s="120"/>
      <c r="AI33" s="120"/>
      <c r="AJ33" s="120"/>
      <c r="AK33" s="120"/>
      <c r="AL33" s="120"/>
      <c r="AM33" s="120"/>
      <c r="AN33" s="120"/>
      <c r="AO33" s="120"/>
      <c r="AP33" s="120"/>
      <c r="AQ33" s="120"/>
    </row>
    <row r="34" spans="1:44" x14ac:dyDescent="0.35">
      <c r="A34" s="122" t="s">
        <v>152</v>
      </c>
      <c r="B34" s="178" t="s">
        <v>481</v>
      </c>
      <c r="G34" s="120"/>
      <c r="AR34" t="s">
        <v>153</v>
      </c>
    </row>
    <row r="35" spans="1:44" x14ac:dyDescent="0.35">
      <c r="A35" s="123" t="s">
        <v>154</v>
      </c>
      <c r="B35" s="181">
        <v>35</v>
      </c>
      <c r="G35" s="120"/>
      <c r="AR35" t="s">
        <v>155</v>
      </c>
    </row>
    <row r="36" spans="1:44" ht="15" thickBot="1" x14ac:dyDescent="0.4">
      <c r="A36" s="125" t="s">
        <v>156</v>
      </c>
      <c r="B36" s="126" t="s">
        <v>190</v>
      </c>
      <c r="G36" s="120"/>
      <c r="AR36" s="3" t="s">
        <v>158</v>
      </c>
    </row>
    <row r="37" spans="1:44" x14ac:dyDescent="0.35">
      <c r="A37" s="4"/>
      <c r="B37" s="4"/>
      <c r="C37" s="4"/>
      <c r="D37" s="4"/>
      <c r="E37" s="4"/>
      <c r="F37" s="4"/>
      <c r="G37" s="121"/>
      <c r="H37" s="4"/>
      <c r="I37" s="4"/>
      <c r="J37" s="4"/>
      <c r="K37" s="4"/>
      <c r="L37" s="4"/>
      <c r="M37" s="4"/>
      <c r="N37" s="4"/>
      <c r="O37" s="4"/>
      <c r="P37" s="4"/>
      <c r="Q37" s="4"/>
      <c r="R37" s="4"/>
      <c r="S37" s="4"/>
      <c r="T37" s="4"/>
      <c r="U37" s="4"/>
      <c r="V37" s="658" t="s">
        <v>159</v>
      </c>
      <c r="W37" s="659"/>
      <c r="X37" s="659"/>
      <c r="Y37" s="659"/>
      <c r="Z37" s="659"/>
      <c r="AA37" s="658" t="s">
        <v>160</v>
      </c>
      <c r="AB37" s="659"/>
      <c r="AC37" s="659"/>
      <c r="AD37" s="659"/>
      <c r="AE37" s="659"/>
      <c r="AF37" s="658" t="s">
        <v>161</v>
      </c>
      <c r="AG37" s="659"/>
      <c r="AH37" s="659"/>
      <c r="AI37" s="659"/>
      <c r="AJ37" s="660"/>
      <c r="AK37" s="655" t="s">
        <v>162</v>
      </c>
      <c r="AL37" s="656"/>
      <c r="AM37" s="656"/>
      <c r="AN37" s="656"/>
      <c r="AO37" s="656"/>
      <c r="AP37" s="657"/>
      <c r="AQ37" s="4"/>
      <c r="AR37" t="s">
        <v>163</v>
      </c>
    </row>
    <row r="38" spans="1:44" ht="43.5" x14ac:dyDescent="0.35">
      <c r="A38" s="4"/>
      <c r="B38" s="69" t="s">
        <v>56</v>
      </c>
      <c r="C38" s="70" t="s">
        <v>57</v>
      </c>
      <c r="D38" s="70" t="s">
        <v>58</v>
      </c>
      <c r="E38" s="69" t="s">
        <v>164</v>
      </c>
      <c r="F38" s="71" t="s">
        <v>59</v>
      </c>
      <c r="G38" s="121"/>
      <c r="H38" s="284" t="s">
        <v>165</v>
      </c>
      <c r="I38" s="285" t="s">
        <v>166</v>
      </c>
      <c r="J38" s="285" t="s">
        <v>167</v>
      </c>
      <c r="K38" s="286" t="s">
        <v>168</v>
      </c>
      <c r="L38" s="285" t="s">
        <v>169</v>
      </c>
      <c r="M38" s="285" t="s">
        <v>170</v>
      </c>
      <c r="N38" s="285" t="s">
        <v>171</v>
      </c>
      <c r="O38" s="287" t="s">
        <v>172</v>
      </c>
      <c r="Q38" s="114" t="s">
        <v>173</v>
      </c>
      <c r="R38" s="115" t="s">
        <v>174</v>
      </c>
      <c r="S38" s="116" t="s">
        <v>175</v>
      </c>
      <c r="T38" s="72" t="s">
        <v>176</v>
      </c>
      <c r="V38" s="76" t="s">
        <v>177</v>
      </c>
      <c r="W38" s="77" t="s">
        <v>178</v>
      </c>
      <c r="X38" s="77" t="s">
        <v>179</v>
      </c>
      <c r="Y38" s="77" t="s">
        <v>180</v>
      </c>
      <c r="Z38" s="78" t="s">
        <v>181</v>
      </c>
      <c r="AA38" s="76" t="s">
        <v>177</v>
      </c>
      <c r="AB38" s="77" t="s">
        <v>178</v>
      </c>
      <c r="AC38" s="77" t="s">
        <v>179</v>
      </c>
      <c r="AD38" s="77" t="s">
        <v>180</v>
      </c>
      <c r="AE38" s="78" t="s">
        <v>181</v>
      </c>
      <c r="AF38" s="76" t="s">
        <v>177</v>
      </c>
      <c r="AG38" s="77" t="s">
        <v>178</v>
      </c>
      <c r="AH38" s="77" t="s">
        <v>179</v>
      </c>
      <c r="AI38" s="77" t="s">
        <v>180</v>
      </c>
      <c r="AJ38" s="79" t="s">
        <v>181</v>
      </c>
      <c r="AK38" s="80" t="s">
        <v>173</v>
      </c>
      <c r="AL38" s="81"/>
      <c r="AM38" s="81" t="s">
        <v>174</v>
      </c>
      <c r="AN38" s="81"/>
      <c r="AO38" s="81" t="s">
        <v>175</v>
      </c>
      <c r="AP38" s="82"/>
      <c r="AR38" t="s">
        <v>182</v>
      </c>
    </row>
    <row r="39" spans="1:44" ht="15" thickBot="1" x14ac:dyDescent="0.4">
      <c r="F39" s="5"/>
      <c r="G39" s="120"/>
      <c r="AR39" t="s">
        <v>183</v>
      </c>
    </row>
    <row r="40" spans="1:44" x14ac:dyDescent="0.35">
      <c r="A40" s="661" t="s">
        <v>60</v>
      </c>
      <c r="B40" s="255" t="s">
        <v>61</v>
      </c>
      <c r="C40" s="212">
        <v>1</v>
      </c>
      <c r="D40" s="212">
        <v>2</v>
      </c>
      <c r="E40" s="212">
        <f t="shared" ref="E40:E59" si="5">COUNTA(Q40:S40)</f>
        <v>2</v>
      </c>
      <c r="F40" s="213" cm="1">
        <f t="array" ref="F40">INDEX(CALCOLI!$R$12:$AC$12, ,_xlfn.XMATCH(B36,CALCOLI!$R$1:$AC$1,0))</f>
        <v>330</v>
      </c>
      <c r="G40" s="190"/>
      <c r="H40" s="255">
        <v>0.1</v>
      </c>
      <c r="I40" s="212">
        <v>10</v>
      </c>
      <c r="J40" s="212" t="s">
        <v>184</v>
      </c>
      <c r="K40" s="212">
        <v>0</v>
      </c>
      <c r="L40" s="212">
        <v>1</v>
      </c>
      <c r="M40" s="212" t="s">
        <v>184</v>
      </c>
      <c r="N40" s="212">
        <v>0</v>
      </c>
      <c r="O40" s="256">
        <v>0</v>
      </c>
      <c r="P40" s="1"/>
      <c r="Q40" s="255" t="str" cm="1">
        <f t="array" ref="Q40">INDEX(CALCOLI!$R$17:$AC$17, ,_xlfn.XMATCH(B36,CALCOLI!$R$1:$AC$1,0))</f>
        <v>264,324</v>
      </c>
      <c r="R40" s="212" t="str" cm="1">
        <f t="array" ref="R40">INDEX(CALCOLI!$R$18:$AC$18, ,_xlfn.XMATCH(B36,CALCOLI!$R$1:$AC$1,0))</f>
        <v>1037,1307</v>
      </c>
      <c r="S40" s="212"/>
      <c r="T40" s="256">
        <v>0.1</v>
      </c>
      <c r="U40" s="1"/>
      <c r="V40" s="1"/>
      <c r="W40" s="1"/>
      <c r="X40" s="1"/>
      <c r="Y40" s="1"/>
      <c r="Z40" s="1"/>
      <c r="AA40" s="1"/>
      <c r="AB40" s="1"/>
      <c r="AC40" s="1"/>
      <c r="AD40" s="1"/>
      <c r="AE40" s="1"/>
      <c r="AF40" s="1"/>
      <c r="AG40" s="1"/>
      <c r="AH40" s="1"/>
      <c r="AI40" s="1"/>
      <c r="AJ40" s="1"/>
      <c r="AK40" s="1"/>
      <c r="AL40" s="1"/>
      <c r="AM40" s="1"/>
      <c r="AN40" s="1"/>
      <c r="AO40" s="1"/>
      <c r="AP40" s="1"/>
      <c r="AQ40" s="1"/>
      <c r="AR40" s="1" t="s">
        <v>185</v>
      </c>
    </row>
    <row r="41" spans="1:44" x14ac:dyDescent="0.35">
      <c r="A41" s="662"/>
      <c r="B41" s="288" t="s">
        <v>62</v>
      </c>
      <c r="C41" s="214">
        <v>1</v>
      </c>
      <c r="D41" s="214">
        <v>12</v>
      </c>
      <c r="E41" s="214">
        <f t="shared" si="5"/>
        <v>2</v>
      </c>
      <c r="F41" s="215" cm="1">
        <f t="array" ref="F41">INDEX(CALCOLI!$R$12:$AC$12, ,_xlfn.XMATCH(B36,CALCOLI!$R$1:$AC$1,0))</f>
        <v>330</v>
      </c>
      <c r="G41" s="191"/>
      <c r="H41" s="257">
        <v>0.1</v>
      </c>
      <c r="I41" s="215">
        <v>10</v>
      </c>
      <c r="J41" s="215" t="s">
        <v>184</v>
      </c>
      <c r="K41" s="215">
        <v>0</v>
      </c>
      <c r="L41" s="215">
        <v>1</v>
      </c>
      <c r="M41" s="215" t="s">
        <v>184</v>
      </c>
      <c r="N41" s="215">
        <v>0</v>
      </c>
      <c r="O41" s="258">
        <v>0</v>
      </c>
      <c r="P41" s="1"/>
      <c r="Q41" s="257" t="str" cm="1">
        <f t="array" ref="Q41">INDEX(CALCOLI!$R$17:$AC$17, ,_xlfn.XMATCH(B36,CALCOLI!$R$1:$AC$1,0))</f>
        <v>264,324</v>
      </c>
      <c r="R41" s="215" t="str" cm="1">
        <f t="array" ref="R41">INDEX(CALCOLI!$R$18:$AC$18, ,_xlfn.XMATCH(B36,CALCOLI!$R$1:$AC$1,0))</f>
        <v>1037,1307</v>
      </c>
      <c r="S41" s="215"/>
      <c r="T41" s="258">
        <v>0.1</v>
      </c>
      <c r="U41" s="1"/>
      <c r="V41" s="192"/>
      <c r="W41" s="1"/>
      <c r="X41" s="1"/>
      <c r="Y41" s="192"/>
      <c r="Z41" s="192"/>
      <c r="AA41" s="192"/>
      <c r="AB41" s="192"/>
      <c r="AC41" s="192"/>
      <c r="AD41" s="192"/>
      <c r="AE41" s="1"/>
      <c r="AF41" s="1"/>
      <c r="AG41" s="1"/>
      <c r="AH41" s="1"/>
      <c r="AI41" s="1"/>
      <c r="AJ41" s="1"/>
      <c r="AK41" s="1"/>
      <c r="AL41" s="1"/>
      <c r="AM41" s="1"/>
      <c r="AN41" s="1"/>
      <c r="AO41" s="1"/>
      <c r="AP41" s="1"/>
      <c r="AQ41" s="1"/>
      <c r="AR41" s="1" t="s">
        <v>157</v>
      </c>
    </row>
    <row r="42" spans="1:44" x14ac:dyDescent="0.35">
      <c r="A42" s="662"/>
      <c r="B42" s="259" t="s">
        <v>63</v>
      </c>
      <c r="C42" s="218"/>
      <c r="D42" s="218"/>
      <c r="E42" s="217">
        <f t="shared" si="5"/>
        <v>2</v>
      </c>
      <c r="F42" s="219" cm="1">
        <f t="array" ref="F42">INDEX(CALCOLI!$R$20:$AC$20, ,_xlfn.XMATCH(B36,CALCOLI!$R$1:$AC$1,0))</f>
        <v>667</v>
      </c>
      <c r="G42" s="193"/>
      <c r="H42" s="259">
        <v>0.1</v>
      </c>
      <c r="I42" s="217">
        <v>1</v>
      </c>
      <c r="J42" s="217" t="s">
        <v>184</v>
      </c>
      <c r="K42" s="217">
        <v>0</v>
      </c>
      <c r="L42" s="217">
        <v>1</v>
      </c>
      <c r="M42" s="217" t="s">
        <v>186</v>
      </c>
      <c r="N42" s="217">
        <v>0</v>
      </c>
      <c r="O42" s="260">
        <v>2</v>
      </c>
      <c r="P42" s="1"/>
      <c r="Q42" s="259" t="str" cm="1">
        <f t="array" ref="Q42">INDEX(CALCOLI!$R$21:$AC$21, ,_xlfn.XMATCH(B36,CALCOLI!$R$1:$AC$1,0))</f>
        <v>1067,1440</v>
      </c>
      <c r="R42" s="217" t="str" cm="1">
        <f t="array" ref="R42">INDEX(CALCOLI!$R$22:$AC$22, ,_xlfn.XMATCH(B36,CALCOLI!$R$1:$AC$1,0))</f>
        <v>0,294</v>
      </c>
      <c r="S42" s="217"/>
      <c r="T42" s="260">
        <v>0.1</v>
      </c>
      <c r="U42" s="1"/>
      <c r="V42" s="1"/>
      <c r="W42" s="1"/>
      <c r="X42" s="1"/>
      <c r="Y42" s="1"/>
      <c r="Z42" s="1"/>
      <c r="AA42" s="1"/>
      <c r="AB42" s="1"/>
      <c r="AC42" s="1"/>
      <c r="AD42" s="1"/>
      <c r="AE42" s="1"/>
      <c r="AF42" s="1"/>
      <c r="AG42" s="1"/>
      <c r="AH42" s="1"/>
      <c r="AI42" s="1"/>
      <c r="AJ42" s="1"/>
      <c r="AK42" s="1"/>
      <c r="AL42" s="1"/>
      <c r="AM42" s="1"/>
      <c r="AN42" s="1"/>
      <c r="AO42" s="1"/>
      <c r="AP42" s="1"/>
      <c r="AQ42" s="1"/>
      <c r="AR42" s="1" t="s">
        <v>187</v>
      </c>
    </row>
    <row r="43" spans="1:44" ht="15" thickBot="1" x14ac:dyDescent="0.4">
      <c r="A43" s="663"/>
      <c r="B43" s="291"/>
      <c r="C43" s="216"/>
      <c r="D43" s="216"/>
      <c r="E43" s="214">
        <f t="shared" si="5"/>
        <v>0</v>
      </c>
      <c r="F43" s="292"/>
      <c r="G43" s="194"/>
      <c r="H43" s="272"/>
      <c r="I43" s="273"/>
      <c r="J43" s="273"/>
      <c r="K43" s="273"/>
      <c r="L43" s="273"/>
      <c r="M43" s="273"/>
      <c r="N43" s="273"/>
      <c r="O43" s="274"/>
      <c r="P43" s="1"/>
      <c r="Q43" s="272"/>
      <c r="R43" s="273"/>
      <c r="S43" s="273"/>
      <c r="T43" s="274"/>
      <c r="U43" s="1"/>
      <c r="V43" s="1"/>
      <c r="W43" s="1"/>
      <c r="X43" s="1"/>
      <c r="Y43" s="1"/>
      <c r="Z43" s="1"/>
      <c r="AA43" s="1"/>
      <c r="AB43" s="1"/>
      <c r="AC43" s="1"/>
      <c r="AD43" s="1"/>
      <c r="AE43" s="1"/>
      <c r="AF43" s="1"/>
      <c r="AG43" s="1"/>
      <c r="AH43" s="1"/>
      <c r="AI43" s="1"/>
      <c r="AJ43" s="1"/>
      <c r="AK43" s="1"/>
      <c r="AL43" s="1"/>
      <c r="AM43" s="1"/>
      <c r="AN43" s="1"/>
      <c r="AO43" s="1"/>
      <c r="AP43" s="1"/>
      <c r="AQ43" s="1"/>
      <c r="AR43" s="1" t="s">
        <v>188</v>
      </c>
    </row>
    <row r="44" spans="1:44" x14ac:dyDescent="0.35">
      <c r="A44" s="667" t="s">
        <v>64</v>
      </c>
      <c r="B44" s="275" t="s">
        <v>65</v>
      </c>
      <c r="C44" s="220">
        <v>1</v>
      </c>
      <c r="D44" s="220">
        <v>2</v>
      </c>
      <c r="E44" s="220">
        <f t="shared" si="5"/>
        <v>1</v>
      </c>
      <c r="F44" s="242">
        <v>240</v>
      </c>
      <c r="G44" s="190"/>
      <c r="H44" s="270">
        <v>0.2</v>
      </c>
      <c r="I44" s="270">
        <v>30</v>
      </c>
      <c r="J44" s="270" t="s">
        <v>184</v>
      </c>
      <c r="K44" s="270">
        <v>0</v>
      </c>
      <c r="L44" s="270">
        <v>1</v>
      </c>
      <c r="M44" s="270" t="s">
        <v>184</v>
      </c>
      <c r="N44" s="270">
        <v>0</v>
      </c>
      <c r="O44" s="271">
        <v>0</v>
      </c>
      <c r="P44" s="1"/>
      <c r="Q44" s="566" t="s">
        <v>192</v>
      </c>
      <c r="R44" s="220"/>
      <c r="S44" s="220"/>
      <c r="T44" s="242">
        <v>0.1</v>
      </c>
      <c r="U44" s="1"/>
      <c r="V44" s="1"/>
      <c r="W44" s="1"/>
      <c r="X44" s="1"/>
      <c r="Y44" s="1"/>
      <c r="Z44" s="1"/>
      <c r="AA44" s="1"/>
      <c r="AB44" s="1"/>
      <c r="AC44" s="1"/>
      <c r="AD44" s="1"/>
      <c r="AE44" s="1"/>
      <c r="AF44" s="1"/>
      <c r="AG44" s="1"/>
      <c r="AH44" s="1"/>
      <c r="AI44" s="1"/>
      <c r="AJ44" s="1"/>
      <c r="AK44" s="1"/>
      <c r="AL44" s="1"/>
      <c r="AM44" s="1"/>
      <c r="AN44" s="1"/>
      <c r="AO44" s="1"/>
      <c r="AP44" s="1"/>
      <c r="AQ44" s="1"/>
      <c r="AR44" s="1" t="s">
        <v>189</v>
      </c>
    </row>
    <row r="45" spans="1:44" x14ac:dyDescent="0.35">
      <c r="A45" s="668"/>
      <c r="B45" s="262" t="s">
        <v>66</v>
      </c>
      <c r="C45" s="223">
        <v>1</v>
      </c>
      <c r="D45" s="223">
        <v>7</v>
      </c>
      <c r="E45" s="223">
        <f t="shared" si="5"/>
        <v>2</v>
      </c>
      <c r="F45" s="245">
        <v>240</v>
      </c>
      <c r="G45" s="191"/>
      <c r="H45" s="223">
        <v>0.4</v>
      </c>
      <c r="I45" s="223">
        <v>20</v>
      </c>
      <c r="J45" s="223" t="s">
        <v>184</v>
      </c>
      <c r="K45" s="223">
        <v>0</v>
      </c>
      <c r="L45" s="223">
        <v>0.8</v>
      </c>
      <c r="M45" s="223" t="s">
        <v>184</v>
      </c>
      <c r="N45" s="223">
        <v>0</v>
      </c>
      <c r="O45" s="245">
        <v>0</v>
      </c>
      <c r="P45" s="1"/>
      <c r="Q45" s="568" t="s">
        <v>500</v>
      </c>
      <c r="R45" s="569" t="s">
        <v>491</v>
      </c>
      <c r="S45" s="223"/>
      <c r="T45" s="245">
        <v>0.2</v>
      </c>
      <c r="U45" s="1"/>
      <c r="V45" s="1"/>
      <c r="W45" s="1"/>
      <c r="X45" s="1"/>
      <c r="Y45" s="1"/>
      <c r="Z45" s="1"/>
      <c r="AA45" s="1"/>
      <c r="AB45" s="1"/>
      <c r="AC45" s="1"/>
      <c r="AD45" s="1"/>
      <c r="AE45" s="1"/>
      <c r="AF45" s="1"/>
      <c r="AG45" s="1"/>
      <c r="AH45" s="1"/>
      <c r="AI45" s="1"/>
      <c r="AJ45" s="1"/>
      <c r="AK45" s="1"/>
      <c r="AL45" s="1"/>
      <c r="AM45" s="1"/>
      <c r="AN45" s="1"/>
      <c r="AO45" s="1"/>
      <c r="AP45" s="1"/>
      <c r="AQ45" s="1"/>
      <c r="AR45" s="1" t="s">
        <v>190</v>
      </c>
    </row>
    <row r="46" spans="1:44" x14ac:dyDescent="0.35">
      <c r="A46" s="668"/>
      <c r="B46" s="261" t="s">
        <v>67</v>
      </c>
      <c r="C46" s="221">
        <v>1</v>
      </c>
      <c r="D46" s="221">
        <v>20</v>
      </c>
      <c r="E46" s="221">
        <f t="shared" si="5"/>
        <v>0</v>
      </c>
      <c r="F46" s="243">
        <v>120</v>
      </c>
      <c r="G46" s="191"/>
      <c r="H46" s="221">
        <v>0.25</v>
      </c>
      <c r="I46" s="221">
        <v>30</v>
      </c>
      <c r="J46" s="221" t="s">
        <v>184</v>
      </c>
      <c r="K46" s="221">
        <v>0</v>
      </c>
      <c r="L46" s="221">
        <v>0.8</v>
      </c>
      <c r="M46" s="221" t="s">
        <v>184</v>
      </c>
      <c r="N46" s="221">
        <v>0</v>
      </c>
      <c r="O46" s="243">
        <v>0</v>
      </c>
      <c r="P46" s="1"/>
      <c r="Q46" s="567"/>
      <c r="R46" s="221"/>
      <c r="S46" s="221"/>
      <c r="T46" s="243">
        <v>0.15</v>
      </c>
      <c r="U46" s="1"/>
      <c r="V46" s="1"/>
      <c r="W46" s="1"/>
      <c r="X46" s="1"/>
      <c r="Y46" s="1"/>
      <c r="Z46" s="1"/>
      <c r="AA46" s="1"/>
      <c r="AB46" s="1"/>
      <c r="AC46" s="1"/>
      <c r="AD46" s="1"/>
      <c r="AE46" s="1"/>
      <c r="AF46" s="1"/>
      <c r="AG46" s="1"/>
      <c r="AH46" s="1"/>
      <c r="AI46" s="1"/>
      <c r="AJ46" s="1"/>
      <c r="AK46" s="1"/>
      <c r="AL46" s="1"/>
      <c r="AM46" s="1"/>
      <c r="AN46" s="1"/>
      <c r="AO46" s="1"/>
      <c r="AP46" s="1"/>
      <c r="AQ46" s="1"/>
      <c r="AR46" s="1"/>
    </row>
    <row r="47" spans="1:44" x14ac:dyDescent="0.35">
      <c r="A47" s="668"/>
      <c r="B47" s="262" t="s">
        <v>68</v>
      </c>
      <c r="C47" s="223"/>
      <c r="D47" s="223"/>
      <c r="E47" s="223">
        <f t="shared" si="5"/>
        <v>0</v>
      </c>
      <c r="F47" s="245"/>
      <c r="G47" s="191"/>
      <c r="H47" s="223">
        <v>0.4</v>
      </c>
      <c r="I47" s="223">
        <v>20</v>
      </c>
      <c r="J47" s="223" t="s">
        <v>184</v>
      </c>
      <c r="K47" s="223">
        <v>0</v>
      </c>
      <c r="L47" s="223">
        <v>0.8</v>
      </c>
      <c r="M47" s="223" t="s">
        <v>184</v>
      </c>
      <c r="N47" s="223">
        <v>0</v>
      </c>
      <c r="O47" s="245">
        <v>0</v>
      </c>
      <c r="P47" s="1"/>
      <c r="Q47" s="568"/>
      <c r="R47" s="223"/>
      <c r="S47" s="223"/>
      <c r="T47" s="245">
        <v>0.2</v>
      </c>
      <c r="U47" s="1"/>
      <c r="V47" s="1"/>
      <c r="W47" s="1"/>
      <c r="X47" s="1"/>
      <c r="Y47" s="1"/>
      <c r="Z47" s="1"/>
      <c r="AA47" s="1"/>
      <c r="AB47" s="1"/>
      <c r="AC47" s="1"/>
      <c r="AD47" s="1"/>
      <c r="AE47" s="1"/>
      <c r="AF47" s="1"/>
      <c r="AG47" s="1"/>
      <c r="AH47" s="1"/>
      <c r="AI47" s="1"/>
      <c r="AJ47" s="1"/>
      <c r="AK47" s="1"/>
      <c r="AL47" s="1"/>
      <c r="AM47" s="1"/>
      <c r="AN47" s="1"/>
      <c r="AO47" s="1"/>
      <c r="AP47" s="1"/>
      <c r="AQ47" s="1"/>
      <c r="AR47" s="1"/>
    </row>
    <row r="48" spans="1:44" ht="15" thickBot="1" x14ac:dyDescent="0.4">
      <c r="A48" s="669"/>
      <c r="B48" s="276"/>
      <c r="C48" s="222"/>
      <c r="D48" s="222"/>
      <c r="E48" s="221">
        <f t="shared" si="5"/>
        <v>0</v>
      </c>
      <c r="F48" s="244"/>
      <c r="G48" s="194"/>
      <c r="H48" s="222"/>
      <c r="I48" s="222"/>
      <c r="J48" s="222"/>
      <c r="K48" s="222"/>
      <c r="L48" s="222"/>
      <c r="M48" s="222"/>
      <c r="N48" s="222"/>
      <c r="O48" s="244"/>
      <c r="P48" s="1"/>
      <c r="Q48" s="276"/>
      <c r="R48" s="222"/>
      <c r="S48" s="222"/>
      <c r="T48" s="244"/>
      <c r="U48" s="1"/>
      <c r="V48" s="1"/>
      <c r="W48" s="1"/>
      <c r="X48" s="1"/>
      <c r="Y48" s="1"/>
      <c r="Z48" s="1"/>
      <c r="AA48" s="1"/>
      <c r="AB48" s="1"/>
      <c r="AC48" s="1"/>
      <c r="AD48" s="1"/>
      <c r="AE48" s="1"/>
      <c r="AF48" s="1"/>
      <c r="AG48" s="1"/>
      <c r="AH48" s="1"/>
      <c r="AI48" s="1"/>
      <c r="AJ48" s="1"/>
      <c r="AK48" s="1"/>
      <c r="AL48" s="1"/>
      <c r="AM48" s="1"/>
      <c r="AN48" s="1"/>
      <c r="AO48" s="1"/>
      <c r="AP48" s="1"/>
      <c r="AQ48" s="1"/>
      <c r="AR48" s="1"/>
    </row>
    <row r="49" spans="1:44" x14ac:dyDescent="0.35">
      <c r="A49" s="670" t="s">
        <v>69</v>
      </c>
      <c r="B49" s="277" t="s">
        <v>70</v>
      </c>
      <c r="C49" s="224">
        <v>1</v>
      </c>
      <c r="D49" s="224">
        <v>20</v>
      </c>
      <c r="E49" s="224">
        <f t="shared" si="5"/>
        <v>2</v>
      </c>
      <c r="F49" s="225" cm="1">
        <f t="array" ref="F49">INDEX(CALCOLI!$R$2:$AC$2, ,_xlfn.XMATCH(B36,CALCOLI!$R$1:$AC$1,0))</f>
        <v>60</v>
      </c>
      <c r="G49" s="190"/>
      <c r="H49" s="224">
        <v>0.2</v>
      </c>
      <c r="I49" s="224">
        <v>30</v>
      </c>
      <c r="J49" s="224" t="s">
        <v>184</v>
      </c>
      <c r="K49" s="224">
        <v>0</v>
      </c>
      <c r="L49" s="224">
        <v>1</v>
      </c>
      <c r="M49" s="224" t="s">
        <v>184</v>
      </c>
      <c r="N49" s="224">
        <v>0</v>
      </c>
      <c r="O49" s="246">
        <v>0</v>
      </c>
      <c r="P49" s="1"/>
      <c r="Q49" s="277" t="str" cm="1">
        <f t="array" ref="Q49">INDEX(CALCOLI!$R$5:$AC$5, ,_xlfn.XMATCH(B36,CALCOLI!$R$1:$AC$1,0))</f>
        <v>360,420</v>
      </c>
      <c r="R49" s="224" t="str" cm="1">
        <f t="array" ref="R49">INDEX(CALCOLI!$R$6:$AC$6, ,_xlfn.XMATCH(B36,CALCOLI!$R$1:$AC$1,0))</f>
        <v>900,900</v>
      </c>
      <c r="S49" s="224"/>
      <c r="T49" s="246">
        <v>0.1</v>
      </c>
      <c r="U49" s="1"/>
      <c r="V49" s="1"/>
      <c r="W49" s="1"/>
      <c r="X49" s="1"/>
      <c r="Y49" s="1"/>
      <c r="Z49" s="1"/>
      <c r="AA49" s="1"/>
      <c r="AB49" s="1"/>
      <c r="AC49" s="1"/>
      <c r="AD49" s="1"/>
      <c r="AE49" s="1"/>
      <c r="AF49" s="1"/>
      <c r="AG49" s="1"/>
      <c r="AH49" s="1"/>
      <c r="AI49" s="1"/>
      <c r="AJ49" s="1"/>
      <c r="AK49" s="1"/>
      <c r="AL49" s="1"/>
      <c r="AM49" s="1"/>
      <c r="AN49" s="1"/>
      <c r="AO49" s="1"/>
      <c r="AP49" s="1"/>
      <c r="AQ49" s="1"/>
      <c r="AR49" s="1"/>
    </row>
    <row r="50" spans="1:44" x14ac:dyDescent="0.35">
      <c r="A50" s="671"/>
      <c r="B50" s="264" t="s">
        <v>71</v>
      </c>
      <c r="C50" s="227"/>
      <c r="D50" s="227"/>
      <c r="E50" s="227">
        <f t="shared" si="5"/>
        <v>2</v>
      </c>
      <c r="F50" s="228" cm="1">
        <f t="array" ref="F50">INDEX(CALCOLI!$R$2:$AC$2, ,_xlfn.XMATCH(B36,CALCOLI!$R$1:$AC$1,0))</f>
        <v>60</v>
      </c>
      <c r="G50" s="191"/>
      <c r="H50" s="227">
        <v>0.2</v>
      </c>
      <c r="I50" s="227">
        <v>30</v>
      </c>
      <c r="J50" s="227" t="s">
        <v>184</v>
      </c>
      <c r="K50" s="227">
        <v>0</v>
      </c>
      <c r="L50" s="227">
        <v>1</v>
      </c>
      <c r="M50" s="227" t="s">
        <v>184</v>
      </c>
      <c r="N50" s="227">
        <v>0</v>
      </c>
      <c r="O50" s="248">
        <v>0</v>
      </c>
      <c r="P50" s="1"/>
      <c r="Q50" s="264" t="str" cm="1">
        <f t="array" ref="Q50">INDEX(CALCOLI!$R$5:$AC$5, ,_xlfn.XMATCH(B36,CALCOLI!$R$1:$AC$1,0))</f>
        <v>360,420</v>
      </c>
      <c r="R50" s="227" t="str" cm="1">
        <f t="array" ref="R50">INDEX(CALCOLI!$R$6:$AC$6, ,_xlfn.XMATCH(B36,CALCOLI!$R$1:$AC$1,0))</f>
        <v>900,900</v>
      </c>
      <c r="S50" s="227"/>
      <c r="T50" s="248">
        <v>0.1</v>
      </c>
      <c r="U50" s="1"/>
      <c r="V50" s="1"/>
      <c r="W50" s="1"/>
      <c r="X50" s="1"/>
      <c r="Y50" s="1"/>
      <c r="Z50" s="1"/>
      <c r="AA50" s="1"/>
      <c r="AB50" s="1"/>
      <c r="AC50" s="1"/>
      <c r="AD50" s="1"/>
      <c r="AE50" s="1"/>
      <c r="AF50" s="1"/>
      <c r="AG50" s="1"/>
      <c r="AH50" s="1"/>
      <c r="AI50" s="1"/>
      <c r="AJ50" s="1"/>
      <c r="AK50" s="1"/>
      <c r="AL50" s="1"/>
      <c r="AM50" s="1"/>
      <c r="AN50" s="1"/>
      <c r="AO50" s="1"/>
      <c r="AP50" s="1"/>
      <c r="AQ50" s="1"/>
      <c r="AR50" s="1"/>
    </row>
    <row r="51" spans="1:44" x14ac:dyDescent="0.35">
      <c r="A51" s="671"/>
      <c r="B51" s="263" t="s">
        <v>72</v>
      </c>
      <c r="C51" s="226"/>
      <c r="D51" s="226"/>
      <c r="E51" s="226">
        <f t="shared" si="5"/>
        <v>0</v>
      </c>
      <c r="F51" s="247"/>
      <c r="G51" s="191"/>
      <c r="H51" s="226">
        <v>0.2</v>
      </c>
      <c r="I51" s="226">
        <v>30</v>
      </c>
      <c r="J51" s="226" t="s">
        <v>191</v>
      </c>
      <c r="K51" s="226">
        <v>0</v>
      </c>
      <c r="L51" s="226">
        <v>1</v>
      </c>
      <c r="M51" s="226" t="s">
        <v>184</v>
      </c>
      <c r="N51" s="226">
        <v>0</v>
      </c>
      <c r="O51" s="247">
        <v>0</v>
      </c>
      <c r="P51" s="1"/>
      <c r="Q51" s="263"/>
      <c r="R51" s="226"/>
      <c r="S51" s="226"/>
      <c r="T51" s="247">
        <v>0.1</v>
      </c>
      <c r="U51" s="1"/>
      <c r="V51" s="1"/>
      <c r="W51" s="1"/>
      <c r="X51" s="1"/>
      <c r="Y51" s="1"/>
      <c r="Z51" s="1"/>
      <c r="AA51" s="1"/>
      <c r="AB51" s="1"/>
      <c r="AC51" s="1"/>
      <c r="AD51" s="1"/>
      <c r="AE51" s="1"/>
      <c r="AF51" s="1"/>
      <c r="AG51" s="1"/>
      <c r="AH51" s="1"/>
      <c r="AI51" s="1"/>
      <c r="AJ51" s="1"/>
      <c r="AK51" s="1"/>
      <c r="AL51" s="1"/>
      <c r="AM51" s="1"/>
      <c r="AN51" s="1"/>
      <c r="AO51" s="1"/>
      <c r="AP51" s="1"/>
      <c r="AQ51" s="1"/>
      <c r="AR51" s="1"/>
    </row>
    <row r="52" spans="1:44" ht="15" thickBot="1" x14ac:dyDescent="0.4">
      <c r="A52" s="672"/>
      <c r="B52" s="278"/>
      <c r="C52" s="229"/>
      <c r="D52" s="229"/>
      <c r="E52" s="227">
        <f t="shared" si="5"/>
        <v>0</v>
      </c>
      <c r="F52" s="249"/>
      <c r="G52" s="194"/>
      <c r="H52" s="229"/>
      <c r="I52" s="229"/>
      <c r="J52" s="229"/>
      <c r="K52" s="229"/>
      <c r="L52" s="229"/>
      <c r="M52" s="229"/>
      <c r="N52" s="229"/>
      <c r="O52" s="249"/>
      <c r="P52" s="1"/>
      <c r="Q52" s="278"/>
      <c r="R52" s="229"/>
      <c r="S52" s="229"/>
      <c r="T52" s="249"/>
      <c r="U52" s="1"/>
      <c r="V52" s="1"/>
      <c r="W52" s="1"/>
      <c r="X52" s="1"/>
      <c r="Y52" s="1"/>
      <c r="Z52" s="1"/>
      <c r="AA52" s="1"/>
      <c r="AB52" s="1"/>
      <c r="AC52" s="1"/>
      <c r="AD52" s="1"/>
      <c r="AE52" s="1"/>
      <c r="AF52" s="1"/>
      <c r="AG52" s="1"/>
      <c r="AH52" s="1"/>
      <c r="AI52" s="1"/>
      <c r="AJ52" s="1"/>
      <c r="AK52" s="1"/>
      <c r="AL52" s="1"/>
      <c r="AM52" s="1"/>
      <c r="AN52" s="1"/>
      <c r="AO52" s="1"/>
      <c r="AP52" s="1"/>
      <c r="AQ52" s="1"/>
      <c r="AR52" s="1"/>
    </row>
    <row r="53" spans="1:44" x14ac:dyDescent="0.35">
      <c r="A53" s="673" t="s">
        <v>73</v>
      </c>
      <c r="B53" s="279" t="s">
        <v>74</v>
      </c>
      <c r="C53" s="230"/>
      <c r="D53" s="230"/>
      <c r="E53" s="230">
        <f t="shared" si="5"/>
        <v>0</v>
      </c>
      <c r="F53" s="250"/>
      <c r="G53" s="190"/>
      <c r="H53" s="230">
        <v>0.25</v>
      </c>
      <c r="I53" s="230">
        <v>2</v>
      </c>
      <c r="J53" s="230" t="s">
        <v>184</v>
      </c>
      <c r="K53" s="230">
        <v>0</v>
      </c>
      <c r="L53" s="230">
        <v>0.5</v>
      </c>
      <c r="M53" s="230" t="s">
        <v>184</v>
      </c>
      <c r="N53" s="230">
        <v>0</v>
      </c>
      <c r="O53" s="250">
        <v>0</v>
      </c>
      <c r="P53" s="1"/>
      <c r="Q53" s="279"/>
      <c r="R53" s="230"/>
      <c r="S53" s="230"/>
      <c r="T53" s="250">
        <v>0.2</v>
      </c>
      <c r="U53" s="1"/>
      <c r="V53" s="1"/>
      <c r="W53" s="1"/>
      <c r="X53" s="1"/>
      <c r="Y53" s="1"/>
      <c r="Z53" s="1"/>
      <c r="AA53" s="1"/>
      <c r="AB53" s="1"/>
      <c r="AC53" s="1"/>
      <c r="AD53" s="1"/>
      <c r="AE53" s="1"/>
      <c r="AF53" s="1"/>
      <c r="AG53" s="1"/>
      <c r="AH53" s="1"/>
      <c r="AI53" s="1"/>
      <c r="AJ53" s="1"/>
      <c r="AK53" s="1"/>
      <c r="AL53" s="1"/>
      <c r="AM53" s="1"/>
      <c r="AN53" s="1"/>
      <c r="AO53" s="1"/>
      <c r="AP53" s="1"/>
      <c r="AQ53" s="1"/>
      <c r="AR53" s="1"/>
    </row>
    <row r="54" spans="1:44" x14ac:dyDescent="0.35">
      <c r="A54" s="674"/>
      <c r="B54" s="266" t="s">
        <v>75</v>
      </c>
      <c r="C54" s="233"/>
      <c r="D54" s="233"/>
      <c r="E54" s="233">
        <f t="shared" si="5"/>
        <v>0</v>
      </c>
      <c r="F54" s="254"/>
      <c r="G54" s="191"/>
      <c r="H54" s="233">
        <v>0.25</v>
      </c>
      <c r="I54" s="233">
        <v>2</v>
      </c>
      <c r="J54" s="233" t="s">
        <v>184</v>
      </c>
      <c r="K54" s="233">
        <v>0</v>
      </c>
      <c r="L54" s="233">
        <v>0.5</v>
      </c>
      <c r="M54" s="233" t="s">
        <v>184</v>
      </c>
      <c r="N54" s="233">
        <v>0</v>
      </c>
      <c r="O54" s="254">
        <v>0</v>
      </c>
      <c r="P54" s="1"/>
      <c r="Q54" s="266"/>
      <c r="R54" s="233"/>
      <c r="S54" s="233"/>
      <c r="T54" s="254">
        <v>0.2</v>
      </c>
      <c r="U54" s="1"/>
      <c r="V54" s="1"/>
      <c r="W54" s="1"/>
      <c r="X54" s="1"/>
      <c r="Y54" s="1"/>
      <c r="Z54" s="1"/>
      <c r="AA54" s="1"/>
      <c r="AB54" s="1"/>
      <c r="AC54" s="1"/>
      <c r="AD54" s="1"/>
      <c r="AE54" s="1"/>
      <c r="AF54" s="1"/>
      <c r="AG54" s="1"/>
      <c r="AH54" s="1"/>
      <c r="AI54" s="1"/>
      <c r="AJ54" s="1"/>
      <c r="AK54" s="1"/>
      <c r="AL54" s="1"/>
      <c r="AM54" s="1"/>
      <c r="AN54" s="1"/>
      <c r="AO54" s="1"/>
      <c r="AP54" s="1"/>
      <c r="AQ54" s="1"/>
      <c r="AR54" s="1"/>
    </row>
    <row r="55" spans="1:44" x14ac:dyDescent="0.35">
      <c r="A55" s="674"/>
      <c r="B55" s="265" t="s">
        <v>76</v>
      </c>
      <c r="C55" s="231"/>
      <c r="D55" s="231"/>
      <c r="E55" s="231">
        <f t="shared" si="5"/>
        <v>0</v>
      </c>
      <c r="F55" s="251"/>
      <c r="G55" s="191"/>
      <c r="H55" s="231"/>
      <c r="I55" s="231"/>
      <c r="J55" s="231"/>
      <c r="K55" s="231"/>
      <c r="L55" s="231"/>
      <c r="M55" s="231"/>
      <c r="N55" s="231"/>
      <c r="O55" s="251"/>
      <c r="P55" s="1"/>
      <c r="Q55" s="265"/>
      <c r="R55" s="231"/>
      <c r="S55" s="231"/>
      <c r="T55" s="251"/>
      <c r="U55" s="1"/>
      <c r="V55" s="1"/>
      <c r="W55" s="1"/>
      <c r="X55" s="1"/>
      <c r="Y55" s="1"/>
      <c r="Z55" s="1"/>
      <c r="AA55" s="1"/>
      <c r="AB55" s="1"/>
      <c r="AC55" s="1"/>
      <c r="AD55" s="1"/>
      <c r="AE55" s="1"/>
      <c r="AF55" s="1"/>
      <c r="AG55" s="1"/>
      <c r="AH55" s="1"/>
      <c r="AI55" s="1"/>
      <c r="AJ55" s="1"/>
      <c r="AK55" s="1"/>
      <c r="AL55" s="1"/>
      <c r="AM55" s="1"/>
      <c r="AN55" s="1"/>
      <c r="AO55" s="1"/>
      <c r="AP55" s="1"/>
      <c r="AQ55" s="1"/>
      <c r="AR55" s="1"/>
    </row>
    <row r="56" spans="1:44" x14ac:dyDescent="0.35">
      <c r="A56" s="674"/>
      <c r="B56" s="266" t="s">
        <v>77</v>
      </c>
      <c r="C56" s="233"/>
      <c r="D56" s="233"/>
      <c r="E56" s="233">
        <f t="shared" si="5"/>
        <v>0</v>
      </c>
      <c r="F56" s="254"/>
      <c r="G56" s="191"/>
      <c r="H56" s="233"/>
      <c r="I56" s="233"/>
      <c r="J56" s="233"/>
      <c r="K56" s="233"/>
      <c r="L56" s="233"/>
      <c r="M56" s="233"/>
      <c r="N56" s="233"/>
      <c r="O56" s="254"/>
      <c r="P56" s="1"/>
      <c r="Q56" s="266"/>
      <c r="R56" s="233"/>
      <c r="S56" s="233"/>
      <c r="T56" s="254"/>
      <c r="U56" s="1"/>
      <c r="V56" s="1"/>
      <c r="W56" s="1"/>
      <c r="X56" s="1"/>
      <c r="Y56" s="1"/>
      <c r="Z56" s="1"/>
      <c r="AA56" s="1"/>
      <c r="AB56" s="1"/>
      <c r="AC56" s="1"/>
      <c r="AD56" s="1"/>
      <c r="AE56" s="1"/>
      <c r="AF56" s="1"/>
      <c r="AG56" s="1"/>
      <c r="AH56" s="1"/>
      <c r="AI56" s="1"/>
      <c r="AJ56" s="1"/>
      <c r="AK56" s="1"/>
      <c r="AL56" s="1"/>
      <c r="AM56" s="1"/>
      <c r="AN56" s="1"/>
      <c r="AO56" s="1"/>
      <c r="AP56" s="1"/>
      <c r="AQ56" s="1"/>
      <c r="AR56" s="1"/>
    </row>
    <row r="57" spans="1:44" x14ac:dyDescent="0.35">
      <c r="A57" s="674"/>
      <c r="B57" s="265" t="s">
        <v>78</v>
      </c>
      <c r="C57" s="231"/>
      <c r="D57" s="231"/>
      <c r="E57" s="231">
        <f t="shared" si="5"/>
        <v>1</v>
      </c>
      <c r="F57" s="231">
        <v>1440</v>
      </c>
      <c r="G57" s="191"/>
      <c r="H57" s="231">
        <v>0</v>
      </c>
      <c r="I57" s="231">
        <v>30</v>
      </c>
      <c r="J57" s="252" t="s">
        <v>186</v>
      </c>
      <c r="K57" s="231">
        <v>3</v>
      </c>
      <c r="L57" s="231">
        <v>1</v>
      </c>
      <c r="M57" s="231" t="s">
        <v>184</v>
      </c>
      <c r="N57" s="231">
        <v>0</v>
      </c>
      <c r="O57" s="251">
        <v>0</v>
      </c>
      <c r="P57" s="1"/>
      <c r="Q57" s="265" t="s">
        <v>192</v>
      </c>
      <c r="R57" s="231"/>
      <c r="S57" s="231"/>
      <c r="T57" s="251">
        <v>0</v>
      </c>
      <c r="U57" s="1"/>
      <c r="V57" s="83">
        <v>150</v>
      </c>
      <c r="W57" s="84">
        <v>20</v>
      </c>
      <c r="X57" s="84">
        <v>5</v>
      </c>
      <c r="Y57" s="84">
        <v>10</v>
      </c>
      <c r="Z57" s="84"/>
      <c r="AA57" s="83">
        <v>150</v>
      </c>
      <c r="AB57" s="84">
        <v>15</v>
      </c>
      <c r="AC57" s="84">
        <v>5</v>
      </c>
      <c r="AD57" s="84">
        <v>15</v>
      </c>
      <c r="AE57" s="85"/>
      <c r="AF57" s="84">
        <v>150</v>
      </c>
      <c r="AG57" s="84">
        <v>10</v>
      </c>
      <c r="AH57" s="84">
        <v>5</v>
      </c>
      <c r="AI57" s="84">
        <v>20</v>
      </c>
      <c r="AJ57" s="84"/>
      <c r="AK57" s="83">
        <v>580.12</v>
      </c>
      <c r="AL57" s="86" t="s">
        <v>193</v>
      </c>
      <c r="AM57" s="84">
        <v>420.57900000000001</v>
      </c>
      <c r="AN57" s="86" t="s">
        <v>193</v>
      </c>
      <c r="AO57" s="84">
        <v>0.41899999999999998</v>
      </c>
      <c r="AP57" s="85">
        <v>1201.144</v>
      </c>
      <c r="AQ57" s="1"/>
      <c r="AR57" s="1"/>
    </row>
    <row r="58" spans="1:44" x14ac:dyDescent="0.35">
      <c r="A58" s="674"/>
      <c r="B58" s="266" t="s">
        <v>79</v>
      </c>
      <c r="C58" s="233"/>
      <c r="D58" s="233"/>
      <c r="E58" s="233">
        <f>COUNTA(Q58:S58)</f>
        <v>1</v>
      </c>
      <c r="F58" s="233">
        <v>1440</v>
      </c>
      <c r="G58" s="191"/>
      <c r="H58" s="233">
        <v>0</v>
      </c>
      <c r="I58" s="233">
        <v>30</v>
      </c>
      <c r="J58" s="233" t="s">
        <v>186</v>
      </c>
      <c r="K58" s="233">
        <v>3</v>
      </c>
      <c r="L58" s="233">
        <v>1</v>
      </c>
      <c r="M58" s="233" t="s">
        <v>184</v>
      </c>
      <c r="N58" s="233">
        <v>0</v>
      </c>
      <c r="O58" s="254">
        <v>0</v>
      </c>
      <c r="P58" s="1"/>
      <c r="Q58" s="266" t="s">
        <v>192</v>
      </c>
      <c r="R58" s="233"/>
      <c r="S58" s="233"/>
      <c r="T58" s="254"/>
      <c r="U58" s="1"/>
      <c r="V58" s="87"/>
      <c r="W58" s="88"/>
      <c r="X58" s="88"/>
      <c r="Y58" s="88"/>
      <c r="Z58" s="88"/>
      <c r="AA58" s="87"/>
      <c r="AB58" s="88"/>
      <c r="AC58" s="88"/>
      <c r="AD58" s="88"/>
      <c r="AE58" s="89"/>
      <c r="AF58" s="88"/>
      <c r="AG58" s="88"/>
      <c r="AH58" s="88"/>
      <c r="AI58" s="88"/>
      <c r="AJ58" s="88"/>
      <c r="AK58" s="87"/>
      <c r="AL58" s="88"/>
      <c r="AM58" s="88"/>
      <c r="AN58" s="88"/>
      <c r="AO58" s="88"/>
      <c r="AP58" s="89"/>
      <c r="AQ58" s="1"/>
      <c r="AR58" s="1"/>
    </row>
    <row r="59" spans="1:44" ht="15" thickBot="1" x14ac:dyDescent="0.4">
      <c r="A59" s="674"/>
      <c r="B59" s="293"/>
      <c r="C59" s="232"/>
      <c r="D59" s="232"/>
      <c r="E59" s="231">
        <f t="shared" si="5"/>
        <v>0</v>
      </c>
      <c r="F59" s="253"/>
      <c r="G59" s="191"/>
      <c r="H59" s="232"/>
      <c r="I59" s="232"/>
      <c r="J59" s="232"/>
      <c r="K59" s="232"/>
      <c r="L59" s="232"/>
      <c r="M59" s="232"/>
      <c r="N59" s="232"/>
      <c r="O59" s="253"/>
      <c r="P59" s="1"/>
      <c r="Q59" s="280"/>
      <c r="R59" s="281"/>
      <c r="S59" s="281"/>
      <c r="T59" s="282"/>
      <c r="U59" s="1"/>
      <c r="V59" s="1"/>
      <c r="W59" s="1"/>
      <c r="X59" s="1"/>
      <c r="Y59" s="1"/>
      <c r="Z59" s="1"/>
      <c r="AA59" s="1"/>
      <c r="AB59" s="1"/>
      <c r="AC59" s="1"/>
      <c r="AD59" s="1"/>
      <c r="AE59" s="1"/>
      <c r="AF59" s="1"/>
      <c r="AG59" s="1"/>
      <c r="AH59" s="1"/>
      <c r="AI59" s="1"/>
      <c r="AJ59" s="1"/>
      <c r="AK59" s="1"/>
      <c r="AL59" s="1"/>
      <c r="AM59" s="1"/>
      <c r="AN59" s="1"/>
      <c r="AO59" s="1"/>
      <c r="AP59" s="1"/>
      <c r="AQ59" s="1"/>
      <c r="AR59" s="1"/>
    </row>
    <row r="60" spans="1:44" x14ac:dyDescent="0.35">
      <c r="A60" s="664" t="s">
        <v>80</v>
      </c>
      <c r="B60" s="283" t="s">
        <v>81</v>
      </c>
      <c r="C60" s="234"/>
      <c r="D60" s="234"/>
      <c r="E60" s="234">
        <f>COUNTA(Q60:S60)</f>
        <v>0</v>
      </c>
      <c r="F60" s="235"/>
      <c r="G60" s="190"/>
      <c r="H60" s="234"/>
      <c r="I60" s="234"/>
      <c r="J60" s="234"/>
      <c r="K60" s="234"/>
      <c r="L60" s="234"/>
      <c r="M60" s="234"/>
      <c r="N60" s="234">
        <v>0</v>
      </c>
      <c r="O60" s="235"/>
      <c r="P60" s="1"/>
      <c r="Q60" s="283"/>
      <c r="R60" s="234"/>
      <c r="S60" s="234"/>
      <c r="T60" s="235"/>
      <c r="U60" s="1"/>
      <c r="V60" s="1"/>
      <c r="W60" s="1"/>
      <c r="X60" s="1"/>
      <c r="Y60" s="1"/>
      <c r="Z60" s="1"/>
      <c r="AA60" s="1"/>
      <c r="AB60" s="1"/>
      <c r="AC60" s="1"/>
      <c r="AD60" s="1"/>
      <c r="AE60" s="1"/>
      <c r="AF60" s="1"/>
      <c r="AG60" s="1"/>
      <c r="AH60" s="1"/>
      <c r="AI60" s="1"/>
      <c r="AJ60" s="1"/>
      <c r="AK60" s="1"/>
      <c r="AL60" s="1"/>
      <c r="AM60" s="1"/>
      <c r="AN60" s="1"/>
      <c r="AO60" s="1"/>
      <c r="AP60" s="1"/>
      <c r="AQ60" s="1"/>
      <c r="AR60" s="1"/>
    </row>
    <row r="61" spans="1:44" x14ac:dyDescent="0.35">
      <c r="A61" s="665"/>
      <c r="B61" s="268" t="s">
        <v>82</v>
      </c>
      <c r="C61" s="238"/>
      <c r="D61" s="238"/>
      <c r="E61" s="238">
        <f>COUNTA(Q65:S65)</f>
        <v>0</v>
      </c>
      <c r="F61" s="239"/>
      <c r="G61" s="191"/>
      <c r="H61" s="238"/>
      <c r="I61" s="238"/>
      <c r="J61" s="238"/>
      <c r="K61" s="238"/>
      <c r="L61" s="238"/>
      <c r="M61" s="238"/>
      <c r="N61" s="238">
        <v>0</v>
      </c>
      <c r="O61" s="239"/>
      <c r="P61" s="1"/>
      <c r="Q61" s="268"/>
      <c r="R61" s="238"/>
      <c r="S61" s="238"/>
      <c r="T61" s="239"/>
      <c r="U61" s="1"/>
      <c r="V61" s="1"/>
      <c r="W61" s="1"/>
      <c r="X61" s="1"/>
      <c r="Y61" s="1"/>
      <c r="Z61" s="1"/>
      <c r="AA61" s="1"/>
      <c r="AB61" s="1"/>
      <c r="AC61" s="1"/>
      <c r="AD61" s="1"/>
      <c r="AE61" s="1"/>
      <c r="AF61" s="1"/>
      <c r="AG61" s="1"/>
      <c r="AH61" s="1"/>
      <c r="AI61" s="1"/>
      <c r="AJ61" s="1"/>
      <c r="AK61" s="1"/>
      <c r="AL61" s="1"/>
      <c r="AM61" s="1"/>
      <c r="AN61" s="1"/>
      <c r="AO61" s="1"/>
      <c r="AP61" s="1"/>
      <c r="AQ61" s="1"/>
      <c r="AR61" s="1"/>
    </row>
    <row r="62" spans="1:44" x14ac:dyDescent="0.35">
      <c r="A62" s="665"/>
      <c r="B62" s="267"/>
      <c r="C62" s="236"/>
      <c r="D62" s="236"/>
      <c r="E62" s="236">
        <f t="shared" ref="E62" si="6">COUNTA(Q62:S62)</f>
        <v>0</v>
      </c>
      <c r="F62" s="237"/>
      <c r="G62" s="191"/>
      <c r="H62" s="236"/>
      <c r="I62" s="236"/>
      <c r="J62" s="236"/>
      <c r="K62" s="236"/>
      <c r="L62" s="236"/>
      <c r="M62" s="236"/>
      <c r="N62" s="236"/>
      <c r="O62" s="237"/>
      <c r="P62" s="1"/>
      <c r="Q62" s="267"/>
      <c r="R62" s="236"/>
      <c r="S62" s="236"/>
      <c r="T62" s="237"/>
      <c r="U62" s="1"/>
      <c r="V62" s="1"/>
      <c r="W62" s="1"/>
      <c r="X62" s="1"/>
      <c r="Y62" s="1"/>
      <c r="Z62" s="1"/>
      <c r="AA62" s="1"/>
      <c r="AB62" s="1"/>
      <c r="AC62" s="1"/>
      <c r="AD62" s="1"/>
      <c r="AE62" s="1"/>
      <c r="AF62" s="1"/>
      <c r="AG62" s="1"/>
      <c r="AH62" s="1"/>
      <c r="AI62" s="1"/>
      <c r="AJ62" s="1"/>
      <c r="AK62" s="1"/>
      <c r="AL62" s="1"/>
      <c r="AM62" s="1"/>
      <c r="AN62" s="1"/>
      <c r="AO62" s="1"/>
      <c r="AP62" s="1"/>
      <c r="AQ62" s="1"/>
      <c r="AR62" s="1"/>
    </row>
    <row r="63" spans="1:44" x14ac:dyDescent="0.35">
      <c r="A63" s="665"/>
      <c r="B63" s="268"/>
      <c r="C63" s="238"/>
      <c r="D63" s="238"/>
      <c r="E63" s="238">
        <f t="shared" ref="E63" si="7">COUNTA(Q67:S67)</f>
        <v>0</v>
      </c>
      <c r="F63" s="239"/>
      <c r="G63" s="191"/>
      <c r="H63" s="238"/>
      <c r="I63" s="238"/>
      <c r="J63" s="238"/>
      <c r="K63" s="238"/>
      <c r="L63" s="238"/>
      <c r="M63" s="238"/>
      <c r="N63" s="238"/>
      <c r="O63" s="239"/>
      <c r="P63" s="1"/>
      <c r="Q63" s="268"/>
      <c r="R63" s="238"/>
      <c r="S63" s="238"/>
      <c r="T63" s="239"/>
      <c r="U63" s="1"/>
      <c r="V63" s="1"/>
      <c r="W63" s="1"/>
      <c r="X63" s="1"/>
      <c r="Y63" s="1"/>
      <c r="Z63" s="1"/>
      <c r="AA63" s="1"/>
      <c r="AB63" s="1"/>
      <c r="AC63" s="1"/>
      <c r="AD63" s="1"/>
      <c r="AE63" s="1"/>
      <c r="AF63" s="1"/>
      <c r="AG63" s="1"/>
      <c r="AH63" s="1"/>
      <c r="AI63" s="1"/>
      <c r="AJ63" s="1"/>
      <c r="AK63" s="1"/>
      <c r="AL63" s="1"/>
      <c r="AM63" s="1"/>
      <c r="AN63" s="1"/>
      <c r="AO63" s="1"/>
      <c r="AP63" s="1"/>
      <c r="AQ63" s="1"/>
      <c r="AR63" s="1"/>
    </row>
    <row r="64" spans="1:44" x14ac:dyDescent="0.35">
      <c r="A64" s="665"/>
      <c r="B64" s="267"/>
      <c r="C64" s="236"/>
      <c r="D64" s="236"/>
      <c r="E64" s="236">
        <f t="shared" ref="E64" si="8">COUNTA(Q64:S64)</f>
        <v>0</v>
      </c>
      <c r="F64" s="237"/>
      <c r="G64" s="191"/>
      <c r="H64" s="236"/>
      <c r="I64" s="236"/>
      <c r="J64" s="236"/>
      <c r="K64" s="236"/>
      <c r="L64" s="236"/>
      <c r="M64" s="236"/>
      <c r="N64" s="236"/>
      <c r="O64" s="237"/>
      <c r="P64" s="1"/>
      <c r="Q64" s="267"/>
      <c r="R64" s="236"/>
      <c r="S64" s="236"/>
      <c r="T64" s="237"/>
      <c r="U64" s="1"/>
      <c r="V64" s="1"/>
      <c r="W64" s="1"/>
      <c r="X64" s="1"/>
      <c r="Y64" s="1"/>
      <c r="Z64" s="1"/>
      <c r="AA64" s="1"/>
      <c r="AB64" s="1"/>
      <c r="AC64" s="1"/>
      <c r="AD64" s="1"/>
      <c r="AE64" s="1"/>
      <c r="AF64" s="1"/>
      <c r="AG64" s="1"/>
      <c r="AH64" s="1"/>
      <c r="AI64" s="1"/>
      <c r="AJ64" s="1"/>
      <c r="AK64" s="1"/>
      <c r="AL64" s="1"/>
      <c r="AM64" s="1"/>
      <c r="AN64" s="1"/>
      <c r="AO64" s="1"/>
      <c r="AP64" s="1"/>
      <c r="AQ64" s="1"/>
      <c r="AR64" s="1"/>
    </row>
    <row r="65" spans="1:44" ht="15" thickBot="1" x14ac:dyDescent="0.4">
      <c r="A65" s="666"/>
      <c r="B65" s="269"/>
      <c r="C65" s="240"/>
      <c r="D65" s="240"/>
      <c r="E65" s="240">
        <f t="shared" ref="E65" si="9">COUNTA(Q69:S69)</f>
        <v>0</v>
      </c>
      <c r="F65" s="241"/>
      <c r="G65" s="194"/>
      <c r="H65" s="240"/>
      <c r="I65" s="240"/>
      <c r="J65" s="240"/>
      <c r="K65" s="240"/>
      <c r="L65" s="240"/>
      <c r="M65" s="240"/>
      <c r="N65" s="240"/>
      <c r="O65" s="241"/>
      <c r="P65" s="1"/>
      <c r="Q65" s="269"/>
      <c r="R65" s="240"/>
      <c r="S65" s="240"/>
      <c r="T65" s="241"/>
      <c r="U65" s="1"/>
      <c r="V65" s="1"/>
      <c r="W65" s="1"/>
      <c r="X65" s="1"/>
      <c r="Y65" s="1"/>
      <c r="Z65" s="1"/>
      <c r="AA65" s="1"/>
      <c r="AB65" s="1"/>
      <c r="AC65" s="1"/>
      <c r="AD65" s="1"/>
      <c r="AE65" s="1"/>
      <c r="AF65" s="1"/>
      <c r="AG65" s="1"/>
      <c r="AH65" s="1"/>
      <c r="AI65" s="1"/>
      <c r="AJ65" s="1"/>
      <c r="AK65" s="1"/>
      <c r="AL65" s="1"/>
      <c r="AM65" s="1"/>
      <c r="AN65" s="1"/>
      <c r="AO65" s="1"/>
      <c r="AP65" s="1"/>
      <c r="AQ65" s="1"/>
      <c r="AR65" s="1"/>
    </row>
    <row r="66" spans="1:44" ht="15" thickBot="1" x14ac:dyDescent="0.4">
      <c r="A66" s="120"/>
      <c r="B66" s="120"/>
      <c r="C66" s="120"/>
      <c r="D66" s="120"/>
      <c r="E66" s="120"/>
      <c r="F66" s="120"/>
      <c r="G66" s="120"/>
      <c r="H66" s="120"/>
      <c r="I66" s="120"/>
      <c r="J66" s="120"/>
      <c r="K66" s="120"/>
      <c r="L66" s="120"/>
      <c r="M66" s="120"/>
      <c r="N66" s="120"/>
      <c r="O66" s="120"/>
      <c r="P66" s="120"/>
      <c r="Q66" s="120"/>
      <c r="R66" s="120"/>
      <c r="S66" s="120"/>
      <c r="T66" s="120"/>
      <c r="U66" s="120"/>
      <c r="V66" s="120"/>
      <c r="W66" s="120"/>
      <c r="X66" s="120"/>
      <c r="Y66" s="120"/>
      <c r="Z66" s="120"/>
      <c r="AA66" s="120"/>
      <c r="AB66" s="120"/>
      <c r="AC66" s="120"/>
      <c r="AD66" s="120"/>
      <c r="AE66" s="120"/>
      <c r="AF66" s="120"/>
      <c r="AG66" s="120"/>
      <c r="AH66" s="120"/>
      <c r="AI66" s="120"/>
      <c r="AJ66" s="120"/>
      <c r="AK66" s="120"/>
      <c r="AL66" s="120"/>
      <c r="AM66" s="120"/>
      <c r="AN66" s="120"/>
      <c r="AO66" s="120"/>
      <c r="AP66" s="120"/>
      <c r="AQ66" s="120"/>
    </row>
    <row r="67" spans="1:44" x14ac:dyDescent="0.35">
      <c r="A67" s="122" t="s">
        <v>152</v>
      </c>
      <c r="B67" s="178" t="s">
        <v>482</v>
      </c>
      <c r="G67" s="120"/>
      <c r="AR67" t="s">
        <v>153</v>
      </c>
    </row>
    <row r="68" spans="1:44" x14ac:dyDescent="0.35">
      <c r="A68" s="123" t="s">
        <v>154</v>
      </c>
      <c r="B68" s="181">
        <v>19</v>
      </c>
      <c r="G68" s="120"/>
      <c r="AR68" t="s">
        <v>155</v>
      </c>
    </row>
    <row r="69" spans="1:44" ht="15" thickBot="1" x14ac:dyDescent="0.4">
      <c r="A69" s="125" t="s">
        <v>156</v>
      </c>
      <c r="B69" s="126" t="s">
        <v>190</v>
      </c>
      <c r="G69" s="120"/>
      <c r="AR69" s="3" t="s">
        <v>158</v>
      </c>
    </row>
    <row r="70" spans="1:44" x14ac:dyDescent="0.35">
      <c r="A70" s="4"/>
      <c r="B70" s="4"/>
      <c r="C70" s="4"/>
      <c r="D70" s="4"/>
      <c r="E70" s="4"/>
      <c r="F70" s="4"/>
      <c r="G70" s="121"/>
      <c r="H70" s="4"/>
      <c r="I70" s="4"/>
      <c r="J70" s="4"/>
      <c r="K70" s="4"/>
      <c r="L70" s="4"/>
      <c r="M70" s="4"/>
      <c r="N70" s="4"/>
      <c r="O70" s="4"/>
      <c r="P70" s="4"/>
      <c r="Q70" s="4"/>
      <c r="R70" s="4"/>
      <c r="S70" s="4"/>
      <c r="T70" s="4"/>
      <c r="U70" s="4"/>
      <c r="V70" s="658" t="s">
        <v>159</v>
      </c>
      <c r="W70" s="659"/>
      <c r="X70" s="659"/>
      <c r="Y70" s="659"/>
      <c r="Z70" s="659"/>
      <c r="AA70" s="658" t="s">
        <v>160</v>
      </c>
      <c r="AB70" s="659"/>
      <c r="AC70" s="659"/>
      <c r="AD70" s="659"/>
      <c r="AE70" s="659"/>
      <c r="AF70" s="658" t="s">
        <v>161</v>
      </c>
      <c r="AG70" s="659"/>
      <c r="AH70" s="659"/>
      <c r="AI70" s="659"/>
      <c r="AJ70" s="660"/>
      <c r="AK70" s="655" t="s">
        <v>162</v>
      </c>
      <c r="AL70" s="656"/>
      <c r="AM70" s="656"/>
      <c r="AN70" s="656"/>
      <c r="AO70" s="656"/>
      <c r="AP70" s="657"/>
      <c r="AQ70" s="4"/>
      <c r="AR70" t="s">
        <v>163</v>
      </c>
    </row>
    <row r="71" spans="1:44" ht="43.5" x14ac:dyDescent="0.35">
      <c r="A71" s="4"/>
      <c r="B71" s="69" t="s">
        <v>56</v>
      </c>
      <c r="C71" s="70" t="s">
        <v>57</v>
      </c>
      <c r="D71" s="70" t="s">
        <v>58</v>
      </c>
      <c r="E71" s="69" t="s">
        <v>164</v>
      </c>
      <c r="F71" s="71" t="s">
        <v>59</v>
      </c>
      <c r="G71" s="121"/>
      <c r="H71" s="284" t="s">
        <v>165</v>
      </c>
      <c r="I71" s="285" t="s">
        <v>166</v>
      </c>
      <c r="J71" s="285" t="s">
        <v>167</v>
      </c>
      <c r="K71" s="286" t="s">
        <v>168</v>
      </c>
      <c r="L71" s="285" t="s">
        <v>169</v>
      </c>
      <c r="M71" s="285" t="s">
        <v>170</v>
      </c>
      <c r="N71" s="285" t="s">
        <v>171</v>
      </c>
      <c r="O71" s="287" t="s">
        <v>172</v>
      </c>
      <c r="Q71" s="114" t="s">
        <v>173</v>
      </c>
      <c r="R71" s="115" t="s">
        <v>174</v>
      </c>
      <c r="S71" s="116" t="s">
        <v>175</v>
      </c>
      <c r="T71" s="72" t="s">
        <v>176</v>
      </c>
      <c r="V71" s="76" t="s">
        <v>177</v>
      </c>
      <c r="W71" s="77" t="s">
        <v>178</v>
      </c>
      <c r="X71" s="77" t="s">
        <v>179</v>
      </c>
      <c r="Y71" s="77" t="s">
        <v>180</v>
      </c>
      <c r="Z71" s="78" t="s">
        <v>181</v>
      </c>
      <c r="AA71" s="76" t="s">
        <v>177</v>
      </c>
      <c r="AB71" s="77" t="s">
        <v>178</v>
      </c>
      <c r="AC71" s="77" t="s">
        <v>179</v>
      </c>
      <c r="AD71" s="77" t="s">
        <v>180</v>
      </c>
      <c r="AE71" s="78" t="s">
        <v>181</v>
      </c>
      <c r="AF71" s="76" t="s">
        <v>177</v>
      </c>
      <c r="AG71" s="77" t="s">
        <v>178</v>
      </c>
      <c r="AH71" s="77" t="s">
        <v>179</v>
      </c>
      <c r="AI71" s="77" t="s">
        <v>180</v>
      </c>
      <c r="AJ71" s="79" t="s">
        <v>181</v>
      </c>
      <c r="AK71" s="80" t="s">
        <v>173</v>
      </c>
      <c r="AL71" s="81"/>
      <c r="AM71" s="81" t="s">
        <v>174</v>
      </c>
      <c r="AN71" s="81"/>
      <c r="AO71" s="81" t="s">
        <v>175</v>
      </c>
      <c r="AP71" s="82"/>
      <c r="AR71" t="s">
        <v>182</v>
      </c>
    </row>
    <row r="72" spans="1:44" ht="15" thickBot="1" x14ac:dyDescent="0.4">
      <c r="F72" s="5"/>
      <c r="G72" s="120"/>
      <c r="AR72" t="s">
        <v>183</v>
      </c>
    </row>
    <row r="73" spans="1:44" x14ac:dyDescent="0.35">
      <c r="A73" s="661" t="s">
        <v>60</v>
      </c>
      <c r="B73" s="255" t="s">
        <v>61</v>
      </c>
      <c r="C73" s="212">
        <v>1</v>
      </c>
      <c r="D73" s="212">
        <v>2</v>
      </c>
      <c r="E73" s="212">
        <f t="shared" ref="E73:E92" si="10">COUNTA(Q73:S73)</f>
        <v>2</v>
      </c>
      <c r="F73" s="213" cm="1">
        <f t="array" ref="F73">INDEX(CALCOLI!$R$12:$AC$12, ,_xlfn.XMATCH(B69,CALCOLI!$R$1:$AC$1,0))</f>
        <v>330</v>
      </c>
      <c r="G73" s="190"/>
      <c r="H73" s="255">
        <v>0.1</v>
      </c>
      <c r="I73" s="212">
        <v>10</v>
      </c>
      <c r="J73" s="212" t="s">
        <v>184</v>
      </c>
      <c r="K73" s="212">
        <v>0</v>
      </c>
      <c r="L73" s="212">
        <v>1</v>
      </c>
      <c r="M73" s="212" t="s">
        <v>184</v>
      </c>
      <c r="N73" s="212">
        <v>0</v>
      </c>
      <c r="O73" s="256">
        <v>0</v>
      </c>
      <c r="P73" s="1"/>
      <c r="Q73" s="255" t="str" cm="1">
        <f t="array" ref="Q73">INDEX(CALCOLI!$R$17:$AC$17, ,_xlfn.XMATCH(B69,CALCOLI!$R$1:$AC$1,0))</f>
        <v>264,324</v>
      </c>
      <c r="R73" s="212" t="str" cm="1">
        <f t="array" ref="R73">INDEX(CALCOLI!$R$18:$AC$18, ,_xlfn.XMATCH(B69,CALCOLI!$R$1:$AC$1,0))</f>
        <v>1037,1307</v>
      </c>
      <c r="S73" s="212"/>
      <c r="T73" s="256">
        <v>0.1</v>
      </c>
      <c r="U73" s="1"/>
      <c r="V73" s="1"/>
      <c r="W73" s="1"/>
      <c r="X73" s="1"/>
      <c r="Y73" s="1"/>
      <c r="Z73" s="1"/>
      <c r="AA73" s="1"/>
      <c r="AB73" s="1"/>
      <c r="AC73" s="1"/>
      <c r="AD73" s="1"/>
      <c r="AE73" s="1"/>
      <c r="AF73" s="1"/>
      <c r="AG73" s="1"/>
      <c r="AH73" s="1"/>
      <c r="AI73" s="1"/>
      <c r="AJ73" s="1"/>
      <c r="AK73" s="1"/>
      <c r="AL73" s="1"/>
      <c r="AM73" s="1"/>
      <c r="AN73" s="1"/>
      <c r="AO73" s="1"/>
      <c r="AP73" s="1"/>
      <c r="AQ73" s="1"/>
      <c r="AR73" s="1" t="s">
        <v>185</v>
      </c>
    </row>
    <row r="74" spans="1:44" x14ac:dyDescent="0.35">
      <c r="A74" s="662"/>
      <c r="B74" s="288" t="s">
        <v>62</v>
      </c>
      <c r="C74" s="214">
        <v>1</v>
      </c>
      <c r="D74" s="214">
        <v>12</v>
      </c>
      <c r="E74" s="214">
        <f t="shared" si="10"/>
        <v>2</v>
      </c>
      <c r="F74" s="215" cm="1">
        <f t="array" ref="F74">INDEX(CALCOLI!$R$12:$AC$12, ,_xlfn.XMATCH(B69,CALCOLI!$R$1:$AC$1,0))</f>
        <v>330</v>
      </c>
      <c r="G74" s="191"/>
      <c r="H74" s="257">
        <v>0.1</v>
      </c>
      <c r="I74" s="215">
        <v>10</v>
      </c>
      <c r="J74" s="215" t="s">
        <v>184</v>
      </c>
      <c r="K74" s="215">
        <v>0</v>
      </c>
      <c r="L74" s="215">
        <v>1</v>
      </c>
      <c r="M74" s="215" t="s">
        <v>184</v>
      </c>
      <c r="N74" s="215">
        <v>0</v>
      </c>
      <c r="O74" s="258">
        <v>0</v>
      </c>
      <c r="P74" s="1"/>
      <c r="Q74" s="257" t="str" cm="1">
        <f t="array" ref="Q74">INDEX(CALCOLI!$R$17:$AC$17, ,_xlfn.XMATCH(B69,CALCOLI!$R$1:$AC$1,0))</f>
        <v>264,324</v>
      </c>
      <c r="R74" s="215" t="str" cm="1">
        <f t="array" ref="R74">INDEX(CALCOLI!$R$18:$AC$18, ,_xlfn.XMATCH(B69,CALCOLI!$R$1:$AC$1,0))</f>
        <v>1037,1307</v>
      </c>
      <c r="S74" s="215"/>
      <c r="T74" s="258">
        <v>0.1</v>
      </c>
      <c r="U74" s="1"/>
      <c r="V74" s="192"/>
      <c r="W74" s="1"/>
      <c r="X74" s="1"/>
      <c r="Y74" s="192"/>
      <c r="Z74" s="192"/>
      <c r="AA74" s="192"/>
      <c r="AB74" s="192"/>
      <c r="AC74" s="192"/>
      <c r="AD74" s="192"/>
      <c r="AE74" s="1"/>
      <c r="AF74" s="1"/>
      <c r="AG74" s="1"/>
      <c r="AH74" s="1"/>
      <c r="AI74" s="1"/>
      <c r="AJ74" s="1"/>
      <c r="AK74" s="1"/>
      <c r="AL74" s="1"/>
      <c r="AM74" s="1"/>
      <c r="AN74" s="1"/>
      <c r="AO74" s="1"/>
      <c r="AP74" s="1"/>
      <c r="AQ74" s="1"/>
      <c r="AR74" s="1" t="s">
        <v>157</v>
      </c>
    </row>
    <row r="75" spans="1:44" x14ac:dyDescent="0.35">
      <c r="A75" s="662"/>
      <c r="B75" s="259" t="s">
        <v>63</v>
      </c>
      <c r="C75" s="218"/>
      <c r="D75" s="218"/>
      <c r="E75" s="217">
        <f t="shared" si="10"/>
        <v>2</v>
      </c>
      <c r="F75" s="219" cm="1">
        <f t="array" ref="F75">INDEX(CALCOLI!$R$20:$AC$20, ,_xlfn.XMATCH(B69,CALCOLI!$R$1:$AC$1,0))</f>
        <v>667</v>
      </c>
      <c r="G75" s="193"/>
      <c r="H75" s="259">
        <v>0.1</v>
      </c>
      <c r="I75" s="217">
        <v>1</v>
      </c>
      <c r="J75" s="217" t="s">
        <v>184</v>
      </c>
      <c r="K75" s="217">
        <v>0</v>
      </c>
      <c r="L75" s="217">
        <v>1</v>
      </c>
      <c r="M75" s="217" t="s">
        <v>186</v>
      </c>
      <c r="N75" s="217">
        <v>0</v>
      </c>
      <c r="O75" s="260">
        <v>2</v>
      </c>
      <c r="P75" s="1"/>
      <c r="Q75" s="259" t="str" cm="1">
        <f t="array" ref="Q75">INDEX(CALCOLI!$R$21:$AC$21, ,_xlfn.XMATCH(B69,CALCOLI!$R$1:$AC$1,0))</f>
        <v>1067,1440</v>
      </c>
      <c r="R75" s="217" t="str" cm="1">
        <f t="array" ref="R75">INDEX(CALCOLI!$R$22:$AC$22, ,_xlfn.XMATCH(B69,CALCOLI!$R$1:$AC$1,0))</f>
        <v>0,294</v>
      </c>
      <c r="S75" s="217"/>
      <c r="T75" s="260">
        <v>0.1</v>
      </c>
      <c r="U75" s="1"/>
      <c r="V75" s="1"/>
      <c r="W75" s="1"/>
      <c r="X75" s="1"/>
      <c r="Y75" s="1"/>
      <c r="Z75" s="1"/>
      <c r="AA75" s="1"/>
      <c r="AB75" s="1"/>
      <c r="AC75" s="1"/>
      <c r="AD75" s="1"/>
      <c r="AE75" s="1"/>
      <c r="AF75" s="1"/>
      <c r="AG75" s="1"/>
      <c r="AH75" s="1"/>
      <c r="AI75" s="1"/>
      <c r="AJ75" s="1"/>
      <c r="AK75" s="1"/>
      <c r="AL75" s="1"/>
      <c r="AM75" s="1"/>
      <c r="AN75" s="1"/>
      <c r="AO75" s="1"/>
      <c r="AP75" s="1"/>
      <c r="AQ75" s="1"/>
      <c r="AR75" s="1" t="s">
        <v>187</v>
      </c>
    </row>
    <row r="76" spans="1:44" ht="15" thickBot="1" x14ac:dyDescent="0.4">
      <c r="A76" s="663"/>
      <c r="B76" s="291"/>
      <c r="C76" s="216"/>
      <c r="D76" s="216"/>
      <c r="E76" s="214">
        <f t="shared" si="10"/>
        <v>0</v>
      </c>
      <c r="F76" s="292"/>
      <c r="G76" s="194"/>
      <c r="H76" s="272"/>
      <c r="I76" s="273"/>
      <c r="J76" s="273"/>
      <c r="K76" s="273"/>
      <c r="L76" s="273"/>
      <c r="M76" s="273"/>
      <c r="N76" s="273"/>
      <c r="O76" s="274"/>
      <c r="P76" s="1"/>
      <c r="Q76" s="272"/>
      <c r="R76" s="273"/>
      <c r="S76" s="273"/>
      <c r="T76" s="274"/>
      <c r="U76" s="1"/>
      <c r="V76" s="1"/>
      <c r="W76" s="1"/>
      <c r="X76" s="1"/>
      <c r="Y76" s="1"/>
      <c r="Z76" s="1"/>
      <c r="AA76" s="1"/>
      <c r="AB76" s="1"/>
      <c r="AC76" s="1"/>
      <c r="AD76" s="1"/>
      <c r="AE76" s="1"/>
      <c r="AF76" s="1"/>
      <c r="AG76" s="1"/>
      <c r="AH76" s="1"/>
      <c r="AI76" s="1"/>
      <c r="AJ76" s="1"/>
      <c r="AK76" s="1"/>
      <c r="AL76" s="1"/>
      <c r="AM76" s="1"/>
      <c r="AN76" s="1"/>
      <c r="AO76" s="1"/>
      <c r="AP76" s="1"/>
      <c r="AQ76" s="1"/>
      <c r="AR76" s="1" t="s">
        <v>188</v>
      </c>
    </row>
    <row r="77" spans="1:44" x14ac:dyDescent="0.35">
      <c r="A77" s="667" t="s">
        <v>64</v>
      </c>
      <c r="B77" s="275" t="s">
        <v>65</v>
      </c>
      <c r="C77" s="220">
        <v>2</v>
      </c>
      <c r="D77" s="220">
        <v>2</v>
      </c>
      <c r="E77" s="220">
        <f t="shared" si="10"/>
        <v>1</v>
      </c>
      <c r="F77" s="242">
        <v>120</v>
      </c>
      <c r="G77" s="190"/>
      <c r="H77" s="270">
        <v>0.2</v>
      </c>
      <c r="I77" s="270">
        <v>30</v>
      </c>
      <c r="J77" s="270" t="s">
        <v>184</v>
      </c>
      <c r="K77" s="270">
        <v>0</v>
      </c>
      <c r="L77" s="270">
        <v>1</v>
      </c>
      <c r="M77" s="270" t="s">
        <v>184</v>
      </c>
      <c r="N77" s="270">
        <v>0</v>
      </c>
      <c r="O77" s="271">
        <v>0</v>
      </c>
      <c r="P77" s="1"/>
      <c r="Q77" s="566" t="s">
        <v>192</v>
      </c>
      <c r="R77" s="220"/>
      <c r="S77" s="220"/>
      <c r="T77" s="242">
        <v>0.1</v>
      </c>
      <c r="U77" s="1"/>
      <c r="V77" s="1"/>
      <c r="W77" s="1"/>
      <c r="X77" s="1"/>
      <c r="Y77" s="1"/>
      <c r="Z77" s="1"/>
      <c r="AA77" s="1"/>
      <c r="AB77" s="1"/>
      <c r="AC77" s="1"/>
      <c r="AD77" s="1"/>
      <c r="AE77" s="1"/>
      <c r="AF77" s="1"/>
      <c r="AG77" s="1"/>
      <c r="AH77" s="1"/>
      <c r="AI77" s="1"/>
      <c r="AJ77" s="1"/>
      <c r="AK77" s="1"/>
      <c r="AL77" s="1"/>
      <c r="AM77" s="1"/>
      <c r="AN77" s="1"/>
      <c r="AO77" s="1"/>
      <c r="AP77" s="1"/>
      <c r="AQ77" s="1"/>
      <c r="AR77" s="1" t="s">
        <v>189</v>
      </c>
    </row>
    <row r="78" spans="1:44" x14ac:dyDescent="0.35">
      <c r="A78" s="668"/>
      <c r="B78" s="262" t="s">
        <v>66</v>
      </c>
      <c r="C78" s="223">
        <v>1</v>
      </c>
      <c r="D78" s="223">
        <v>7</v>
      </c>
      <c r="E78" s="223">
        <f t="shared" si="10"/>
        <v>2</v>
      </c>
      <c r="F78" s="245">
        <v>240</v>
      </c>
      <c r="G78" s="191"/>
      <c r="H78" s="223">
        <v>0.4</v>
      </c>
      <c r="I78" s="223">
        <v>20</v>
      </c>
      <c r="J78" s="223" t="s">
        <v>184</v>
      </c>
      <c r="K78" s="223">
        <v>0</v>
      </c>
      <c r="L78" s="223">
        <v>0.8</v>
      </c>
      <c r="M78" s="223" t="s">
        <v>184</v>
      </c>
      <c r="N78" s="223">
        <v>0</v>
      </c>
      <c r="O78" s="245">
        <v>0</v>
      </c>
      <c r="P78" s="1"/>
      <c r="Q78" s="747" t="s">
        <v>500</v>
      </c>
      <c r="R78" s="569" t="s">
        <v>491</v>
      </c>
      <c r="S78" s="223"/>
      <c r="T78" s="245">
        <v>0.2</v>
      </c>
      <c r="U78" s="1"/>
      <c r="V78" s="1"/>
      <c r="W78" s="1"/>
      <c r="X78" s="1"/>
      <c r="Y78" s="1"/>
      <c r="Z78" s="1"/>
      <c r="AA78" s="1"/>
      <c r="AB78" s="1"/>
      <c r="AC78" s="1"/>
      <c r="AD78" s="1"/>
      <c r="AE78" s="1"/>
      <c r="AF78" s="1"/>
      <c r="AG78" s="1"/>
      <c r="AH78" s="1"/>
      <c r="AI78" s="1"/>
      <c r="AJ78" s="1"/>
      <c r="AK78" s="1"/>
      <c r="AL78" s="1"/>
      <c r="AM78" s="1"/>
      <c r="AN78" s="1"/>
      <c r="AO78" s="1"/>
      <c r="AP78" s="1"/>
      <c r="AQ78" s="1"/>
      <c r="AR78" s="1" t="s">
        <v>190</v>
      </c>
    </row>
    <row r="79" spans="1:44" x14ac:dyDescent="0.35">
      <c r="A79" s="668"/>
      <c r="B79" s="261" t="s">
        <v>67</v>
      </c>
      <c r="C79" s="221">
        <v>1</v>
      </c>
      <c r="D79" s="221">
        <v>20</v>
      </c>
      <c r="E79" s="221">
        <f t="shared" si="10"/>
        <v>0</v>
      </c>
      <c r="F79" s="243">
        <v>120</v>
      </c>
      <c r="G79" s="191"/>
      <c r="H79" s="221">
        <v>0.25</v>
      </c>
      <c r="I79" s="221">
        <v>30</v>
      </c>
      <c r="J79" s="221" t="s">
        <v>184</v>
      </c>
      <c r="K79" s="221">
        <v>0</v>
      </c>
      <c r="L79" s="221">
        <v>0.8</v>
      </c>
      <c r="M79" s="221" t="s">
        <v>184</v>
      </c>
      <c r="N79" s="221">
        <v>0</v>
      </c>
      <c r="O79" s="243">
        <v>0</v>
      </c>
      <c r="P79" s="1"/>
      <c r="Q79" s="567"/>
      <c r="R79" s="221"/>
      <c r="S79" s="221"/>
      <c r="T79" s="243">
        <v>0.15</v>
      </c>
      <c r="U79" s="1"/>
      <c r="V79" s="1"/>
      <c r="W79" s="1"/>
      <c r="X79" s="1"/>
      <c r="Y79" s="1"/>
      <c r="Z79" s="1"/>
      <c r="AA79" s="1"/>
      <c r="AB79" s="1"/>
      <c r="AC79" s="1"/>
      <c r="AD79" s="1"/>
      <c r="AE79" s="1"/>
      <c r="AF79" s="1"/>
      <c r="AG79" s="1"/>
      <c r="AH79" s="1"/>
      <c r="AI79" s="1"/>
      <c r="AJ79" s="1"/>
      <c r="AK79" s="1"/>
      <c r="AL79" s="1"/>
      <c r="AM79" s="1"/>
      <c r="AN79" s="1"/>
      <c r="AO79" s="1"/>
      <c r="AP79" s="1"/>
      <c r="AQ79" s="1"/>
      <c r="AR79" s="1"/>
    </row>
    <row r="80" spans="1:44" x14ac:dyDescent="0.35">
      <c r="A80" s="668"/>
      <c r="B80" s="262" t="s">
        <v>68</v>
      </c>
      <c r="C80" s="223"/>
      <c r="D80" s="223"/>
      <c r="E80" s="223">
        <f t="shared" si="10"/>
        <v>0</v>
      </c>
      <c r="F80" s="245"/>
      <c r="G80" s="191"/>
      <c r="H80" s="223">
        <v>0.4</v>
      </c>
      <c r="I80" s="223">
        <v>20</v>
      </c>
      <c r="J80" s="223" t="s">
        <v>184</v>
      </c>
      <c r="K80" s="223">
        <v>0</v>
      </c>
      <c r="L80" s="223">
        <v>0.8</v>
      </c>
      <c r="M80" s="223" t="s">
        <v>184</v>
      </c>
      <c r="N80" s="223">
        <v>0</v>
      </c>
      <c r="O80" s="245">
        <v>0</v>
      </c>
      <c r="P80" s="1"/>
      <c r="Q80" s="568"/>
      <c r="R80" s="223"/>
      <c r="S80" s="223"/>
      <c r="T80" s="245">
        <v>0.2</v>
      </c>
      <c r="U80" s="1"/>
      <c r="V80" s="1"/>
      <c r="W80" s="1"/>
      <c r="X80" s="1"/>
      <c r="Y80" s="1"/>
      <c r="Z80" s="1"/>
      <c r="AA80" s="1"/>
      <c r="AB80" s="1"/>
      <c r="AC80" s="1"/>
      <c r="AD80" s="1"/>
      <c r="AE80" s="1"/>
      <c r="AF80" s="1"/>
      <c r="AG80" s="1"/>
      <c r="AH80" s="1"/>
      <c r="AI80" s="1"/>
      <c r="AJ80" s="1"/>
      <c r="AK80" s="1"/>
      <c r="AL80" s="1"/>
      <c r="AM80" s="1"/>
      <c r="AN80" s="1"/>
      <c r="AO80" s="1"/>
      <c r="AP80" s="1"/>
      <c r="AQ80" s="1"/>
      <c r="AR80" s="1"/>
    </row>
    <row r="81" spans="1:44" ht="15" thickBot="1" x14ac:dyDescent="0.4">
      <c r="A81" s="669"/>
      <c r="B81" s="276"/>
      <c r="C81" s="222"/>
      <c r="D81" s="222"/>
      <c r="E81" s="221">
        <f t="shared" si="10"/>
        <v>0</v>
      </c>
      <c r="F81" s="244"/>
      <c r="G81" s="194"/>
      <c r="H81" s="222"/>
      <c r="I81" s="222"/>
      <c r="J81" s="222"/>
      <c r="K81" s="222"/>
      <c r="L81" s="222"/>
      <c r="M81" s="222"/>
      <c r="N81" s="222"/>
      <c r="O81" s="244"/>
      <c r="P81" s="1"/>
      <c r="Q81" s="276"/>
      <c r="R81" s="222"/>
      <c r="S81" s="222"/>
      <c r="T81" s="244"/>
      <c r="U81" s="1"/>
      <c r="V81" s="1"/>
      <c r="W81" s="1"/>
      <c r="X81" s="1"/>
      <c r="Y81" s="1"/>
      <c r="Z81" s="1"/>
      <c r="AA81" s="1"/>
      <c r="AB81" s="1"/>
      <c r="AC81" s="1"/>
      <c r="AD81" s="1"/>
      <c r="AE81" s="1"/>
      <c r="AF81" s="1"/>
      <c r="AG81" s="1"/>
      <c r="AH81" s="1"/>
      <c r="AI81" s="1"/>
      <c r="AJ81" s="1"/>
      <c r="AK81" s="1"/>
      <c r="AL81" s="1"/>
      <c r="AM81" s="1"/>
      <c r="AN81" s="1"/>
      <c r="AO81" s="1"/>
      <c r="AP81" s="1"/>
      <c r="AQ81" s="1"/>
      <c r="AR81" s="1"/>
    </row>
    <row r="82" spans="1:44" x14ac:dyDescent="0.35">
      <c r="A82" s="670" t="s">
        <v>69</v>
      </c>
      <c r="B82" s="277" t="s">
        <v>70</v>
      </c>
      <c r="C82" s="224">
        <v>1</v>
      </c>
      <c r="D82" s="224">
        <v>20</v>
      </c>
      <c r="E82" s="224">
        <f t="shared" si="10"/>
        <v>2</v>
      </c>
      <c r="F82" s="225" cm="1">
        <f t="array" ref="F82">INDEX(CALCOLI!$R$2:$AC$2, ,_xlfn.XMATCH(B69,CALCOLI!$R$1:$AC$1,0))</f>
        <v>60</v>
      </c>
      <c r="G82" s="190"/>
      <c r="H82" s="224">
        <v>0.2</v>
      </c>
      <c r="I82" s="224">
        <v>30</v>
      </c>
      <c r="J82" s="224" t="s">
        <v>184</v>
      </c>
      <c r="K82" s="224">
        <v>0</v>
      </c>
      <c r="L82" s="224">
        <v>1</v>
      </c>
      <c r="M82" s="224" t="s">
        <v>184</v>
      </c>
      <c r="N82" s="224">
        <v>0</v>
      </c>
      <c r="O82" s="246">
        <v>0</v>
      </c>
      <c r="P82" s="1"/>
      <c r="Q82" s="277" t="str" cm="1">
        <f t="array" ref="Q82">INDEX(CALCOLI!$R$5:$AC$5, ,_xlfn.XMATCH(B69,CALCOLI!$R$1:$AC$1,0))</f>
        <v>360,420</v>
      </c>
      <c r="R82" s="224" t="str" cm="1">
        <f t="array" ref="R82">INDEX(CALCOLI!$R$6:$AC$6, ,_xlfn.XMATCH(B69,CALCOLI!$R$1:$AC$1,0))</f>
        <v>900,900</v>
      </c>
      <c r="S82" s="224"/>
      <c r="T82" s="246">
        <v>0.1</v>
      </c>
      <c r="U82" s="1"/>
      <c r="V82" s="1"/>
      <c r="W82" s="1"/>
      <c r="X82" s="1"/>
      <c r="Y82" s="1"/>
      <c r="Z82" s="1"/>
      <c r="AA82" s="1"/>
      <c r="AB82" s="1"/>
      <c r="AC82" s="1"/>
      <c r="AD82" s="1"/>
      <c r="AE82" s="1"/>
      <c r="AF82" s="1"/>
      <c r="AG82" s="1"/>
      <c r="AH82" s="1"/>
      <c r="AI82" s="1"/>
      <c r="AJ82" s="1"/>
      <c r="AK82" s="1"/>
      <c r="AL82" s="1"/>
      <c r="AM82" s="1"/>
      <c r="AN82" s="1"/>
      <c r="AO82" s="1"/>
      <c r="AP82" s="1"/>
      <c r="AQ82" s="1"/>
      <c r="AR82" s="1"/>
    </row>
    <row r="83" spans="1:44" x14ac:dyDescent="0.35">
      <c r="A83" s="671"/>
      <c r="B83" s="264" t="s">
        <v>71</v>
      </c>
      <c r="C83" s="227"/>
      <c r="D83" s="227"/>
      <c r="E83" s="227">
        <f t="shared" si="10"/>
        <v>2</v>
      </c>
      <c r="F83" s="228" cm="1">
        <f t="array" ref="F83">INDEX(CALCOLI!$R$2:$AC$2, ,_xlfn.XMATCH(B69,CALCOLI!$R$1:$AC$1,0))</f>
        <v>60</v>
      </c>
      <c r="G83" s="191"/>
      <c r="H83" s="227">
        <v>0.2</v>
      </c>
      <c r="I83" s="227">
        <v>30</v>
      </c>
      <c r="J83" s="227" t="s">
        <v>184</v>
      </c>
      <c r="K83" s="227">
        <v>0</v>
      </c>
      <c r="L83" s="227">
        <v>1</v>
      </c>
      <c r="M83" s="227" t="s">
        <v>184</v>
      </c>
      <c r="N83" s="227">
        <v>0</v>
      </c>
      <c r="O83" s="248">
        <v>0</v>
      </c>
      <c r="P83" s="1"/>
      <c r="Q83" s="264" t="str" cm="1">
        <f t="array" ref="Q83">INDEX(CALCOLI!$R$5:$AC$5, ,_xlfn.XMATCH(B69,CALCOLI!$R$1:$AC$1,0))</f>
        <v>360,420</v>
      </c>
      <c r="R83" s="227" t="str" cm="1">
        <f t="array" ref="R83">INDEX(CALCOLI!$R$6:$AC$6, ,_xlfn.XMATCH(B69,CALCOLI!$R$1:$AC$1,0))</f>
        <v>900,900</v>
      </c>
      <c r="S83" s="227"/>
      <c r="T83" s="248">
        <v>0.1</v>
      </c>
      <c r="U83" s="1"/>
      <c r="V83" s="1"/>
      <c r="W83" s="1"/>
      <c r="X83" s="1"/>
      <c r="Y83" s="1"/>
      <c r="Z83" s="1"/>
      <c r="AA83" s="1"/>
      <c r="AB83" s="1"/>
      <c r="AC83" s="1"/>
      <c r="AD83" s="1"/>
      <c r="AE83" s="1"/>
      <c r="AF83" s="1"/>
      <c r="AG83" s="1"/>
      <c r="AH83" s="1"/>
      <c r="AI83" s="1"/>
      <c r="AJ83" s="1"/>
      <c r="AK83" s="1"/>
      <c r="AL83" s="1"/>
      <c r="AM83" s="1"/>
      <c r="AN83" s="1"/>
      <c r="AO83" s="1"/>
      <c r="AP83" s="1"/>
      <c r="AQ83" s="1"/>
      <c r="AR83" s="1"/>
    </row>
    <row r="84" spans="1:44" x14ac:dyDescent="0.35">
      <c r="A84" s="671"/>
      <c r="B84" s="263" t="s">
        <v>72</v>
      </c>
      <c r="C84" s="226"/>
      <c r="D84" s="226"/>
      <c r="E84" s="226">
        <f t="shared" si="10"/>
        <v>0</v>
      </c>
      <c r="F84" s="247"/>
      <c r="G84" s="191"/>
      <c r="H84" s="226">
        <v>0.2</v>
      </c>
      <c r="I84" s="226">
        <v>30</v>
      </c>
      <c r="J84" s="226" t="s">
        <v>191</v>
      </c>
      <c r="K84" s="226">
        <v>0</v>
      </c>
      <c r="L84" s="226">
        <v>1</v>
      </c>
      <c r="M84" s="226" t="s">
        <v>184</v>
      </c>
      <c r="N84" s="226">
        <v>0</v>
      </c>
      <c r="O84" s="247">
        <v>0</v>
      </c>
      <c r="P84" s="1"/>
      <c r="Q84" s="263"/>
      <c r="R84" s="226"/>
      <c r="S84" s="226"/>
      <c r="T84" s="247">
        <v>0.1</v>
      </c>
      <c r="U84" s="1"/>
      <c r="V84" s="1"/>
      <c r="W84" s="1"/>
      <c r="X84" s="1"/>
      <c r="Y84" s="1"/>
      <c r="Z84" s="1"/>
      <c r="AA84" s="1"/>
      <c r="AB84" s="1"/>
      <c r="AC84" s="1"/>
      <c r="AD84" s="1"/>
      <c r="AE84" s="1"/>
      <c r="AF84" s="1"/>
      <c r="AG84" s="1"/>
      <c r="AH84" s="1"/>
      <c r="AI84" s="1"/>
      <c r="AJ84" s="1"/>
      <c r="AK84" s="1"/>
      <c r="AL84" s="1"/>
      <c r="AM84" s="1"/>
      <c r="AN84" s="1"/>
      <c r="AO84" s="1"/>
      <c r="AP84" s="1"/>
      <c r="AQ84" s="1"/>
      <c r="AR84" s="1"/>
    </row>
    <row r="85" spans="1:44" ht="15" thickBot="1" x14ac:dyDescent="0.4">
      <c r="A85" s="672"/>
      <c r="B85" s="278"/>
      <c r="C85" s="229"/>
      <c r="D85" s="229"/>
      <c r="E85" s="227">
        <f t="shared" si="10"/>
        <v>0</v>
      </c>
      <c r="F85" s="249"/>
      <c r="G85" s="194"/>
      <c r="H85" s="229"/>
      <c r="I85" s="229"/>
      <c r="J85" s="229"/>
      <c r="K85" s="229"/>
      <c r="L85" s="229"/>
      <c r="M85" s="229"/>
      <c r="N85" s="229"/>
      <c r="O85" s="249"/>
      <c r="P85" s="1"/>
      <c r="Q85" s="278"/>
      <c r="R85" s="229"/>
      <c r="S85" s="229"/>
      <c r="T85" s="249"/>
      <c r="U85" s="1"/>
      <c r="V85" s="1"/>
      <c r="W85" s="1"/>
      <c r="X85" s="1"/>
      <c r="Y85" s="1"/>
      <c r="Z85" s="1"/>
      <c r="AA85" s="1"/>
      <c r="AB85" s="1"/>
      <c r="AC85" s="1"/>
      <c r="AD85" s="1"/>
      <c r="AE85" s="1"/>
      <c r="AF85" s="1"/>
      <c r="AG85" s="1"/>
      <c r="AH85" s="1"/>
      <c r="AI85" s="1"/>
      <c r="AJ85" s="1"/>
      <c r="AK85" s="1"/>
      <c r="AL85" s="1"/>
      <c r="AM85" s="1"/>
      <c r="AN85" s="1"/>
      <c r="AO85" s="1"/>
      <c r="AP85" s="1"/>
      <c r="AQ85" s="1"/>
      <c r="AR85" s="1"/>
    </row>
    <row r="86" spans="1:44" x14ac:dyDescent="0.35">
      <c r="A86" s="673" t="s">
        <v>73</v>
      </c>
      <c r="B86" s="279" t="s">
        <v>74</v>
      </c>
      <c r="C86" s="230"/>
      <c r="D86" s="230"/>
      <c r="E86" s="230">
        <f t="shared" si="10"/>
        <v>0</v>
      </c>
      <c r="F86" s="250"/>
      <c r="G86" s="190"/>
      <c r="H86" s="230">
        <v>0.25</v>
      </c>
      <c r="I86" s="230">
        <v>2</v>
      </c>
      <c r="J86" s="230" t="s">
        <v>184</v>
      </c>
      <c r="K86" s="230">
        <v>0</v>
      </c>
      <c r="L86" s="230">
        <v>0.5</v>
      </c>
      <c r="M86" s="230" t="s">
        <v>184</v>
      </c>
      <c r="N86" s="230">
        <v>0</v>
      </c>
      <c r="O86" s="250">
        <v>0</v>
      </c>
      <c r="P86" s="1"/>
      <c r="Q86" s="279"/>
      <c r="R86" s="230"/>
      <c r="S86" s="230"/>
      <c r="T86" s="250">
        <v>0.2</v>
      </c>
      <c r="U86" s="1"/>
      <c r="V86" s="1"/>
      <c r="W86" s="1"/>
      <c r="X86" s="1"/>
      <c r="Y86" s="1"/>
      <c r="Z86" s="1"/>
      <c r="AA86" s="1"/>
      <c r="AB86" s="1"/>
      <c r="AC86" s="1"/>
      <c r="AD86" s="1"/>
      <c r="AE86" s="1"/>
      <c r="AF86" s="1"/>
      <c r="AG86" s="1"/>
      <c r="AH86" s="1"/>
      <c r="AI86" s="1"/>
      <c r="AJ86" s="1"/>
      <c r="AK86" s="1"/>
      <c r="AL86" s="1"/>
      <c r="AM86" s="1"/>
      <c r="AN86" s="1"/>
      <c r="AO86" s="1"/>
      <c r="AP86" s="1"/>
      <c r="AQ86" s="1"/>
      <c r="AR86" s="1"/>
    </row>
    <row r="87" spans="1:44" x14ac:dyDescent="0.35">
      <c r="A87" s="674"/>
      <c r="B87" s="266" t="s">
        <v>75</v>
      </c>
      <c r="C87" s="233"/>
      <c r="D87" s="233"/>
      <c r="E87" s="233">
        <f t="shared" si="10"/>
        <v>0</v>
      </c>
      <c r="F87" s="254"/>
      <c r="G87" s="191"/>
      <c r="H87" s="233">
        <v>0.25</v>
      </c>
      <c r="I87" s="233">
        <v>2</v>
      </c>
      <c r="J87" s="233" t="s">
        <v>184</v>
      </c>
      <c r="K87" s="233">
        <v>0</v>
      </c>
      <c r="L87" s="233">
        <v>0.5</v>
      </c>
      <c r="M87" s="233" t="s">
        <v>184</v>
      </c>
      <c r="N87" s="233">
        <v>0</v>
      </c>
      <c r="O87" s="254">
        <v>0</v>
      </c>
      <c r="P87" s="1"/>
      <c r="Q87" s="266"/>
      <c r="R87" s="233"/>
      <c r="S87" s="233"/>
      <c r="T87" s="254">
        <v>0.2</v>
      </c>
      <c r="U87" s="1"/>
      <c r="V87" s="1"/>
      <c r="W87" s="1"/>
      <c r="X87" s="1"/>
      <c r="Y87" s="1"/>
      <c r="Z87" s="1"/>
      <c r="AA87" s="1"/>
      <c r="AB87" s="1"/>
      <c r="AC87" s="1"/>
      <c r="AD87" s="1"/>
      <c r="AE87" s="1"/>
      <c r="AF87" s="1"/>
      <c r="AG87" s="1"/>
      <c r="AH87" s="1"/>
      <c r="AI87" s="1"/>
      <c r="AJ87" s="1"/>
      <c r="AK87" s="1"/>
      <c r="AL87" s="1"/>
      <c r="AM87" s="1"/>
      <c r="AN87" s="1"/>
      <c r="AO87" s="1"/>
      <c r="AP87" s="1"/>
      <c r="AQ87" s="1"/>
      <c r="AR87" s="1"/>
    </row>
    <row r="88" spans="1:44" x14ac:dyDescent="0.35">
      <c r="A88" s="674"/>
      <c r="B88" s="265" t="s">
        <v>76</v>
      </c>
      <c r="C88" s="231"/>
      <c r="D88" s="231"/>
      <c r="E88" s="231">
        <f t="shared" si="10"/>
        <v>0</v>
      </c>
      <c r="F88" s="251"/>
      <c r="G88" s="191"/>
      <c r="H88" s="231"/>
      <c r="I88" s="231"/>
      <c r="J88" s="231"/>
      <c r="K88" s="231"/>
      <c r="L88" s="231"/>
      <c r="M88" s="231"/>
      <c r="N88" s="231"/>
      <c r="O88" s="251"/>
      <c r="P88" s="1"/>
      <c r="Q88" s="265"/>
      <c r="R88" s="231"/>
      <c r="S88" s="231"/>
      <c r="T88" s="251"/>
      <c r="U88" s="1"/>
      <c r="V88" s="1"/>
      <c r="W88" s="1"/>
      <c r="X88" s="1"/>
      <c r="Y88" s="1"/>
      <c r="Z88" s="1"/>
      <c r="AA88" s="1"/>
      <c r="AB88" s="1"/>
      <c r="AC88" s="1"/>
      <c r="AD88" s="1"/>
      <c r="AE88" s="1"/>
      <c r="AF88" s="1"/>
      <c r="AG88" s="1"/>
      <c r="AH88" s="1"/>
      <c r="AI88" s="1"/>
      <c r="AJ88" s="1"/>
      <c r="AK88" s="1"/>
      <c r="AL88" s="1"/>
      <c r="AM88" s="1"/>
      <c r="AN88" s="1"/>
      <c r="AO88" s="1"/>
      <c r="AP88" s="1"/>
      <c r="AQ88" s="1"/>
      <c r="AR88" s="1"/>
    </row>
    <row r="89" spans="1:44" x14ac:dyDescent="0.35">
      <c r="A89" s="674"/>
      <c r="B89" s="266" t="s">
        <v>77</v>
      </c>
      <c r="C89" s="233"/>
      <c r="D89" s="233"/>
      <c r="E89" s="233">
        <f t="shared" si="10"/>
        <v>0</v>
      </c>
      <c r="F89" s="254"/>
      <c r="G89" s="191"/>
      <c r="H89" s="233"/>
      <c r="I89" s="233"/>
      <c r="J89" s="233"/>
      <c r="K89" s="233"/>
      <c r="L89" s="233"/>
      <c r="M89" s="233"/>
      <c r="N89" s="233"/>
      <c r="O89" s="254"/>
      <c r="P89" s="1"/>
      <c r="Q89" s="266"/>
      <c r="R89" s="233"/>
      <c r="S89" s="233"/>
      <c r="T89" s="254"/>
      <c r="U89" s="1"/>
      <c r="V89" s="1"/>
      <c r="W89" s="1"/>
      <c r="X89" s="1"/>
      <c r="Y89" s="1"/>
      <c r="Z89" s="1"/>
      <c r="AA89" s="1"/>
      <c r="AB89" s="1"/>
      <c r="AC89" s="1"/>
      <c r="AD89" s="1"/>
      <c r="AE89" s="1"/>
      <c r="AF89" s="1"/>
      <c r="AG89" s="1"/>
      <c r="AH89" s="1"/>
      <c r="AI89" s="1"/>
      <c r="AJ89" s="1"/>
      <c r="AK89" s="1"/>
      <c r="AL89" s="1"/>
      <c r="AM89" s="1"/>
      <c r="AN89" s="1"/>
      <c r="AO89" s="1"/>
      <c r="AP89" s="1"/>
      <c r="AQ89" s="1"/>
      <c r="AR89" s="1"/>
    </row>
    <row r="90" spans="1:44" x14ac:dyDescent="0.35">
      <c r="A90" s="674"/>
      <c r="B90" s="265" t="s">
        <v>78</v>
      </c>
      <c r="C90" s="231"/>
      <c r="D90" s="231"/>
      <c r="E90" s="231">
        <f t="shared" si="10"/>
        <v>1</v>
      </c>
      <c r="F90" s="231">
        <v>1440</v>
      </c>
      <c r="G90" s="191"/>
      <c r="H90" s="231">
        <v>0</v>
      </c>
      <c r="I90" s="231">
        <v>30</v>
      </c>
      <c r="J90" s="252" t="s">
        <v>186</v>
      </c>
      <c r="K90" s="231">
        <v>3</v>
      </c>
      <c r="L90" s="231">
        <v>1</v>
      </c>
      <c r="M90" s="231" t="s">
        <v>184</v>
      </c>
      <c r="N90" s="231">
        <v>0</v>
      </c>
      <c r="O90" s="251">
        <v>0</v>
      </c>
      <c r="P90" s="1"/>
      <c r="Q90" s="265" t="s">
        <v>192</v>
      </c>
      <c r="R90" s="231"/>
      <c r="S90" s="231"/>
      <c r="T90" s="251">
        <v>0</v>
      </c>
      <c r="U90" s="1"/>
      <c r="V90" s="83">
        <v>150</v>
      </c>
      <c r="W90" s="84">
        <v>20</v>
      </c>
      <c r="X90" s="84">
        <v>5</v>
      </c>
      <c r="Y90" s="84">
        <v>10</v>
      </c>
      <c r="Z90" s="84"/>
      <c r="AA90" s="83">
        <v>150</v>
      </c>
      <c r="AB90" s="84">
        <v>15</v>
      </c>
      <c r="AC90" s="84">
        <v>5</v>
      </c>
      <c r="AD90" s="84">
        <v>15</v>
      </c>
      <c r="AE90" s="85"/>
      <c r="AF90" s="84">
        <v>150</v>
      </c>
      <c r="AG90" s="84">
        <v>10</v>
      </c>
      <c r="AH90" s="84">
        <v>5</v>
      </c>
      <c r="AI90" s="84">
        <v>20</v>
      </c>
      <c r="AJ90" s="84"/>
      <c r="AK90" s="83">
        <v>580.12</v>
      </c>
      <c r="AL90" s="86" t="s">
        <v>193</v>
      </c>
      <c r="AM90" s="84">
        <v>420.57900000000001</v>
      </c>
      <c r="AN90" s="86" t="s">
        <v>193</v>
      </c>
      <c r="AO90" s="84">
        <v>0.41899999999999998</v>
      </c>
      <c r="AP90" s="85">
        <v>1201.144</v>
      </c>
      <c r="AQ90" s="1"/>
      <c r="AR90" s="1"/>
    </row>
    <row r="91" spans="1:44" x14ac:dyDescent="0.35">
      <c r="A91" s="674"/>
      <c r="B91" s="266" t="s">
        <v>79</v>
      </c>
      <c r="C91" s="233"/>
      <c r="D91" s="233"/>
      <c r="E91" s="233">
        <f>COUNTA(Q91:S91)</f>
        <v>1</v>
      </c>
      <c r="F91" s="233">
        <v>1440</v>
      </c>
      <c r="G91" s="191"/>
      <c r="H91" s="233">
        <v>0</v>
      </c>
      <c r="I91" s="233">
        <v>30</v>
      </c>
      <c r="J91" s="233" t="s">
        <v>186</v>
      </c>
      <c r="K91" s="233">
        <v>3</v>
      </c>
      <c r="L91" s="233">
        <v>1</v>
      </c>
      <c r="M91" s="233" t="s">
        <v>184</v>
      </c>
      <c r="N91" s="233">
        <v>0</v>
      </c>
      <c r="O91" s="254">
        <v>0</v>
      </c>
      <c r="P91" s="1"/>
      <c r="Q91" s="266" t="s">
        <v>192</v>
      </c>
      <c r="R91" s="233"/>
      <c r="S91" s="233"/>
      <c r="T91" s="254"/>
      <c r="U91" s="1"/>
      <c r="V91" s="87"/>
      <c r="W91" s="88"/>
      <c r="X91" s="88"/>
      <c r="Y91" s="88"/>
      <c r="Z91" s="88"/>
      <c r="AA91" s="87"/>
      <c r="AB91" s="88"/>
      <c r="AC91" s="88"/>
      <c r="AD91" s="88"/>
      <c r="AE91" s="89"/>
      <c r="AF91" s="88"/>
      <c r="AG91" s="88"/>
      <c r="AH91" s="88"/>
      <c r="AI91" s="88"/>
      <c r="AJ91" s="88"/>
      <c r="AK91" s="87"/>
      <c r="AL91" s="88"/>
      <c r="AM91" s="88"/>
      <c r="AN91" s="88"/>
      <c r="AO91" s="88"/>
      <c r="AP91" s="89"/>
      <c r="AQ91" s="1"/>
      <c r="AR91" s="1"/>
    </row>
    <row r="92" spans="1:44" ht="15" thickBot="1" x14ac:dyDescent="0.4">
      <c r="A92" s="674"/>
      <c r="B92" s="293"/>
      <c r="C92" s="232"/>
      <c r="D92" s="232"/>
      <c r="E92" s="231">
        <f t="shared" si="10"/>
        <v>0</v>
      </c>
      <c r="F92" s="253"/>
      <c r="G92" s="191"/>
      <c r="H92" s="232"/>
      <c r="I92" s="232"/>
      <c r="J92" s="232"/>
      <c r="K92" s="232"/>
      <c r="L92" s="232"/>
      <c r="M92" s="232"/>
      <c r="N92" s="232"/>
      <c r="O92" s="253"/>
      <c r="P92" s="1"/>
      <c r="Q92" s="280"/>
      <c r="R92" s="281"/>
      <c r="S92" s="281"/>
      <c r="T92" s="282"/>
      <c r="U92" s="1"/>
      <c r="V92" s="1"/>
      <c r="W92" s="1"/>
      <c r="X92" s="1"/>
      <c r="Y92" s="1"/>
      <c r="Z92" s="1"/>
      <c r="AA92" s="1"/>
      <c r="AB92" s="1"/>
      <c r="AC92" s="1"/>
      <c r="AD92" s="1"/>
      <c r="AE92" s="1"/>
      <c r="AF92" s="1"/>
      <c r="AG92" s="1"/>
      <c r="AH92" s="1"/>
      <c r="AI92" s="1"/>
      <c r="AJ92" s="1"/>
      <c r="AK92" s="1"/>
      <c r="AL92" s="1"/>
      <c r="AM92" s="1"/>
      <c r="AN92" s="1"/>
      <c r="AO92" s="1"/>
      <c r="AP92" s="1"/>
      <c r="AQ92" s="1"/>
      <c r="AR92" s="1"/>
    </row>
    <row r="93" spans="1:44" x14ac:dyDescent="0.35">
      <c r="A93" s="664" t="s">
        <v>80</v>
      </c>
      <c r="B93" s="283" t="s">
        <v>81</v>
      </c>
      <c r="C93" s="234"/>
      <c r="D93" s="234"/>
      <c r="E93" s="234">
        <f>COUNTA(Q93:S93)</f>
        <v>0</v>
      </c>
      <c r="F93" s="235"/>
      <c r="G93" s="190"/>
      <c r="H93" s="234"/>
      <c r="I93" s="234"/>
      <c r="J93" s="234"/>
      <c r="K93" s="234"/>
      <c r="L93" s="234"/>
      <c r="M93" s="234"/>
      <c r="N93" s="234">
        <v>0</v>
      </c>
      <c r="O93" s="235"/>
      <c r="P93" s="1"/>
      <c r="Q93" s="283"/>
      <c r="R93" s="234"/>
      <c r="S93" s="234"/>
      <c r="T93" s="235"/>
      <c r="U93" s="1"/>
      <c r="V93" s="1"/>
      <c r="W93" s="1"/>
      <c r="X93" s="1"/>
      <c r="Y93" s="1"/>
      <c r="Z93" s="1"/>
      <c r="AA93" s="1"/>
      <c r="AB93" s="1"/>
      <c r="AC93" s="1"/>
      <c r="AD93" s="1"/>
      <c r="AE93" s="1"/>
      <c r="AF93" s="1"/>
      <c r="AG93" s="1"/>
      <c r="AH93" s="1"/>
      <c r="AI93" s="1"/>
      <c r="AJ93" s="1"/>
      <c r="AK93" s="1"/>
      <c r="AL93" s="1"/>
      <c r="AM93" s="1"/>
      <c r="AN93" s="1"/>
      <c r="AO93" s="1"/>
      <c r="AP93" s="1"/>
      <c r="AQ93" s="1"/>
      <c r="AR93" s="1"/>
    </row>
    <row r="94" spans="1:44" x14ac:dyDescent="0.35">
      <c r="A94" s="665"/>
      <c r="B94" s="268" t="s">
        <v>82</v>
      </c>
      <c r="C94" s="238"/>
      <c r="D94" s="238"/>
      <c r="E94" s="238">
        <f>COUNTA(Q98:S98)</f>
        <v>0</v>
      </c>
      <c r="F94" s="239"/>
      <c r="G94" s="191"/>
      <c r="H94" s="238"/>
      <c r="I94" s="238"/>
      <c r="J94" s="238"/>
      <c r="K94" s="238"/>
      <c r="L94" s="238"/>
      <c r="M94" s="238"/>
      <c r="N94" s="238">
        <v>0</v>
      </c>
      <c r="O94" s="239"/>
      <c r="P94" s="1"/>
      <c r="Q94" s="268"/>
      <c r="R94" s="238"/>
      <c r="S94" s="238"/>
      <c r="T94" s="239"/>
      <c r="U94" s="1"/>
      <c r="V94" s="1"/>
      <c r="W94" s="1"/>
      <c r="X94" s="1"/>
      <c r="Y94" s="1"/>
      <c r="Z94" s="1"/>
      <c r="AA94" s="1"/>
      <c r="AB94" s="1"/>
      <c r="AC94" s="1"/>
      <c r="AD94" s="1"/>
      <c r="AE94" s="1"/>
      <c r="AF94" s="1"/>
      <c r="AG94" s="1"/>
      <c r="AH94" s="1"/>
      <c r="AI94" s="1"/>
      <c r="AJ94" s="1"/>
      <c r="AK94" s="1"/>
      <c r="AL94" s="1"/>
      <c r="AM94" s="1"/>
      <c r="AN94" s="1"/>
      <c r="AO94" s="1"/>
      <c r="AP94" s="1"/>
      <c r="AQ94" s="1"/>
      <c r="AR94" s="1"/>
    </row>
    <row r="95" spans="1:44" x14ac:dyDescent="0.35">
      <c r="A95" s="665"/>
      <c r="B95" s="267"/>
      <c r="C95" s="236"/>
      <c r="D95" s="236"/>
      <c r="E95" s="236">
        <f t="shared" ref="E95" si="11">COUNTA(Q95:S95)</f>
        <v>0</v>
      </c>
      <c r="F95" s="237"/>
      <c r="G95" s="191"/>
      <c r="H95" s="236"/>
      <c r="I95" s="236"/>
      <c r="J95" s="236"/>
      <c r="K95" s="236"/>
      <c r="L95" s="236"/>
      <c r="M95" s="236"/>
      <c r="N95" s="236"/>
      <c r="O95" s="237"/>
      <c r="P95" s="1"/>
      <c r="Q95" s="267"/>
      <c r="R95" s="236"/>
      <c r="S95" s="236"/>
      <c r="T95" s="237"/>
      <c r="U95" s="1"/>
      <c r="V95" s="1"/>
      <c r="W95" s="1"/>
      <c r="X95" s="1"/>
      <c r="Y95" s="1"/>
      <c r="Z95" s="1"/>
      <c r="AA95" s="1"/>
      <c r="AB95" s="1"/>
      <c r="AC95" s="1"/>
      <c r="AD95" s="1"/>
      <c r="AE95" s="1"/>
      <c r="AF95" s="1"/>
      <c r="AG95" s="1"/>
      <c r="AH95" s="1"/>
      <c r="AI95" s="1"/>
      <c r="AJ95" s="1"/>
      <c r="AK95" s="1"/>
      <c r="AL95" s="1"/>
      <c r="AM95" s="1"/>
      <c r="AN95" s="1"/>
      <c r="AO95" s="1"/>
      <c r="AP95" s="1"/>
      <c r="AQ95" s="1"/>
      <c r="AR95" s="1"/>
    </row>
    <row r="96" spans="1:44" x14ac:dyDescent="0.35">
      <c r="A96" s="665"/>
      <c r="B96" s="268"/>
      <c r="C96" s="238"/>
      <c r="D96" s="238"/>
      <c r="E96" s="238">
        <f t="shared" ref="E96" si="12">COUNTA(Q100:S100)</f>
        <v>0</v>
      </c>
      <c r="F96" s="239"/>
      <c r="G96" s="191"/>
      <c r="H96" s="238"/>
      <c r="I96" s="238"/>
      <c r="J96" s="238"/>
      <c r="K96" s="238"/>
      <c r="L96" s="238"/>
      <c r="M96" s="238"/>
      <c r="N96" s="238"/>
      <c r="O96" s="239"/>
      <c r="P96" s="1"/>
      <c r="Q96" s="268"/>
      <c r="R96" s="238"/>
      <c r="S96" s="238"/>
      <c r="T96" s="239"/>
      <c r="U96" s="1"/>
      <c r="V96" s="1"/>
      <c r="W96" s="1"/>
      <c r="X96" s="1"/>
      <c r="Y96" s="1"/>
      <c r="Z96" s="1"/>
      <c r="AA96" s="1"/>
      <c r="AB96" s="1"/>
      <c r="AC96" s="1"/>
      <c r="AD96" s="1"/>
      <c r="AE96" s="1"/>
      <c r="AF96" s="1"/>
      <c r="AG96" s="1"/>
      <c r="AH96" s="1"/>
      <c r="AI96" s="1"/>
      <c r="AJ96" s="1"/>
      <c r="AK96" s="1"/>
      <c r="AL96" s="1"/>
      <c r="AM96" s="1"/>
      <c r="AN96" s="1"/>
      <c r="AO96" s="1"/>
      <c r="AP96" s="1"/>
      <c r="AQ96" s="1"/>
      <c r="AR96" s="1"/>
    </row>
    <row r="97" spans="1:44" x14ac:dyDescent="0.35">
      <c r="A97" s="665"/>
      <c r="B97" s="267"/>
      <c r="C97" s="236"/>
      <c r="D97" s="236"/>
      <c r="E97" s="236">
        <f t="shared" ref="E97" si="13">COUNTA(Q97:S97)</f>
        <v>0</v>
      </c>
      <c r="F97" s="237"/>
      <c r="G97" s="191"/>
      <c r="H97" s="236"/>
      <c r="I97" s="236"/>
      <c r="J97" s="236"/>
      <c r="K97" s="236"/>
      <c r="L97" s="236"/>
      <c r="M97" s="236"/>
      <c r="N97" s="236"/>
      <c r="O97" s="237"/>
      <c r="P97" s="1"/>
      <c r="Q97" s="267"/>
      <c r="R97" s="236"/>
      <c r="S97" s="236"/>
      <c r="T97" s="237"/>
      <c r="U97" s="1"/>
      <c r="V97" s="1"/>
      <c r="W97" s="1"/>
      <c r="X97" s="1"/>
      <c r="Y97" s="1"/>
      <c r="Z97" s="1"/>
      <c r="AA97" s="1"/>
      <c r="AB97" s="1"/>
      <c r="AC97" s="1"/>
      <c r="AD97" s="1"/>
      <c r="AE97" s="1"/>
      <c r="AF97" s="1"/>
      <c r="AG97" s="1"/>
      <c r="AH97" s="1"/>
      <c r="AI97" s="1"/>
      <c r="AJ97" s="1"/>
      <c r="AK97" s="1"/>
      <c r="AL97" s="1"/>
      <c r="AM97" s="1"/>
      <c r="AN97" s="1"/>
      <c r="AO97" s="1"/>
      <c r="AP97" s="1"/>
      <c r="AQ97" s="1"/>
      <c r="AR97" s="1"/>
    </row>
    <row r="98" spans="1:44" ht="15" thickBot="1" x14ac:dyDescent="0.4">
      <c r="A98" s="666"/>
      <c r="B98" s="269"/>
      <c r="C98" s="240"/>
      <c r="D98" s="240"/>
      <c r="E98" s="240">
        <f t="shared" ref="E98" si="14">COUNTA(Q102:S102)</f>
        <v>0</v>
      </c>
      <c r="F98" s="241"/>
      <c r="G98" s="194"/>
      <c r="H98" s="240"/>
      <c r="I98" s="240"/>
      <c r="J98" s="240"/>
      <c r="K98" s="240"/>
      <c r="L98" s="240"/>
      <c r="M98" s="240"/>
      <c r="N98" s="240"/>
      <c r="O98" s="241"/>
      <c r="P98" s="1"/>
      <c r="Q98" s="269"/>
      <c r="R98" s="240"/>
      <c r="S98" s="240"/>
      <c r="T98" s="241"/>
      <c r="U98" s="1"/>
      <c r="V98" s="1"/>
      <c r="W98" s="1"/>
      <c r="X98" s="1"/>
      <c r="Y98" s="1"/>
      <c r="Z98" s="1"/>
      <c r="AA98" s="1"/>
      <c r="AB98" s="1"/>
      <c r="AC98" s="1"/>
      <c r="AD98" s="1"/>
      <c r="AE98" s="1"/>
      <c r="AF98" s="1"/>
      <c r="AG98" s="1"/>
      <c r="AH98" s="1"/>
      <c r="AI98" s="1"/>
      <c r="AJ98" s="1"/>
      <c r="AK98" s="1"/>
      <c r="AL98" s="1"/>
      <c r="AM98" s="1"/>
      <c r="AN98" s="1"/>
      <c r="AO98" s="1"/>
      <c r="AP98" s="1"/>
      <c r="AQ98" s="1"/>
      <c r="AR98" s="1"/>
    </row>
    <row r="99" spans="1:44" ht="15" thickBot="1" x14ac:dyDescent="0.4">
      <c r="A99" s="120"/>
      <c r="B99" s="120"/>
      <c r="C99" s="120"/>
      <c r="D99" s="120"/>
      <c r="E99" s="120"/>
      <c r="F99" s="120"/>
      <c r="G99" s="120"/>
      <c r="H99" s="120"/>
      <c r="I99" s="120"/>
      <c r="J99" s="120"/>
      <c r="K99" s="120"/>
      <c r="L99" s="120"/>
      <c r="M99" s="120"/>
      <c r="N99" s="120"/>
      <c r="O99" s="120"/>
      <c r="P99" s="120"/>
      <c r="Q99" s="120"/>
      <c r="R99" s="120"/>
      <c r="S99" s="120"/>
      <c r="T99" s="120"/>
      <c r="U99" s="120"/>
      <c r="V99" s="120"/>
      <c r="W99" s="120"/>
      <c r="X99" s="120"/>
      <c r="Y99" s="120"/>
      <c r="Z99" s="120"/>
      <c r="AA99" s="120"/>
      <c r="AB99" s="120"/>
      <c r="AC99" s="120"/>
      <c r="AD99" s="120"/>
      <c r="AE99" s="120"/>
      <c r="AF99" s="120"/>
      <c r="AG99" s="120"/>
      <c r="AH99" s="120"/>
      <c r="AI99" s="120"/>
      <c r="AJ99" s="120"/>
      <c r="AK99" s="120"/>
      <c r="AL99" s="120"/>
      <c r="AM99" s="120"/>
      <c r="AN99" s="120"/>
      <c r="AO99" s="120"/>
      <c r="AP99" s="120"/>
      <c r="AQ99" s="120"/>
    </row>
    <row r="100" spans="1:44" x14ac:dyDescent="0.35">
      <c r="A100" s="122" t="s">
        <v>152</v>
      </c>
      <c r="B100" s="178" t="s">
        <v>480</v>
      </c>
      <c r="G100" s="120"/>
      <c r="AR100" t="s">
        <v>153</v>
      </c>
    </row>
    <row r="101" spans="1:44" x14ac:dyDescent="0.35">
      <c r="A101" s="123" t="s">
        <v>154</v>
      </c>
      <c r="B101" s="181">
        <v>34</v>
      </c>
      <c r="G101" s="120"/>
      <c r="AR101" t="s">
        <v>155</v>
      </c>
    </row>
    <row r="102" spans="1:44" ht="15" thickBot="1" x14ac:dyDescent="0.4">
      <c r="A102" s="125" t="s">
        <v>156</v>
      </c>
      <c r="B102" s="126" t="s">
        <v>190</v>
      </c>
      <c r="G102" s="120"/>
      <c r="AR102" s="3" t="s">
        <v>158</v>
      </c>
    </row>
    <row r="103" spans="1:44" x14ac:dyDescent="0.35">
      <c r="A103" s="4"/>
      <c r="B103" s="4"/>
      <c r="C103" s="4"/>
      <c r="D103" s="4"/>
      <c r="E103" s="4"/>
      <c r="F103" s="4"/>
      <c r="G103" s="121"/>
      <c r="H103" s="4"/>
      <c r="I103" s="4"/>
      <c r="J103" s="4"/>
      <c r="K103" s="4"/>
      <c r="L103" s="4"/>
      <c r="M103" s="4"/>
      <c r="N103" s="4"/>
      <c r="O103" s="4"/>
      <c r="P103" s="4"/>
      <c r="Q103" s="4"/>
      <c r="R103" s="4"/>
      <c r="S103" s="4"/>
      <c r="T103" s="4"/>
      <c r="U103" s="4"/>
      <c r="V103" s="658" t="s">
        <v>159</v>
      </c>
      <c r="W103" s="659"/>
      <c r="X103" s="659"/>
      <c r="Y103" s="659"/>
      <c r="Z103" s="659"/>
      <c r="AA103" s="658" t="s">
        <v>160</v>
      </c>
      <c r="AB103" s="659"/>
      <c r="AC103" s="659"/>
      <c r="AD103" s="659"/>
      <c r="AE103" s="659"/>
      <c r="AF103" s="658" t="s">
        <v>161</v>
      </c>
      <c r="AG103" s="659"/>
      <c r="AH103" s="659"/>
      <c r="AI103" s="659"/>
      <c r="AJ103" s="660"/>
      <c r="AK103" s="655" t="s">
        <v>162</v>
      </c>
      <c r="AL103" s="656"/>
      <c r="AM103" s="656"/>
      <c r="AN103" s="656"/>
      <c r="AO103" s="656"/>
      <c r="AP103" s="657"/>
      <c r="AQ103" s="4"/>
      <c r="AR103" t="s">
        <v>163</v>
      </c>
    </row>
    <row r="104" spans="1:44" ht="43.5" x14ac:dyDescent="0.35">
      <c r="A104" s="4"/>
      <c r="B104" s="69" t="s">
        <v>56</v>
      </c>
      <c r="C104" s="70" t="s">
        <v>57</v>
      </c>
      <c r="D104" s="70" t="s">
        <v>58</v>
      </c>
      <c r="E104" s="69" t="s">
        <v>164</v>
      </c>
      <c r="F104" s="71" t="s">
        <v>59</v>
      </c>
      <c r="G104" s="121"/>
      <c r="H104" s="284" t="s">
        <v>165</v>
      </c>
      <c r="I104" s="285" t="s">
        <v>166</v>
      </c>
      <c r="J104" s="285" t="s">
        <v>167</v>
      </c>
      <c r="K104" s="286" t="s">
        <v>168</v>
      </c>
      <c r="L104" s="285" t="s">
        <v>169</v>
      </c>
      <c r="M104" s="285" t="s">
        <v>170</v>
      </c>
      <c r="N104" s="285" t="s">
        <v>171</v>
      </c>
      <c r="O104" s="287" t="s">
        <v>172</v>
      </c>
      <c r="Q104" s="114" t="s">
        <v>173</v>
      </c>
      <c r="R104" s="115" t="s">
        <v>174</v>
      </c>
      <c r="S104" s="116" t="s">
        <v>175</v>
      </c>
      <c r="T104" s="72" t="s">
        <v>176</v>
      </c>
      <c r="V104" s="76" t="s">
        <v>177</v>
      </c>
      <c r="W104" s="77" t="s">
        <v>178</v>
      </c>
      <c r="X104" s="77" t="s">
        <v>179</v>
      </c>
      <c r="Y104" s="77" t="s">
        <v>180</v>
      </c>
      <c r="Z104" s="78" t="s">
        <v>181</v>
      </c>
      <c r="AA104" s="76" t="s">
        <v>177</v>
      </c>
      <c r="AB104" s="77" t="s">
        <v>178</v>
      </c>
      <c r="AC104" s="77" t="s">
        <v>179</v>
      </c>
      <c r="AD104" s="77" t="s">
        <v>180</v>
      </c>
      <c r="AE104" s="78" t="s">
        <v>181</v>
      </c>
      <c r="AF104" s="76" t="s">
        <v>177</v>
      </c>
      <c r="AG104" s="77" t="s">
        <v>178</v>
      </c>
      <c r="AH104" s="77" t="s">
        <v>179</v>
      </c>
      <c r="AI104" s="77" t="s">
        <v>180</v>
      </c>
      <c r="AJ104" s="79" t="s">
        <v>181</v>
      </c>
      <c r="AK104" s="80" t="s">
        <v>173</v>
      </c>
      <c r="AL104" s="81"/>
      <c r="AM104" s="81" t="s">
        <v>174</v>
      </c>
      <c r="AN104" s="81"/>
      <c r="AO104" s="81" t="s">
        <v>175</v>
      </c>
      <c r="AP104" s="82"/>
      <c r="AR104" t="s">
        <v>182</v>
      </c>
    </row>
    <row r="105" spans="1:44" ht="15" thickBot="1" x14ac:dyDescent="0.4">
      <c r="F105" s="5"/>
      <c r="G105" s="120"/>
      <c r="AR105" t="s">
        <v>183</v>
      </c>
    </row>
    <row r="106" spans="1:44" x14ac:dyDescent="0.35">
      <c r="A106" s="661" t="s">
        <v>60</v>
      </c>
      <c r="B106" s="255" t="s">
        <v>61</v>
      </c>
      <c r="C106" s="212">
        <v>1</v>
      </c>
      <c r="D106" s="212">
        <v>2</v>
      </c>
      <c r="E106" s="212">
        <f t="shared" ref="E106:E125" si="15">COUNTA(Q106:S106)</f>
        <v>2</v>
      </c>
      <c r="F106" s="213" cm="1">
        <f t="array" ref="F106">INDEX(CALCOLI!$R$12:$AC$12, ,_xlfn.XMATCH(B102,CALCOLI!$R$1:$AC$1,0))</f>
        <v>330</v>
      </c>
      <c r="G106" s="190"/>
      <c r="H106" s="255">
        <v>0.1</v>
      </c>
      <c r="I106" s="212">
        <v>10</v>
      </c>
      <c r="J106" s="212" t="s">
        <v>184</v>
      </c>
      <c r="K106" s="212">
        <v>0</v>
      </c>
      <c r="L106" s="212">
        <v>1</v>
      </c>
      <c r="M106" s="212" t="s">
        <v>184</v>
      </c>
      <c r="N106" s="212">
        <v>0</v>
      </c>
      <c r="O106" s="256">
        <v>0</v>
      </c>
      <c r="P106" s="1"/>
      <c r="Q106" s="255" t="str" cm="1">
        <f t="array" ref="Q106">INDEX(CALCOLI!$R$17:$AC$17, ,_xlfn.XMATCH(B102,CALCOLI!$R$1:$AC$1,0))</f>
        <v>264,324</v>
      </c>
      <c r="R106" s="212" t="str" cm="1">
        <f t="array" ref="R106">INDEX(CALCOLI!$R$18:$AC$18, ,_xlfn.XMATCH(B102,CALCOLI!$R$1:$AC$1,0))</f>
        <v>1037,1307</v>
      </c>
      <c r="S106" s="212"/>
      <c r="T106" s="256">
        <v>0.1</v>
      </c>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t="s">
        <v>185</v>
      </c>
    </row>
    <row r="107" spans="1:44" x14ac:dyDescent="0.35">
      <c r="A107" s="662"/>
      <c r="B107" s="288" t="s">
        <v>62</v>
      </c>
      <c r="C107" s="214">
        <v>1</v>
      </c>
      <c r="D107" s="214">
        <v>12</v>
      </c>
      <c r="E107" s="214">
        <f t="shared" si="15"/>
        <v>2</v>
      </c>
      <c r="F107" s="215" cm="1">
        <f t="array" ref="F107">INDEX(CALCOLI!$R$12:$AC$12, ,_xlfn.XMATCH(B102,CALCOLI!$R$1:$AC$1,0))</f>
        <v>330</v>
      </c>
      <c r="G107" s="191"/>
      <c r="H107" s="257">
        <v>0.1</v>
      </c>
      <c r="I107" s="215">
        <v>10</v>
      </c>
      <c r="J107" s="215" t="s">
        <v>184</v>
      </c>
      <c r="K107" s="215">
        <v>0</v>
      </c>
      <c r="L107" s="215">
        <v>1</v>
      </c>
      <c r="M107" s="215" t="s">
        <v>184</v>
      </c>
      <c r="N107" s="215">
        <v>0</v>
      </c>
      <c r="O107" s="258">
        <v>0</v>
      </c>
      <c r="P107" s="1"/>
      <c r="Q107" s="257" t="str" cm="1">
        <f t="array" ref="Q107">INDEX(CALCOLI!$R$17:$AC$17, ,_xlfn.XMATCH(B102,CALCOLI!$R$1:$AC$1,0))</f>
        <v>264,324</v>
      </c>
      <c r="R107" s="215" t="str" cm="1">
        <f t="array" ref="R107">INDEX(CALCOLI!$R$18:$AC$18, ,_xlfn.XMATCH(B102,CALCOLI!$R$1:$AC$1,0))</f>
        <v>1037,1307</v>
      </c>
      <c r="S107" s="215"/>
      <c r="T107" s="258">
        <v>0.1</v>
      </c>
      <c r="U107" s="1"/>
      <c r="V107" s="192"/>
      <c r="W107" s="1"/>
      <c r="X107" s="1"/>
      <c r="Y107" s="192"/>
      <c r="Z107" s="192"/>
      <c r="AA107" s="192"/>
      <c r="AB107" s="192"/>
      <c r="AC107" s="192"/>
      <c r="AD107" s="192"/>
      <c r="AE107" s="1"/>
      <c r="AF107" s="1"/>
      <c r="AG107" s="1"/>
      <c r="AH107" s="1"/>
      <c r="AI107" s="1"/>
      <c r="AJ107" s="1"/>
      <c r="AK107" s="1"/>
      <c r="AL107" s="1"/>
      <c r="AM107" s="1"/>
      <c r="AN107" s="1"/>
      <c r="AO107" s="1"/>
      <c r="AP107" s="1"/>
      <c r="AQ107" s="1"/>
      <c r="AR107" s="1" t="s">
        <v>157</v>
      </c>
    </row>
    <row r="108" spans="1:44" x14ac:dyDescent="0.35">
      <c r="A108" s="662"/>
      <c r="B108" s="259" t="s">
        <v>63</v>
      </c>
      <c r="C108" s="218"/>
      <c r="D108" s="218"/>
      <c r="E108" s="217">
        <f t="shared" si="15"/>
        <v>2</v>
      </c>
      <c r="F108" s="219" cm="1">
        <f t="array" ref="F108">INDEX(CALCOLI!$R$20:$AC$20, ,_xlfn.XMATCH(B102,CALCOLI!$R$1:$AC$1,0))</f>
        <v>667</v>
      </c>
      <c r="G108" s="193"/>
      <c r="H108" s="259">
        <v>0.1</v>
      </c>
      <c r="I108" s="217">
        <v>1</v>
      </c>
      <c r="J108" s="217" t="s">
        <v>184</v>
      </c>
      <c r="K108" s="217">
        <v>0</v>
      </c>
      <c r="L108" s="217">
        <v>1</v>
      </c>
      <c r="M108" s="217" t="s">
        <v>186</v>
      </c>
      <c r="N108" s="217">
        <v>0</v>
      </c>
      <c r="O108" s="260">
        <v>2</v>
      </c>
      <c r="P108" s="1"/>
      <c r="Q108" s="259" t="str" cm="1">
        <f t="array" ref="Q108">INDEX(CALCOLI!$R$21:$AC$21, ,_xlfn.XMATCH(B102,CALCOLI!$R$1:$AC$1,0))</f>
        <v>1067,1440</v>
      </c>
      <c r="R108" s="217" t="str" cm="1">
        <f t="array" ref="R108">INDEX(CALCOLI!$R$22:$AC$22, ,_xlfn.XMATCH(B102,CALCOLI!$R$1:$AC$1,0))</f>
        <v>0,294</v>
      </c>
      <c r="S108" s="217"/>
      <c r="T108" s="260">
        <v>0.1</v>
      </c>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t="s">
        <v>187</v>
      </c>
    </row>
    <row r="109" spans="1:44" ht="15" thickBot="1" x14ac:dyDescent="0.4">
      <c r="A109" s="663"/>
      <c r="B109" s="291"/>
      <c r="C109" s="216"/>
      <c r="D109" s="216"/>
      <c r="E109" s="214">
        <f t="shared" si="15"/>
        <v>0</v>
      </c>
      <c r="F109" s="292"/>
      <c r="G109" s="194"/>
      <c r="H109" s="272"/>
      <c r="I109" s="273"/>
      <c r="J109" s="273"/>
      <c r="K109" s="273"/>
      <c r="L109" s="273"/>
      <c r="M109" s="273"/>
      <c r="N109" s="273"/>
      <c r="O109" s="274"/>
      <c r="P109" s="1"/>
      <c r="Q109" s="272"/>
      <c r="R109" s="273"/>
      <c r="S109" s="273"/>
      <c r="T109" s="274"/>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t="s">
        <v>188</v>
      </c>
    </row>
    <row r="110" spans="1:44" x14ac:dyDescent="0.35">
      <c r="A110" s="667" t="s">
        <v>64</v>
      </c>
      <c r="B110" s="275" t="s">
        <v>65</v>
      </c>
      <c r="C110" s="220">
        <v>1</v>
      </c>
      <c r="D110" s="220">
        <v>2</v>
      </c>
      <c r="E110" s="220">
        <f t="shared" si="15"/>
        <v>1</v>
      </c>
      <c r="F110" s="242">
        <v>120</v>
      </c>
      <c r="G110" s="190"/>
      <c r="H110" s="270">
        <v>0.2</v>
      </c>
      <c r="I110" s="270">
        <v>30</v>
      </c>
      <c r="J110" s="270" t="s">
        <v>184</v>
      </c>
      <c r="K110" s="270">
        <v>0</v>
      </c>
      <c r="L110" s="270">
        <v>1</v>
      </c>
      <c r="M110" s="270" t="s">
        <v>184</v>
      </c>
      <c r="N110" s="270">
        <v>0</v>
      </c>
      <c r="O110" s="271">
        <v>0</v>
      </c>
      <c r="P110" s="1"/>
      <c r="Q110" s="566" t="s">
        <v>192</v>
      </c>
      <c r="R110" s="220"/>
      <c r="S110" s="220"/>
      <c r="T110" s="242">
        <v>0.1</v>
      </c>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t="s">
        <v>189</v>
      </c>
    </row>
    <row r="111" spans="1:44" x14ac:dyDescent="0.35">
      <c r="A111" s="668"/>
      <c r="B111" s="262" t="s">
        <v>66</v>
      </c>
      <c r="C111" s="223">
        <v>1</v>
      </c>
      <c r="D111" s="223">
        <v>7</v>
      </c>
      <c r="E111" s="223">
        <f t="shared" si="15"/>
        <v>2</v>
      </c>
      <c r="F111" s="245">
        <v>240</v>
      </c>
      <c r="G111" s="191"/>
      <c r="H111" s="223">
        <v>0.4</v>
      </c>
      <c r="I111" s="223">
        <v>20</v>
      </c>
      <c r="J111" s="223" t="s">
        <v>184</v>
      </c>
      <c r="K111" s="223">
        <v>0</v>
      </c>
      <c r="L111" s="223">
        <v>0.8</v>
      </c>
      <c r="M111" s="223" t="s">
        <v>184</v>
      </c>
      <c r="N111" s="223">
        <v>0</v>
      </c>
      <c r="O111" s="245">
        <v>0</v>
      </c>
      <c r="P111" s="1"/>
      <c r="Q111" s="747" t="s">
        <v>500</v>
      </c>
      <c r="R111" s="569" t="s">
        <v>491</v>
      </c>
      <c r="S111" s="223"/>
      <c r="T111" s="245">
        <v>0.2</v>
      </c>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t="s">
        <v>190</v>
      </c>
    </row>
    <row r="112" spans="1:44" x14ac:dyDescent="0.35">
      <c r="A112" s="668"/>
      <c r="B112" s="261" t="s">
        <v>67</v>
      </c>
      <c r="C112" s="221">
        <v>1</v>
      </c>
      <c r="D112" s="221">
        <v>20</v>
      </c>
      <c r="E112" s="221">
        <f t="shared" si="15"/>
        <v>0</v>
      </c>
      <c r="F112" s="243">
        <v>120</v>
      </c>
      <c r="G112" s="191"/>
      <c r="H112" s="221">
        <v>0.25</v>
      </c>
      <c r="I112" s="221">
        <v>30</v>
      </c>
      <c r="J112" s="221" t="s">
        <v>184</v>
      </c>
      <c r="K112" s="221">
        <v>0</v>
      </c>
      <c r="L112" s="221">
        <v>0.8</v>
      </c>
      <c r="M112" s="221" t="s">
        <v>184</v>
      </c>
      <c r="N112" s="221">
        <v>0</v>
      </c>
      <c r="O112" s="243">
        <v>0</v>
      </c>
      <c r="P112" s="1"/>
      <c r="Q112" s="261"/>
      <c r="R112" s="221"/>
      <c r="S112" s="221"/>
      <c r="T112" s="243">
        <v>0.15</v>
      </c>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row>
    <row r="113" spans="1:44" x14ac:dyDescent="0.35">
      <c r="A113" s="668"/>
      <c r="B113" s="262" t="s">
        <v>68</v>
      </c>
      <c r="C113" s="223"/>
      <c r="D113" s="223"/>
      <c r="E113" s="223">
        <f t="shared" si="15"/>
        <v>0</v>
      </c>
      <c r="F113" s="245"/>
      <c r="G113" s="191"/>
      <c r="H113" s="223">
        <v>0.4</v>
      </c>
      <c r="I113" s="223">
        <v>20</v>
      </c>
      <c r="J113" s="223" t="s">
        <v>184</v>
      </c>
      <c r="K113" s="223">
        <v>0</v>
      </c>
      <c r="L113" s="223">
        <v>0.8</v>
      </c>
      <c r="M113" s="223" t="s">
        <v>184</v>
      </c>
      <c r="N113" s="223">
        <v>0</v>
      </c>
      <c r="O113" s="245">
        <v>0</v>
      </c>
      <c r="P113" s="1"/>
      <c r="Q113" s="262"/>
      <c r="R113" s="223"/>
      <c r="S113" s="223"/>
      <c r="T113" s="245">
        <v>0.2</v>
      </c>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row>
    <row r="114" spans="1:44" ht="15" thickBot="1" x14ac:dyDescent="0.4">
      <c r="A114" s="669"/>
      <c r="B114" s="276"/>
      <c r="C114" s="222"/>
      <c r="D114" s="222"/>
      <c r="E114" s="221">
        <f t="shared" si="15"/>
        <v>0</v>
      </c>
      <c r="F114" s="244"/>
      <c r="G114" s="194"/>
      <c r="H114" s="222"/>
      <c r="I114" s="222"/>
      <c r="J114" s="222"/>
      <c r="K114" s="222"/>
      <c r="L114" s="222"/>
      <c r="M114" s="222"/>
      <c r="N114" s="222"/>
      <c r="O114" s="244"/>
      <c r="P114" s="1"/>
      <c r="Q114" s="276"/>
      <c r="R114" s="222"/>
      <c r="S114" s="222"/>
      <c r="T114" s="244"/>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row>
    <row r="115" spans="1:44" x14ac:dyDescent="0.35">
      <c r="A115" s="670" t="s">
        <v>69</v>
      </c>
      <c r="B115" s="277" t="s">
        <v>70</v>
      </c>
      <c r="C115" s="224">
        <v>1</v>
      </c>
      <c r="D115" s="224">
        <v>20</v>
      </c>
      <c r="E115" s="224">
        <f t="shared" si="15"/>
        <v>2</v>
      </c>
      <c r="F115" s="225" cm="1">
        <f t="array" ref="F115">INDEX(CALCOLI!$R$2:$AC$2, ,_xlfn.XMATCH(B102,CALCOLI!$R$1:$AC$1,0))</f>
        <v>60</v>
      </c>
      <c r="G115" s="190"/>
      <c r="H115" s="224">
        <v>0.2</v>
      </c>
      <c r="I115" s="224">
        <v>30</v>
      </c>
      <c r="J115" s="224" t="s">
        <v>184</v>
      </c>
      <c r="K115" s="224">
        <v>0</v>
      </c>
      <c r="L115" s="224">
        <v>1</v>
      </c>
      <c r="M115" s="224" t="s">
        <v>184</v>
      </c>
      <c r="N115" s="224">
        <v>0</v>
      </c>
      <c r="O115" s="246">
        <v>0</v>
      </c>
      <c r="P115" s="1"/>
      <c r="Q115" s="277" t="str" cm="1">
        <f t="array" ref="Q115">INDEX(CALCOLI!$R$5:$AC$5, ,_xlfn.XMATCH(B102,CALCOLI!$R$1:$AC$1,0))</f>
        <v>360,420</v>
      </c>
      <c r="R115" s="224" t="str" cm="1">
        <f t="array" ref="R115">INDEX(CALCOLI!$R$6:$AC$6, ,_xlfn.XMATCH(B102,CALCOLI!$R$1:$AC$1,0))</f>
        <v>900,900</v>
      </c>
      <c r="S115" s="224"/>
      <c r="T115" s="246">
        <v>0.1</v>
      </c>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row>
    <row r="116" spans="1:44" x14ac:dyDescent="0.35">
      <c r="A116" s="671"/>
      <c r="B116" s="264" t="s">
        <v>71</v>
      </c>
      <c r="C116" s="227"/>
      <c r="D116" s="227"/>
      <c r="E116" s="227">
        <f t="shared" si="15"/>
        <v>2</v>
      </c>
      <c r="F116" s="228" cm="1">
        <f t="array" ref="F116">INDEX(CALCOLI!$R$2:$AC$2, ,_xlfn.XMATCH(B102,CALCOLI!$R$1:$AC$1,0))</f>
        <v>60</v>
      </c>
      <c r="G116" s="191"/>
      <c r="H116" s="227">
        <v>0.2</v>
      </c>
      <c r="I116" s="227">
        <v>30</v>
      </c>
      <c r="J116" s="227" t="s">
        <v>184</v>
      </c>
      <c r="K116" s="227">
        <v>0</v>
      </c>
      <c r="L116" s="227">
        <v>1</v>
      </c>
      <c r="M116" s="227" t="s">
        <v>184</v>
      </c>
      <c r="N116" s="227">
        <v>0</v>
      </c>
      <c r="O116" s="248">
        <v>0</v>
      </c>
      <c r="P116" s="1"/>
      <c r="Q116" s="264" t="str" cm="1">
        <f t="array" ref="Q116">INDEX(CALCOLI!$R$5:$AC$5, ,_xlfn.XMATCH(B102,CALCOLI!$R$1:$AC$1,0))</f>
        <v>360,420</v>
      </c>
      <c r="R116" s="227" t="str" cm="1">
        <f t="array" ref="R116">INDEX(CALCOLI!$R$6:$AC$6, ,_xlfn.XMATCH(B102,CALCOLI!$R$1:$AC$1,0))</f>
        <v>900,900</v>
      </c>
      <c r="S116" s="227"/>
      <c r="T116" s="248">
        <v>0.1</v>
      </c>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row>
    <row r="117" spans="1:44" x14ac:dyDescent="0.35">
      <c r="A117" s="671"/>
      <c r="B117" s="263" t="s">
        <v>72</v>
      </c>
      <c r="C117" s="226"/>
      <c r="D117" s="226"/>
      <c r="E117" s="226">
        <f t="shared" si="15"/>
        <v>0</v>
      </c>
      <c r="F117" s="247"/>
      <c r="G117" s="191"/>
      <c r="H117" s="226">
        <v>0.2</v>
      </c>
      <c r="I117" s="226">
        <v>30</v>
      </c>
      <c r="J117" s="226" t="s">
        <v>191</v>
      </c>
      <c r="K117" s="226">
        <v>0</v>
      </c>
      <c r="L117" s="226">
        <v>1</v>
      </c>
      <c r="M117" s="226" t="s">
        <v>184</v>
      </c>
      <c r="N117" s="226">
        <v>0</v>
      </c>
      <c r="O117" s="247">
        <v>0</v>
      </c>
      <c r="P117" s="1"/>
      <c r="Q117" s="263"/>
      <c r="R117" s="226"/>
      <c r="S117" s="226"/>
      <c r="T117" s="247">
        <v>0.1</v>
      </c>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row>
    <row r="118" spans="1:44" ht="15" thickBot="1" x14ac:dyDescent="0.4">
      <c r="A118" s="672"/>
      <c r="B118" s="278"/>
      <c r="C118" s="229"/>
      <c r="D118" s="229"/>
      <c r="E118" s="227">
        <f t="shared" si="15"/>
        <v>0</v>
      </c>
      <c r="F118" s="249"/>
      <c r="G118" s="194"/>
      <c r="H118" s="229"/>
      <c r="I118" s="229"/>
      <c r="J118" s="229"/>
      <c r="K118" s="229"/>
      <c r="L118" s="229"/>
      <c r="M118" s="229"/>
      <c r="N118" s="229"/>
      <c r="O118" s="249"/>
      <c r="P118" s="1"/>
      <c r="Q118" s="278"/>
      <c r="R118" s="229"/>
      <c r="S118" s="229"/>
      <c r="T118" s="249"/>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row>
    <row r="119" spans="1:44" x14ac:dyDescent="0.35">
      <c r="A119" s="673" t="s">
        <v>73</v>
      </c>
      <c r="B119" s="279" t="s">
        <v>74</v>
      </c>
      <c r="C119" s="230"/>
      <c r="D119" s="230"/>
      <c r="E119" s="230">
        <f t="shared" si="15"/>
        <v>0</v>
      </c>
      <c r="F119" s="250"/>
      <c r="G119" s="190"/>
      <c r="H119" s="230">
        <v>0.25</v>
      </c>
      <c r="I119" s="230">
        <v>2</v>
      </c>
      <c r="J119" s="230" t="s">
        <v>184</v>
      </c>
      <c r="K119" s="230">
        <v>0</v>
      </c>
      <c r="L119" s="230">
        <v>0.5</v>
      </c>
      <c r="M119" s="230" t="s">
        <v>184</v>
      </c>
      <c r="N119" s="230">
        <v>0</v>
      </c>
      <c r="O119" s="250">
        <v>0</v>
      </c>
      <c r="P119" s="1"/>
      <c r="Q119" s="279"/>
      <c r="R119" s="230"/>
      <c r="S119" s="230"/>
      <c r="T119" s="250">
        <v>0.2</v>
      </c>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row>
    <row r="120" spans="1:44" x14ac:dyDescent="0.35">
      <c r="A120" s="674"/>
      <c r="B120" s="266" t="s">
        <v>75</v>
      </c>
      <c r="C120" s="233"/>
      <c r="D120" s="233"/>
      <c r="E120" s="233">
        <f t="shared" si="15"/>
        <v>0</v>
      </c>
      <c r="F120" s="254"/>
      <c r="G120" s="191"/>
      <c r="H120" s="233">
        <v>0.25</v>
      </c>
      <c r="I120" s="233">
        <v>2</v>
      </c>
      <c r="J120" s="233" t="s">
        <v>184</v>
      </c>
      <c r="K120" s="233">
        <v>0</v>
      </c>
      <c r="L120" s="233">
        <v>0.5</v>
      </c>
      <c r="M120" s="233" t="s">
        <v>184</v>
      </c>
      <c r="N120" s="233">
        <v>0</v>
      </c>
      <c r="O120" s="254">
        <v>0</v>
      </c>
      <c r="P120" s="1"/>
      <c r="Q120" s="266"/>
      <c r="R120" s="233"/>
      <c r="S120" s="233"/>
      <c r="T120" s="254">
        <v>0.2</v>
      </c>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row>
    <row r="121" spans="1:44" x14ac:dyDescent="0.35">
      <c r="A121" s="674"/>
      <c r="B121" s="265" t="s">
        <v>76</v>
      </c>
      <c r="C121" s="231"/>
      <c r="D121" s="231"/>
      <c r="E121" s="231">
        <f t="shared" si="15"/>
        <v>0</v>
      </c>
      <c r="F121" s="251"/>
      <c r="G121" s="191"/>
      <c r="H121" s="231"/>
      <c r="I121" s="231"/>
      <c r="J121" s="231"/>
      <c r="K121" s="231"/>
      <c r="L121" s="231"/>
      <c r="M121" s="231"/>
      <c r="N121" s="231"/>
      <c r="O121" s="251"/>
      <c r="P121" s="1"/>
      <c r="Q121" s="265"/>
      <c r="R121" s="231"/>
      <c r="S121" s="231"/>
      <c r="T121" s="25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row>
    <row r="122" spans="1:44" x14ac:dyDescent="0.35">
      <c r="A122" s="674"/>
      <c r="B122" s="266" t="s">
        <v>77</v>
      </c>
      <c r="C122" s="233"/>
      <c r="D122" s="233"/>
      <c r="E122" s="233">
        <f t="shared" si="15"/>
        <v>0</v>
      </c>
      <c r="F122" s="254"/>
      <c r="G122" s="191"/>
      <c r="H122" s="233"/>
      <c r="I122" s="233"/>
      <c r="J122" s="233"/>
      <c r="K122" s="233"/>
      <c r="L122" s="233"/>
      <c r="M122" s="233"/>
      <c r="N122" s="233"/>
      <c r="O122" s="254"/>
      <c r="P122" s="1"/>
      <c r="Q122" s="266"/>
      <c r="R122" s="233"/>
      <c r="S122" s="233"/>
      <c r="T122" s="254"/>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row>
    <row r="123" spans="1:44" x14ac:dyDescent="0.35">
      <c r="A123" s="674"/>
      <c r="B123" s="265" t="s">
        <v>78</v>
      </c>
      <c r="C123" s="231"/>
      <c r="D123" s="231"/>
      <c r="E123" s="231">
        <f t="shared" si="15"/>
        <v>1</v>
      </c>
      <c r="F123" s="231">
        <v>1440</v>
      </c>
      <c r="G123" s="191"/>
      <c r="H123" s="231">
        <v>0</v>
      </c>
      <c r="I123" s="231">
        <v>30</v>
      </c>
      <c r="J123" s="252" t="s">
        <v>186</v>
      </c>
      <c r="K123" s="231">
        <v>3</v>
      </c>
      <c r="L123" s="231">
        <v>1</v>
      </c>
      <c r="M123" s="231" t="s">
        <v>184</v>
      </c>
      <c r="N123" s="231">
        <v>0</v>
      </c>
      <c r="O123" s="251">
        <v>0</v>
      </c>
      <c r="P123" s="1"/>
      <c r="Q123" s="265" t="s">
        <v>192</v>
      </c>
      <c r="R123" s="231"/>
      <c r="S123" s="231"/>
      <c r="T123" s="251">
        <v>0</v>
      </c>
      <c r="U123" s="1"/>
      <c r="V123" s="83">
        <v>150</v>
      </c>
      <c r="W123" s="84">
        <v>20</v>
      </c>
      <c r="X123" s="84">
        <v>5</v>
      </c>
      <c r="Y123" s="84">
        <v>10</v>
      </c>
      <c r="Z123" s="84"/>
      <c r="AA123" s="83">
        <v>150</v>
      </c>
      <c r="AB123" s="84">
        <v>15</v>
      </c>
      <c r="AC123" s="84">
        <v>5</v>
      </c>
      <c r="AD123" s="84">
        <v>15</v>
      </c>
      <c r="AE123" s="85"/>
      <c r="AF123" s="84">
        <v>150</v>
      </c>
      <c r="AG123" s="84">
        <v>10</v>
      </c>
      <c r="AH123" s="84">
        <v>5</v>
      </c>
      <c r="AI123" s="84">
        <v>20</v>
      </c>
      <c r="AJ123" s="84"/>
      <c r="AK123" s="83">
        <v>580.12</v>
      </c>
      <c r="AL123" s="86" t="s">
        <v>193</v>
      </c>
      <c r="AM123" s="84">
        <v>420.57900000000001</v>
      </c>
      <c r="AN123" s="86" t="s">
        <v>193</v>
      </c>
      <c r="AO123" s="84">
        <v>0.41899999999999998</v>
      </c>
      <c r="AP123" s="85">
        <v>1201.144</v>
      </c>
      <c r="AQ123" s="1"/>
      <c r="AR123" s="1"/>
    </row>
    <row r="124" spans="1:44" x14ac:dyDescent="0.35">
      <c r="A124" s="674"/>
      <c r="B124" s="266" t="s">
        <v>79</v>
      </c>
      <c r="C124" s="233"/>
      <c r="D124" s="233"/>
      <c r="E124" s="233">
        <f>COUNTA(Q124:S124)</f>
        <v>1</v>
      </c>
      <c r="F124" s="233">
        <v>1440</v>
      </c>
      <c r="G124" s="191"/>
      <c r="H124" s="233">
        <v>0</v>
      </c>
      <c r="I124" s="233">
        <v>30</v>
      </c>
      <c r="J124" s="233" t="s">
        <v>186</v>
      </c>
      <c r="K124" s="233">
        <v>3</v>
      </c>
      <c r="L124" s="233">
        <v>1</v>
      </c>
      <c r="M124" s="233" t="s">
        <v>184</v>
      </c>
      <c r="N124" s="233">
        <v>0</v>
      </c>
      <c r="O124" s="254">
        <v>0</v>
      </c>
      <c r="P124" s="1"/>
      <c r="Q124" s="266" t="s">
        <v>192</v>
      </c>
      <c r="R124" s="233"/>
      <c r="S124" s="233"/>
      <c r="T124" s="254"/>
      <c r="U124" s="1"/>
      <c r="V124" s="87"/>
      <c r="W124" s="88"/>
      <c r="X124" s="88"/>
      <c r="Y124" s="88"/>
      <c r="Z124" s="88"/>
      <c r="AA124" s="87"/>
      <c r="AB124" s="88"/>
      <c r="AC124" s="88"/>
      <c r="AD124" s="88"/>
      <c r="AE124" s="89"/>
      <c r="AF124" s="88"/>
      <c r="AG124" s="88"/>
      <c r="AH124" s="88"/>
      <c r="AI124" s="88"/>
      <c r="AJ124" s="88"/>
      <c r="AK124" s="87"/>
      <c r="AL124" s="88"/>
      <c r="AM124" s="88"/>
      <c r="AN124" s="88"/>
      <c r="AO124" s="88"/>
      <c r="AP124" s="89"/>
      <c r="AQ124" s="1"/>
      <c r="AR124" s="1"/>
    </row>
    <row r="125" spans="1:44" ht="15" thickBot="1" x14ac:dyDescent="0.4">
      <c r="A125" s="674"/>
      <c r="B125" s="293"/>
      <c r="C125" s="232"/>
      <c r="D125" s="232"/>
      <c r="E125" s="231">
        <f t="shared" si="15"/>
        <v>0</v>
      </c>
      <c r="F125" s="253"/>
      <c r="G125" s="191"/>
      <c r="H125" s="232"/>
      <c r="I125" s="232"/>
      <c r="J125" s="232"/>
      <c r="K125" s="232"/>
      <c r="L125" s="232"/>
      <c r="M125" s="232"/>
      <c r="N125" s="232"/>
      <c r="O125" s="253"/>
      <c r="P125" s="1"/>
      <c r="Q125" s="280"/>
      <c r="R125" s="281"/>
      <c r="S125" s="281"/>
      <c r="T125" s="282"/>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row>
    <row r="126" spans="1:44" x14ac:dyDescent="0.35">
      <c r="A126" s="664" t="s">
        <v>80</v>
      </c>
      <c r="B126" s="283" t="s">
        <v>81</v>
      </c>
      <c r="C126" s="234"/>
      <c r="D126" s="234"/>
      <c r="E126" s="234">
        <f>COUNTA(Q126:S126)</f>
        <v>0</v>
      </c>
      <c r="F126" s="235"/>
      <c r="G126" s="190"/>
      <c r="H126" s="234"/>
      <c r="I126" s="234"/>
      <c r="J126" s="234"/>
      <c r="K126" s="234"/>
      <c r="L126" s="234"/>
      <c r="M126" s="234"/>
      <c r="N126" s="234">
        <v>0</v>
      </c>
      <c r="O126" s="235"/>
      <c r="P126" s="1"/>
      <c r="Q126" s="283"/>
      <c r="R126" s="234"/>
      <c r="S126" s="234"/>
      <c r="T126" s="235"/>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row>
    <row r="127" spans="1:44" x14ac:dyDescent="0.35">
      <c r="A127" s="665"/>
      <c r="B127" s="268" t="s">
        <v>82</v>
      </c>
      <c r="C127" s="238"/>
      <c r="D127" s="238"/>
      <c r="E127" s="238">
        <f>COUNTA(Q131:S131)</f>
        <v>0</v>
      </c>
      <c r="F127" s="239"/>
      <c r="G127" s="191"/>
      <c r="H127" s="238"/>
      <c r="I127" s="238"/>
      <c r="J127" s="238"/>
      <c r="K127" s="238"/>
      <c r="L127" s="238"/>
      <c r="M127" s="238"/>
      <c r="N127" s="238">
        <v>0</v>
      </c>
      <c r="O127" s="239"/>
      <c r="P127" s="1"/>
      <c r="Q127" s="268"/>
      <c r="R127" s="238"/>
      <c r="S127" s="238"/>
      <c r="T127" s="239"/>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row>
    <row r="128" spans="1:44" x14ac:dyDescent="0.35">
      <c r="A128" s="665"/>
      <c r="B128" s="267"/>
      <c r="C128" s="236"/>
      <c r="D128" s="236"/>
      <c r="E128" s="236">
        <f t="shared" ref="E128" si="16">COUNTA(Q128:S128)</f>
        <v>0</v>
      </c>
      <c r="F128" s="237"/>
      <c r="G128" s="191"/>
      <c r="H128" s="236"/>
      <c r="I128" s="236"/>
      <c r="J128" s="236"/>
      <c r="K128" s="236"/>
      <c r="L128" s="236"/>
      <c r="M128" s="236"/>
      <c r="N128" s="236"/>
      <c r="O128" s="237"/>
      <c r="P128" s="1"/>
      <c r="Q128" s="267"/>
      <c r="R128" s="236"/>
      <c r="S128" s="236"/>
      <c r="T128" s="237"/>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row>
    <row r="129" spans="1:44" x14ac:dyDescent="0.35">
      <c r="A129" s="665"/>
      <c r="B129" s="268"/>
      <c r="C129" s="238"/>
      <c r="D129" s="238"/>
      <c r="E129" s="238">
        <f t="shared" ref="E129" si="17">COUNTA(Q133:S133)</f>
        <v>0</v>
      </c>
      <c r="F129" s="239"/>
      <c r="G129" s="191"/>
      <c r="H129" s="238"/>
      <c r="I129" s="238"/>
      <c r="J129" s="238"/>
      <c r="K129" s="238"/>
      <c r="L129" s="238"/>
      <c r="M129" s="238"/>
      <c r="N129" s="238"/>
      <c r="O129" s="239"/>
      <c r="P129" s="1"/>
      <c r="Q129" s="268"/>
      <c r="R129" s="238"/>
      <c r="S129" s="238"/>
      <c r="T129" s="239"/>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row>
    <row r="130" spans="1:44" x14ac:dyDescent="0.35">
      <c r="A130" s="665"/>
      <c r="B130" s="267"/>
      <c r="C130" s="236"/>
      <c r="D130" s="236"/>
      <c r="E130" s="236">
        <f t="shared" ref="E130" si="18">COUNTA(Q130:S130)</f>
        <v>0</v>
      </c>
      <c r="F130" s="237"/>
      <c r="G130" s="191"/>
      <c r="H130" s="236"/>
      <c r="I130" s="236"/>
      <c r="J130" s="236"/>
      <c r="K130" s="236"/>
      <c r="L130" s="236"/>
      <c r="M130" s="236"/>
      <c r="N130" s="236"/>
      <c r="O130" s="237"/>
      <c r="P130" s="1"/>
      <c r="Q130" s="267"/>
      <c r="R130" s="236"/>
      <c r="S130" s="236"/>
      <c r="T130" s="237"/>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row>
    <row r="131" spans="1:44" ht="15" thickBot="1" x14ac:dyDescent="0.4">
      <c r="A131" s="666"/>
      <c r="B131" s="269"/>
      <c r="C131" s="240"/>
      <c r="D131" s="240"/>
      <c r="E131" s="240">
        <f t="shared" ref="E131" si="19">COUNTA(Q135:S135)</f>
        <v>0</v>
      </c>
      <c r="F131" s="241"/>
      <c r="G131" s="194"/>
      <c r="H131" s="240"/>
      <c r="I131" s="240"/>
      <c r="J131" s="240"/>
      <c r="K131" s="240"/>
      <c r="L131" s="240"/>
      <c r="M131" s="240"/>
      <c r="N131" s="240"/>
      <c r="O131" s="241"/>
      <c r="P131" s="1"/>
      <c r="Q131" s="269"/>
      <c r="R131" s="240"/>
      <c r="S131" s="240"/>
      <c r="T131" s="24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row>
    <row r="132" spans="1:44" ht="15" thickBot="1" x14ac:dyDescent="0.4">
      <c r="A132" s="120"/>
      <c r="B132" s="120"/>
      <c r="C132" s="120"/>
      <c r="D132" s="120"/>
      <c r="E132" s="120"/>
      <c r="F132" s="120"/>
      <c r="G132" s="120"/>
      <c r="H132" s="120"/>
      <c r="I132" s="120"/>
      <c r="J132" s="120"/>
      <c r="K132" s="120"/>
      <c r="L132" s="120"/>
      <c r="M132" s="120"/>
      <c r="N132" s="120"/>
      <c r="O132" s="120"/>
      <c r="P132" s="120"/>
      <c r="Q132" s="120"/>
      <c r="R132" s="120"/>
      <c r="S132" s="120"/>
      <c r="T132" s="120"/>
      <c r="U132" s="120"/>
      <c r="V132" s="120"/>
      <c r="W132" s="120"/>
      <c r="X132" s="120"/>
      <c r="Y132" s="120"/>
      <c r="Z132" s="120"/>
      <c r="AA132" s="120"/>
      <c r="AB132" s="120"/>
      <c r="AC132" s="120"/>
      <c r="AD132" s="120"/>
      <c r="AE132" s="120"/>
      <c r="AF132" s="120"/>
      <c r="AG132" s="120"/>
      <c r="AH132" s="120"/>
      <c r="AI132" s="120"/>
      <c r="AJ132" s="120"/>
      <c r="AK132" s="120"/>
      <c r="AL132" s="120"/>
      <c r="AM132" s="120"/>
      <c r="AN132" s="120"/>
      <c r="AO132" s="120"/>
      <c r="AP132" s="120"/>
      <c r="AQ132" s="120"/>
    </row>
    <row r="133" spans="1:44" x14ac:dyDescent="0.35">
      <c r="A133" s="122" t="s">
        <v>152</v>
      </c>
      <c r="B133" s="178" t="s">
        <v>455</v>
      </c>
      <c r="G133" s="120"/>
      <c r="AR133" t="s">
        <v>153</v>
      </c>
    </row>
    <row r="134" spans="1:44" x14ac:dyDescent="0.35">
      <c r="A134" s="123" t="s">
        <v>154</v>
      </c>
      <c r="B134" s="181">
        <v>1</v>
      </c>
      <c r="G134" s="120"/>
      <c r="AR134" t="s">
        <v>155</v>
      </c>
    </row>
    <row r="135" spans="1:44" ht="15" thickBot="1" x14ac:dyDescent="0.4">
      <c r="A135" s="125" t="s">
        <v>156</v>
      </c>
      <c r="B135" s="126" t="s">
        <v>190</v>
      </c>
      <c r="G135" s="120"/>
      <c r="AR135" s="3" t="s">
        <v>158</v>
      </c>
    </row>
    <row r="136" spans="1:44" x14ac:dyDescent="0.35">
      <c r="A136" s="4"/>
      <c r="B136" s="4"/>
      <c r="C136" s="4"/>
      <c r="D136" s="4"/>
      <c r="E136" s="4"/>
      <c r="F136" s="4"/>
      <c r="G136" s="121"/>
      <c r="H136" s="4"/>
      <c r="I136" s="4"/>
      <c r="J136" s="4"/>
      <c r="K136" s="4"/>
      <c r="L136" s="4"/>
      <c r="M136" s="4"/>
      <c r="N136" s="4"/>
      <c r="O136" s="4"/>
      <c r="P136" s="4"/>
      <c r="Q136" s="4"/>
      <c r="R136" s="4"/>
      <c r="S136" s="4"/>
      <c r="T136" s="4"/>
      <c r="U136" s="4"/>
      <c r="V136" s="658" t="s">
        <v>159</v>
      </c>
      <c r="W136" s="659"/>
      <c r="X136" s="659"/>
      <c r="Y136" s="659"/>
      <c r="Z136" s="659"/>
      <c r="AA136" s="658" t="s">
        <v>160</v>
      </c>
      <c r="AB136" s="659"/>
      <c r="AC136" s="659"/>
      <c r="AD136" s="659"/>
      <c r="AE136" s="659"/>
      <c r="AF136" s="658" t="s">
        <v>161</v>
      </c>
      <c r="AG136" s="659"/>
      <c r="AH136" s="659"/>
      <c r="AI136" s="659"/>
      <c r="AJ136" s="660"/>
      <c r="AK136" s="655" t="s">
        <v>162</v>
      </c>
      <c r="AL136" s="656"/>
      <c r="AM136" s="656"/>
      <c r="AN136" s="656"/>
      <c r="AO136" s="656"/>
      <c r="AP136" s="657"/>
      <c r="AQ136" s="4"/>
      <c r="AR136" t="s">
        <v>163</v>
      </c>
    </row>
    <row r="137" spans="1:44" ht="43.5" x14ac:dyDescent="0.35">
      <c r="A137" s="4"/>
      <c r="B137" s="69" t="s">
        <v>56</v>
      </c>
      <c r="C137" s="70" t="s">
        <v>57</v>
      </c>
      <c r="D137" s="70" t="s">
        <v>58</v>
      </c>
      <c r="E137" s="69" t="s">
        <v>164</v>
      </c>
      <c r="F137" s="71" t="s">
        <v>59</v>
      </c>
      <c r="G137" s="121"/>
      <c r="H137" s="284" t="s">
        <v>165</v>
      </c>
      <c r="I137" s="285" t="s">
        <v>166</v>
      </c>
      <c r="J137" s="285" t="s">
        <v>167</v>
      </c>
      <c r="K137" s="286" t="s">
        <v>168</v>
      </c>
      <c r="L137" s="285" t="s">
        <v>169</v>
      </c>
      <c r="M137" s="285" t="s">
        <v>170</v>
      </c>
      <c r="N137" s="285" t="s">
        <v>171</v>
      </c>
      <c r="O137" s="287" t="s">
        <v>172</v>
      </c>
      <c r="Q137" s="114" t="s">
        <v>173</v>
      </c>
      <c r="R137" s="115" t="s">
        <v>174</v>
      </c>
      <c r="S137" s="116" t="s">
        <v>175</v>
      </c>
      <c r="T137" s="72" t="s">
        <v>176</v>
      </c>
      <c r="V137" s="76" t="s">
        <v>177</v>
      </c>
      <c r="W137" s="77" t="s">
        <v>178</v>
      </c>
      <c r="X137" s="77" t="s">
        <v>179</v>
      </c>
      <c r="Y137" s="77" t="s">
        <v>180</v>
      </c>
      <c r="Z137" s="78" t="s">
        <v>181</v>
      </c>
      <c r="AA137" s="76" t="s">
        <v>177</v>
      </c>
      <c r="AB137" s="77" t="s">
        <v>178</v>
      </c>
      <c r="AC137" s="77" t="s">
        <v>179</v>
      </c>
      <c r="AD137" s="77" t="s">
        <v>180</v>
      </c>
      <c r="AE137" s="78" t="s">
        <v>181</v>
      </c>
      <c r="AF137" s="76" t="s">
        <v>177</v>
      </c>
      <c r="AG137" s="77" t="s">
        <v>178</v>
      </c>
      <c r="AH137" s="77" t="s">
        <v>179</v>
      </c>
      <c r="AI137" s="77" t="s">
        <v>180</v>
      </c>
      <c r="AJ137" s="79" t="s">
        <v>181</v>
      </c>
      <c r="AK137" s="80" t="s">
        <v>173</v>
      </c>
      <c r="AL137" s="81"/>
      <c r="AM137" s="81" t="s">
        <v>174</v>
      </c>
      <c r="AN137" s="81"/>
      <c r="AO137" s="81" t="s">
        <v>175</v>
      </c>
      <c r="AP137" s="82"/>
      <c r="AR137" t="s">
        <v>182</v>
      </c>
    </row>
    <row r="138" spans="1:44" ht="15" thickBot="1" x14ac:dyDescent="0.4">
      <c r="F138" s="5"/>
      <c r="G138" s="120"/>
      <c r="AR138" t="s">
        <v>183</v>
      </c>
    </row>
    <row r="139" spans="1:44" x14ac:dyDescent="0.35">
      <c r="A139" s="661" t="s">
        <v>60</v>
      </c>
      <c r="B139" s="255" t="s">
        <v>61</v>
      </c>
      <c r="C139" s="212">
        <v>1</v>
      </c>
      <c r="D139" s="212">
        <v>2</v>
      </c>
      <c r="E139" s="212">
        <f t="shared" ref="E139:E158" si="20">COUNTA(Q139:S139)</f>
        <v>2</v>
      </c>
      <c r="F139" s="213" cm="1">
        <f t="array" ref="F139">INDEX(CALCOLI!$R$12:$AC$12, ,_xlfn.XMATCH(B135,CALCOLI!$R$1:$AC$1,0))</f>
        <v>330</v>
      </c>
      <c r="G139" s="190"/>
      <c r="H139" s="255">
        <v>0.1</v>
      </c>
      <c r="I139" s="212">
        <v>10</v>
      </c>
      <c r="J139" s="212" t="s">
        <v>184</v>
      </c>
      <c r="K139" s="212">
        <v>0</v>
      </c>
      <c r="L139" s="212">
        <v>1</v>
      </c>
      <c r="M139" s="212" t="s">
        <v>184</v>
      </c>
      <c r="N139" s="212">
        <v>0</v>
      </c>
      <c r="O139" s="256">
        <v>0</v>
      </c>
      <c r="P139" s="1"/>
      <c r="Q139" s="255" t="str" cm="1">
        <f t="array" ref="Q139">INDEX(CALCOLI!$R$17:$AC$17, ,_xlfn.XMATCH(B135,CALCOLI!$R$1:$AC$1,0))</f>
        <v>264,324</v>
      </c>
      <c r="R139" s="212" t="str" cm="1">
        <f t="array" ref="R139">INDEX(CALCOLI!$R$18:$AC$18, ,_xlfn.XMATCH(B135,CALCOLI!$R$1:$AC$1,0))</f>
        <v>1037,1307</v>
      </c>
      <c r="S139" s="212"/>
      <c r="T139" s="256">
        <v>0.1</v>
      </c>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t="s">
        <v>185</v>
      </c>
    </row>
    <row r="140" spans="1:44" x14ac:dyDescent="0.35">
      <c r="A140" s="662"/>
      <c r="B140" s="288" t="s">
        <v>62</v>
      </c>
      <c r="C140" s="214"/>
      <c r="D140" s="214"/>
      <c r="E140" s="214">
        <f t="shared" si="20"/>
        <v>2</v>
      </c>
      <c r="F140" s="215" cm="1">
        <f t="array" ref="F140">INDEX(CALCOLI!$R$12:$AC$12, ,_xlfn.XMATCH(B135,CALCOLI!$R$1:$AC$1,0))</f>
        <v>330</v>
      </c>
      <c r="G140" s="191"/>
      <c r="H140" s="257">
        <v>0.1</v>
      </c>
      <c r="I140" s="215">
        <v>10</v>
      </c>
      <c r="J140" s="215" t="s">
        <v>184</v>
      </c>
      <c r="K140" s="215">
        <v>0</v>
      </c>
      <c r="L140" s="215">
        <v>1</v>
      </c>
      <c r="M140" s="215" t="s">
        <v>184</v>
      </c>
      <c r="N140" s="215">
        <v>0</v>
      </c>
      <c r="O140" s="258">
        <v>0</v>
      </c>
      <c r="P140" s="1"/>
      <c r="Q140" s="257" t="str" cm="1">
        <f t="array" ref="Q140">INDEX(CALCOLI!$R$17:$AC$17, ,_xlfn.XMATCH(B135,CALCOLI!$R$1:$AC$1,0))</f>
        <v>264,324</v>
      </c>
      <c r="R140" s="215" t="str" cm="1">
        <f t="array" ref="R140">INDEX(CALCOLI!$R$18:$AC$18, ,_xlfn.XMATCH(B135,CALCOLI!$R$1:$AC$1,0))</f>
        <v>1037,1307</v>
      </c>
      <c r="S140" s="215"/>
      <c r="T140" s="258">
        <v>0.1</v>
      </c>
      <c r="U140" s="1"/>
      <c r="V140" s="192"/>
      <c r="W140" s="1"/>
      <c r="X140" s="1"/>
      <c r="Y140" s="192"/>
      <c r="Z140" s="192"/>
      <c r="AA140" s="192"/>
      <c r="AB140" s="192"/>
      <c r="AC140" s="192"/>
      <c r="AD140" s="192"/>
      <c r="AE140" s="1"/>
      <c r="AF140" s="1"/>
      <c r="AG140" s="1"/>
      <c r="AH140" s="1"/>
      <c r="AI140" s="1"/>
      <c r="AJ140" s="1"/>
      <c r="AK140" s="1"/>
      <c r="AL140" s="1"/>
      <c r="AM140" s="1"/>
      <c r="AN140" s="1"/>
      <c r="AO140" s="1"/>
      <c r="AP140" s="1"/>
      <c r="AQ140" s="1"/>
      <c r="AR140" s="1" t="s">
        <v>157</v>
      </c>
    </row>
    <row r="141" spans="1:44" x14ac:dyDescent="0.35">
      <c r="A141" s="662"/>
      <c r="B141" s="259" t="s">
        <v>63</v>
      </c>
      <c r="C141" s="218"/>
      <c r="D141" s="218"/>
      <c r="E141" s="217">
        <f t="shared" si="20"/>
        <v>2</v>
      </c>
      <c r="F141" s="219" cm="1">
        <f t="array" ref="F141">INDEX(CALCOLI!$R$20:$AC$20, ,_xlfn.XMATCH(B135,CALCOLI!$R$1:$AC$1,0))</f>
        <v>667</v>
      </c>
      <c r="G141" s="193"/>
      <c r="H141" s="259">
        <v>0.1</v>
      </c>
      <c r="I141" s="217">
        <v>1</v>
      </c>
      <c r="J141" s="217" t="s">
        <v>184</v>
      </c>
      <c r="K141" s="217">
        <v>0</v>
      </c>
      <c r="L141" s="217">
        <v>1</v>
      </c>
      <c r="M141" s="217" t="s">
        <v>186</v>
      </c>
      <c r="N141" s="217">
        <v>0</v>
      </c>
      <c r="O141" s="260">
        <v>2</v>
      </c>
      <c r="P141" s="1"/>
      <c r="Q141" s="259" t="str" cm="1">
        <f t="array" ref="Q141">INDEX(CALCOLI!$R$21:$AC$21, ,_xlfn.XMATCH(B135,CALCOLI!$R$1:$AC$1,0))</f>
        <v>1067,1440</v>
      </c>
      <c r="R141" s="217" t="str" cm="1">
        <f t="array" ref="R141">INDEX(CALCOLI!$R$22:$AC$22, ,_xlfn.XMATCH(B135,CALCOLI!$R$1:$AC$1,0))</f>
        <v>0,294</v>
      </c>
      <c r="S141" s="217"/>
      <c r="T141" s="260">
        <v>0.1</v>
      </c>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t="s">
        <v>187</v>
      </c>
    </row>
    <row r="142" spans="1:44" ht="15" thickBot="1" x14ac:dyDescent="0.4">
      <c r="A142" s="663"/>
      <c r="B142" s="291"/>
      <c r="C142" s="216"/>
      <c r="D142" s="216"/>
      <c r="E142" s="214">
        <f t="shared" si="20"/>
        <v>0</v>
      </c>
      <c r="F142" s="292"/>
      <c r="G142" s="194"/>
      <c r="H142" s="272"/>
      <c r="I142" s="273"/>
      <c r="J142" s="273"/>
      <c r="K142" s="273"/>
      <c r="L142" s="273"/>
      <c r="M142" s="273"/>
      <c r="N142" s="273"/>
      <c r="O142" s="274"/>
      <c r="P142" s="1"/>
      <c r="Q142" s="272"/>
      <c r="R142" s="273"/>
      <c r="S142" s="273"/>
      <c r="T142" s="274"/>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t="s">
        <v>188</v>
      </c>
    </row>
    <row r="143" spans="1:44" x14ac:dyDescent="0.35">
      <c r="A143" s="667" t="s">
        <v>64</v>
      </c>
      <c r="B143" s="275" t="s">
        <v>65</v>
      </c>
      <c r="C143" s="220">
        <v>2</v>
      </c>
      <c r="D143" s="220">
        <v>2</v>
      </c>
      <c r="E143" s="220">
        <f t="shared" si="20"/>
        <v>1</v>
      </c>
      <c r="F143" s="242">
        <v>120</v>
      </c>
      <c r="G143" s="190"/>
      <c r="H143" s="270">
        <v>0.2</v>
      </c>
      <c r="I143" s="270">
        <v>30</v>
      </c>
      <c r="J143" s="270" t="s">
        <v>184</v>
      </c>
      <c r="K143" s="270">
        <v>0</v>
      </c>
      <c r="L143" s="270">
        <v>1</v>
      </c>
      <c r="M143" s="270" t="s">
        <v>184</v>
      </c>
      <c r="N143" s="270">
        <v>0</v>
      </c>
      <c r="O143" s="271">
        <v>0</v>
      </c>
      <c r="P143" s="1"/>
      <c r="Q143" s="566" t="s">
        <v>192</v>
      </c>
      <c r="R143" s="220"/>
      <c r="S143" s="220"/>
      <c r="T143" s="242">
        <v>0.1</v>
      </c>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t="s">
        <v>189</v>
      </c>
    </row>
    <row r="144" spans="1:44" x14ac:dyDescent="0.35">
      <c r="A144" s="668"/>
      <c r="B144" s="262" t="s">
        <v>66</v>
      </c>
      <c r="C144" s="223">
        <v>1</v>
      </c>
      <c r="D144" s="223">
        <v>7</v>
      </c>
      <c r="E144" s="223">
        <f t="shared" si="20"/>
        <v>2</v>
      </c>
      <c r="F144" s="245">
        <v>120</v>
      </c>
      <c r="G144" s="191"/>
      <c r="H144" s="223">
        <v>0.4</v>
      </c>
      <c r="I144" s="223">
        <v>20</v>
      </c>
      <c r="J144" s="223" t="s">
        <v>184</v>
      </c>
      <c r="K144" s="223">
        <v>0</v>
      </c>
      <c r="L144" s="223">
        <v>0.8</v>
      </c>
      <c r="M144" s="223" t="s">
        <v>184</v>
      </c>
      <c r="N144" s="223">
        <v>0</v>
      </c>
      <c r="O144" s="245">
        <v>0</v>
      </c>
      <c r="P144" s="1"/>
      <c r="Q144" s="747" t="s">
        <v>500</v>
      </c>
      <c r="R144" s="569" t="s">
        <v>491</v>
      </c>
      <c r="S144" s="223"/>
      <c r="T144" s="245">
        <v>0.2</v>
      </c>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t="s">
        <v>190</v>
      </c>
    </row>
    <row r="145" spans="1:44" x14ac:dyDescent="0.35">
      <c r="A145" s="668"/>
      <c r="B145" s="261" t="s">
        <v>67</v>
      </c>
      <c r="C145" s="221"/>
      <c r="D145" s="221"/>
      <c r="E145" s="221">
        <f t="shared" si="20"/>
        <v>0</v>
      </c>
      <c r="F145" s="243"/>
      <c r="G145" s="191"/>
      <c r="H145" s="221">
        <v>0.25</v>
      </c>
      <c r="I145" s="221">
        <v>30</v>
      </c>
      <c r="J145" s="221" t="s">
        <v>184</v>
      </c>
      <c r="K145" s="221">
        <v>0</v>
      </c>
      <c r="L145" s="221">
        <v>0.8</v>
      </c>
      <c r="M145" s="221" t="s">
        <v>184</v>
      </c>
      <c r="N145" s="221">
        <v>0</v>
      </c>
      <c r="O145" s="243">
        <v>0</v>
      </c>
      <c r="P145" s="1"/>
      <c r="Q145" s="261"/>
      <c r="R145" s="221"/>
      <c r="S145" s="221"/>
      <c r="T145" s="243">
        <v>0.15</v>
      </c>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row>
    <row r="146" spans="1:44" x14ac:dyDescent="0.35">
      <c r="A146" s="668"/>
      <c r="B146" s="262" t="s">
        <v>68</v>
      </c>
      <c r="C146" s="223">
        <v>1</v>
      </c>
      <c r="D146" s="223">
        <v>20</v>
      </c>
      <c r="E146" s="223">
        <f t="shared" si="20"/>
        <v>1</v>
      </c>
      <c r="F146" s="245">
        <v>120</v>
      </c>
      <c r="G146" s="191"/>
      <c r="H146" s="223">
        <v>0.4</v>
      </c>
      <c r="I146" s="223">
        <v>20</v>
      </c>
      <c r="J146" s="223" t="s">
        <v>184</v>
      </c>
      <c r="K146" s="223">
        <v>0</v>
      </c>
      <c r="L146" s="223">
        <v>0.8</v>
      </c>
      <c r="M146" s="223" t="s">
        <v>184</v>
      </c>
      <c r="N146" s="223">
        <v>0</v>
      </c>
      <c r="O146" s="245">
        <v>0</v>
      </c>
      <c r="P146" s="1"/>
      <c r="Q146" s="568" t="s">
        <v>192</v>
      </c>
      <c r="R146" s="223"/>
      <c r="S146" s="223"/>
      <c r="T146" s="245">
        <v>0.2</v>
      </c>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row>
    <row r="147" spans="1:44" ht="15" thickBot="1" x14ac:dyDescent="0.4">
      <c r="A147" s="669"/>
      <c r="B147" s="276"/>
      <c r="C147" s="222"/>
      <c r="D147" s="222"/>
      <c r="E147" s="221">
        <f t="shared" si="20"/>
        <v>0</v>
      </c>
      <c r="F147" s="244"/>
      <c r="G147" s="194"/>
      <c r="H147" s="222"/>
      <c r="I147" s="222"/>
      <c r="J147" s="222"/>
      <c r="K147" s="222"/>
      <c r="L147" s="222"/>
      <c r="M147" s="222"/>
      <c r="N147" s="222"/>
      <c r="O147" s="244"/>
      <c r="P147" s="1"/>
      <c r="Q147" s="276"/>
      <c r="R147" s="222"/>
      <c r="S147" s="222"/>
      <c r="T147" s="244"/>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row>
    <row r="148" spans="1:44" x14ac:dyDescent="0.35">
      <c r="A148" s="670" t="s">
        <v>69</v>
      </c>
      <c r="B148" s="277" t="s">
        <v>70</v>
      </c>
      <c r="C148" s="224"/>
      <c r="D148" s="224"/>
      <c r="E148" s="224">
        <f t="shared" si="20"/>
        <v>2</v>
      </c>
      <c r="F148" s="225" cm="1">
        <f t="array" ref="F148">INDEX(CALCOLI!$R$2:$AC$2, ,_xlfn.XMATCH(B135,CALCOLI!$R$1:$AC$1,0))</f>
        <v>60</v>
      </c>
      <c r="G148" s="190"/>
      <c r="H148" s="224">
        <v>0.2</v>
      </c>
      <c r="I148" s="224">
        <v>30</v>
      </c>
      <c r="J148" s="224" t="s">
        <v>184</v>
      </c>
      <c r="K148" s="224">
        <v>0</v>
      </c>
      <c r="L148" s="224">
        <v>1</v>
      </c>
      <c r="M148" s="224" t="s">
        <v>184</v>
      </c>
      <c r="N148" s="224">
        <v>0</v>
      </c>
      <c r="O148" s="246">
        <v>0</v>
      </c>
      <c r="P148" s="1"/>
      <c r="Q148" s="277" t="str" cm="1">
        <f t="array" ref="Q148">INDEX(CALCOLI!$R$5:$AC$5, ,_xlfn.XMATCH(B135,CALCOLI!$R$1:$AC$1,0))</f>
        <v>360,420</v>
      </c>
      <c r="R148" s="224" t="str" cm="1">
        <f t="array" ref="R148">INDEX(CALCOLI!$R$6:$AC$6, ,_xlfn.XMATCH(B135,CALCOLI!$R$1:$AC$1,0))</f>
        <v>900,900</v>
      </c>
      <c r="S148" s="224"/>
      <c r="T148" s="246">
        <v>0.1</v>
      </c>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row>
    <row r="149" spans="1:44" x14ac:dyDescent="0.35">
      <c r="A149" s="671"/>
      <c r="B149" s="264" t="s">
        <v>71</v>
      </c>
      <c r="C149" s="227"/>
      <c r="D149" s="227"/>
      <c r="E149" s="227">
        <f t="shared" si="20"/>
        <v>2</v>
      </c>
      <c r="F149" s="228" cm="1">
        <f t="array" ref="F149">INDEX(CALCOLI!$R$2:$AC$2, ,_xlfn.XMATCH(B135,CALCOLI!$R$1:$AC$1,0))</f>
        <v>60</v>
      </c>
      <c r="G149" s="191"/>
      <c r="H149" s="227">
        <v>0.2</v>
      </c>
      <c r="I149" s="227">
        <v>30</v>
      </c>
      <c r="J149" s="227" t="s">
        <v>184</v>
      </c>
      <c r="K149" s="227">
        <v>0</v>
      </c>
      <c r="L149" s="227">
        <v>1</v>
      </c>
      <c r="M149" s="227" t="s">
        <v>184</v>
      </c>
      <c r="N149" s="227">
        <v>0</v>
      </c>
      <c r="O149" s="248">
        <v>0</v>
      </c>
      <c r="P149" s="1"/>
      <c r="Q149" s="264" t="str" cm="1">
        <f t="array" ref="Q149">INDEX(CALCOLI!$R$5:$AC$5, ,_xlfn.XMATCH(B135,CALCOLI!$R$1:$AC$1,0))</f>
        <v>360,420</v>
      </c>
      <c r="R149" s="227" t="str" cm="1">
        <f t="array" ref="R149">INDEX(CALCOLI!$R$6:$AC$6, ,_xlfn.XMATCH(B135,CALCOLI!$R$1:$AC$1,0))</f>
        <v>900,900</v>
      </c>
      <c r="S149" s="227"/>
      <c r="T149" s="248">
        <v>0.1</v>
      </c>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row>
    <row r="150" spans="1:44" x14ac:dyDescent="0.35">
      <c r="A150" s="671"/>
      <c r="B150" s="263" t="s">
        <v>72</v>
      </c>
      <c r="C150" s="226"/>
      <c r="D150" s="226"/>
      <c r="E150" s="226">
        <f t="shared" si="20"/>
        <v>0</v>
      </c>
      <c r="F150" s="247"/>
      <c r="G150" s="191"/>
      <c r="H150" s="226">
        <v>0.2</v>
      </c>
      <c r="I150" s="226">
        <v>30</v>
      </c>
      <c r="J150" s="226" t="s">
        <v>191</v>
      </c>
      <c r="K150" s="226">
        <v>0</v>
      </c>
      <c r="L150" s="226">
        <v>1</v>
      </c>
      <c r="M150" s="226" t="s">
        <v>184</v>
      </c>
      <c r="N150" s="226">
        <v>0</v>
      </c>
      <c r="O150" s="247">
        <v>0</v>
      </c>
      <c r="P150" s="1"/>
      <c r="Q150" s="263"/>
      <c r="R150" s="226"/>
      <c r="S150" s="226"/>
      <c r="T150" s="247">
        <v>0.1</v>
      </c>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row>
    <row r="151" spans="1:44" ht="15" thickBot="1" x14ac:dyDescent="0.4">
      <c r="A151" s="672"/>
      <c r="B151" s="278"/>
      <c r="C151" s="229"/>
      <c r="D151" s="229"/>
      <c r="E151" s="227">
        <f t="shared" si="20"/>
        <v>0</v>
      </c>
      <c r="F151" s="249"/>
      <c r="G151" s="194"/>
      <c r="H151" s="229"/>
      <c r="I151" s="229"/>
      <c r="J151" s="229"/>
      <c r="K151" s="229"/>
      <c r="L151" s="229"/>
      <c r="M151" s="229"/>
      <c r="N151" s="229"/>
      <c r="O151" s="249"/>
      <c r="P151" s="1"/>
      <c r="Q151" s="278"/>
      <c r="R151" s="229"/>
      <c r="S151" s="229"/>
      <c r="T151" s="249"/>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row>
    <row r="152" spans="1:44" x14ac:dyDescent="0.35">
      <c r="A152" s="673" t="s">
        <v>73</v>
      </c>
      <c r="B152" s="279" t="s">
        <v>74</v>
      </c>
      <c r="C152" s="230"/>
      <c r="D152" s="230"/>
      <c r="E152" s="230">
        <f t="shared" si="20"/>
        <v>0</v>
      </c>
      <c r="F152" s="250"/>
      <c r="G152" s="190"/>
      <c r="H152" s="230">
        <v>0.25</v>
      </c>
      <c r="I152" s="230">
        <v>2</v>
      </c>
      <c r="J152" s="230" t="s">
        <v>184</v>
      </c>
      <c r="K152" s="230">
        <v>0</v>
      </c>
      <c r="L152" s="230">
        <v>0.5</v>
      </c>
      <c r="M152" s="230" t="s">
        <v>184</v>
      </c>
      <c r="N152" s="230">
        <v>0</v>
      </c>
      <c r="O152" s="250">
        <v>0</v>
      </c>
      <c r="P152" s="1"/>
      <c r="Q152" s="279"/>
      <c r="R152" s="230"/>
      <c r="S152" s="230"/>
      <c r="T152" s="250">
        <v>0.2</v>
      </c>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row>
    <row r="153" spans="1:44" x14ac:dyDescent="0.35">
      <c r="A153" s="674"/>
      <c r="B153" s="266" t="s">
        <v>75</v>
      </c>
      <c r="C153" s="233"/>
      <c r="D153" s="233"/>
      <c r="E153" s="233">
        <f t="shared" si="20"/>
        <v>0</v>
      </c>
      <c r="F153" s="254"/>
      <c r="G153" s="191"/>
      <c r="H153" s="233">
        <v>0.25</v>
      </c>
      <c r="I153" s="233">
        <v>2</v>
      </c>
      <c r="J153" s="233" t="s">
        <v>184</v>
      </c>
      <c r="K153" s="233">
        <v>0</v>
      </c>
      <c r="L153" s="233">
        <v>0.5</v>
      </c>
      <c r="M153" s="233" t="s">
        <v>184</v>
      </c>
      <c r="N153" s="233">
        <v>0</v>
      </c>
      <c r="O153" s="254">
        <v>0</v>
      </c>
      <c r="P153" s="1"/>
      <c r="Q153" s="266"/>
      <c r="R153" s="233"/>
      <c r="S153" s="233"/>
      <c r="T153" s="254">
        <v>0.2</v>
      </c>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row>
    <row r="154" spans="1:44" x14ac:dyDescent="0.35">
      <c r="A154" s="674"/>
      <c r="B154" s="265" t="s">
        <v>76</v>
      </c>
      <c r="C154" s="231"/>
      <c r="D154" s="231"/>
      <c r="E154" s="231">
        <f t="shared" si="20"/>
        <v>0</v>
      </c>
      <c r="F154" s="251"/>
      <c r="G154" s="191"/>
      <c r="H154" s="231"/>
      <c r="I154" s="231"/>
      <c r="J154" s="231"/>
      <c r="K154" s="231"/>
      <c r="L154" s="231"/>
      <c r="M154" s="231"/>
      <c r="N154" s="231"/>
      <c r="O154" s="251"/>
      <c r="P154" s="1"/>
      <c r="Q154" s="265"/>
      <c r="R154" s="231"/>
      <c r="S154" s="231"/>
      <c r="T154" s="25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row>
    <row r="155" spans="1:44" x14ac:dyDescent="0.35">
      <c r="A155" s="674"/>
      <c r="B155" s="266" t="s">
        <v>77</v>
      </c>
      <c r="C155" s="233"/>
      <c r="D155" s="233"/>
      <c r="E155" s="233">
        <f t="shared" si="20"/>
        <v>0</v>
      </c>
      <c r="F155" s="254"/>
      <c r="G155" s="191"/>
      <c r="H155" s="233"/>
      <c r="I155" s="233"/>
      <c r="J155" s="233"/>
      <c r="K155" s="233"/>
      <c r="L155" s="233"/>
      <c r="M155" s="233"/>
      <c r="N155" s="233"/>
      <c r="O155" s="254"/>
      <c r="P155" s="1"/>
      <c r="Q155" s="266"/>
      <c r="R155" s="233"/>
      <c r="S155" s="233"/>
      <c r="T155" s="254"/>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row>
    <row r="156" spans="1:44" x14ac:dyDescent="0.35">
      <c r="A156" s="674"/>
      <c r="B156" s="265" t="s">
        <v>78</v>
      </c>
      <c r="C156" s="231"/>
      <c r="D156" s="231"/>
      <c r="E156" s="231">
        <f t="shared" si="20"/>
        <v>1</v>
      </c>
      <c r="F156" s="231">
        <v>1440</v>
      </c>
      <c r="G156" s="191"/>
      <c r="H156" s="231">
        <v>0</v>
      </c>
      <c r="I156" s="231">
        <v>30</v>
      </c>
      <c r="J156" s="252" t="s">
        <v>186</v>
      </c>
      <c r="K156" s="231">
        <v>3</v>
      </c>
      <c r="L156" s="231">
        <v>1</v>
      </c>
      <c r="M156" s="231" t="s">
        <v>184</v>
      </c>
      <c r="N156" s="231">
        <v>0</v>
      </c>
      <c r="O156" s="251">
        <v>0</v>
      </c>
      <c r="P156" s="1"/>
      <c r="Q156" s="265" t="s">
        <v>192</v>
      </c>
      <c r="R156" s="231"/>
      <c r="S156" s="231"/>
      <c r="T156" s="251">
        <v>0</v>
      </c>
      <c r="U156" s="1"/>
      <c r="V156" s="83">
        <v>150</v>
      </c>
      <c r="W156" s="84">
        <v>20</v>
      </c>
      <c r="X156" s="84">
        <v>5</v>
      </c>
      <c r="Y156" s="84">
        <v>10</v>
      </c>
      <c r="Z156" s="84"/>
      <c r="AA156" s="83">
        <v>150</v>
      </c>
      <c r="AB156" s="84">
        <v>15</v>
      </c>
      <c r="AC156" s="84">
        <v>5</v>
      </c>
      <c r="AD156" s="84">
        <v>15</v>
      </c>
      <c r="AE156" s="85"/>
      <c r="AF156" s="84">
        <v>150</v>
      </c>
      <c r="AG156" s="84">
        <v>10</v>
      </c>
      <c r="AH156" s="84">
        <v>5</v>
      </c>
      <c r="AI156" s="84">
        <v>20</v>
      </c>
      <c r="AJ156" s="84"/>
      <c r="AK156" s="83">
        <v>580.12</v>
      </c>
      <c r="AL156" s="86" t="s">
        <v>193</v>
      </c>
      <c r="AM156" s="84">
        <v>420.57900000000001</v>
      </c>
      <c r="AN156" s="86" t="s">
        <v>193</v>
      </c>
      <c r="AO156" s="84">
        <v>0.41899999999999998</v>
      </c>
      <c r="AP156" s="85">
        <v>1201.144</v>
      </c>
      <c r="AQ156" s="1"/>
      <c r="AR156" s="1"/>
    </row>
    <row r="157" spans="1:44" x14ac:dyDescent="0.35">
      <c r="A157" s="674"/>
      <c r="B157" s="266" t="s">
        <v>79</v>
      </c>
      <c r="C157" s="233"/>
      <c r="D157" s="233"/>
      <c r="E157" s="233">
        <f>COUNTA(Q157:S157)</f>
        <v>1</v>
      </c>
      <c r="F157" s="233">
        <v>1440</v>
      </c>
      <c r="G157" s="191"/>
      <c r="H157" s="233">
        <v>0</v>
      </c>
      <c r="I157" s="233">
        <v>30</v>
      </c>
      <c r="J157" s="233" t="s">
        <v>186</v>
      </c>
      <c r="K157" s="233">
        <v>3</v>
      </c>
      <c r="L157" s="233">
        <v>1</v>
      </c>
      <c r="M157" s="233" t="s">
        <v>184</v>
      </c>
      <c r="N157" s="233">
        <v>0</v>
      </c>
      <c r="O157" s="254">
        <v>0</v>
      </c>
      <c r="P157" s="1"/>
      <c r="Q157" s="266" t="s">
        <v>192</v>
      </c>
      <c r="R157" s="233"/>
      <c r="S157" s="233"/>
      <c r="T157" s="254"/>
      <c r="U157" s="1"/>
      <c r="V157" s="87"/>
      <c r="W157" s="88"/>
      <c r="X157" s="88"/>
      <c r="Y157" s="88"/>
      <c r="Z157" s="88"/>
      <c r="AA157" s="87"/>
      <c r="AB157" s="88"/>
      <c r="AC157" s="88"/>
      <c r="AD157" s="88"/>
      <c r="AE157" s="89"/>
      <c r="AF157" s="88"/>
      <c r="AG157" s="88"/>
      <c r="AH157" s="88"/>
      <c r="AI157" s="88"/>
      <c r="AJ157" s="88"/>
      <c r="AK157" s="87"/>
      <c r="AL157" s="88"/>
      <c r="AM157" s="88"/>
      <c r="AN157" s="88"/>
      <c r="AO157" s="88"/>
      <c r="AP157" s="89"/>
      <c r="AQ157" s="1"/>
      <c r="AR157" s="1"/>
    </row>
    <row r="158" spans="1:44" ht="15" thickBot="1" x14ac:dyDescent="0.4">
      <c r="A158" s="674"/>
      <c r="B158" s="293"/>
      <c r="C158" s="232"/>
      <c r="D158" s="232"/>
      <c r="E158" s="231">
        <f t="shared" si="20"/>
        <v>0</v>
      </c>
      <c r="F158" s="253"/>
      <c r="G158" s="191"/>
      <c r="H158" s="232"/>
      <c r="I158" s="232"/>
      <c r="J158" s="232"/>
      <c r="K158" s="232"/>
      <c r="L158" s="232"/>
      <c r="M158" s="232"/>
      <c r="N158" s="232"/>
      <c r="O158" s="253"/>
      <c r="P158" s="1"/>
      <c r="Q158" s="280"/>
      <c r="R158" s="281"/>
      <c r="S158" s="281"/>
      <c r="T158" s="282"/>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row>
    <row r="159" spans="1:44" x14ac:dyDescent="0.35">
      <c r="A159" s="664" t="s">
        <v>80</v>
      </c>
      <c r="B159" s="283" t="s">
        <v>81</v>
      </c>
      <c r="C159" s="234"/>
      <c r="D159" s="234"/>
      <c r="E159" s="234">
        <f>COUNTA(Q159:S159)</f>
        <v>0</v>
      </c>
      <c r="F159" s="235"/>
      <c r="G159" s="190"/>
      <c r="H159" s="234"/>
      <c r="I159" s="234"/>
      <c r="J159" s="234"/>
      <c r="K159" s="234"/>
      <c r="L159" s="234"/>
      <c r="M159" s="234"/>
      <c r="N159" s="234">
        <v>0</v>
      </c>
      <c r="O159" s="235"/>
      <c r="P159" s="1"/>
      <c r="Q159" s="283"/>
      <c r="R159" s="234"/>
      <c r="S159" s="234"/>
      <c r="T159" s="235"/>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row>
    <row r="160" spans="1:44" x14ac:dyDescent="0.35">
      <c r="A160" s="665"/>
      <c r="B160" s="268" t="s">
        <v>82</v>
      </c>
      <c r="C160" s="238"/>
      <c r="D160" s="238"/>
      <c r="E160" s="238">
        <f>COUNTA(Q164:S164)</f>
        <v>0</v>
      </c>
      <c r="F160" s="239"/>
      <c r="G160" s="191"/>
      <c r="H160" s="238"/>
      <c r="I160" s="238"/>
      <c r="J160" s="238"/>
      <c r="K160" s="238"/>
      <c r="L160" s="238"/>
      <c r="M160" s="238"/>
      <c r="N160" s="238">
        <v>0</v>
      </c>
      <c r="O160" s="239"/>
      <c r="P160" s="1"/>
      <c r="Q160" s="268"/>
      <c r="R160" s="238"/>
      <c r="S160" s="238"/>
      <c r="T160" s="239"/>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row>
    <row r="161" spans="1:44" x14ac:dyDescent="0.35">
      <c r="A161" s="665"/>
      <c r="B161" s="267"/>
      <c r="C161" s="236"/>
      <c r="D161" s="236"/>
      <c r="E161" s="236">
        <f t="shared" ref="E161" si="21">COUNTA(Q161:S161)</f>
        <v>0</v>
      </c>
      <c r="F161" s="237"/>
      <c r="G161" s="191"/>
      <c r="H161" s="236"/>
      <c r="I161" s="236"/>
      <c r="J161" s="236"/>
      <c r="K161" s="236"/>
      <c r="L161" s="236"/>
      <c r="M161" s="236"/>
      <c r="N161" s="236"/>
      <c r="O161" s="237"/>
      <c r="P161" s="1"/>
      <c r="Q161" s="267"/>
      <c r="R161" s="236"/>
      <c r="S161" s="236"/>
      <c r="T161" s="237"/>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row>
    <row r="162" spans="1:44" x14ac:dyDescent="0.35">
      <c r="A162" s="665"/>
      <c r="B162" s="268"/>
      <c r="C162" s="238"/>
      <c r="D162" s="238"/>
      <c r="E162" s="238">
        <f t="shared" ref="E162" si="22">COUNTA(Q166:S166)</f>
        <v>0</v>
      </c>
      <c r="F162" s="239"/>
      <c r="G162" s="191"/>
      <c r="H162" s="238"/>
      <c r="I162" s="238"/>
      <c r="J162" s="238"/>
      <c r="K162" s="238"/>
      <c r="L162" s="238"/>
      <c r="M162" s="238"/>
      <c r="N162" s="238"/>
      <c r="O162" s="239"/>
      <c r="P162" s="1"/>
      <c r="Q162" s="268"/>
      <c r="R162" s="238"/>
      <c r="S162" s="238"/>
      <c r="T162" s="239"/>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row>
    <row r="163" spans="1:44" x14ac:dyDescent="0.35">
      <c r="A163" s="665"/>
      <c r="B163" s="267"/>
      <c r="C163" s="236"/>
      <c r="D163" s="236"/>
      <c r="E163" s="236">
        <f t="shared" ref="E163" si="23">COUNTA(Q163:S163)</f>
        <v>0</v>
      </c>
      <c r="F163" s="237"/>
      <c r="G163" s="191"/>
      <c r="H163" s="236"/>
      <c r="I163" s="236"/>
      <c r="J163" s="236"/>
      <c r="K163" s="236"/>
      <c r="L163" s="236"/>
      <c r="M163" s="236"/>
      <c r="N163" s="236"/>
      <c r="O163" s="237"/>
      <c r="P163" s="1"/>
      <c r="Q163" s="267"/>
      <c r="R163" s="236"/>
      <c r="S163" s="236"/>
      <c r="T163" s="237"/>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row>
    <row r="164" spans="1:44" ht="15" thickBot="1" x14ac:dyDescent="0.4">
      <c r="A164" s="666"/>
      <c r="B164" s="269"/>
      <c r="C164" s="240"/>
      <c r="D164" s="240"/>
      <c r="E164" s="240">
        <f t="shared" ref="E164" si="24">COUNTA(Q168:S168)</f>
        <v>0</v>
      </c>
      <c r="F164" s="241"/>
      <c r="G164" s="194"/>
      <c r="H164" s="240"/>
      <c r="I164" s="240"/>
      <c r="J164" s="240"/>
      <c r="K164" s="240"/>
      <c r="L164" s="240"/>
      <c r="M164" s="240"/>
      <c r="N164" s="240"/>
      <c r="O164" s="241"/>
      <c r="P164" s="1"/>
      <c r="Q164" s="269"/>
      <c r="R164" s="240"/>
      <c r="S164" s="240"/>
      <c r="T164" s="24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row>
    <row r="165" spans="1:44" ht="15" thickBot="1" x14ac:dyDescent="0.4">
      <c r="A165" s="120"/>
      <c r="B165" s="120"/>
      <c r="C165" s="120"/>
      <c r="D165" s="120"/>
      <c r="E165" s="120"/>
      <c r="F165" s="120"/>
      <c r="G165" s="120"/>
      <c r="H165" s="120"/>
      <c r="I165" s="120"/>
      <c r="J165" s="120"/>
      <c r="K165" s="120"/>
      <c r="L165" s="120"/>
      <c r="M165" s="120"/>
      <c r="N165" s="120"/>
      <c r="O165" s="120"/>
      <c r="P165" s="120"/>
      <c r="Q165" s="120"/>
      <c r="R165" s="120"/>
      <c r="S165" s="120"/>
      <c r="T165" s="120"/>
      <c r="U165" s="120"/>
      <c r="V165" s="120"/>
      <c r="W165" s="120"/>
      <c r="X165" s="120"/>
      <c r="Y165" s="120"/>
      <c r="Z165" s="120"/>
      <c r="AA165" s="120"/>
      <c r="AB165" s="120"/>
      <c r="AC165" s="120"/>
      <c r="AD165" s="120"/>
      <c r="AE165" s="120"/>
      <c r="AF165" s="120"/>
      <c r="AG165" s="120"/>
      <c r="AH165" s="120"/>
      <c r="AI165" s="120"/>
      <c r="AJ165" s="120"/>
      <c r="AK165" s="120"/>
      <c r="AL165" s="120"/>
      <c r="AM165" s="120"/>
      <c r="AN165" s="120"/>
      <c r="AO165" s="120"/>
      <c r="AP165" s="120"/>
      <c r="AQ165" s="120"/>
    </row>
    <row r="166" spans="1:44" x14ac:dyDescent="0.35">
      <c r="A166" s="122" t="s">
        <v>152</v>
      </c>
      <c r="B166" s="178" t="s">
        <v>483</v>
      </c>
      <c r="G166" s="120"/>
      <c r="AR166" t="s">
        <v>153</v>
      </c>
    </row>
    <row r="167" spans="1:44" x14ac:dyDescent="0.35">
      <c r="A167" s="123" t="s">
        <v>154</v>
      </c>
      <c r="B167" s="181">
        <v>5</v>
      </c>
      <c r="G167" s="120"/>
      <c r="AR167" t="s">
        <v>155</v>
      </c>
    </row>
    <row r="168" spans="1:44" ht="15" thickBot="1" x14ac:dyDescent="0.4">
      <c r="A168" s="125" t="s">
        <v>156</v>
      </c>
      <c r="B168" s="126" t="s">
        <v>190</v>
      </c>
      <c r="G168" s="120"/>
      <c r="AR168" s="3" t="s">
        <v>158</v>
      </c>
    </row>
    <row r="169" spans="1:44" x14ac:dyDescent="0.35">
      <c r="A169" s="4"/>
      <c r="B169" s="4"/>
      <c r="C169" s="4"/>
      <c r="D169" s="4"/>
      <c r="E169" s="4"/>
      <c r="F169" s="4"/>
      <c r="G169" s="121"/>
      <c r="H169" s="4"/>
      <c r="I169" s="4"/>
      <c r="J169" s="4"/>
      <c r="K169" s="4"/>
      <c r="L169" s="4"/>
      <c r="M169" s="4"/>
      <c r="N169" s="4"/>
      <c r="O169" s="4"/>
      <c r="P169" s="4"/>
      <c r="Q169" s="4"/>
      <c r="R169" s="4"/>
      <c r="S169" s="4"/>
      <c r="T169" s="4"/>
      <c r="U169" s="4"/>
      <c r="V169" s="658" t="s">
        <v>159</v>
      </c>
      <c r="W169" s="659"/>
      <c r="X169" s="659"/>
      <c r="Y169" s="659"/>
      <c r="Z169" s="659"/>
      <c r="AA169" s="658" t="s">
        <v>160</v>
      </c>
      <c r="AB169" s="659"/>
      <c r="AC169" s="659"/>
      <c r="AD169" s="659"/>
      <c r="AE169" s="659"/>
      <c r="AF169" s="658" t="s">
        <v>161</v>
      </c>
      <c r="AG169" s="659"/>
      <c r="AH169" s="659"/>
      <c r="AI169" s="659"/>
      <c r="AJ169" s="660"/>
      <c r="AK169" s="655" t="s">
        <v>162</v>
      </c>
      <c r="AL169" s="656"/>
      <c r="AM169" s="656"/>
      <c r="AN169" s="656"/>
      <c r="AO169" s="656"/>
      <c r="AP169" s="657"/>
      <c r="AQ169" s="4"/>
      <c r="AR169" t="s">
        <v>163</v>
      </c>
    </row>
    <row r="170" spans="1:44" ht="43.5" x14ac:dyDescent="0.35">
      <c r="A170" s="4"/>
      <c r="B170" s="69" t="s">
        <v>56</v>
      </c>
      <c r="C170" s="70" t="s">
        <v>57</v>
      </c>
      <c r="D170" s="70" t="s">
        <v>58</v>
      </c>
      <c r="E170" s="69" t="s">
        <v>164</v>
      </c>
      <c r="F170" s="71" t="s">
        <v>59</v>
      </c>
      <c r="G170" s="121"/>
      <c r="H170" s="284" t="s">
        <v>165</v>
      </c>
      <c r="I170" s="285" t="s">
        <v>166</v>
      </c>
      <c r="J170" s="285" t="s">
        <v>167</v>
      </c>
      <c r="K170" s="286" t="s">
        <v>168</v>
      </c>
      <c r="L170" s="285" t="s">
        <v>169</v>
      </c>
      <c r="M170" s="285" t="s">
        <v>170</v>
      </c>
      <c r="N170" s="285" t="s">
        <v>171</v>
      </c>
      <c r="O170" s="287" t="s">
        <v>172</v>
      </c>
      <c r="Q170" s="114" t="s">
        <v>173</v>
      </c>
      <c r="R170" s="115" t="s">
        <v>174</v>
      </c>
      <c r="S170" s="116" t="s">
        <v>175</v>
      </c>
      <c r="T170" s="72" t="s">
        <v>176</v>
      </c>
      <c r="V170" s="76" t="s">
        <v>177</v>
      </c>
      <c r="W170" s="77" t="s">
        <v>178</v>
      </c>
      <c r="X170" s="77" t="s">
        <v>179</v>
      </c>
      <c r="Y170" s="77" t="s">
        <v>180</v>
      </c>
      <c r="Z170" s="78" t="s">
        <v>181</v>
      </c>
      <c r="AA170" s="76" t="s">
        <v>177</v>
      </c>
      <c r="AB170" s="77" t="s">
        <v>178</v>
      </c>
      <c r="AC170" s="77" t="s">
        <v>179</v>
      </c>
      <c r="AD170" s="77" t="s">
        <v>180</v>
      </c>
      <c r="AE170" s="78" t="s">
        <v>181</v>
      </c>
      <c r="AF170" s="76" t="s">
        <v>177</v>
      </c>
      <c r="AG170" s="77" t="s">
        <v>178</v>
      </c>
      <c r="AH170" s="77" t="s">
        <v>179</v>
      </c>
      <c r="AI170" s="77" t="s">
        <v>180</v>
      </c>
      <c r="AJ170" s="79" t="s">
        <v>181</v>
      </c>
      <c r="AK170" s="80" t="s">
        <v>173</v>
      </c>
      <c r="AL170" s="81"/>
      <c r="AM170" s="81" t="s">
        <v>174</v>
      </c>
      <c r="AN170" s="81"/>
      <c r="AO170" s="81" t="s">
        <v>175</v>
      </c>
      <c r="AP170" s="82"/>
      <c r="AR170" t="s">
        <v>182</v>
      </c>
    </row>
    <row r="171" spans="1:44" ht="15" thickBot="1" x14ac:dyDescent="0.4">
      <c r="F171" s="5"/>
      <c r="G171" s="120"/>
      <c r="AR171" t="s">
        <v>183</v>
      </c>
    </row>
    <row r="172" spans="1:44" x14ac:dyDescent="0.35">
      <c r="A172" s="661" t="s">
        <v>60</v>
      </c>
      <c r="B172" s="255" t="s">
        <v>61</v>
      </c>
      <c r="C172" s="212">
        <v>1</v>
      </c>
      <c r="D172" s="212">
        <v>2</v>
      </c>
      <c r="E172" s="212">
        <f t="shared" ref="E172:E191" si="25">COUNTA(Q172:S172)</f>
        <v>2</v>
      </c>
      <c r="F172" s="213" cm="1">
        <f t="array" ref="F172">INDEX(CALCOLI!$R$12:$AC$12, ,_xlfn.XMATCH(B168,CALCOLI!$R$1:$AC$1,0))</f>
        <v>330</v>
      </c>
      <c r="G172" s="190"/>
      <c r="H172" s="255">
        <v>0.1</v>
      </c>
      <c r="I172" s="212">
        <v>10</v>
      </c>
      <c r="J172" s="212" t="s">
        <v>184</v>
      </c>
      <c r="K172" s="212">
        <v>0</v>
      </c>
      <c r="L172" s="212">
        <v>1</v>
      </c>
      <c r="M172" s="212" t="s">
        <v>184</v>
      </c>
      <c r="N172" s="212">
        <v>0</v>
      </c>
      <c r="O172" s="256">
        <v>0</v>
      </c>
      <c r="P172" s="1"/>
      <c r="Q172" s="255" t="str" cm="1">
        <f t="array" ref="Q172">INDEX(CALCOLI!$R$17:$AC$17, ,_xlfn.XMATCH(B168,CALCOLI!$R$1:$AC$1,0))</f>
        <v>264,324</v>
      </c>
      <c r="R172" s="212" t="str" cm="1">
        <f t="array" ref="R172">INDEX(CALCOLI!$R$18:$AC$18, ,_xlfn.XMATCH(B168,CALCOLI!$R$1:$AC$1,0))</f>
        <v>1037,1307</v>
      </c>
      <c r="S172" s="212"/>
      <c r="T172" s="256">
        <v>0.1</v>
      </c>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t="s">
        <v>185</v>
      </c>
    </row>
    <row r="173" spans="1:44" x14ac:dyDescent="0.35">
      <c r="A173" s="662"/>
      <c r="B173" s="288" t="s">
        <v>62</v>
      </c>
      <c r="C173" s="214">
        <v>1</v>
      </c>
      <c r="D173" s="214">
        <v>12</v>
      </c>
      <c r="E173" s="214">
        <f t="shared" si="25"/>
        <v>2</v>
      </c>
      <c r="F173" s="215" cm="1">
        <f t="array" ref="F173">INDEX(CALCOLI!$R$12:$AC$12, ,_xlfn.XMATCH(B168,CALCOLI!$R$1:$AC$1,0))</f>
        <v>330</v>
      </c>
      <c r="G173" s="191"/>
      <c r="H173" s="257">
        <v>0.1</v>
      </c>
      <c r="I173" s="215">
        <v>10</v>
      </c>
      <c r="J173" s="215" t="s">
        <v>184</v>
      </c>
      <c r="K173" s="215">
        <v>0</v>
      </c>
      <c r="L173" s="215">
        <v>1</v>
      </c>
      <c r="M173" s="215" t="s">
        <v>184</v>
      </c>
      <c r="N173" s="215">
        <v>0</v>
      </c>
      <c r="O173" s="258">
        <v>0</v>
      </c>
      <c r="P173" s="1"/>
      <c r="Q173" s="257" t="str" cm="1">
        <f t="array" ref="Q173">INDEX(CALCOLI!$R$17:$AC$17, ,_xlfn.XMATCH(B168,CALCOLI!$R$1:$AC$1,0))</f>
        <v>264,324</v>
      </c>
      <c r="R173" s="215" t="str" cm="1">
        <f t="array" ref="R173">INDEX(CALCOLI!$R$18:$AC$18, ,_xlfn.XMATCH(B168,CALCOLI!$R$1:$AC$1,0))</f>
        <v>1037,1307</v>
      </c>
      <c r="S173" s="215"/>
      <c r="T173" s="258">
        <v>0.1</v>
      </c>
      <c r="U173" s="1"/>
      <c r="V173" s="192"/>
      <c r="W173" s="1"/>
      <c r="X173" s="1"/>
      <c r="Y173" s="192"/>
      <c r="Z173" s="192"/>
      <c r="AA173" s="192"/>
      <c r="AB173" s="192"/>
      <c r="AC173" s="192"/>
      <c r="AD173" s="192"/>
      <c r="AE173" s="1"/>
      <c r="AF173" s="1"/>
      <c r="AG173" s="1"/>
      <c r="AH173" s="1"/>
      <c r="AI173" s="1"/>
      <c r="AJ173" s="1"/>
      <c r="AK173" s="1"/>
      <c r="AL173" s="1"/>
      <c r="AM173" s="1"/>
      <c r="AN173" s="1"/>
      <c r="AO173" s="1"/>
      <c r="AP173" s="1"/>
      <c r="AQ173" s="1"/>
      <c r="AR173" s="1" t="s">
        <v>157</v>
      </c>
    </row>
    <row r="174" spans="1:44" x14ac:dyDescent="0.35">
      <c r="A174" s="662"/>
      <c r="B174" s="259" t="s">
        <v>63</v>
      </c>
      <c r="C174" s="218"/>
      <c r="D174" s="218"/>
      <c r="E174" s="217">
        <f t="shared" si="25"/>
        <v>2</v>
      </c>
      <c r="F174" s="219" cm="1">
        <f t="array" ref="F174">INDEX(CALCOLI!$R$20:$AC$20, ,_xlfn.XMATCH(B168,CALCOLI!$R$1:$AC$1,0))</f>
        <v>667</v>
      </c>
      <c r="G174" s="193"/>
      <c r="H174" s="259">
        <v>0.1</v>
      </c>
      <c r="I174" s="217">
        <v>1</v>
      </c>
      <c r="J174" s="217" t="s">
        <v>184</v>
      </c>
      <c r="K174" s="217">
        <v>0</v>
      </c>
      <c r="L174" s="217">
        <v>1</v>
      </c>
      <c r="M174" s="217" t="s">
        <v>186</v>
      </c>
      <c r="N174" s="217">
        <v>0</v>
      </c>
      <c r="O174" s="260">
        <v>2</v>
      </c>
      <c r="P174" s="1"/>
      <c r="Q174" s="259" t="str" cm="1">
        <f t="array" ref="Q174">INDEX(CALCOLI!$R$21:$AC$21, ,_xlfn.XMATCH(B168,CALCOLI!$R$1:$AC$1,0))</f>
        <v>1067,1440</v>
      </c>
      <c r="R174" s="217" t="str" cm="1">
        <f t="array" ref="R174">INDEX(CALCOLI!$R$22:$AC$22, ,_xlfn.XMATCH(B168,CALCOLI!$R$1:$AC$1,0))</f>
        <v>0,294</v>
      </c>
      <c r="S174" s="217"/>
      <c r="T174" s="260">
        <v>0.1</v>
      </c>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t="s">
        <v>187</v>
      </c>
    </row>
    <row r="175" spans="1:44" ht="15" thickBot="1" x14ac:dyDescent="0.4">
      <c r="A175" s="663"/>
      <c r="B175" s="291"/>
      <c r="C175" s="216"/>
      <c r="D175" s="216"/>
      <c r="E175" s="214">
        <f t="shared" si="25"/>
        <v>0</v>
      </c>
      <c r="F175" s="292"/>
      <c r="G175" s="194"/>
      <c r="H175" s="272"/>
      <c r="I175" s="273"/>
      <c r="J175" s="273"/>
      <c r="K175" s="273"/>
      <c r="L175" s="273"/>
      <c r="M175" s="273"/>
      <c r="N175" s="273"/>
      <c r="O175" s="274"/>
      <c r="P175" s="1"/>
      <c r="Q175" s="272"/>
      <c r="R175" s="273"/>
      <c r="S175" s="273"/>
      <c r="T175" s="274"/>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t="s">
        <v>188</v>
      </c>
    </row>
    <row r="176" spans="1:44" x14ac:dyDescent="0.35">
      <c r="A176" s="667" t="s">
        <v>64</v>
      </c>
      <c r="B176" s="275" t="s">
        <v>65</v>
      </c>
      <c r="C176" s="220">
        <v>1</v>
      </c>
      <c r="D176" s="220">
        <v>2</v>
      </c>
      <c r="E176" s="220">
        <f t="shared" si="25"/>
        <v>1</v>
      </c>
      <c r="F176" s="242">
        <v>240</v>
      </c>
      <c r="G176" s="190"/>
      <c r="H176" s="270">
        <v>0.2</v>
      </c>
      <c r="I176" s="270">
        <v>30</v>
      </c>
      <c r="J176" s="270" t="s">
        <v>184</v>
      </c>
      <c r="K176" s="270">
        <v>0</v>
      </c>
      <c r="L176" s="270">
        <v>1</v>
      </c>
      <c r="M176" s="270" t="s">
        <v>184</v>
      </c>
      <c r="N176" s="270">
        <v>0</v>
      </c>
      <c r="O176" s="271">
        <v>0</v>
      </c>
      <c r="P176" s="1"/>
      <c r="Q176" s="566" t="s">
        <v>192</v>
      </c>
      <c r="R176" s="220"/>
      <c r="S176" s="220"/>
      <c r="T176" s="242">
        <v>0.1</v>
      </c>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t="s">
        <v>189</v>
      </c>
    </row>
    <row r="177" spans="1:44" x14ac:dyDescent="0.35">
      <c r="A177" s="668"/>
      <c r="B177" s="262" t="s">
        <v>66</v>
      </c>
      <c r="C177" s="223">
        <v>1</v>
      </c>
      <c r="D177" s="223">
        <v>4</v>
      </c>
      <c r="E177" s="223">
        <f t="shared" si="25"/>
        <v>2</v>
      </c>
      <c r="F177" s="245">
        <v>240</v>
      </c>
      <c r="G177" s="191"/>
      <c r="H177" s="223">
        <v>0.4</v>
      </c>
      <c r="I177" s="223">
        <v>20</v>
      </c>
      <c r="J177" s="223" t="s">
        <v>184</v>
      </c>
      <c r="K177" s="223">
        <v>0</v>
      </c>
      <c r="L177" s="223">
        <v>0.8</v>
      </c>
      <c r="M177" s="223" t="s">
        <v>184</v>
      </c>
      <c r="N177" s="223">
        <v>0</v>
      </c>
      <c r="O177" s="245">
        <v>0</v>
      </c>
      <c r="P177" s="1"/>
      <c r="Q177" s="747" t="s">
        <v>500</v>
      </c>
      <c r="R177" s="569" t="s">
        <v>491</v>
      </c>
      <c r="S177" s="223"/>
      <c r="T177" s="245">
        <v>0.2</v>
      </c>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t="s">
        <v>190</v>
      </c>
    </row>
    <row r="178" spans="1:44" x14ac:dyDescent="0.35">
      <c r="A178" s="668"/>
      <c r="B178" s="261" t="s">
        <v>67</v>
      </c>
      <c r="C178" s="221">
        <v>1</v>
      </c>
      <c r="D178" s="221">
        <v>20</v>
      </c>
      <c r="E178" s="221">
        <f t="shared" si="25"/>
        <v>0</v>
      </c>
      <c r="F178" s="243">
        <v>120</v>
      </c>
      <c r="G178" s="191"/>
      <c r="H178" s="221">
        <v>0.25</v>
      </c>
      <c r="I178" s="221">
        <v>30</v>
      </c>
      <c r="J178" s="221" t="s">
        <v>184</v>
      </c>
      <c r="K178" s="221">
        <v>0</v>
      </c>
      <c r="L178" s="221">
        <v>0.8</v>
      </c>
      <c r="M178" s="221" t="s">
        <v>184</v>
      </c>
      <c r="N178" s="221">
        <v>0</v>
      </c>
      <c r="O178" s="243">
        <v>0</v>
      </c>
      <c r="P178" s="1"/>
      <c r="Q178" s="261"/>
      <c r="R178" s="221"/>
      <c r="S178" s="221"/>
      <c r="T178" s="243">
        <v>0.15</v>
      </c>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row>
    <row r="179" spans="1:44" x14ac:dyDescent="0.35">
      <c r="A179" s="668"/>
      <c r="B179" s="262" t="s">
        <v>68</v>
      </c>
      <c r="C179" s="223"/>
      <c r="D179" s="223"/>
      <c r="E179" s="223">
        <f t="shared" si="25"/>
        <v>0</v>
      </c>
      <c r="F179" s="245"/>
      <c r="G179" s="191"/>
      <c r="H179" s="223">
        <v>0.4</v>
      </c>
      <c r="I179" s="223">
        <v>20</v>
      </c>
      <c r="J179" s="223" t="s">
        <v>184</v>
      </c>
      <c r="K179" s="223">
        <v>0</v>
      </c>
      <c r="L179" s="223">
        <v>0.8</v>
      </c>
      <c r="M179" s="223" t="s">
        <v>184</v>
      </c>
      <c r="N179" s="223">
        <v>0</v>
      </c>
      <c r="O179" s="245">
        <v>0</v>
      </c>
      <c r="P179" s="1"/>
      <c r="Q179" s="262"/>
      <c r="R179" s="223"/>
      <c r="S179" s="223"/>
      <c r="T179" s="245">
        <v>0.2</v>
      </c>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row>
    <row r="180" spans="1:44" ht="15" thickBot="1" x14ac:dyDescent="0.4">
      <c r="A180" s="669"/>
      <c r="B180" s="276"/>
      <c r="C180" s="222"/>
      <c r="D180" s="222"/>
      <c r="E180" s="221">
        <f t="shared" si="25"/>
        <v>0</v>
      </c>
      <c r="F180" s="244"/>
      <c r="G180" s="194"/>
      <c r="H180" s="222"/>
      <c r="I180" s="222"/>
      <c r="J180" s="222"/>
      <c r="K180" s="222"/>
      <c r="L180" s="222"/>
      <c r="M180" s="222"/>
      <c r="N180" s="222"/>
      <c r="O180" s="244"/>
      <c r="P180" s="1"/>
      <c r="Q180" s="276"/>
      <c r="R180" s="222"/>
      <c r="S180" s="222"/>
      <c r="T180" s="244"/>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row>
    <row r="181" spans="1:44" x14ac:dyDescent="0.35">
      <c r="A181" s="670" t="s">
        <v>69</v>
      </c>
      <c r="B181" s="277" t="s">
        <v>70</v>
      </c>
      <c r="C181" s="224">
        <v>1</v>
      </c>
      <c r="D181" s="224">
        <v>20</v>
      </c>
      <c r="E181" s="224">
        <f t="shared" si="25"/>
        <v>2</v>
      </c>
      <c r="F181" s="225" cm="1">
        <f t="array" ref="F181">INDEX(CALCOLI!$R$2:$AC$2, ,_xlfn.XMATCH(B168,CALCOLI!$R$1:$AC$1,0))</f>
        <v>60</v>
      </c>
      <c r="G181" s="190"/>
      <c r="H181" s="224">
        <v>0.2</v>
      </c>
      <c r="I181" s="224">
        <v>30</v>
      </c>
      <c r="J181" s="224" t="s">
        <v>184</v>
      </c>
      <c r="K181" s="224">
        <v>0</v>
      </c>
      <c r="L181" s="224">
        <v>1</v>
      </c>
      <c r="M181" s="224" t="s">
        <v>184</v>
      </c>
      <c r="N181" s="224">
        <v>0</v>
      </c>
      <c r="O181" s="246">
        <v>0</v>
      </c>
      <c r="P181" s="1"/>
      <c r="Q181" s="277" t="str" cm="1">
        <f t="array" ref="Q181">INDEX(CALCOLI!$R$5:$AC$5, ,_xlfn.XMATCH(B168,CALCOLI!$R$1:$AC$1,0))</f>
        <v>360,420</v>
      </c>
      <c r="R181" s="224" t="str" cm="1">
        <f t="array" ref="R181">INDEX(CALCOLI!$R$6:$AC$6, ,_xlfn.XMATCH(B168,CALCOLI!$R$1:$AC$1,0))</f>
        <v>900,900</v>
      </c>
      <c r="S181" s="224"/>
      <c r="T181" s="246">
        <v>0.1</v>
      </c>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row>
    <row r="182" spans="1:44" x14ac:dyDescent="0.35">
      <c r="A182" s="671"/>
      <c r="B182" s="264" t="s">
        <v>71</v>
      </c>
      <c r="C182" s="227"/>
      <c r="D182" s="227"/>
      <c r="E182" s="227">
        <f t="shared" si="25"/>
        <v>2</v>
      </c>
      <c r="F182" s="228" cm="1">
        <f t="array" ref="F182">INDEX(CALCOLI!$R$2:$AC$2, ,_xlfn.XMATCH(B168,CALCOLI!$R$1:$AC$1,0))</f>
        <v>60</v>
      </c>
      <c r="G182" s="191"/>
      <c r="H182" s="227">
        <v>0.2</v>
      </c>
      <c r="I182" s="227">
        <v>30</v>
      </c>
      <c r="J182" s="227" t="s">
        <v>184</v>
      </c>
      <c r="K182" s="227">
        <v>0</v>
      </c>
      <c r="L182" s="227">
        <v>1</v>
      </c>
      <c r="M182" s="227" t="s">
        <v>184</v>
      </c>
      <c r="N182" s="227">
        <v>0</v>
      </c>
      <c r="O182" s="248">
        <v>0</v>
      </c>
      <c r="P182" s="1"/>
      <c r="Q182" s="264" t="str" cm="1">
        <f t="array" ref="Q182">INDEX(CALCOLI!$R$5:$AC$5, ,_xlfn.XMATCH(B168,CALCOLI!$R$1:$AC$1,0))</f>
        <v>360,420</v>
      </c>
      <c r="R182" s="227" t="str" cm="1">
        <f t="array" ref="R182">INDEX(CALCOLI!$R$6:$AC$6, ,_xlfn.XMATCH(B168,CALCOLI!$R$1:$AC$1,0))</f>
        <v>900,900</v>
      </c>
      <c r="S182" s="227"/>
      <c r="T182" s="248">
        <v>0.1</v>
      </c>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row>
    <row r="183" spans="1:44" x14ac:dyDescent="0.35">
      <c r="A183" s="671"/>
      <c r="B183" s="263" t="s">
        <v>72</v>
      </c>
      <c r="C183" s="226"/>
      <c r="D183" s="226"/>
      <c r="E183" s="226">
        <f t="shared" si="25"/>
        <v>0</v>
      </c>
      <c r="F183" s="247"/>
      <c r="G183" s="191"/>
      <c r="H183" s="226">
        <v>0.2</v>
      </c>
      <c r="I183" s="226">
        <v>30</v>
      </c>
      <c r="J183" s="226" t="s">
        <v>191</v>
      </c>
      <c r="K183" s="226">
        <v>0</v>
      </c>
      <c r="L183" s="226">
        <v>1</v>
      </c>
      <c r="M183" s="226" t="s">
        <v>184</v>
      </c>
      <c r="N183" s="226">
        <v>0</v>
      </c>
      <c r="O183" s="247">
        <v>0</v>
      </c>
      <c r="P183" s="1"/>
      <c r="Q183" s="263"/>
      <c r="R183" s="226"/>
      <c r="S183" s="226"/>
      <c r="T183" s="247">
        <v>0.1</v>
      </c>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row>
    <row r="184" spans="1:44" ht="15" thickBot="1" x14ac:dyDescent="0.4">
      <c r="A184" s="672"/>
      <c r="B184" s="278"/>
      <c r="C184" s="229"/>
      <c r="D184" s="229"/>
      <c r="E184" s="227">
        <f t="shared" si="25"/>
        <v>0</v>
      </c>
      <c r="F184" s="249"/>
      <c r="G184" s="194"/>
      <c r="H184" s="229"/>
      <c r="I184" s="229"/>
      <c r="J184" s="229"/>
      <c r="K184" s="229"/>
      <c r="L184" s="229"/>
      <c r="M184" s="229"/>
      <c r="N184" s="229"/>
      <c r="O184" s="249"/>
      <c r="P184" s="1"/>
      <c r="Q184" s="278"/>
      <c r="R184" s="229"/>
      <c r="S184" s="229"/>
      <c r="T184" s="249"/>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row>
    <row r="185" spans="1:44" x14ac:dyDescent="0.35">
      <c r="A185" s="673" t="s">
        <v>73</v>
      </c>
      <c r="B185" s="279" t="s">
        <v>74</v>
      </c>
      <c r="C185" s="230"/>
      <c r="D185" s="230"/>
      <c r="E185" s="230">
        <f t="shared" si="25"/>
        <v>0</v>
      </c>
      <c r="F185" s="250"/>
      <c r="G185" s="190"/>
      <c r="H185" s="230">
        <v>0.25</v>
      </c>
      <c r="I185" s="230">
        <v>2</v>
      </c>
      <c r="J185" s="230" t="s">
        <v>184</v>
      </c>
      <c r="K185" s="230">
        <v>0</v>
      </c>
      <c r="L185" s="230">
        <v>0.5</v>
      </c>
      <c r="M185" s="230" t="s">
        <v>184</v>
      </c>
      <c r="N185" s="230">
        <v>0</v>
      </c>
      <c r="O185" s="250">
        <v>0</v>
      </c>
      <c r="P185" s="1"/>
      <c r="Q185" s="279"/>
      <c r="R185" s="230"/>
      <c r="S185" s="230"/>
      <c r="T185" s="250">
        <v>0.2</v>
      </c>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row>
    <row r="186" spans="1:44" x14ac:dyDescent="0.35">
      <c r="A186" s="674"/>
      <c r="B186" s="266" t="s">
        <v>75</v>
      </c>
      <c r="C186" s="233"/>
      <c r="D186" s="233"/>
      <c r="E186" s="233">
        <f t="shared" si="25"/>
        <v>0</v>
      </c>
      <c r="F186" s="254"/>
      <c r="G186" s="191"/>
      <c r="H186" s="233">
        <v>0.25</v>
      </c>
      <c r="I186" s="233">
        <v>2</v>
      </c>
      <c r="J186" s="233" t="s">
        <v>184</v>
      </c>
      <c r="K186" s="233">
        <v>0</v>
      </c>
      <c r="L186" s="233">
        <v>0.5</v>
      </c>
      <c r="M186" s="233" t="s">
        <v>184</v>
      </c>
      <c r="N186" s="233">
        <v>0</v>
      </c>
      <c r="O186" s="254">
        <v>0</v>
      </c>
      <c r="P186" s="1"/>
      <c r="Q186" s="266"/>
      <c r="R186" s="233"/>
      <c r="S186" s="233"/>
      <c r="T186" s="254">
        <v>0.2</v>
      </c>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row>
    <row r="187" spans="1:44" x14ac:dyDescent="0.35">
      <c r="A187" s="674"/>
      <c r="B187" s="265" t="s">
        <v>76</v>
      </c>
      <c r="C187" s="231"/>
      <c r="D187" s="231"/>
      <c r="E187" s="231">
        <f t="shared" si="25"/>
        <v>0</v>
      </c>
      <c r="F187" s="251"/>
      <c r="G187" s="191"/>
      <c r="H187" s="231"/>
      <c r="I187" s="231"/>
      <c r="J187" s="231"/>
      <c r="K187" s="231"/>
      <c r="L187" s="231"/>
      <c r="M187" s="231"/>
      <c r="N187" s="231"/>
      <c r="O187" s="251"/>
      <c r="P187" s="1"/>
      <c r="Q187" s="265"/>
      <c r="R187" s="231"/>
      <c r="S187" s="231"/>
      <c r="T187" s="25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row>
    <row r="188" spans="1:44" x14ac:dyDescent="0.35">
      <c r="A188" s="674"/>
      <c r="B188" s="266" t="s">
        <v>77</v>
      </c>
      <c r="C188" s="233"/>
      <c r="D188" s="233"/>
      <c r="E188" s="233">
        <f t="shared" si="25"/>
        <v>0</v>
      </c>
      <c r="F188" s="254"/>
      <c r="G188" s="191"/>
      <c r="H188" s="233"/>
      <c r="I188" s="233"/>
      <c r="J188" s="233"/>
      <c r="K188" s="233"/>
      <c r="L188" s="233"/>
      <c r="M188" s="233"/>
      <c r="N188" s="233"/>
      <c r="O188" s="254"/>
      <c r="P188" s="1"/>
      <c r="Q188" s="266"/>
      <c r="R188" s="233"/>
      <c r="S188" s="233"/>
      <c r="T188" s="254"/>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row>
    <row r="189" spans="1:44" x14ac:dyDescent="0.35">
      <c r="A189" s="674"/>
      <c r="B189" s="265" t="s">
        <v>78</v>
      </c>
      <c r="C189" s="231"/>
      <c r="D189" s="231"/>
      <c r="E189" s="231">
        <f t="shared" si="25"/>
        <v>1</v>
      </c>
      <c r="F189" s="231">
        <v>1440</v>
      </c>
      <c r="G189" s="191"/>
      <c r="H189" s="231">
        <v>0</v>
      </c>
      <c r="I189" s="231">
        <v>30</v>
      </c>
      <c r="J189" s="252" t="s">
        <v>186</v>
      </c>
      <c r="K189" s="231">
        <v>3</v>
      </c>
      <c r="L189" s="231">
        <v>1</v>
      </c>
      <c r="M189" s="231" t="s">
        <v>184</v>
      </c>
      <c r="N189" s="231">
        <v>0</v>
      </c>
      <c r="O189" s="251">
        <v>0</v>
      </c>
      <c r="P189" s="1"/>
      <c r="Q189" s="265" t="s">
        <v>192</v>
      </c>
      <c r="R189" s="231"/>
      <c r="S189" s="231"/>
      <c r="T189" s="251">
        <v>0</v>
      </c>
      <c r="U189" s="1"/>
      <c r="V189" s="83">
        <v>150</v>
      </c>
      <c r="W189" s="84">
        <v>20</v>
      </c>
      <c r="X189" s="84">
        <v>5</v>
      </c>
      <c r="Y189" s="84">
        <v>10</v>
      </c>
      <c r="Z189" s="84"/>
      <c r="AA189" s="83">
        <v>150</v>
      </c>
      <c r="AB189" s="84">
        <v>15</v>
      </c>
      <c r="AC189" s="84">
        <v>5</v>
      </c>
      <c r="AD189" s="84">
        <v>15</v>
      </c>
      <c r="AE189" s="85"/>
      <c r="AF189" s="84">
        <v>150</v>
      </c>
      <c r="AG189" s="84">
        <v>10</v>
      </c>
      <c r="AH189" s="84">
        <v>5</v>
      </c>
      <c r="AI189" s="84">
        <v>20</v>
      </c>
      <c r="AJ189" s="84"/>
      <c r="AK189" s="83">
        <v>580.12</v>
      </c>
      <c r="AL189" s="86" t="s">
        <v>193</v>
      </c>
      <c r="AM189" s="84">
        <v>420.57900000000001</v>
      </c>
      <c r="AN189" s="86" t="s">
        <v>193</v>
      </c>
      <c r="AO189" s="84">
        <v>0.41899999999999998</v>
      </c>
      <c r="AP189" s="85">
        <v>1201.144</v>
      </c>
      <c r="AQ189" s="1"/>
      <c r="AR189" s="1"/>
    </row>
    <row r="190" spans="1:44" x14ac:dyDescent="0.35">
      <c r="A190" s="674"/>
      <c r="B190" s="266" t="s">
        <v>79</v>
      </c>
      <c r="C190" s="233"/>
      <c r="D190" s="233"/>
      <c r="E190" s="233">
        <f>COUNTA(Q190:S190)</f>
        <v>1</v>
      </c>
      <c r="F190" s="233">
        <v>1440</v>
      </c>
      <c r="G190" s="191"/>
      <c r="H190" s="233">
        <v>0</v>
      </c>
      <c r="I190" s="233">
        <v>30</v>
      </c>
      <c r="J190" s="233" t="s">
        <v>186</v>
      </c>
      <c r="K190" s="233">
        <v>3</v>
      </c>
      <c r="L190" s="233">
        <v>1</v>
      </c>
      <c r="M190" s="233" t="s">
        <v>184</v>
      </c>
      <c r="N190" s="233">
        <v>0</v>
      </c>
      <c r="O190" s="254">
        <v>0</v>
      </c>
      <c r="P190" s="1"/>
      <c r="Q190" s="266" t="s">
        <v>192</v>
      </c>
      <c r="R190" s="233"/>
      <c r="S190" s="233"/>
      <c r="T190" s="254"/>
      <c r="U190" s="1"/>
      <c r="V190" s="87"/>
      <c r="W190" s="88"/>
      <c r="X190" s="88"/>
      <c r="Y190" s="88"/>
      <c r="Z190" s="88"/>
      <c r="AA190" s="87"/>
      <c r="AB190" s="88"/>
      <c r="AC190" s="88"/>
      <c r="AD190" s="88"/>
      <c r="AE190" s="89"/>
      <c r="AF190" s="88"/>
      <c r="AG190" s="88"/>
      <c r="AH190" s="88"/>
      <c r="AI190" s="88"/>
      <c r="AJ190" s="88"/>
      <c r="AK190" s="87"/>
      <c r="AL190" s="88"/>
      <c r="AM190" s="88"/>
      <c r="AN190" s="88"/>
      <c r="AO190" s="88"/>
      <c r="AP190" s="89"/>
      <c r="AQ190" s="1"/>
      <c r="AR190" s="1"/>
    </row>
    <row r="191" spans="1:44" ht="15" thickBot="1" x14ac:dyDescent="0.4">
      <c r="A191" s="674"/>
      <c r="B191" s="293"/>
      <c r="C191" s="232"/>
      <c r="D191" s="232"/>
      <c r="E191" s="231">
        <f t="shared" si="25"/>
        <v>0</v>
      </c>
      <c r="F191" s="253"/>
      <c r="G191" s="191"/>
      <c r="H191" s="232"/>
      <c r="I191" s="232"/>
      <c r="J191" s="232"/>
      <c r="K191" s="232"/>
      <c r="L191" s="232"/>
      <c r="M191" s="232"/>
      <c r="N191" s="232"/>
      <c r="O191" s="253"/>
      <c r="P191" s="1"/>
      <c r="Q191" s="280"/>
      <c r="R191" s="281"/>
      <c r="S191" s="281"/>
      <c r="T191" s="282"/>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row>
    <row r="192" spans="1:44" x14ac:dyDescent="0.35">
      <c r="A192" s="664" t="s">
        <v>80</v>
      </c>
      <c r="B192" s="283" t="s">
        <v>81</v>
      </c>
      <c r="C192" s="234"/>
      <c r="D192" s="234"/>
      <c r="E192" s="234">
        <f>COUNTA(Q192:S192)</f>
        <v>0</v>
      </c>
      <c r="F192" s="235"/>
      <c r="G192" s="190"/>
      <c r="H192" s="234"/>
      <c r="I192" s="234"/>
      <c r="J192" s="234"/>
      <c r="K192" s="234"/>
      <c r="L192" s="234"/>
      <c r="M192" s="234"/>
      <c r="N192" s="234">
        <v>0</v>
      </c>
      <c r="O192" s="235"/>
      <c r="P192" s="1"/>
      <c r="Q192" s="283"/>
      <c r="R192" s="234"/>
      <c r="S192" s="234"/>
      <c r="T192" s="235"/>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row>
    <row r="193" spans="1:44" x14ac:dyDescent="0.35">
      <c r="A193" s="665"/>
      <c r="B193" s="268" t="s">
        <v>82</v>
      </c>
      <c r="C193" s="238"/>
      <c r="D193" s="238"/>
      <c r="E193" s="238">
        <f>COUNTA(Q197:S197)</f>
        <v>0</v>
      </c>
      <c r="F193" s="239"/>
      <c r="G193" s="191"/>
      <c r="H193" s="238"/>
      <c r="I193" s="238"/>
      <c r="J193" s="238"/>
      <c r="K193" s="238"/>
      <c r="L193" s="238"/>
      <c r="M193" s="238"/>
      <c r="N193" s="238">
        <v>0</v>
      </c>
      <c r="O193" s="239"/>
      <c r="P193" s="1"/>
      <c r="Q193" s="268"/>
      <c r="R193" s="238"/>
      <c r="S193" s="238"/>
      <c r="T193" s="239"/>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row>
    <row r="194" spans="1:44" x14ac:dyDescent="0.35">
      <c r="A194" s="665"/>
      <c r="B194" s="267"/>
      <c r="C194" s="236"/>
      <c r="D194" s="236"/>
      <c r="E194" s="236">
        <f t="shared" ref="E194" si="26">COUNTA(Q194:S194)</f>
        <v>0</v>
      </c>
      <c r="F194" s="237"/>
      <c r="G194" s="191"/>
      <c r="H194" s="236"/>
      <c r="I194" s="236"/>
      <c r="J194" s="236"/>
      <c r="K194" s="236"/>
      <c r="L194" s="236"/>
      <c r="M194" s="236"/>
      <c r="N194" s="236"/>
      <c r="O194" s="237"/>
      <c r="P194" s="1"/>
      <c r="Q194" s="267"/>
      <c r="R194" s="236"/>
      <c r="S194" s="236"/>
      <c r="T194" s="237"/>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row>
    <row r="195" spans="1:44" x14ac:dyDescent="0.35">
      <c r="A195" s="665"/>
      <c r="B195" s="268"/>
      <c r="C195" s="238"/>
      <c r="D195" s="238"/>
      <c r="E195" s="238">
        <f t="shared" ref="E195" si="27">COUNTA(Q199:S199)</f>
        <v>0</v>
      </c>
      <c r="F195" s="239"/>
      <c r="G195" s="191"/>
      <c r="H195" s="238"/>
      <c r="I195" s="238"/>
      <c r="J195" s="238"/>
      <c r="K195" s="238"/>
      <c r="L195" s="238"/>
      <c r="M195" s="238"/>
      <c r="N195" s="238"/>
      <c r="O195" s="239"/>
      <c r="P195" s="1"/>
      <c r="Q195" s="268"/>
      <c r="R195" s="238"/>
      <c r="S195" s="238"/>
      <c r="T195" s="239"/>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row>
    <row r="196" spans="1:44" x14ac:dyDescent="0.35">
      <c r="A196" s="665"/>
      <c r="B196" s="267"/>
      <c r="C196" s="236"/>
      <c r="D196" s="236"/>
      <c r="E196" s="236">
        <f t="shared" ref="E196" si="28">COUNTA(Q196:S196)</f>
        <v>0</v>
      </c>
      <c r="F196" s="237"/>
      <c r="G196" s="191"/>
      <c r="H196" s="236"/>
      <c r="I196" s="236"/>
      <c r="J196" s="236"/>
      <c r="K196" s="236"/>
      <c r="L196" s="236"/>
      <c r="M196" s="236"/>
      <c r="N196" s="236"/>
      <c r="O196" s="237"/>
      <c r="P196" s="1"/>
      <c r="Q196" s="267"/>
      <c r="R196" s="236"/>
      <c r="S196" s="236"/>
      <c r="T196" s="237"/>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row>
    <row r="197" spans="1:44" ht="15" thickBot="1" x14ac:dyDescent="0.4">
      <c r="A197" s="666"/>
      <c r="B197" s="269"/>
      <c r="C197" s="240"/>
      <c r="D197" s="240"/>
      <c r="E197" s="240">
        <f t="shared" ref="E197" si="29">COUNTA(Q201:S201)</f>
        <v>0</v>
      </c>
      <c r="F197" s="241"/>
      <c r="G197" s="194"/>
      <c r="H197" s="240"/>
      <c r="I197" s="240"/>
      <c r="J197" s="240"/>
      <c r="K197" s="240"/>
      <c r="L197" s="240"/>
      <c r="M197" s="240"/>
      <c r="N197" s="240"/>
      <c r="O197" s="241"/>
      <c r="P197" s="1"/>
      <c r="Q197" s="269"/>
      <c r="R197" s="240"/>
      <c r="S197" s="240"/>
      <c r="T197" s="24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row>
    <row r="198" spans="1:44" ht="15" thickBot="1" x14ac:dyDescent="0.4">
      <c r="A198" s="120"/>
      <c r="B198" s="120"/>
      <c r="C198" s="120"/>
      <c r="D198" s="120"/>
      <c r="E198" s="120"/>
      <c r="F198" s="120"/>
      <c r="G198" s="120"/>
      <c r="H198" s="120"/>
      <c r="I198" s="120"/>
      <c r="J198" s="120"/>
      <c r="K198" s="120"/>
      <c r="L198" s="120"/>
      <c r="M198" s="120"/>
      <c r="N198" s="120"/>
      <c r="O198" s="120"/>
      <c r="P198" s="120"/>
      <c r="Q198" s="120"/>
      <c r="R198" s="120"/>
      <c r="S198" s="120"/>
      <c r="T198" s="120"/>
      <c r="U198" s="120"/>
      <c r="V198" s="120"/>
      <c r="W198" s="120"/>
      <c r="X198" s="120"/>
      <c r="Y198" s="120"/>
      <c r="Z198" s="120"/>
      <c r="AA198" s="120"/>
      <c r="AB198" s="120"/>
      <c r="AC198" s="120"/>
      <c r="AD198" s="120"/>
      <c r="AE198" s="120"/>
      <c r="AF198" s="120"/>
      <c r="AG198" s="120"/>
      <c r="AH198" s="120"/>
      <c r="AI198" s="120"/>
      <c r="AJ198" s="120"/>
      <c r="AK198" s="120"/>
      <c r="AL198" s="120"/>
      <c r="AM198" s="120"/>
      <c r="AN198" s="120"/>
      <c r="AO198" s="120"/>
      <c r="AP198" s="120"/>
      <c r="AQ198" s="120"/>
    </row>
    <row r="199" spans="1:44" x14ac:dyDescent="0.35">
      <c r="A199" s="122" t="s">
        <v>152</v>
      </c>
      <c r="B199" s="178" t="s">
        <v>457</v>
      </c>
      <c r="G199" s="120"/>
      <c r="AR199" t="s">
        <v>153</v>
      </c>
    </row>
    <row r="200" spans="1:44" x14ac:dyDescent="0.35">
      <c r="A200" s="123" t="s">
        <v>154</v>
      </c>
      <c r="B200" s="181">
        <v>1</v>
      </c>
      <c r="G200" s="120"/>
      <c r="AR200" t="s">
        <v>155</v>
      </c>
    </row>
    <row r="201" spans="1:44" ht="15" thickBot="1" x14ac:dyDescent="0.4">
      <c r="A201" s="125" t="s">
        <v>156</v>
      </c>
      <c r="B201" s="126" t="s">
        <v>190</v>
      </c>
      <c r="G201" s="120"/>
      <c r="AR201" s="3" t="s">
        <v>158</v>
      </c>
    </row>
    <row r="202" spans="1:44" x14ac:dyDescent="0.35">
      <c r="A202" s="4"/>
      <c r="B202" s="4"/>
      <c r="C202" s="4"/>
      <c r="D202" s="4"/>
      <c r="E202" s="4"/>
      <c r="F202" s="4"/>
      <c r="G202" s="121"/>
      <c r="H202" s="4"/>
      <c r="I202" s="4"/>
      <c r="J202" s="4"/>
      <c r="K202" s="4"/>
      <c r="L202" s="4"/>
      <c r="M202" s="4"/>
      <c r="N202" s="4"/>
      <c r="O202" s="4"/>
      <c r="P202" s="4"/>
      <c r="Q202" s="4"/>
      <c r="R202" s="4"/>
      <c r="S202" s="4"/>
      <c r="T202" s="4"/>
      <c r="U202" s="4"/>
      <c r="V202" s="658" t="s">
        <v>159</v>
      </c>
      <c r="W202" s="659"/>
      <c r="X202" s="659"/>
      <c r="Y202" s="659"/>
      <c r="Z202" s="659"/>
      <c r="AA202" s="658" t="s">
        <v>160</v>
      </c>
      <c r="AB202" s="659"/>
      <c r="AC202" s="659"/>
      <c r="AD202" s="659"/>
      <c r="AE202" s="659"/>
      <c r="AF202" s="658" t="s">
        <v>161</v>
      </c>
      <c r="AG202" s="659"/>
      <c r="AH202" s="659"/>
      <c r="AI202" s="659"/>
      <c r="AJ202" s="660"/>
      <c r="AK202" s="655" t="s">
        <v>162</v>
      </c>
      <c r="AL202" s="656"/>
      <c r="AM202" s="656"/>
      <c r="AN202" s="656"/>
      <c r="AO202" s="656"/>
      <c r="AP202" s="657"/>
      <c r="AQ202" s="4"/>
      <c r="AR202" t="s">
        <v>163</v>
      </c>
    </row>
    <row r="203" spans="1:44" ht="43.5" x14ac:dyDescent="0.35">
      <c r="A203" s="4"/>
      <c r="B203" s="69" t="s">
        <v>56</v>
      </c>
      <c r="C203" s="70" t="s">
        <v>57</v>
      </c>
      <c r="D203" s="70" t="s">
        <v>58</v>
      </c>
      <c r="E203" s="69" t="s">
        <v>164</v>
      </c>
      <c r="F203" s="71" t="s">
        <v>59</v>
      </c>
      <c r="G203" s="121"/>
      <c r="H203" s="284" t="s">
        <v>165</v>
      </c>
      <c r="I203" s="285" t="s">
        <v>166</v>
      </c>
      <c r="J203" s="285" t="s">
        <v>167</v>
      </c>
      <c r="K203" s="286" t="s">
        <v>168</v>
      </c>
      <c r="L203" s="285" t="s">
        <v>169</v>
      </c>
      <c r="M203" s="285" t="s">
        <v>170</v>
      </c>
      <c r="N203" s="285" t="s">
        <v>171</v>
      </c>
      <c r="O203" s="287" t="s">
        <v>172</v>
      </c>
      <c r="Q203" s="114" t="s">
        <v>173</v>
      </c>
      <c r="R203" s="115" t="s">
        <v>174</v>
      </c>
      <c r="S203" s="116" t="s">
        <v>175</v>
      </c>
      <c r="T203" s="72" t="s">
        <v>176</v>
      </c>
      <c r="V203" s="76" t="s">
        <v>177</v>
      </c>
      <c r="W203" s="77" t="s">
        <v>178</v>
      </c>
      <c r="X203" s="77" t="s">
        <v>179</v>
      </c>
      <c r="Y203" s="77" t="s">
        <v>180</v>
      </c>
      <c r="Z203" s="78" t="s">
        <v>181</v>
      </c>
      <c r="AA203" s="76" t="s">
        <v>177</v>
      </c>
      <c r="AB203" s="77" t="s">
        <v>178</v>
      </c>
      <c r="AC203" s="77" t="s">
        <v>179</v>
      </c>
      <c r="AD203" s="77" t="s">
        <v>180</v>
      </c>
      <c r="AE203" s="78" t="s">
        <v>181</v>
      </c>
      <c r="AF203" s="76" t="s">
        <v>177</v>
      </c>
      <c r="AG203" s="77" t="s">
        <v>178</v>
      </c>
      <c r="AH203" s="77" t="s">
        <v>179</v>
      </c>
      <c r="AI203" s="77" t="s">
        <v>180</v>
      </c>
      <c r="AJ203" s="79" t="s">
        <v>181</v>
      </c>
      <c r="AK203" s="80" t="s">
        <v>173</v>
      </c>
      <c r="AL203" s="81"/>
      <c r="AM203" s="81" t="s">
        <v>174</v>
      </c>
      <c r="AN203" s="81"/>
      <c r="AO203" s="81" t="s">
        <v>175</v>
      </c>
      <c r="AP203" s="82"/>
      <c r="AR203" t="s">
        <v>182</v>
      </c>
    </row>
    <row r="204" spans="1:44" ht="15" thickBot="1" x14ac:dyDescent="0.4">
      <c r="F204" s="5"/>
      <c r="G204" s="120"/>
      <c r="AR204" t="s">
        <v>183</v>
      </c>
    </row>
    <row r="205" spans="1:44" x14ac:dyDescent="0.35">
      <c r="A205" s="661" t="s">
        <v>60</v>
      </c>
      <c r="B205" s="255" t="s">
        <v>61</v>
      </c>
      <c r="C205" s="212">
        <v>1</v>
      </c>
      <c r="D205" s="212">
        <v>2</v>
      </c>
      <c r="E205" s="212">
        <f t="shared" ref="E205:E224" si="30">COUNTA(Q205:S205)</f>
        <v>2</v>
      </c>
      <c r="F205" s="213" cm="1">
        <f t="array" ref="F205">INDEX(CALCOLI!$R$12:$AC$12, ,_xlfn.XMATCH(B201,CALCOLI!$R$1:$AC$1,0))</f>
        <v>330</v>
      </c>
      <c r="G205" s="190"/>
      <c r="H205" s="255">
        <v>0.1</v>
      </c>
      <c r="I205" s="212">
        <v>10</v>
      </c>
      <c r="J205" s="212" t="s">
        <v>184</v>
      </c>
      <c r="K205" s="212">
        <v>0</v>
      </c>
      <c r="L205" s="212">
        <v>1</v>
      </c>
      <c r="M205" s="212" t="s">
        <v>184</v>
      </c>
      <c r="N205" s="212">
        <v>0</v>
      </c>
      <c r="O205" s="256">
        <v>0</v>
      </c>
      <c r="P205" s="1"/>
      <c r="Q205" s="255" t="str" cm="1">
        <f t="array" ref="Q205">INDEX(CALCOLI!$R$17:$AC$17, ,_xlfn.XMATCH(B201,CALCOLI!$R$1:$AC$1,0))</f>
        <v>264,324</v>
      </c>
      <c r="R205" s="212" t="str" cm="1">
        <f t="array" ref="R205">INDEX(CALCOLI!$R$18:$AC$18, ,_xlfn.XMATCH(B201,CALCOLI!$R$1:$AC$1,0))</f>
        <v>1037,1307</v>
      </c>
      <c r="S205" s="212"/>
      <c r="T205" s="256">
        <v>0.1</v>
      </c>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t="s">
        <v>185</v>
      </c>
    </row>
    <row r="206" spans="1:44" x14ac:dyDescent="0.35">
      <c r="A206" s="662"/>
      <c r="B206" s="288" t="s">
        <v>62</v>
      </c>
      <c r="C206" s="214"/>
      <c r="D206" s="214"/>
      <c r="E206" s="214">
        <f t="shared" si="30"/>
        <v>2</v>
      </c>
      <c r="F206" s="215" cm="1">
        <f t="array" ref="F206">INDEX(CALCOLI!$R$12:$AC$12, ,_xlfn.XMATCH(B201,CALCOLI!$R$1:$AC$1,0))</f>
        <v>330</v>
      </c>
      <c r="G206" s="191"/>
      <c r="H206" s="257">
        <v>0.1</v>
      </c>
      <c r="I206" s="215">
        <v>10</v>
      </c>
      <c r="J206" s="215" t="s">
        <v>184</v>
      </c>
      <c r="K206" s="215">
        <v>0</v>
      </c>
      <c r="L206" s="215">
        <v>1</v>
      </c>
      <c r="M206" s="215" t="s">
        <v>184</v>
      </c>
      <c r="N206" s="215">
        <v>0</v>
      </c>
      <c r="O206" s="258">
        <v>0</v>
      </c>
      <c r="P206" s="1"/>
      <c r="Q206" s="257" t="str" cm="1">
        <f t="array" ref="Q206">INDEX(CALCOLI!$R$17:$AC$17, ,_xlfn.XMATCH(B201,CALCOLI!$R$1:$AC$1,0))</f>
        <v>264,324</v>
      </c>
      <c r="R206" s="215" t="str" cm="1">
        <f t="array" ref="R206">INDEX(CALCOLI!$R$18:$AC$18, ,_xlfn.XMATCH(B201,CALCOLI!$R$1:$AC$1,0))</f>
        <v>1037,1307</v>
      </c>
      <c r="S206" s="215"/>
      <c r="T206" s="258">
        <v>0.1</v>
      </c>
      <c r="U206" s="1"/>
      <c r="V206" s="192"/>
      <c r="W206" s="1"/>
      <c r="X206" s="1"/>
      <c r="Y206" s="192"/>
      <c r="Z206" s="192"/>
      <c r="AA206" s="192"/>
      <c r="AB206" s="192"/>
      <c r="AC206" s="192"/>
      <c r="AD206" s="192"/>
      <c r="AE206" s="1"/>
      <c r="AF206" s="1"/>
      <c r="AG206" s="1"/>
      <c r="AH206" s="1"/>
      <c r="AI206" s="1"/>
      <c r="AJ206" s="1"/>
      <c r="AK206" s="1"/>
      <c r="AL206" s="1"/>
      <c r="AM206" s="1"/>
      <c r="AN206" s="1"/>
      <c r="AO206" s="1"/>
      <c r="AP206" s="1"/>
      <c r="AQ206" s="1"/>
      <c r="AR206" s="1" t="s">
        <v>157</v>
      </c>
    </row>
    <row r="207" spans="1:44" x14ac:dyDescent="0.35">
      <c r="A207" s="662"/>
      <c r="B207" s="259" t="s">
        <v>63</v>
      </c>
      <c r="C207" s="218"/>
      <c r="D207" s="218"/>
      <c r="E207" s="217">
        <f t="shared" si="30"/>
        <v>2</v>
      </c>
      <c r="F207" s="219" cm="1">
        <f t="array" ref="F207">INDEX(CALCOLI!$R$20:$AC$20, ,_xlfn.XMATCH(B201,CALCOLI!$R$1:$AC$1,0))</f>
        <v>667</v>
      </c>
      <c r="G207" s="193"/>
      <c r="H207" s="259">
        <v>0.1</v>
      </c>
      <c r="I207" s="217">
        <v>1</v>
      </c>
      <c r="J207" s="217" t="s">
        <v>184</v>
      </c>
      <c r="K207" s="217">
        <v>0</v>
      </c>
      <c r="L207" s="217">
        <v>1</v>
      </c>
      <c r="M207" s="217" t="s">
        <v>186</v>
      </c>
      <c r="N207" s="217">
        <v>0</v>
      </c>
      <c r="O207" s="260">
        <v>2</v>
      </c>
      <c r="P207" s="1"/>
      <c r="Q207" s="259" t="str" cm="1">
        <f t="array" ref="Q207">INDEX(CALCOLI!$R$21:$AC$21, ,_xlfn.XMATCH(B201,CALCOLI!$R$1:$AC$1,0))</f>
        <v>1067,1440</v>
      </c>
      <c r="R207" s="217" t="str" cm="1">
        <f t="array" ref="R207">INDEX(CALCOLI!$R$22:$AC$22, ,_xlfn.XMATCH(B201,CALCOLI!$R$1:$AC$1,0))</f>
        <v>0,294</v>
      </c>
      <c r="S207" s="217"/>
      <c r="T207" s="260">
        <v>0.1</v>
      </c>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t="s">
        <v>187</v>
      </c>
    </row>
    <row r="208" spans="1:44" ht="15" thickBot="1" x14ac:dyDescent="0.4">
      <c r="A208" s="663"/>
      <c r="B208" s="291"/>
      <c r="C208" s="216"/>
      <c r="D208" s="216"/>
      <c r="E208" s="214">
        <f t="shared" si="30"/>
        <v>0</v>
      </c>
      <c r="F208" s="292"/>
      <c r="G208" s="194"/>
      <c r="H208" s="272"/>
      <c r="I208" s="273"/>
      <c r="J208" s="273"/>
      <c r="K208" s="273"/>
      <c r="L208" s="273"/>
      <c r="M208" s="273"/>
      <c r="N208" s="273"/>
      <c r="O208" s="274"/>
      <c r="P208" s="1"/>
      <c r="Q208" s="272"/>
      <c r="R208" s="273"/>
      <c r="S208" s="273"/>
      <c r="T208" s="274"/>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t="s">
        <v>188</v>
      </c>
    </row>
    <row r="209" spans="1:44" x14ac:dyDescent="0.35">
      <c r="A209" s="667" t="s">
        <v>64</v>
      </c>
      <c r="B209" s="275" t="s">
        <v>65</v>
      </c>
      <c r="C209" s="220">
        <v>1</v>
      </c>
      <c r="D209" s="220">
        <v>2</v>
      </c>
      <c r="E209" s="220">
        <f t="shared" si="30"/>
        <v>1</v>
      </c>
      <c r="F209" s="242">
        <v>120</v>
      </c>
      <c r="G209" s="190"/>
      <c r="H209" s="270">
        <v>0.2</v>
      </c>
      <c r="I209" s="270">
        <v>30</v>
      </c>
      <c r="J209" s="270" t="s">
        <v>184</v>
      </c>
      <c r="K209" s="270">
        <v>0</v>
      </c>
      <c r="L209" s="270">
        <v>1</v>
      </c>
      <c r="M209" s="270" t="s">
        <v>184</v>
      </c>
      <c r="N209" s="270">
        <v>0</v>
      </c>
      <c r="O209" s="271">
        <v>0</v>
      </c>
      <c r="P209" s="1"/>
      <c r="Q209" s="566" t="s">
        <v>192</v>
      </c>
      <c r="R209" s="220"/>
      <c r="S209" s="220"/>
      <c r="T209" s="242">
        <v>0.1</v>
      </c>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t="s">
        <v>189</v>
      </c>
    </row>
    <row r="210" spans="1:44" x14ac:dyDescent="0.35">
      <c r="A210" s="668"/>
      <c r="B210" s="262" t="s">
        <v>66</v>
      </c>
      <c r="C210" s="223">
        <v>10</v>
      </c>
      <c r="D210" s="223">
        <v>2</v>
      </c>
      <c r="E210" s="223">
        <f t="shared" si="30"/>
        <v>2</v>
      </c>
      <c r="F210" s="245">
        <v>240</v>
      </c>
      <c r="G210" s="191"/>
      <c r="H210" s="223">
        <v>0.4</v>
      </c>
      <c r="I210" s="223">
        <v>20</v>
      </c>
      <c r="J210" s="223" t="s">
        <v>184</v>
      </c>
      <c r="K210" s="223">
        <v>0</v>
      </c>
      <c r="L210" s="223">
        <v>0.8</v>
      </c>
      <c r="M210" s="223" t="s">
        <v>184</v>
      </c>
      <c r="N210" s="223">
        <v>0</v>
      </c>
      <c r="O210" s="245">
        <v>0</v>
      </c>
      <c r="P210" s="1"/>
      <c r="Q210" s="747" t="s">
        <v>500</v>
      </c>
      <c r="R210" s="569" t="s">
        <v>491</v>
      </c>
      <c r="S210" s="223"/>
      <c r="T210" s="245">
        <v>0.2</v>
      </c>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t="s">
        <v>190</v>
      </c>
    </row>
    <row r="211" spans="1:44" x14ac:dyDescent="0.35">
      <c r="A211" s="668"/>
      <c r="B211" s="261" t="s">
        <v>67</v>
      </c>
      <c r="C211" s="221"/>
      <c r="D211" s="221"/>
      <c r="E211" s="221">
        <f t="shared" si="30"/>
        <v>0</v>
      </c>
      <c r="F211" s="243"/>
      <c r="G211" s="191"/>
      <c r="H211" s="221">
        <v>0.25</v>
      </c>
      <c r="I211" s="221">
        <v>30</v>
      </c>
      <c r="J211" s="221" t="s">
        <v>184</v>
      </c>
      <c r="K211" s="221">
        <v>0</v>
      </c>
      <c r="L211" s="221">
        <v>0.8</v>
      </c>
      <c r="M211" s="221" t="s">
        <v>184</v>
      </c>
      <c r="N211" s="221">
        <v>0</v>
      </c>
      <c r="O211" s="243">
        <v>0</v>
      </c>
      <c r="P211" s="1"/>
      <c r="Q211" s="261"/>
      <c r="R211" s="221"/>
      <c r="S211" s="221"/>
      <c r="T211" s="243">
        <v>0.15</v>
      </c>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row>
    <row r="212" spans="1:44" x14ac:dyDescent="0.35">
      <c r="A212" s="668"/>
      <c r="B212" s="262" t="s">
        <v>68</v>
      </c>
      <c r="C212" s="223">
        <v>2</v>
      </c>
      <c r="D212" s="223">
        <v>20</v>
      </c>
      <c r="E212" s="223">
        <f t="shared" si="30"/>
        <v>1</v>
      </c>
      <c r="F212" s="245">
        <v>120</v>
      </c>
      <c r="G212" s="191"/>
      <c r="H212" s="223">
        <v>0.4</v>
      </c>
      <c r="I212" s="223">
        <v>20</v>
      </c>
      <c r="J212" s="223" t="s">
        <v>184</v>
      </c>
      <c r="K212" s="223">
        <v>0</v>
      </c>
      <c r="L212" s="223">
        <v>0.8</v>
      </c>
      <c r="M212" s="223" t="s">
        <v>184</v>
      </c>
      <c r="N212" s="223">
        <v>0</v>
      </c>
      <c r="O212" s="245">
        <v>0</v>
      </c>
      <c r="P212" s="1"/>
      <c r="Q212" s="568" t="s">
        <v>192</v>
      </c>
      <c r="R212" s="223"/>
      <c r="S212" s="223"/>
      <c r="T212" s="245">
        <v>0.2</v>
      </c>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row>
    <row r="213" spans="1:44" ht="15" thickBot="1" x14ac:dyDescent="0.4">
      <c r="A213" s="669"/>
      <c r="B213" s="276"/>
      <c r="C213" s="222"/>
      <c r="D213" s="222"/>
      <c r="E213" s="221">
        <f t="shared" si="30"/>
        <v>0</v>
      </c>
      <c r="F213" s="244"/>
      <c r="G213" s="194"/>
      <c r="H213" s="222"/>
      <c r="I213" s="222"/>
      <c r="J213" s="222"/>
      <c r="K213" s="222"/>
      <c r="L213" s="222"/>
      <c r="M213" s="222"/>
      <c r="N213" s="222"/>
      <c r="O213" s="244"/>
      <c r="P213" s="1"/>
      <c r="Q213" s="276"/>
      <c r="R213" s="222"/>
      <c r="S213" s="222"/>
      <c r="T213" s="244"/>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row>
    <row r="214" spans="1:44" x14ac:dyDescent="0.35">
      <c r="A214" s="670" t="s">
        <v>69</v>
      </c>
      <c r="B214" s="277" t="s">
        <v>70</v>
      </c>
      <c r="C214" s="224"/>
      <c r="D214" s="224"/>
      <c r="E214" s="224">
        <f t="shared" si="30"/>
        <v>2</v>
      </c>
      <c r="F214" s="225" cm="1">
        <f t="array" ref="F214">INDEX(CALCOLI!$R$2:$AC$2, ,_xlfn.XMATCH(B201,CALCOLI!$R$1:$AC$1,0))</f>
        <v>60</v>
      </c>
      <c r="G214" s="190"/>
      <c r="H214" s="224">
        <v>0.2</v>
      </c>
      <c r="I214" s="224">
        <v>30</v>
      </c>
      <c r="J214" s="224" t="s">
        <v>184</v>
      </c>
      <c r="K214" s="224">
        <v>0</v>
      </c>
      <c r="L214" s="224">
        <v>1</v>
      </c>
      <c r="M214" s="224" t="s">
        <v>184</v>
      </c>
      <c r="N214" s="224">
        <v>0</v>
      </c>
      <c r="O214" s="246">
        <v>0</v>
      </c>
      <c r="P214" s="1"/>
      <c r="Q214" s="277" t="str" cm="1">
        <f t="array" ref="Q214">INDEX(CALCOLI!$R$5:$AC$5, ,_xlfn.XMATCH(B201,CALCOLI!$R$1:$AC$1,0))</f>
        <v>360,420</v>
      </c>
      <c r="R214" s="224" t="str" cm="1">
        <f t="array" ref="R214">INDEX(CALCOLI!$R$6:$AC$6, ,_xlfn.XMATCH(B201,CALCOLI!$R$1:$AC$1,0))</f>
        <v>900,900</v>
      </c>
      <c r="S214" s="224"/>
      <c r="T214" s="246">
        <v>0.1</v>
      </c>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row>
    <row r="215" spans="1:44" x14ac:dyDescent="0.35">
      <c r="A215" s="671"/>
      <c r="B215" s="264" t="s">
        <v>71</v>
      </c>
      <c r="C215" s="227"/>
      <c r="D215" s="227"/>
      <c r="E215" s="227">
        <f t="shared" si="30"/>
        <v>2</v>
      </c>
      <c r="F215" s="228" cm="1">
        <f t="array" ref="F215">INDEX(CALCOLI!$R$2:$AC$2, ,_xlfn.XMATCH(B201,CALCOLI!$R$1:$AC$1,0))</f>
        <v>60</v>
      </c>
      <c r="G215" s="191"/>
      <c r="H215" s="227">
        <v>0.2</v>
      </c>
      <c r="I215" s="227">
        <v>30</v>
      </c>
      <c r="J215" s="227" t="s">
        <v>184</v>
      </c>
      <c r="K215" s="227">
        <v>0</v>
      </c>
      <c r="L215" s="227">
        <v>1</v>
      </c>
      <c r="M215" s="227" t="s">
        <v>184</v>
      </c>
      <c r="N215" s="227">
        <v>0</v>
      </c>
      <c r="O215" s="248">
        <v>0</v>
      </c>
      <c r="P215" s="1"/>
      <c r="Q215" s="264" t="str" cm="1">
        <f t="array" ref="Q215">INDEX(CALCOLI!$R$5:$AC$5, ,_xlfn.XMATCH(B201,CALCOLI!$R$1:$AC$1,0))</f>
        <v>360,420</v>
      </c>
      <c r="R215" s="227" t="str" cm="1">
        <f t="array" ref="R215">INDEX(CALCOLI!$R$6:$AC$6, ,_xlfn.XMATCH(B201,CALCOLI!$R$1:$AC$1,0))</f>
        <v>900,900</v>
      </c>
      <c r="S215" s="227"/>
      <c r="T215" s="248">
        <v>0.1</v>
      </c>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row>
    <row r="216" spans="1:44" x14ac:dyDescent="0.35">
      <c r="A216" s="671"/>
      <c r="B216" s="263" t="s">
        <v>72</v>
      </c>
      <c r="C216" s="226"/>
      <c r="D216" s="226"/>
      <c r="E216" s="226">
        <f t="shared" si="30"/>
        <v>0</v>
      </c>
      <c r="F216" s="247"/>
      <c r="G216" s="191"/>
      <c r="H216" s="226">
        <v>0.2</v>
      </c>
      <c r="I216" s="226">
        <v>30</v>
      </c>
      <c r="J216" s="226" t="s">
        <v>191</v>
      </c>
      <c r="K216" s="226">
        <v>0</v>
      </c>
      <c r="L216" s="226">
        <v>1</v>
      </c>
      <c r="M216" s="226" t="s">
        <v>184</v>
      </c>
      <c r="N216" s="226">
        <v>0</v>
      </c>
      <c r="O216" s="247">
        <v>0</v>
      </c>
      <c r="P216" s="1"/>
      <c r="Q216" s="263"/>
      <c r="R216" s="226"/>
      <c r="S216" s="226"/>
      <c r="T216" s="247">
        <v>0.1</v>
      </c>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row>
    <row r="217" spans="1:44" ht="15" thickBot="1" x14ac:dyDescent="0.4">
      <c r="A217" s="672"/>
      <c r="B217" s="278"/>
      <c r="C217" s="229"/>
      <c r="D217" s="229"/>
      <c r="E217" s="227">
        <f t="shared" si="30"/>
        <v>0</v>
      </c>
      <c r="F217" s="249"/>
      <c r="G217" s="194"/>
      <c r="H217" s="229"/>
      <c r="I217" s="229"/>
      <c r="J217" s="229"/>
      <c r="K217" s="229"/>
      <c r="L217" s="229"/>
      <c r="M217" s="229"/>
      <c r="N217" s="229"/>
      <c r="O217" s="249"/>
      <c r="P217" s="1"/>
      <c r="Q217" s="278"/>
      <c r="R217" s="229"/>
      <c r="S217" s="229"/>
      <c r="T217" s="249"/>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row>
    <row r="218" spans="1:44" x14ac:dyDescent="0.35">
      <c r="A218" s="673" t="s">
        <v>73</v>
      </c>
      <c r="B218" s="279" t="s">
        <v>74</v>
      </c>
      <c r="C218" s="230"/>
      <c r="D218" s="230"/>
      <c r="E218" s="230">
        <f t="shared" si="30"/>
        <v>0</v>
      </c>
      <c r="F218" s="250"/>
      <c r="G218" s="190"/>
      <c r="H218" s="230">
        <v>0.25</v>
      </c>
      <c r="I218" s="230">
        <v>2</v>
      </c>
      <c r="J218" s="230" t="s">
        <v>184</v>
      </c>
      <c r="K218" s="230">
        <v>0</v>
      </c>
      <c r="L218" s="230">
        <v>0.5</v>
      </c>
      <c r="M218" s="230" t="s">
        <v>184</v>
      </c>
      <c r="N218" s="230">
        <v>0</v>
      </c>
      <c r="O218" s="250">
        <v>0</v>
      </c>
      <c r="P218" s="1"/>
      <c r="Q218" s="279"/>
      <c r="R218" s="230"/>
      <c r="S218" s="230"/>
      <c r="T218" s="250">
        <v>0.2</v>
      </c>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row>
    <row r="219" spans="1:44" x14ac:dyDescent="0.35">
      <c r="A219" s="674"/>
      <c r="B219" s="266" t="s">
        <v>75</v>
      </c>
      <c r="C219" s="233"/>
      <c r="D219" s="233"/>
      <c r="E219" s="233">
        <f t="shared" si="30"/>
        <v>0</v>
      </c>
      <c r="F219" s="254"/>
      <c r="G219" s="191"/>
      <c r="H219" s="233">
        <v>0.25</v>
      </c>
      <c r="I219" s="233">
        <v>2</v>
      </c>
      <c r="J219" s="233" t="s">
        <v>184</v>
      </c>
      <c r="K219" s="233">
        <v>0</v>
      </c>
      <c r="L219" s="233">
        <v>0.5</v>
      </c>
      <c r="M219" s="233" t="s">
        <v>184</v>
      </c>
      <c r="N219" s="233">
        <v>0</v>
      </c>
      <c r="O219" s="254">
        <v>0</v>
      </c>
      <c r="P219" s="1"/>
      <c r="Q219" s="266"/>
      <c r="R219" s="233"/>
      <c r="S219" s="233"/>
      <c r="T219" s="254">
        <v>0.2</v>
      </c>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row>
    <row r="220" spans="1:44" x14ac:dyDescent="0.35">
      <c r="A220" s="674"/>
      <c r="B220" s="265" t="s">
        <v>76</v>
      </c>
      <c r="C220" s="231"/>
      <c r="D220" s="231"/>
      <c r="E220" s="231">
        <f t="shared" si="30"/>
        <v>0</v>
      </c>
      <c r="F220" s="251"/>
      <c r="G220" s="191"/>
      <c r="H220" s="231"/>
      <c r="I220" s="231"/>
      <c r="J220" s="231"/>
      <c r="K220" s="231"/>
      <c r="L220" s="231"/>
      <c r="M220" s="231"/>
      <c r="N220" s="231"/>
      <c r="O220" s="251"/>
      <c r="P220" s="1"/>
      <c r="Q220" s="265"/>
      <c r="R220" s="231"/>
      <c r="S220" s="231"/>
      <c r="T220" s="25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row>
    <row r="221" spans="1:44" x14ac:dyDescent="0.35">
      <c r="A221" s="674"/>
      <c r="B221" s="266" t="s">
        <v>77</v>
      </c>
      <c r="C221" s="233"/>
      <c r="D221" s="233"/>
      <c r="E221" s="233">
        <f t="shared" si="30"/>
        <v>0</v>
      </c>
      <c r="F221" s="254"/>
      <c r="G221" s="191"/>
      <c r="H221" s="233"/>
      <c r="I221" s="233"/>
      <c r="J221" s="233"/>
      <c r="K221" s="233"/>
      <c r="L221" s="233"/>
      <c r="M221" s="233"/>
      <c r="N221" s="233"/>
      <c r="O221" s="254"/>
      <c r="P221" s="1"/>
      <c r="Q221" s="266"/>
      <c r="R221" s="233"/>
      <c r="S221" s="233"/>
      <c r="T221" s="254"/>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row>
    <row r="222" spans="1:44" x14ac:dyDescent="0.35">
      <c r="A222" s="674"/>
      <c r="B222" s="265" t="s">
        <v>78</v>
      </c>
      <c r="C222" s="231"/>
      <c r="D222" s="231"/>
      <c r="E222" s="231">
        <f t="shared" si="30"/>
        <v>1</v>
      </c>
      <c r="F222" s="231">
        <v>1440</v>
      </c>
      <c r="G222" s="191"/>
      <c r="H222" s="231">
        <v>0</v>
      </c>
      <c r="I222" s="231">
        <v>30</v>
      </c>
      <c r="J222" s="252" t="s">
        <v>186</v>
      </c>
      <c r="K222" s="231">
        <v>3</v>
      </c>
      <c r="L222" s="231">
        <v>1</v>
      </c>
      <c r="M222" s="231" t="s">
        <v>184</v>
      </c>
      <c r="N222" s="231">
        <v>0</v>
      </c>
      <c r="O222" s="251">
        <v>0</v>
      </c>
      <c r="P222" s="1"/>
      <c r="Q222" s="265" t="s">
        <v>192</v>
      </c>
      <c r="R222" s="231"/>
      <c r="S222" s="231"/>
      <c r="T222" s="251">
        <v>0</v>
      </c>
      <c r="U222" s="1"/>
      <c r="V222" s="83">
        <v>150</v>
      </c>
      <c r="W222" s="84">
        <v>20</v>
      </c>
      <c r="X222" s="84">
        <v>5</v>
      </c>
      <c r="Y222" s="84">
        <v>10</v>
      </c>
      <c r="Z222" s="84"/>
      <c r="AA222" s="83">
        <v>150</v>
      </c>
      <c r="AB222" s="84">
        <v>15</v>
      </c>
      <c r="AC222" s="84">
        <v>5</v>
      </c>
      <c r="AD222" s="84">
        <v>15</v>
      </c>
      <c r="AE222" s="85"/>
      <c r="AF222" s="84">
        <v>150</v>
      </c>
      <c r="AG222" s="84">
        <v>10</v>
      </c>
      <c r="AH222" s="84">
        <v>5</v>
      </c>
      <c r="AI222" s="84">
        <v>20</v>
      </c>
      <c r="AJ222" s="84"/>
      <c r="AK222" s="83">
        <v>580.12</v>
      </c>
      <c r="AL222" s="86" t="s">
        <v>193</v>
      </c>
      <c r="AM222" s="84">
        <v>420.57900000000001</v>
      </c>
      <c r="AN222" s="86" t="s">
        <v>193</v>
      </c>
      <c r="AO222" s="84">
        <v>0.41899999999999998</v>
      </c>
      <c r="AP222" s="85">
        <v>1201.144</v>
      </c>
      <c r="AQ222" s="1"/>
      <c r="AR222" s="1"/>
    </row>
    <row r="223" spans="1:44" x14ac:dyDescent="0.35">
      <c r="A223" s="674"/>
      <c r="B223" s="266" t="s">
        <v>79</v>
      </c>
      <c r="C223" s="233"/>
      <c r="D223" s="233"/>
      <c r="E223" s="233">
        <f>COUNTA(Q223:S223)</f>
        <v>1</v>
      </c>
      <c r="F223" s="233">
        <v>1440</v>
      </c>
      <c r="G223" s="191"/>
      <c r="H223" s="233">
        <v>0</v>
      </c>
      <c r="I223" s="233">
        <v>30</v>
      </c>
      <c r="J223" s="233" t="s">
        <v>186</v>
      </c>
      <c r="K223" s="233">
        <v>3</v>
      </c>
      <c r="L223" s="233">
        <v>1</v>
      </c>
      <c r="M223" s="233" t="s">
        <v>184</v>
      </c>
      <c r="N223" s="233">
        <v>0</v>
      </c>
      <c r="O223" s="254">
        <v>0</v>
      </c>
      <c r="P223" s="1"/>
      <c r="Q223" s="266" t="s">
        <v>192</v>
      </c>
      <c r="R223" s="233"/>
      <c r="S223" s="233"/>
      <c r="T223" s="254"/>
      <c r="U223" s="1"/>
      <c r="V223" s="87"/>
      <c r="W223" s="88"/>
      <c r="X223" s="88"/>
      <c r="Y223" s="88"/>
      <c r="Z223" s="88"/>
      <c r="AA223" s="87"/>
      <c r="AB223" s="88"/>
      <c r="AC223" s="88"/>
      <c r="AD223" s="88"/>
      <c r="AE223" s="89"/>
      <c r="AF223" s="88"/>
      <c r="AG223" s="88"/>
      <c r="AH223" s="88"/>
      <c r="AI223" s="88"/>
      <c r="AJ223" s="88"/>
      <c r="AK223" s="87"/>
      <c r="AL223" s="88"/>
      <c r="AM223" s="88"/>
      <c r="AN223" s="88"/>
      <c r="AO223" s="88"/>
      <c r="AP223" s="89"/>
      <c r="AQ223" s="1"/>
      <c r="AR223" s="1"/>
    </row>
    <row r="224" spans="1:44" ht="15" thickBot="1" x14ac:dyDescent="0.4">
      <c r="A224" s="674"/>
      <c r="B224" s="293"/>
      <c r="C224" s="232"/>
      <c r="D224" s="232"/>
      <c r="E224" s="231">
        <f t="shared" si="30"/>
        <v>0</v>
      </c>
      <c r="F224" s="253"/>
      <c r="G224" s="191"/>
      <c r="H224" s="232"/>
      <c r="I224" s="232"/>
      <c r="J224" s="232"/>
      <c r="K224" s="232"/>
      <c r="L224" s="232"/>
      <c r="M224" s="232"/>
      <c r="N224" s="232"/>
      <c r="O224" s="253"/>
      <c r="P224" s="1"/>
      <c r="Q224" s="280"/>
      <c r="R224" s="281"/>
      <c r="S224" s="281"/>
      <c r="T224" s="282"/>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row>
    <row r="225" spans="1:44" x14ac:dyDescent="0.35">
      <c r="A225" s="664" t="s">
        <v>80</v>
      </c>
      <c r="B225" s="283" t="s">
        <v>81</v>
      </c>
      <c r="C225" s="234"/>
      <c r="D225" s="234"/>
      <c r="E225" s="234">
        <f>COUNTA(Q225:S225)</f>
        <v>0</v>
      </c>
      <c r="F225" s="235"/>
      <c r="G225" s="190"/>
      <c r="H225" s="234"/>
      <c r="I225" s="234"/>
      <c r="J225" s="234"/>
      <c r="K225" s="234"/>
      <c r="L225" s="234"/>
      <c r="M225" s="234"/>
      <c r="N225" s="234">
        <v>0</v>
      </c>
      <c r="O225" s="235"/>
      <c r="P225" s="1"/>
      <c r="Q225" s="283"/>
      <c r="R225" s="234"/>
      <c r="S225" s="234"/>
      <c r="T225" s="235"/>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row>
    <row r="226" spans="1:44" x14ac:dyDescent="0.35">
      <c r="A226" s="665"/>
      <c r="B226" s="268" t="s">
        <v>82</v>
      </c>
      <c r="C226" s="238"/>
      <c r="D226" s="238"/>
      <c r="E226" s="238">
        <f>COUNTA(Q230:S230)</f>
        <v>0</v>
      </c>
      <c r="F226" s="239"/>
      <c r="G226" s="191"/>
      <c r="H226" s="238"/>
      <c r="I226" s="238"/>
      <c r="J226" s="238"/>
      <c r="K226" s="238"/>
      <c r="L226" s="238"/>
      <c r="M226" s="238"/>
      <c r="N226" s="238">
        <v>0</v>
      </c>
      <c r="O226" s="239"/>
      <c r="P226" s="1"/>
      <c r="Q226" s="268"/>
      <c r="R226" s="238"/>
      <c r="S226" s="238"/>
      <c r="T226" s="239"/>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row>
    <row r="227" spans="1:44" x14ac:dyDescent="0.35">
      <c r="A227" s="665"/>
      <c r="B227" s="267"/>
      <c r="C227" s="236"/>
      <c r="D227" s="236"/>
      <c r="E227" s="236">
        <f t="shared" ref="E227" si="31">COUNTA(Q227:S227)</f>
        <v>0</v>
      </c>
      <c r="F227" s="237"/>
      <c r="G227" s="191"/>
      <c r="H227" s="236"/>
      <c r="I227" s="236"/>
      <c r="J227" s="236"/>
      <c r="K227" s="236"/>
      <c r="L227" s="236"/>
      <c r="M227" s="236"/>
      <c r="N227" s="236"/>
      <c r="O227" s="237"/>
      <c r="P227" s="1"/>
      <c r="Q227" s="267"/>
      <c r="R227" s="236"/>
      <c r="S227" s="236"/>
      <c r="T227" s="237"/>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row>
    <row r="228" spans="1:44" x14ac:dyDescent="0.35">
      <c r="A228" s="665"/>
      <c r="B228" s="268"/>
      <c r="C228" s="238"/>
      <c r="D228" s="238"/>
      <c r="E228" s="238">
        <f t="shared" ref="E228" si="32">COUNTA(Q232:S232)</f>
        <v>0</v>
      </c>
      <c r="F228" s="239"/>
      <c r="G228" s="191"/>
      <c r="H228" s="238"/>
      <c r="I228" s="238"/>
      <c r="J228" s="238"/>
      <c r="K228" s="238"/>
      <c r="L228" s="238"/>
      <c r="M228" s="238"/>
      <c r="N228" s="238"/>
      <c r="O228" s="239"/>
      <c r="P228" s="1"/>
      <c r="Q228" s="268"/>
      <c r="R228" s="238"/>
      <c r="S228" s="238"/>
      <c r="T228" s="239"/>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row>
    <row r="229" spans="1:44" x14ac:dyDescent="0.35">
      <c r="A229" s="665"/>
      <c r="B229" s="267"/>
      <c r="C229" s="236"/>
      <c r="D229" s="236"/>
      <c r="E229" s="236">
        <f t="shared" ref="E229" si="33">COUNTA(Q229:S229)</f>
        <v>0</v>
      </c>
      <c r="F229" s="237"/>
      <c r="G229" s="191"/>
      <c r="H229" s="236"/>
      <c r="I229" s="236"/>
      <c r="J229" s="236"/>
      <c r="K229" s="236"/>
      <c r="L229" s="236"/>
      <c r="M229" s="236"/>
      <c r="N229" s="236"/>
      <c r="O229" s="237"/>
      <c r="P229" s="1"/>
      <c r="Q229" s="267"/>
      <c r="R229" s="236"/>
      <c r="S229" s="236"/>
      <c r="T229" s="237"/>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row>
    <row r="230" spans="1:44" ht="15" thickBot="1" x14ac:dyDescent="0.4">
      <c r="A230" s="666"/>
      <c r="B230" s="269"/>
      <c r="C230" s="240"/>
      <c r="D230" s="240"/>
      <c r="E230" s="240">
        <f t="shared" ref="E230" si="34">COUNTA(Q234:S234)</f>
        <v>0</v>
      </c>
      <c r="F230" s="241"/>
      <c r="G230" s="194"/>
      <c r="H230" s="240"/>
      <c r="I230" s="240"/>
      <c r="J230" s="240"/>
      <c r="K230" s="240"/>
      <c r="L230" s="240"/>
      <c r="M230" s="240"/>
      <c r="N230" s="240"/>
      <c r="O230" s="241"/>
      <c r="P230" s="1"/>
      <c r="Q230" s="269"/>
      <c r="R230" s="240"/>
      <c r="S230" s="240"/>
      <c r="T230" s="24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row>
    <row r="231" spans="1:44" ht="15" thickBot="1" x14ac:dyDescent="0.4">
      <c r="A231" s="120"/>
      <c r="B231" s="120"/>
      <c r="C231" s="120"/>
      <c r="D231" s="120"/>
      <c r="E231" s="120"/>
      <c r="F231" s="120"/>
      <c r="G231" s="120"/>
      <c r="H231" s="120"/>
      <c r="I231" s="120"/>
      <c r="J231" s="120"/>
      <c r="K231" s="120"/>
      <c r="L231" s="120"/>
      <c r="M231" s="120"/>
      <c r="N231" s="120"/>
      <c r="O231" s="120"/>
      <c r="P231" s="120"/>
      <c r="Q231" s="120"/>
      <c r="R231" s="120"/>
      <c r="S231" s="120"/>
      <c r="T231" s="120"/>
      <c r="U231" s="120"/>
      <c r="V231" s="120"/>
      <c r="W231" s="120"/>
      <c r="X231" s="120"/>
      <c r="Y231" s="120"/>
      <c r="Z231" s="120"/>
      <c r="AA231" s="120"/>
      <c r="AB231" s="120"/>
      <c r="AC231" s="120"/>
      <c r="AD231" s="120"/>
      <c r="AE231" s="120"/>
      <c r="AF231" s="120"/>
      <c r="AG231" s="120"/>
      <c r="AH231" s="120"/>
      <c r="AI231" s="120"/>
      <c r="AJ231" s="120"/>
      <c r="AK231" s="120"/>
      <c r="AL231" s="120"/>
      <c r="AM231" s="120"/>
      <c r="AN231" s="120"/>
      <c r="AO231" s="120"/>
      <c r="AP231" s="120"/>
      <c r="AQ231" s="120"/>
    </row>
    <row r="232" spans="1:44" x14ac:dyDescent="0.35">
      <c r="A232" s="122" t="s">
        <v>152</v>
      </c>
      <c r="B232" s="178" t="s">
        <v>458</v>
      </c>
      <c r="G232" s="120"/>
      <c r="AR232" t="s">
        <v>153</v>
      </c>
    </row>
    <row r="233" spans="1:44" x14ac:dyDescent="0.35">
      <c r="A233" s="123" t="s">
        <v>154</v>
      </c>
      <c r="B233" s="181">
        <v>1</v>
      </c>
      <c r="G233" s="120"/>
      <c r="AR233" t="s">
        <v>155</v>
      </c>
    </row>
    <row r="234" spans="1:44" ht="15" thickBot="1" x14ac:dyDescent="0.4">
      <c r="A234" s="125" t="s">
        <v>156</v>
      </c>
      <c r="B234" s="126" t="s">
        <v>190</v>
      </c>
      <c r="G234" s="120"/>
      <c r="AR234" s="3" t="s">
        <v>158</v>
      </c>
    </row>
    <row r="235" spans="1:44" x14ac:dyDescent="0.35">
      <c r="A235" s="4"/>
      <c r="B235" s="4"/>
      <c r="C235" s="4"/>
      <c r="D235" s="4"/>
      <c r="E235" s="4"/>
      <c r="F235" s="4"/>
      <c r="G235" s="121"/>
      <c r="H235" s="4"/>
      <c r="I235" s="4"/>
      <c r="J235" s="4"/>
      <c r="K235" s="4"/>
      <c r="L235" s="4"/>
      <c r="M235" s="4"/>
      <c r="N235" s="4"/>
      <c r="O235" s="4"/>
      <c r="P235" s="4"/>
      <c r="Q235" s="4"/>
      <c r="R235" s="4"/>
      <c r="S235" s="4"/>
      <c r="T235" s="4"/>
      <c r="U235" s="4"/>
      <c r="V235" s="658" t="s">
        <v>159</v>
      </c>
      <c r="W235" s="659"/>
      <c r="X235" s="659"/>
      <c r="Y235" s="659"/>
      <c r="Z235" s="659"/>
      <c r="AA235" s="658" t="s">
        <v>160</v>
      </c>
      <c r="AB235" s="659"/>
      <c r="AC235" s="659"/>
      <c r="AD235" s="659"/>
      <c r="AE235" s="659"/>
      <c r="AF235" s="658" t="s">
        <v>161</v>
      </c>
      <c r="AG235" s="659"/>
      <c r="AH235" s="659"/>
      <c r="AI235" s="659"/>
      <c r="AJ235" s="660"/>
      <c r="AK235" s="655" t="s">
        <v>162</v>
      </c>
      <c r="AL235" s="656"/>
      <c r="AM235" s="656"/>
      <c r="AN235" s="656"/>
      <c r="AO235" s="656"/>
      <c r="AP235" s="657"/>
      <c r="AQ235" s="4"/>
      <c r="AR235" t="s">
        <v>163</v>
      </c>
    </row>
    <row r="236" spans="1:44" ht="43.5" x14ac:dyDescent="0.35">
      <c r="A236" s="4"/>
      <c r="B236" s="69" t="s">
        <v>56</v>
      </c>
      <c r="C236" s="70" t="s">
        <v>57</v>
      </c>
      <c r="D236" s="70" t="s">
        <v>58</v>
      </c>
      <c r="E236" s="69" t="s">
        <v>164</v>
      </c>
      <c r="F236" s="71" t="s">
        <v>59</v>
      </c>
      <c r="G236" s="121"/>
      <c r="H236" s="284" t="s">
        <v>165</v>
      </c>
      <c r="I236" s="285" t="s">
        <v>166</v>
      </c>
      <c r="J236" s="285" t="s">
        <v>167</v>
      </c>
      <c r="K236" s="286" t="s">
        <v>168</v>
      </c>
      <c r="L236" s="285" t="s">
        <v>169</v>
      </c>
      <c r="M236" s="285" t="s">
        <v>170</v>
      </c>
      <c r="N236" s="285" t="s">
        <v>171</v>
      </c>
      <c r="O236" s="287" t="s">
        <v>172</v>
      </c>
      <c r="Q236" s="114" t="s">
        <v>173</v>
      </c>
      <c r="R236" s="115" t="s">
        <v>174</v>
      </c>
      <c r="S236" s="116" t="s">
        <v>175</v>
      </c>
      <c r="T236" s="72" t="s">
        <v>176</v>
      </c>
      <c r="V236" s="76" t="s">
        <v>177</v>
      </c>
      <c r="W236" s="77" t="s">
        <v>178</v>
      </c>
      <c r="X236" s="77" t="s">
        <v>179</v>
      </c>
      <c r="Y236" s="77" t="s">
        <v>180</v>
      </c>
      <c r="Z236" s="78" t="s">
        <v>181</v>
      </c>
      <c r="AA236" s="76" t="s">
        <v>177</v>
      </c>
      <c r="AB236" s="77" t="s">
        <v>178</v>
      </c>
      <c r="AC236" s="77" t="s">
        <v>179</v>
      </c>
      <c r="AD236" s="77" t="s">
        <v>180</v>
      </c>
      <c r="AE236" s="78" t="s">
        <v>181</v>
      </c>
      <c r="AF236" s="76" t="s">
        <v>177</v>
      </c>
      <c r="AG236" s="77" t="s">
        <v>178</v>
      </c>
      <c r="AH236" s="77" t="s">
        <v>179</v>
      </c>
      <c r="AI236" s="77" t="s">
        <v>180</v>
      </c>
      <c r="AJ236" s="79" t="s">
        <v>181</v>
      </c>
      <c r="AK236" s="80" t="s">
        <v>173</v>
      </c>
      <c r="AL236" s="81"/>
      <c r="AM236" s="81" t="s">
        <v>174</v>
      </c>
      <c r="AN236" s="81"/>
      <c r="AO236" s="81" t="s">
        <v>175</v>
      </c>
      <c r="AP236" s="82"/>
      <c r="AR236" t="s">
        <v>182</v>
      </c>
    </row>
    <row r="237" spans="1:44" ht="15" thickBot="1" x14ac:dyDescent="0.4">
      <c r="F237" s="5"/>
      <c r="G237" s="120"/>
      <c r="AR237" t="s">
        <v>183</v>
      </c>
    </row>
    <row r="238" spans="1:44" x14ac:dyDescent="0.35">
      <c r="A238" s="661" t="s">
        <v>60</v>
      </c>
      <c r="B238" s="255" t="s">
        <v>61</v>
      </c>
      <c r="C238" s="212">
        <v>1</v>
      </c>
      <c r="D238" s="212">
        <v>2</v>
      </c>
      <c r="E238" s="212">
        <f t="shared" ref="E238:E257" si="35">COUNTA(Q238:S238)</f>
        <v>2</v>
      </c>
      <c r="F238" s="213" cm="1">
        <f t="array" ref="F238">INDEX(CALCOLI!$R$12:$AC$12, ,_xlfn.XMATCH(B234,CALCOLI!$R$1:$AC$1,0))</f>
        <v>330</v>
      </c>
      <c r="G238" s="190"/>
      <c r="H238" s="255">
        <v>0.1</v>
      </c>
      <c r="I238" s="212">
        <v>10</v>
      </c>
      <c r="J238" s="212" t="s">
        <v>184</v>
      </c>
      <c r="K238" s="212">
        <v>0</v>
      </c>
      <c r="L238" s="212">
        <v>1</v>
      </c>
      <c r="M238" s="212" t="s">
        <v>184</v>
      </c>
      <c r="N238" s="212">
        <v>0</v>
      </c>
      <c r="O238" s="256">
        <v>0</v>
      </c>
      <c r="P238" s="1"/>
      <c r="Q238" s="255" t="str" cm="1">
        <f t="array" ref="Q238">INDEX(CALCOLI!$R$17:$AC$17, ,_xlfn.XMATCH(B234,CALCOLI!$R$1:$AC$1,0))</f>
        <v>264,324</v>
      </c>
      <c r="R238" s="212" t="str" cm="1">
        <f t="array" ref="R238">INDEX(CALCOLI!$R$18:$AC$18, ,_xlfn.XMATCH(B234,CALCOLI!$R$1:$AC$1,0))</f>
        <v>1037,1307</v>
      </c>
      <c r="S238" s="212"/>
      <c r="T238" s="256">
        <v>0.1</v>
      </c>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t="s">
        <v>185</v>
      </c>
    </row>
    <row r="239" spans="1:44" x14ac:dyDescent="0.35">
      <c r="A239" s="662"/>
      <c r="B239" s="288" t="s">
        <v>62</v>
      </c>
      <c r="C239" s="214"/>
      <c r="D239" s="214"/>
      <c r="E239" s="214">
        <f t="shared" si="35"/>
        <v>2</v>
      </c>
      <c r="F239" s="215" cm="1">
        <f t="array" ref="F239">INDEX(CALCOLI!$R$12:$AC$12, ,_xlfn.XMATCH(B234,CALCOLI!$R$1:$AC$1,0))</f>
        <v>330</v>
      </c>
      <c r="G239" s="191"/>
      <c r="H239" s="257">
        <v>0.1</v>
      </c>
      <c r="I239" s="215">
        <v>10</v>
      </c>
      <c r="J239" s="215" t="s">
        <v>184</v>
      </c>
      <c r="K239" s="215">
        <v>0</v>
      </c>
      <c r="L239" s="215">
        <v>1</v>
      </c>
      <c r="M239" s="215" t="s">
        <v>184</v>
      </c>
      <c r="N239" s="215">
        <v>0</v>
      </c>
      <c r="O239" s="258">
        <v>0</v>
      </c>
      <c r="P239" s="1"/>
      <c r="Q239" s="257" t="str" cm="1">
        <f t="array" ref="Q239">INDEX(CALCOLI!$R$17:$AC$17, ,_xlfn.XMATCH(B234,CALCOLI!$R$1:$AC$1,0))</f>
        <v>264,324</v>
      </c>
      <c r="R239" s="215" t="str" cm="1">
        <f t="array" ref="R239">INDEX(CALCOLI!$R$18:$AC$18, ,_xlfn.XMATCH(B234,CALCOLI!$R$1:$AC$1,0))</f>
        <v>1037,1307</v>
      </c>
      <c r="S239" s="215"/>
      <c r="T239" s="258">
        <v>0.1</v>
      </c>
      <c r="U239" s="1"/>
      <c r="V239" s="192"/>
      <c r="W239" s="1"/>
      <c r="X239" s="1"/>
      <c r="Y239" s="192"/>
      <c r="Z239" s="192"/>
      <c r="AA239" s="192"/>
      <c r="AB239" s="192"/>
      <c r="AC239" s="192"/>
      <c r="AD239" s="192"/>
      <c r="AE239" s="1"/>
      <c r="AF239" s="1"/>
      <c r="AG239" s="1"/>
      <c r="AH239" s="1"/>
      <c r="AI239" s="1"/>
      <c r="AJ239" s="1"/>
      <c r="AK239" s="1"/>
      <c r="AL239" s="1"/>
      <c r="AM239" s="1"/>
      <c r="AN239" s="1"/>
      <c r="AO239" s="1"/>
      <c r="AP239" s="1"/>
      <c r="AQ239" s="1"/>
      <c r="AR239" s="1" t="s">
        <v>157</v>
      </c>
    </row>
    <row r="240" spans="1:44" x14ac:dyDescent="0.35">
      <c r="A240" s="662"/>
      <c r="B240" s="259" t="s">
        <v>63</v>
      </c>
      <c r="C240" s="218"/>
      <c r="D240" s="218"/>
      <c r="E240" s="217">
        <f t="shared" si="35"/>
        <v>2</v>
      </c>
      <c r="F240" s="219" cm="1">
        <f t="array" ref="F240">INDEX(CALCOLI!$R$20:$AC$20, ,_xlfn.XMATCH(B234,CALCOLI!$R$1:$AC$1,0))</f>
        <v>667</v>
      </c>
      <c r="G240" s="193"/>
      <c r="H240" s="259">
        <v>0.1</v>
      </c>
      <c r="I240" s="217">
        <v>1</v>
      </c>
      <c r="J240" s="217" t="s">
        <v>184</v>
      </c>
      <c r="K240" s="217">
        <v>0</v>
      </c>
      <c r="L240" s="217">
        <v>1</v>
      </c>
      <c r="M240" s="217" t="s">
        <v>186</v>
      </c>
      <c r="N240" s="217">
        <v>0</v>
      </c>
      <c r="O240" s="260">
        <v>2</v>
      </c>
      <c r="P240" s="1"/>
      <c r="Q240" s="259" t="str" cm="1">
        <f t="array" ref="Q240">INDEX(CALCOLI!$R$21:$AC$21, ,_xlfn.XMATCH(B234,CALCOLI!$R$1:$AC$1,0))</f>
        <v>1067,1440</v>
      </c>
      <c r="R240" s="217" t="str" cm="1">
        <f t="array" ref="R240">INDEX(CALCOLI!$R$22:$AC$22, ,_xlfn.XMATCH(B234,CALCOLI!$R$1:$AC$1,0))</f>
        <v>0,294</v>
      </c>
      <c r="S240" s="217"/>
      <c r="T240" s="260">
        <v>0.1</v>
      </c>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t="s">
        <v>187</v>
      </c>
    </row>
    <row r="241" spans="1:44" ht="15" thickBot="1" x14ac:dyDescent="0.4">
      <c r="A241" s="663"/>
      <c r="B241" s="291"/>
      <c r="C241" s="216"/>
      <c r="D241" s="216"/>
      <c r="E241" s="214">
        <f t="shared" si="35"/>
        <v>0</v>
      </c>
      <c r="F241" s="292"/>
      <c r="G241" s="194"/>
      <c r="H241" s="272"/>
      <c r="I241" s="273"/>
      <c r="J241" s="273"/>
      <c r="K241" s="273"/>
      <c r="L241" s="273"/>
      <c r="M241" s="273"/>
      <c r="N241" s="273"/>
      <c r="O241" s="274"/>
      <c r="P241" s="1"/>
      <c r="Q241" s="272"/>
      <c r="R241" s="273"/>
      <c r="S241" s="273"/>
      <c r="T241" s="274"/>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t="s">
        <v>188</v>
      </c>
    </row>
    <row r="242" spans="1:44" x14ac:dyDescent="0.35">
      <c r="A242" s="667" t="s">
        <v>64</v>
      </c>
      <c r="B242" s="275" t="s">
        <v>65</v>
      </c>
      <c r="C242" s="220">
        <v>1</v>
      </c>
      <c r="D242" s="220">
        <v>2</v>
      </c>
      <c r="E242" s="220">
        <f t="shared" si="35"/>
        <v>1</v>
      </c>
      <c r="F242" s="242">
        <v>120</v>
      </c>
      <c r="G242" s="190"/>
      <c r="H242" s="270">
        <v>0.2</v>
      </c>
      <c r="I242" s="270">
        <v>30</v>
      </c>
      <c r="J242" s="270" t="s">
        <v>184</v>
      </c>
      <c r="K242" s="270">
        <v>0</v>
      </c>
      <c r="L242" s="270">
        <v>1</v>
      </c>
      <c r="M242" s="270" t="s">
        <v>184</v>
      </c>
      <c r="N242" s="270">
        <v>0</v>
      </c>
      <c r="O242" s="271">
        <v>0</v>
      </c>
      <c r="P242" s="1"/>
      <c r="Q242" s="566" t="s">
        <v>192</v>
      </c>
      <c r="R242" s="220"/>
      <c r="S242" s="220"/>
      <c r="T242" s="242">
        <v>0.1</v>
      </c>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t="s">
        <v>189</v>
      </c>
    </row>
    <row r="243" spans="1:44" x14ac:dyDescent="0.35">
      <c r="A243" s="668"/>
      <c r="B243" s="262" t="s">
        <v>66</v>
      </c>
      <c r="C243" s="223">
        <v>1</v>
      </c>
      <c r="D243" s="223">
        <v>7</v>
      </c>
      <c r="E243" s="223">
        <f t="shared" si="35"/>
        <v>2</v>
      </c>
      <c r="F243" s="245">
        <v>120</v>
      </c>
      <c r="G243" s="191"/>
      <c r="H243" s="223">
        <v>0.4</v>
      </c>
      <c r="I243" s="223">
        <v>20</v>
      </c>
      <c r="J243" s="223" t="s">
        <v>184</v>
      </c>
      <c r="K243" s="223">
        <v>0</v>
      </c>
      <c r="L243" s="223">
        <v>0.8</v>
      </c>
      <c r="M243" s="223" t="s">
        <v>184</v>
      </c>
      <c r="N243" s="223">
        <v>0</v>
      </c>
      <c r="O243" s="245">
        <v>0</v>
      </c>
      <c r="P243" s="1"/>
      <c r="Q243" s="747" t="s">
        <v>500</v>
      </c>
      <c r="R243" s="569" t="s">
        <v>491</v>
      </c>
      <c r="S243" s="223"/>
      <c r="T243" s="245">
        <v>0.2</v>
      </c>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t="s">
        <v>190</v>
      </c>
    </row>
    <row r="244" spans="1:44" x14ac:dyDescent="0.35">
      <c r="A244" s="668"/>
      <c r="B244" s="261" t="s">
        <v>67</v>
      </c>
      <c r="C244" s="221"/>
      <c r="D244" s="221"/>
      <c r="E244" s="221">
        <f t="shared" si="35"/>
        <v>0</v>
      </c>
      <c r="F244" s="243"/>
      <c r="G244" s="191"/>
      <c r="H244" s="221">
        <v>0.25</v>
      </c>
      <c r="I244" s="221">
        <v>30</v>
      </c>
      <c r="J244" s="221" t="s">
        <v>184</v>
      </c>
      <c r="K244" s="221">
        <v>0</v>
      </c>
      <c r="L244" s="221">
        <v>0.8</v>
      </c>
      <c r="M244" s="221" t="s">
        <v>184</v>
      </c>
      <c r="N244" s="221">
        <v>0</v>
      </c>
      <c r="O244" s="243">
        <v>0</v>
      </c>
      <c r="P244" s="1"/>
      <c r="Q244" s="261"/>
      <c r="R244" s="221"/>
      <c r="S244" s="221"/>
      <c r="T244" s="243">
        <v>0.15</v>
      </c>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row>
    <row r="245" spans="1:44" x14ac:dyDescent="0.35">
      <c r="A245" s="668"/>
      <c r="B245" s="262" t="s">
        <v>68</v>
      </c>
      <c r="C245" s="223">
        <v>1</v>
      </c>
      <c r="D245" s="223">
        <v>20</v>
      </c>
      <c r="E245" s="223">
        <f t="shared" si="35"/>
        <v>1</v>
      </c>
      <c r="F245" s="245">
        <v>120</v>
      </c>
      <c r="G245" s="191"/>
      <c r="H245" s="223">
        <v>0.4</v>
      </c>
      <c r="I245" s="223">
        <v>20</v>
      </c>
      <c r="J245" s="223" t="s">
        <v>184</v>
      </c>
      <c r="K245" s="223">
        <v>0</v>
      </c>
      <c r="L245" s="223">
        <v>0.8</v>
      </c>
      <c r="M245" s="223" t="s">
        <v>184</v>
      </c>
      <c r="N245" s="223">
        <v>0</v>
      </c>
      <c r="O245" s="245">
        <v>0</v>
      </c>
      <c r="P245" s="1"/>
      <c r="Q245" s="568" t="s">
        <v>192</v>
      </c>
      <c r="R245" s="223"/>
      <c r="S245" s="223"/>
      <c r="T245" s="245">
        <v>0.2</v>
      </c>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row>
    <row r="246" spans="1:44" ht="15" thickBot="1" x14ac:dyDescent="0.4">
      <c r="A246" s="669"/>
      <c r="B246" s="276"/>
      <c r="C246" s="222"/>
      <c r="D246" s="222"/>
      <c r="E246" s="221">
        <f t="shared" si="35"/>
        <v>0</v>
      </c>
      <c r="F246" s="244"/>
      <c r="G246" s="194"/>
      <c r="H246" s="222"/>
      <c r="I246" s="222"/>
      <c r="J246" s="222"/>
      <c r="K246" s="222"/>
      <c r="L246" s="222"/>
      <c r="M246" s="222"/>
      <c r="N246" s="222"/>
      <c r="O246" s="244"/>
      <c r="P246" s="1"/>
      <c r="Q246" s="276"/>
      <c r="R246" s="222"/>
      <c r="S246" s="222"/>
      <c r="T246" s="244"/>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row>
    <row r="247" spans="1:44" x14ac:dyDescent="0.35">
      <c r="A247" s="670" t="s">
        <v>69</v>
      </c>
      <c r="B247" s="277" t="s">
        <v>70</v>
      </c>
      <c r="C247" s="224"/>
      <c r="D247" s="224"/>
      <c r="E247" s="224">
        <f t="shared" si="35"/>
        <v>2</v>
      </c>
      <c r="F247" s="225" cm="1">
        <f t="array" ref="F247">INDEX(CALCOLI!$R$2:$AC$2, ,_xlfn.XMATCH(B234,CALCOLI!$R$1:$AC$1,0))</f>
        <v>60</v>
      </c>
      <c r="G247" s="190"/>
      <c r="H247" s="224">
        <v>0.2</v>
      </c>
      <c r="I247" s="224">
        <v>30</v>
      </c>
      <c r="J247" s="224" t="s">
        <v>184</v>
      </c>
      <c r="K247" s="224">
        <v>0</v>
      </c>
      <c r="L247" s="224">
        <v>1</v>
      </c>
      <c r="M247" s="224" t="s">
        <v>184</v>
      </c>
      <c r="N247" s="224">
        <v>0</v>
      </c>
      <c r="O247" s="246">
        <v>0</v>
      </c>
      <c r="P247" s="1"/>
      <c r="Q247" s="277" t="str" cm="1">
        <f t="array" ref="Q247">INDEX(CALCOLI!$R$5:$AC$5, ,_xlfn.XMATCH(B234,CALCOLI!$R$1:$AC$1,0))</f>
        <v>360,420</v>
      </c>
      <c r="R247" s="224" t="str" cm="1">
        <f t="array" ref="R247">INDEX(CALCOLI!$R$6:$AC$6, ,_xlfn.XMATCH(B234,CALCOLI!$R$1:$AC$1,0))</f>
        <v>900,900</v>
      </c>
      <c r="S247" s="224"/>
      <c r="T247" s="246">
        <v>0.1</v>
      </c>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row>
    <row r="248" spans="1:44" x14ac:dyDescent="0.35">
      <c r="A248" s="671"/>
      <c r="B248" s="264" t="s">
        <v>71</v>
      </c>
      <c r="C248" s="227"/>
      <c r="D248" s="227"/>
      <c r="E248" s="227">
        <f t="shared" si="35"/>
        <v>2</v>
      </c>
      <c r="F248" s="228" cm="1">
        <f t="array" ref="F248">INDEX(CALCOLI!$R$2:$AC$2, ,_xlfn.XMATCH(B234,CALCOLI!$R$1:$AC$1,0))</f>
        <v>60</v>
      </c>
      <c r="G248" s="191"/>
      <c r="H248" s="227">
        <v>0.2</v>
      </c>
      <c r="I248" s="227">
        <v>30</v>
      </c>
      <c r="J248" s="227" t="s">
        <v>184</v>
      </c>
      <c r="K248" s="227">
        <v>0</v>
      </c>
      <c r="L248" s="227">
        <v>1</v>
      </c>
      <c r="M248" s="227" t="s">
        <v>184</v>
      </c>
      <c r="N248" s="227">
        <v>0</v>
      </c>
      <c r="O248" s="248">
        <v>0</v>
      </c>
      <c r="P248" s="1"/>
      <c r="Q248" s="264" t="str" cm="1">
        <f t="array" ref="Q248">INDEX(CALCOLI!$R$5:$AC$5, ,_xlfn.XMATCH(B234,CALCOLI!$R$1:$AC$1,0))</f>
        <v>360,420</v>
      </c>
      <c r="R248" s="227" t="str" cm="1">
        <f t="array" ref="R248">INDEX(CALCOLI!$R$6:$AC$6, ,_xlfn.XMATCH(B234,CALCOLI!$R$1:$AC$1,0))</f>
        <v>900,900</v>
      </c>
      <c r="S248" s="227"/>
      <c r="T248" s="248">
        <v>0.1</v>
      </c>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row>
    <row r="249" spans="1:44" x14ac:dyDescent="0.35">
      <c r="A249" s="671"/>
      <c r="B249" s="263" t="s">
        <v>72</v>
      </c>
      <c r="C249" s="226"/>
      <c r="D249" s="226"/>
      <c r="E249" s="226">
        <f t="shared" si="35"/>
        <v>0</v>
      </c>
      <c r="F249" s="247"/>
      <c r="G249" s="191"/>
      <c r="H249" s="226">
        <v>0.2</v>
      </c>
      <c r="I249" s="226">
        <v>30</v>
      </c>
      <c r="J249" s="226" t="s">
        <v>191</v>
      </c>
      <c r="K249" s="226">
        <v>0</v>
      </c>
      <c r="L249" s="226">
        <v>1</v>
      </c>
      <c r="M249" s="226" t="s">
        <v>184</v>
      </c>
      <c r="N249" s="226">
        <v>0</v>
      </c>
      <c r="O249" s="247">
        <v>0</v>
      </c>
      <c r="P249" s="1"/>
      <c r="Q249" s="263"/>
      <c r="R249" s="226"/>
      <c r="S249" s="226"/>
      <c r="T249" s="247">
        <v>0.1</v>
      </c>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row>
    <row r="250" spans="1:44" ht="15" thickBot="1" x14ac:dyDescent="0.4">
      <c r="A250" s="672"/>
      <c r="B250" s="278"/>
      <c r="C250" s="229"/>
      <c r="D250" s="229"/>
      <c r="E250" s="227">
        <f t="shared" si="35"/>
        <v>0</v>
      </c>
      <c r="F250" s="249"/>
      <c r="G250" s="194"/>
      <c r="H250" s="229"/>
      <c r="I250" s="229"/>
      <c r="J250" s="229"/>
      <c r="K250" s="229"/>
      <c r="L250" s="229"/>
      <c r="M250" s="229"/>
      <c r="N250" s="229"/>
      <c r="O250" s="249"/>
      <c r="P250" s="1"/>
      <c r="Q250" s="278"/>
      <c r="R250" s="229"/>
      <c r="S250" s="229"/>
      <c r="T250" s="249"/>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row>
    <row r="251" spans="1:44" x14ac:dyDescent="0.35">
      <c r="A251" s="673" t="s">
        <v>73</v>
      </c>
      <c r="B251" s="279" t="s">
        <v>74</v>
      </c>
      <c r="C251" s="230"/>
      <c r="D251" s="230"/>
      <c r="E251" s="230">
        <f t="shared" si="35"/>
        <v>0</v>
      </c>
      <c r="F251" s="250"/>
      <c r="G251" s="190"/>
      <c r="H251" s="230">
        <v>0.25</v>
      </c>
      <c r="I251" s="230">
        <v>2</v>
      </c>
      <c r="J251" s="230" t="s">
        <v>184</v>
      </c>
      <c r="K251" s="230">
        <v>0</v>
      </c>
      <c r="L251" s="230">
        <v>0.5</v>
      </c>
      <c r="M251" s="230" t="s">
        <v>184</v>
      </c>
      <c r="N251" s="230">
        <v>0</v>
      </c>
      <c r="O251" s="250">
        <v>0</v>
      </c>
      <c r="P251" s="1"/>
      <c r="Q251" s="279"/>
      <c r="R251" s="230"/>
      <c r="S251" s="230"/>
      <c r="T251" s="250">
        <v>0.2</v>
      </c>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row>
    <row r="252" spans="1:44" x14ac:dyDescent="0.35">
      <c r="A252" s="674"/>
      <c r="B252" s="266" t="s">
        <v>75</v>
      </c>
      <c r="C252" s="233"/>
      <c r="D252" s="233"/>
      <c r="E252" s="233">
        <f t="shared" si="35"/>
        <v>0</v>
      </c>
      <c r="F252" s="254"/>
      <c r="G252" s="191"/>
      <c r="H252" s="233">
        <v>0.25</v>
      </c>
      <c r="I252" s="233">
        <v>2</v>
      </c>
      <c r="J252" s="233" t="s">
        <v>184</v>
      </c>
      <c r="K252" s="233">
        <v>0</v>
      </c>
      <c r="L252" s="233">
        <v>0.5</v>
      </c>
      <c r="M252" s="233" t="s">
        <v>184</v>
      </c>
      <c r="N252" s="233">
        <v>0</v>
      </c>
      <c r="O252" s="254">
        <v>0</v>
      </c>
      <c r="P252" s="1"/>
      <c r="Q252" s="266"/>
      <c r="R252" s="233"/>
      <c r="S252" s="233"/>
      <c r="T252" s="254">
        <v>0.2</v>
      </c>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row>
    <row r="253" spans="1:44" x14ac:dyDescent="0.35">
      <c r="A253" s="674"/>
      <c r="B253" s="265" t="s">
        <v>76</v>
      </c>
      <c r="C253" s="231"/>
      <c r="D253" s="231"/>
      <c r="E253" s="231">
        <f t="shared" si="35"/>
        <v>0</v>
      </c>
      <c r="F253" s="251"/>
      <c r="G253" s="191"/>
      <c r="H253" s="231"/>
      <c r="I253" s="231"/>
      <c r="J253" s="231"/>
      <c r="K253" s="231"/>
      <c r="L253" s="231"/>
      <c r="M253" s="231"/>
      <c r="N253" s="231"/>
      <c r="O253" s="251"/>
      <c r="P253" s="1"/>
      <c r="Q253" s="265"/>
      <c r="R253" s="231"/>
      <c r="S253" s="231"/>
      <c r="T253" s="25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row>
    <row r="254" spans="1:44" x14ac:dyDescent="0.35">
      <c r="A254" s="674"/>
      <c r="B254" s="266" t="s">
        <v>77</v>
      </c>
      <c r="C254" s="233"/>
      <c r="D254" s="233"/>
      <c r="E254" s="233">
        <f t="shared" si="35"/>
        <v>0</v>
      </c>
      <c r="F254" s="254"/>
      <c r="G254" s="191"/>
      <c r="H254" s="233"/>
      <c r="I254" s="233"/>
      <c r="J254" s="233"/>
      <c r="K254" s="233"/>
      <c r="L254" s="233"/>
      <c r="M254" s="233"/>
      <c r="N254" s="233"/>
      <c r="O254" s="254"/>
      <c r="P254" s="1"/>
      <c r="Q254" s="266"/>
      <c r="R254" s="233"/>
      <c r="S254" s="233"/>
      <c r="T254" s="254"/>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row>
    <row r="255" spans="1:44" x14ac:dyDescent="0.35">
      <c r="A255" s="674"/>
      <c r="B255" s="265" t="s">
        <v>78</v>
      </c>
      <c r="C255" s="231"/>
      <c r="D255" s="231"/>
      <c r="E255" s="231">
        <f t="shared" si="35"/>
        <v>1</v>
      </c>
      <c r="F255" s="231">
        <v>1440</v>
      </c>
      <c r="G255" s="191"/>
      <c r="H255" s="231">
        <v>0</v>
      </c>
      <c r="I255" s="231">
        <v>30</v>
      </c>
      <c r="J255" s="252" t="s">
        <v>186</v>
      </c>
      <c r="K255" s="231">
        <v>3</v>
      </c>
      <c r="L255" s="231">
        <v>1</v>
      </c>
      <c r="M255" s="231" t="s">
        <v>184</v>
      </c>
      <c r="N255" s="231">
        <v>0</v>
      </c>
      <c r="O255" s="251">
        <v>0</v>
      </c>
      <c r="P255" s="1"/>
      <c r="Q255" s="265" t="s">
        <v>192</v>
      </c>
      <c r="R255" s="231"/>
      <c r="S255" s="231"/>
      <c r="T255" s="251">
        <v>0</v>
      </c>
      <c r="U255" s="1"/>
      <c r="V255" s="83">
        <v>150</v>
      </c>
      <c r="W255" s="84">
        <v>20</v>
      </c>
      <c r="X255" s="84">
        <v>5</v>
      </c>
      <c r="Y255" s="84">
        <v>10</v>
      </c>
      <c r="Z255" s="84"/>
      <c r="AA255" s="83">
        <v>150</v>
      </c>
      <c r="AB255" s="84">
        <v>15</v>
      </c>
      <c r="AC255" s="84">
        <v>5</v>
      </c>
      <c r="AD255" s="84">
        <v>15</v>
      </c>
      <c r="AE255" s="85"/>
      <c r="AF255" s="84">
        <v>150</v>
      </c>
      <c r="AG255" s="84">
        <v>10</v>
      </c>
      <c r="AH255" s="84">
        <v>5</v>
      </c>
      <c r="AI255" s="84">
        <v>20</v>
      </c>
      <c r="AJ255" s="84"/>
      <c r="AK255" s="83">
        <v>580.12</v>
      </c>
      <c r="AL255" s="86" t="s">
        <v>193</v>
      </c>
      <c r="AM255" s="84">
        <v>420.57900000000001</v>
      </c>
      <c r="AN255" s="86" t="s">
        <v>193</v>
      </c>
      <c r="AO255" s="84">
        <v>0.41899999999999998</v>
      </c>
      <c r="AP255" s="85">
        <v>1201.144</v>
      </c>
      <c r="AQ255" s="1"/>
      <c r="AR255" s="1"/>
    </row>
    <row r="256" spans="1:44" x14ac:dyDescent="0.35">
      <c r="A256" s="674"/>
      <c r="B256" s="266" t="s">
        <v>79</v>
      </c>
      <c r="C256" s="233"/>
      <c r="D256" s="233"/>
      <c r="E256" s="233">
        <f>COUNTA(Q256:S256)</f>
        <v>1</v>
      </c>
      <c r="F256" s="233">
        <v>1440</v>
      </c>
      <c r="G256" s="191"/>
      <c r="H256" s="233">
        <v>0</v>
      </c>
      <c r="I256" s="233">
        <v>30</v>
      </c>
      <c r="J256" s="233" t="s">
        <v>186</v>
      </c>
      <c r="K256" s="233">
        <v>3</v>
      </c>
      <c r="L256" s="233">
        <v>1</v>
      </c>
      <c r="M256" s="233" t="s">
        <v>184</v>
      </c>
      <c r="N256" s="233">
        <v>0</v>
      </c>
      <c r="O256" s="254">
        <v>0</v>
      </c>
      <c r="P256" s="1"/>
      <c r="Q256" s="266" t="s">
        <v>192</v>
      </c>
      <c r="R256" s="233"/>
      <c r="S256" s="233"/>
      <c r="T256" s="254"/>
      <c r="U256" s="1"/>
      <c r="V256" s="87"/>
      <c r="W256" s="88"/>
      <c r="X256" s="88"/>
      <c r="Y256" s="88"/>
      <c r="Z256" s="88"/>
      <c r="AA256" s="87"/>
      <c r="AB256" s="88"/>
      <c r="AC256" s="88"/>
      <c r="AD256" s="88"/>
      <c r="AE256" s="89"/>
      <c r="AF256" s="88"/>
      <c r="AG256" s="88"/>
      <c r="AH256" s="88"/>
      <c r="AI256" s="88"/>
      <c r="AJ256" s="88"/>
      <c r="AK256" s="87"/>
      <c r="AL256" s="88"/>
      <c r="AM256" s="88"/>
      <c r="AN256" s="88"/>
      <c r="AO256" s="88"/>
      <c r="AP256" s="89"/>
      <c r="AQ256" s="1"/>
      <c r="AR256" s="1"/>
    </row>
    <row r="257" spans="1:44" ht="15" thickBot="1" x14ac:dyDescent="0.4">
      <c r="A257" s="674"/>
      <c r="B257" s="293"/>
      <c r="C257" s="232"/>
      <c r="D257" s="232"/>
      <c r="E257" s="231">
        <f t="shared" si="35"/>
        <v>0</v>
      </c>
      <c r="F257" s="253"/>
      <c r="G257" s="191"/>
      <c r="H257" s="232"/>
      <c r="I257" s="232"/>
      <c r="J257" s="232"/>
      <c r="K257" s="232"/>
      <c r="L257" s="232"/>
      <c r="M257" s="232"/>
      <c r="N257" s="232"/>
      <c r="O257" s="253"/>
      <c r="P257" s="1"/>
      <c r="Q257" s="280"/>
      <c r="R257" s="281"/>
      <c r="S257" s="281"/>
      <c r="T257" s="282"/>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row>
    <row r="258" spans="1:44" x14ac:dyDescent="0.35">
      <c r="A258" s="664" t="s">
        <v>80</v>
      </c>
      <c r="B258" s="283" t="s">
        <v>81</v>
      </c>
      <c r="C258" s="234"/>
      <c r="D258" s="234"/>
      <c r="E258" s="234">
        <f>COUNTA(Q258:S258)</f>
        <v>0</v>
      </c>
      <c r="F258" s="235"/>
      <c r="G258" s="190"/>
      <c r="H258" s="234"/>
      <c r="I258" s="234"/>
      <c r="J258" s="234"/>
      <c r="K258" s="234"/>
      <c r="L258" s="234"/>
      <c r="M258" s="234"/>
      <c r="N258" s="234">
        <v>0</v>
      </c>
      <c r="O258" s="235"/>
      <c r="P258" s="1"/>
      <c r="Q258" s="283"/>
      <c r="R258" s="234"/>
      <c r="S258" s="234"/>
      <c r="T258" s="235"/>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row>
    <row r="259" spans="1:44" x14ac:dyDescent="0.35">
      <c r="A259" s="665"/>
      <c r="B259" s="268" t="s">
        <v>82</v>
      </c>
      <c r="C259" s="238"/>
      <c r="D259" s="238"/>
      <c r="E259" s="238">
        <f>COUNTA(Q263:S263)</f>
        <v>0</v>
      </c>
      <c r="F259" s="239"/>
      <c r="G259" s="191"/>
      <c r="H259" s="238"/>
      <c r="I259" s="238"/>
      <c r="J259" s="238"/>
      <c r="K259" s="238"/>
      <c r="L259" s="238"/>
      <c r="M259" s="238"/>
      <c r="N259" s="238">
        <v>0</v>
      </c>
      <c r="O259" s="239"/>
      <c r="P259" s="1"/>
      <c r="Q259" s="268"/>
      <c r="R259" s="238"/>
      <c r="S259" s="238"/>
      <c r="T259" s="239"/>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row>
    <row r="260" spans="1:44" x14ac:dyDescent="0.35">
      <c r="A260" s="665"/>
      <c r="B260" s="267"/>
      <c r="C260" s="236"/>
      <c r="D260" s="236"/>
      <c r="E260" s="236">
        <f t="shared" ref="E260" si="36">COUNTA(Q260:S260)</f>
        <v>0</v>
      </c>
      <c r="F260" s="237"/>
      <c r="G260" s="191"/>
      <c r="H260" s="236"/>
      <c r="I260" s="236"/>
      <c r="J260" s="236"/>
      <c r="K260" s="236"/>
      <c r="L260" s="236"/>
      <c r="M260" s="236"/>
      <c r="N260" s="236"/>
      <c r="O260" s="237"/>
      <c r="P260" s="1"/>
      <c r="Q260" s="267"/>
      <c r="R260" s="236"/>
      <c r="S260" s="236"/>
      <c r="T260" s="237"/>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row>
    <row r="261" spans="1:44" x14ac:dyDescent="0.35">
      <c r="A261" s="665"/>
      <c r="B261" s="268"/>
      <c r="C261" s="238"/>
      <c r="D261" s="238"/>
      <c r="E261" s="238">
        <f t="shared" ref="E261" si="37">COUNTA(Q265:S265)</f>
        <v>0</v>
      </c>
      <c r="F261" s="239"/>
      <c r="G261" s="191"/>
      <c r="H261" s="238"/>
      <c r="I261" s="238"/>
      <c r="J261" s="238"/>
      <c r="K261" s="238"/>
      <c r="L261" s="238"/>
      <c r="M261" s="238"/>
      <c r="N261" s="238"/>
      <c r="O261" s="239"/>
      <c r="P261" s="1"/>
      <c r="Q261" s="268"/>
      <c r="R261" s="238"/>
      <c r="S261" s="238"/>
      <c r="T261" s="239"/>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row>
    <row r="262" spans="1:44" x14ac:dyDescent="0.35">
      <c r="A262" s="665"/>
      <c r="B262" s="267"/>
      <c r="C262" s="236"/>
      <c r="D262" s="236"/>
      <c r="E262" s="236">
        <f t="shared" ref="E262" si="38">COUNTA(Q262:S262)</f>
        <v>0</v>
      </c>
      <c r="F262" s="237"/>
      <c r="G262" s="191"/>
      <c r="H262" s="236"/>
      <c r="I262" s="236"/>
      <c r="J262" s="236"/>
      <c r="K262" s="236"/>
      <c r="L262" s="236"/>
      <c r="M262" s="236"/>
      <c r="N262" s="236"/>
      <c r="O262" s="237"/>
      <c r="P262" s="1"/>
      <c r="Q262" s="267"/>
      <c r="R262" s="236"/>
      <c r="S262" s="236"/>
      <c r="T262" s="237"/>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row>
    <row r="263" spans="1:44" ht="15" thickBot="1" x14ac:dyDescent="0.4">
      <c r="A263" s="666"/>
      <c r="B263" s="269"/>
      <c r="C263" s="240"/>
      <c r="D263" s="240"/>
      <c r="E263" s="240">
        <f t="shared" ref="E263" si="39">COUNTA(Q267:S267)</f>
        <v>0</v>
      </c>
      <c r="F263" s="241"/>
      <c r="G263" s="194"/>
      <c r="H263" s="240"/>
      <c r="I263" s="240"/>
      <c r="J263" s="240"/>
      <c r="K263" s="240"/>
      <c r="L263" s="240"/>
      <c r="M263" s="240"/>
      <c r="N263" s="240"/>
      <c r="O263" s="241"/>
      <c r="P263" s="1"/>
      <c r="Q263" s="269"/>
      <c r="R263" s="240"/>
      <c r="S263" s="240"/>
      <c r="T263" s="24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row>
    <row r="264" spans="1:44" ht="15" thickBot="1" x14ac:dyDescent="0.4">
      <c r="A264" s="120"/>
      <c r="B264" s="120"/>
      <c r="C264" s="120"/>
      <c r="D264" s="120"/>
      <c r="E264" s="120"/>
      <c r="F264" s="120"/>
      <c r="G264" s="120"/>
      <c r="H264" s="120"/>
      <c r="I264" s="120"/>
      <c r="J264" s="120"/>
      <c r="K264" s="120"/>
      <c r="L264" s="120"/>
      <c r="M264" s="120"/>
      <c r="N264" s="120"/>
      <c r="O264" s="120"/>
      <c r="P264" s="120"/>
      <c r="Q264" s="120"/>
      <c r="R264" s="120"/>
      <c r="S264" s="120"/>
      <c r="T264" s="120"/>
      <c r="U264" s="120"/>
      <c r="V264" s="120"/>
      <c r="W264" s="120"/>
      <c r="X264" s="120"/>
      <c r="Y264" s="120"/>
      <c r="Z264" s="120"/>
      <c r="AA264" s="120"/>
      <c r="AB264" s="120"/>
      <c r="AC264" s="120"/>
      <c r="AD264" s="120"/>
      <c r="AE264" s="120"/>
      <c r="AF264" s="120"/>
      <c r="AG264" s="120"/>
      <c r="AH264" s="120"/>
      <c r="AI264" s="120"/>
      <c r="AJ264" s="120"/>
      <c r="AK264" s="120"/>
      <c r="AL264" s="120"/>
      <c r="AM264" s="120"/>
      <c r="AN264" s="120"/>
      <c r="AO264" s="120"/>
      <c r="AP264" s="120"/>
      <c r="AQ264" s="120"/>
    </row>
    <row r="265" spans="1:44" x14ac:dyDescent="0.35">
      <c r="A265" s="122" t="s">
        <v>152</v>
      </c>
      <c r="B265" s="178" t="s">
        <v>459</v>
      </c>
      <c r="G265" s="120"/>
      <c r="AR265" t="s">
        <v>153</v>
      </c>
    </row>
    <row r="266" spans="1:44" x14ac:dyDescent="0.35">
      <c r="A266" s="123" t="s">
        <v>154</v>
      </c>
      <c r="B266" s="181">
        <v>1</v>
      </c>
      <c r="G266" s="120"/>
      <c r="AR266" t="s">
        <v>155</v>
      </c>
    </row>
    <row r="267" spans="1:44" ht="15" thickBot="1" x14ac:dyDescent="0.4">
      <c r="A267" s="125" t="s">
        <v>156</v>
      </c>
      <c r="B267" s="126" t="s">
        <v>190</v>
      </c>
      <c r="G267" s="120"/>
      <c r="AR267" s="3" t="s">
        <v>158</v>
      </c>
    </row>
    <row r="268" spans="1:44" x14ac:dyDescent="0.35">
      <c r="A268" s="4"/>
      <c r="B268" s="4"/>
      <c r="C268" s="4"/>
      <c r="D268" s="4"/>
      <c r="E268" s="4"/>
      <c r="F268" s="4"/>
      <c r="G268" s="121"/>
      <c r="H268" s="4"/>
      <c r="I268" s="4"/>
      <c r="J268" s="4"/>
      <c r="K268" s="4"/>
      <c r="L268" s="4"/>
      <c r="M268" s="4"/>
      <c r="N268" s="4"/>
      <c r="O268" s="4"/>
      <c r="P268" s="4"/>
      <c r="Q268" s="4"/>
      <c r="R268" s="4"/>
      <c r="S268" s="4"/>
      <c r="T268" s="4"/>
      <c r="U268" s="4"/>
      <c r="V268" s="658" t="s">
        <v>159</v>
      </c>
      <c r="W268" s="659"/>
      <c r="X268" s="659"/>
      <c r="Y268" s="659"/>
      <c r="Z268" s="659"/>
      <c r="AA268" s="658" t="s">
        <v>160</v>
      </c>
      <c r="AB268" s="659"/>
      <c r="AC268" s="659"/>
      <c r="AD268" s="659"/>
      <c r="AE268" s="659"/>
      <c r="AF268" s="658" t="s">
        <v>161</v>
      </c>
      <c r="AG268" s="659"/>
      <c r="AH268" s="659"/>
      <c r="AI268" s="659"/>
      <c r="AJ268" s="660"/>
      <c r="AK268" s="655" t="s">
        <v>162</v>
      </c>
      <c r="AL268" s="656"/>
      <c r="AM268" s="656"/>
      <c r="AN268" s="656"/>
      <c r="AO268" s="656"/>
      <c r="AP268" s="657"/>
      <c r="AQ268" s="4"/>
      <c r="AR268" t="s">
        <v>163</v>
      </c>
    </row>
    <row r="269" spans="1:44" ht="43.5" x14ac:dyDescent="0.35">
      <c r="A269" s="4"/>
      <c r="B269" s="69" t="s">
        <v>56</v>
      </c>
      <c r="C269" s="70" t="s">
        <v>57</v>
      </c>
      <c r="D269" s="70" t="s">
        <v>58</v>
      </c>
      <c r="E269" s="69" t="s">
        <v>164</v>
      </c>
      <c r="F269" s="71" t="s">
        <v>59</v>
      </c>
      <c r="G269" s="121"/>
      <c r="H269" s="284" t="s">
        <v>165</v>
      </c>
      <c r="I269" s="285" t="s">
        <v>166</v>
      </c>
      <c r="J269" s="285" t="s">
        <v>167</v>
      </c>
      <c r="K269" s="286" t="s">
        <v>168</v>
      </c>
      <c r="L269" s="285" t="s">
        <v>169</v>
      </c>
      <c r="M269" s="285" t="s">
        <v>170</v>
      </c>
      <c r="N269" s="285" t="s">
        <v>171</v>
      </c>
      <c r="O269" s="287" t="s">
        <v>172</v>
      </c>
      <c r="Q269" s="114" t="s">
        <v>173</v>
      </c>
      <c r="R269" s="115" t="s">
        <v>174</v>
      </c>
      <c r="S269" s="116" t="s">
        <v>175</v>
      </c>
      <c r="T269" s="72" t="s">
        <v>176</v>
      </c>
      <c r="V269" s="76" t="s">
        <v>177</v>
      </c>
      <c r="W269" s="77" t="s">
        <v>178</v>
      </c>
      <c r="X269" s="77" t="s">
        <v>179</v>
      </c>
      <c r="Y269" s="77" t="s">
        <v>180</v>
      </c>
      <c r="Z269" s="78" t="s">
        <v>181</v>
      </c>
      <c r="AA269" s="76" t="s">
        <v>177</v>
      </c>
      <c r="AB269" s="77" t="s">
        <v>178</v>
      </c>
      <c r="AC269" s="77" t="s">
        <v>179</v>
      </c>
      <c r="AD269" s="77" t="s">
        <v>180</v>
      </c>
      <c r="AE269" s="78" t="s">
        <v>181</v>
      </c>
      <c r="AF269" s="76" t="s">
        <v>177</v>
      </c>
      <c r="AG269" s="77" t="s">
        <v>178</v>
      </c>
      <c r="AH269" s="77" t="s">
        <v>179</v>
      </c>
      <c r="AI269" s="77" t="s">
        <v>180</v>
      </c>
      <c r="AJ269" s="79" t="s">
        <v>181</v>
      </c>
      <c r="AK269" s="80" t="s">
        <v>173</v>
      </c>
      <c r="AL269" s="81"/>
      <c r="AM269" s="81" t="s">
        <v>174</v>
      </c>
      <c r="AN269" s="81"/>
      <c r="AO269" s="81" t="s">
        <v>175</v>
      </c>
      <c r="AP269" s="82"/>
      <c r="AR269" t="s">
        <v>182</v>
      </c>
    </row>
    <row r="270" spans="1:44" ht="15" thickBot="1" x14ac:dyDescent="0.4">
      <c r="F270" s="5"/>
      <c r="G270" s="120"/>
      <c r="AR270" t="s">
        <v>183</v>
      </c>
    </row>
    <row r="271" spans="1:44" x14ac:dyDescent="0.35">
      <c r="A271" s="661" t="s">
        <v>60</v>
      </c>
      <c r="B271" s="255" t="s">
        <v>61</v>
      </c>
      <c r="C271" s="212">
        <v>1</v>
      </c>
      <c r="D271" s="212">
        <v>2</v>
      </c>
      <c r="E271" s="212">
        <f t="shared" ref="E271:E290" si="40">COUNTA(Q271:S271)</f>
        <v>2</v>
      </c>
      <c r="F271" s="213" cm="1">
        <f t="array" ref="F271">INDEX(CALCOLI!$R$12:$AC$12, ,_xlfn.XMATCH(B267,CALCOLI!$R$1:$AC$1,0))</f>
        <v>330</v>
      </c>
      <c r="G271" s="190"/>
      <c r="H271" s="255">
        <v>0.1</v>
      </c>
      <c r="I271" s="212">
        <v>10</v>
      </c>
      <c r="J271" s="212" t="s">
        <v>184</v>
      </c>
      <c r="K271" s="212">
        <v>0</v>
      </c>
      <c r="L271" s="212">
        <v>1</v>
      </c>
      <c r="M271" s="212" t="s">
        <v>184</v>
      </c>
      <c r="N271" s="212">
        <v>0</v>
      </c>
      <c r="O271" s="256">
        <v>0</v>
      </c>
      <c r="P271" s="1"/>
      <c r="Q271" s="255" t="str" cm="1">
        <f t="array" ref="Q271">INDEX(CALCOLI!$R$17:$AC$17, ,_xlfn.XMATCH(B267,CALCOLI!$R$1:$AC$1,0))</f>
        <v>264,324</v>
      </c>
      <c r="R271" s="212" t="str" cm="1">
        <f t="array" ref="R271">INDEX(CALCOLI!$R$18:$AC$18, ,_xlfn.XMATCH(B267,CALCOLI!$R$1:$AC$1,0))</f>
        <v>1037,1307</v>
      </c>
      <c r="S271" s="212"/>
      <c r="T271" s="256">
        <v>0.1</v>
      </c>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t="s">
        <v>185</v>
      </c>
    </row>
    <row r="272" spans="1:44" x14ac:dyDescent="0.35">
      <c r="A272" s="662"/>
      <c r="B272" s="288" t="s">
        <v>62</v>
      </c>
      <c r="C272" s="214"/>
      <c r="D272" s="214"/>
      <c r="E272" s="214">
        <f t="shared" si="40"/>
        <v>2</v>
      </c>
      <c r="F272" s="215" cm="1">
        <f t="array" ref="F272">INDEX(CALCOLI!$R$12:$AC$12, ,_xlfn.XMATCH(B267,CALCOLI!$R$1:$AC$1,0))</f>
        <v>330</v>
      </c>
      <c r="G272" s="191"/>
      <c r="H272" s="257">
        <v>0.1</v>
      </c>
      <c r="I272" s="215">
        <v>10</v>
      </c>
      <c r="J272" s="215" t="s">
        <v>184</v>
      </c>
      <c r="K272" s="215">
        <v>0</v>
      </c>
      <c r="L272" s="215">
        <v>1</v>
      </c>
      <c r="M272" s="215" t="s">
        <v>184</v>
      </c>
      <c r="N272" s="215">
        <v>0</v>
      </c>
      <c r="O272" s="258">
        <v>0</v>
      </c>
      <c r="P272" s="1"/>
      <c r="Q272" s="257" t="str" cm="1">
        <f t="array" ref="Q272">INDEX(CALCOLI!$R$17:$AC$17, ,_xlfn.XMATCH(B267,CALCOLI!$R$1:$AC$1,0))</f>
        <v>264,324</v>
      </c>
      <c r="R272" s="215" t="str" cm="1">
        <f t="array" ref="R272">INDEX(CALCOLI!$R$18:$AC$18, ,_xlfn.XMATCH(B267,CALCOLI!$R$1:$AC$1,0))</f>
        <v>1037,1307</v>
      </c>
      <c r="S272" s="215"/>
      <c r="T272" s="258">
        <v>0.1</v>
      </c>
      <c r="U272" s="1"/>
      <c r="V272" s="192"/>
      <c r="W272" s="1"/>
      <c r="X272" s="1"/>
      <c r="Y272" s="192"/>
      <c r="Z272" s="192"/>
      <c r="AA272" s="192"/>
      <c r="AB272" s="192"/>
      <c r="AC272" s="192"/>
      <c r="AD272" s="192"/>
      <c r="AE272" s="1"/>
      <c r="AF272" s="1"/>
      <c r="AG272" s="1"/>
      <c r="AH272" s="1"/>
      <c r="AI272" s="1"/>
      <c r="AJ272" s="1"/>
      <c r="AK272" s="1"/>
      <c r="AL272" s="1"/>
      <c r="AM272" s="1"/>
      <c r="AN272" s="1"/>
      <c r="AO272" s="1"/>
      <c r="AP272" s="1"/>
      <c r="AQ272" s="1"/>
      <c r="AR272" s="1" t="s">
        <v>157</v>
      </c>
    </row>
    <row r="273" spans="1:44" x14ac:dyDescent="0.35">
      <c r="A273" s="662"/>
      <c r="B273" s="259" t="s">
        <v>63</v>
      </c>
      <c r="C273" s="218"/>
      <c r="D273" s="218"/>
      <c r="E273" s="217">
        <f t="shared" si="40"/>
        <v>2</v>
      </c>
      <c r="F273" s="219" cm="1">
        <f t="array" ref="F273">INDEX(CALCOLI!$R$20:$AC$20, ,_xlfn.XMATCH(B267,CALCOLI!$R$1:$AC$1,0))</f>
        <v>667</v>
      </c>
      <c r="G273" s="193"/>
      <c r="H273" s="259">
        <v>0.1</v>
      </c>
      <c r="I273" s="217">
        <v>1</v>
      </c>
      <c r="J273" s="217" t="s">
        <v>184</v>
      </c>
      <c r="K273" s="217">
        <v>0</v>
      </c>
      <c r="L273" s="217">
        <v>1</v>
      </c>
      <c r="M273" s="217" t="s">
        <v>186</v>
      </c>
      <c r="N273" s="217">
        <v>0</v>
      </c>
      <c r="O273" s="260">
        <v>2</v>
      </c>
      <c r="P273" s="1"/>
      <c r="Q273" s="259" t="str" cm="1">
        <f t="array" ref="Q273">INDEX(CALCOLI!$R$21:$AC$21, ,_xlfn.XMATCH(B267,CALCOLI!$R$1:$AC$1,0))</f>
        <v>1067,1440</v>
      </c>
      <c r="R273" s="217" t="str" cm="1">
        <f t="array" ref="R273">INDEX(CALCOLI!$R$22:$AC$22, ,_xlfn.XMATCH(B267,CALCOLI!$R$1:$AC$1,0))</f>
        <v>0,294</v>
      </c>
      <c r="S273" s="217"/>
      <c r="T273" s="260">
        <v>0.1</v>
      </c>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t="s">
        <v>187</v>
      </c>
    </row>
    <row r="274" spans="1:44" ht="15" thickBot="1" x14ac:dyDescent="0.4">
      <c r="A274" s="663"/>
      <c r="B274" s="291"/>
      <c r="C274" s="216"/>
      <c r="D274" s="216"/>
      <c r="E274" s="214">
        <f t="shared" si="40"/>
        <v>0</v>
      </c>
      <c r="F274" s="292"/>
      <c r="G274" s="194"/>
      <c r="H274" s="272"/>
      <c r="I274" s="273"/>
      <c r="J274" s="273"/>
      <c r="K274" s="273"/>
      <c r="L274" s="273"/>
      <c r="M274" s="273"/>
      <c r="N274" s="273"/>
      <c r="O274" s="274"/>
      <c r="P274" s="1"/>
      <c r="Q274" s="272"/>
      <c r="R274" s="273"/>
      <c r="S274" s="273"/>
      <c r="T274" s="274"/>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t="s">
        <v>188</v>
      </c>
    </row>
    <row r="275" spans="1:44" x14ac:dyDescent="0.35">
      <c r="A275" s="667" t="s">
        <v>64</v>
      </c>
      <c r="B275" s="275" t="s">
        <v>65</v>
      </c>
      <c r="C275" s="220">
        <v>1</v>
      </c>
      <c r="D275" s="220">
        <v>2</v>
      </c>
      <c r="E275" s="220">
        <f t="shared" si="40"/>
        <v>1</v>
      </c>
      <c r="F275" s="242">
        <v>120</v>
      </c>
      <c r="G275" s="190"/>
      <c r="H275" s="270">
        <v>0.2</v>
      </c>
      <c r="I275" s="270">
        <v>30</v>
      </c>
      <c r="J275" s="270" t="s">
        <v>184</v>
      </c>
      <c r="K275" s="270">
        <v>0</v>
      </c>
      <c r="L275" s="270">
        <v>1</v>
      </c>
      <c r="M275" s="270" t="s">
        <v>184</v>
      </c>
      <c r="N275" s="270">
        <v>0</v>
      </c>
      <c r="O275" s="271">
        <v>0</v>
      </c>
      <c r="P275" s="1"/>
      <c r="Q275" s="566" t="s">
        <v>192</v>
      </c>
      <c r="R275" s="220"/>
      <c r="S275" s="220"/>
      <c r="T275" s="242">
        <v>0.1</v>
      </c>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t="s">
        <v>189</v>
      </c>
    </row>
    <row r="276" spans="1:44" x14ac:dyDescent="0.35">
      <c r="A276" s="668"/>
      <c r="B276" s="262" t="s">
        <v>66</v>
      </c>
      <c r="C276" s="223">
        <v>1</v>
      </c>
      <c r="D276" s="223">
        <v>7</v>
      </c>
      <c r="E276" s="223">
        <f t="shared" si="40"/>
        <v>2</v>
      </c>
      <c r="F276" s="245">
        <v>120</v>
      </c>
      <c r="G276" s="191"/>
      <c r="H276" s="223">
        <v>0.4</v>
      </c>
      <c r="I276" s="223">
        <v>20</v>
      </c>
      <c r="J276" s="223" t="s">
        <v>184</v>
      </c>
      <c r="K276" s="223">
        <v>0</v>
      </c>
      <c r="L276" s="223">
        <v>0.8</v>
      </c>
      <c r="M276" s="223" t="s">
        <v>184</v>
      </c>
      <c r="N276" s="223">
        <v>0</v>
      </c>
      <c r="O276" s="245">
        <v>0</v>
      </c>
      <c r="P276" s="1"/>
      <c r="Q276" s="568" t="s">
        <v>500</v>
      </c>
      <c r="R276" s="569" t="s">
        <v>491</v>
      </c>
      <c r="S276" s="223"/>
      <c r="T276" s="245">
        <v>0.2</v>
      </c>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t="s">
        <v>190</v>
      </c>
    </row>
    <row r="277" spans="1:44" x14ac:dyDescent="0.35">
      <c r="A277" s="668"/>
      <c r="B277" s="261" t="s">
        <v>67</v>
      </c>
      <c r="C277" s="221">
        <v>1</v>
      </c>
      <c r="D277" s="221">
        <v>40</v>
      </c>
      <c r="E277" s="221">
        <f t="shared" si="40"/>
        <v>1</v>
      </c>
      <c r="F277" s="243">
        <v>120</v>
      </c>
      <c r="G277" s="191"/>
      <c r="H277" s="221">
        <v>0.25</v>
      </c>
      <c r="I277" s="221">
        <v>30</v>
      </c>
      <c r="J277" s="221" t="s">
        <v>184</v>
      </c>
      <c r="K277" s="221">
        <v>0</v>
      </c>
      <c r="L277" s="221">
        <v>0.8</v>
      </c>
      <c r="M277" s="221" t="s">
        <v>184</v>
      </c>
      <c r="N277" s="221">
        <v>0</v>
      </c>
      <c r="O277" s="243">
        <v>0</v>
      </c>
      <c r="P277" s="1"/>
      <c r="Q277" s="567" t="s">
        <v>490</v>
      </c>
      <c r="R277" s="221"/>
      <c r="S277" s="221"/>
      <c r="T277" s="243">
        <v>0.15</v>
      </c>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row>
    <row r="278" spans="1:44" x14ac:dyDescent="0.35">
      <c r="A278" s="668"/>
      <c r="B278" s="262" t="s">
        <v>68</v>
      </c>
      <c r="C278" s="223">
        <v>2</v>
      </c>
      <c r="D278" s="223">
        <v>20</v>
      </c>
      <c r="E278" s="223">
        <f t="shared" si="40"/>
        <v>1</v>
      </c>
      <c r="F278" s="245">
        <v>120</v>
      </c>
      <c r="G278" s="191"/>
      <c r="H278" s="223">
        <v>0.4</v>
      </c>
      <c r="I278" s="223">
        <v>20</v>
      </c>
      <c r="J278" s="223" t="s">
        <v>184</v>
      </c>
      <c r="K278" s="223">
        <v>0</v>
      </c>
      <c r="L278" s="223">
        <v>0.8</v>
      </c>
      <c r="M278" s="223" t="s">
        <v>184</v>
      </c>
      <c r="N278" s="223">
        <v>0</v>
      </c>
      <c r="O278" s="245">
        <v>0</v>
      </c>
      <c r="P278" s="1"/>
      <c r="Q278" s="568" t="s">
        <v>192</v>
      </c>
      <c r="R278" s="223"/>
      <c r="S278" s="223"/>
      <c r="T278" s="245">
        <v>0.2</v>
      </c>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row>
    <row r="279" spans="1:44" ht="15" thickBot="1" x14ac:dyDescent="0.4">
      <c r="A279" s="669"/>
      <c r="B279" s="276"/>
      <c r="C279" s="222"/>
      <c r="D279" s="222"/>
      <c r="E279" s="221">
        <f t="shared" si="40"/>
        <v>0</v>
      </c>
      <c r="F279" s="244"/>
      <c r="G279" s="194"/>
      <c r="H279" s="222"/>
      <c r="I279" s="222"/>
      <c r="J279" s="222"/>
      <c r="K279" s="222"/>
      <c r="L279" s="222"/>
      <c r="M279" s="222"/>
      <c r="N279" s="222"/>
      <c r="O279" s="244"/>
      <c r="P279" s="1"/>
      <c r="Q279" s="276"/>
      <c r="R279" s="222"/>
      <c r="S279" s="222"/>
      <c r="T279" s="244"/>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row>
    <row r="280" spans="1:44" x14ac:dyDescent="0.35">
      <c r="A280" s="670" t="s">
        <v>69</v>
      </c>
      <c r="B280" s="277" t="s">
        <v>70</v>
      </c>
      <c r="C280" s="224"/>
      <c r="D280" s="224"/>
      <c r="E280" s="224">
        <f t="shared" si="40"/>
        <v>2</v>
      </c>
      <c r="F280" s="225" cm="1">
        <f t="array" ref="F280">INDEX(CALCOLI!$R$2:$AC$2, ,_xlfn.XMATCH(B267,CALCOLI!$R$1:$AC$1,0))</f>
        <v>60</v>
      </c>
      <c r="G280" s="190"/>
      <c r="H280" s="224">
        <v>0.2</v>
      </c>
      <c r="I280" s="224">
        <v>30</v>
      </c>
      <c r="J280" s="224" t="s">
        <v>184</v>
      </c>
      <c r="K280" s="224">
        <v>0</v>
      </c>
      <c r="L280" s="224">
        <v>1</v>
      </c>
      <c r="M280" s="224" t="s">
        <v>184</v>
      </c>
      <c r="N280" s="224">
        <v>0</v>
      </c>
      <c r="O280" s="246">
        <v>0</v>
      </c>
      <c r="P280" s="1"/>
      <c r="Q280" s="277" t="str" cm="1">
        <f t="array" ref="Q280">INDEX(CALCOLI!$R$5:$AC$5, ,_xlfn.XMATCH(B267,CALCOLI!$R$1:$AC$1,0))</f>
        <v>360,420</v>
      </c>
      <c r="R280" s="224" t="str" cm="1">
        <f t="array" ref="R280">INDEX(CALCOLI!$R$6:$AC$6, ,_xlfn.XMATCH(B267,CALCOLI!$R$1:$AC$1,0))</f>
        <v>900,900</v>
      </c>
      <c r="S280" s="224"/>
      <c r="T280" s="246">
        <v>0.1</v>
      </c>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row>
    <row r="281" spans="1:44" x14ac:dyDescent="0.35">
      <c r="A281" s="671"/>
      <c r="B281" s="264" t="s">
        <v>71</v>
      </c>
      <c r="C281" s="227"/>
      <c r="D281" s="227"/>
      <c r="E281" s="227">
        <f t="shared" si="40"/>
        <v>2</v>
      </c>
      <c r="F281" s="228" cm="1">
        <f t="array" ref="F281">INDEX(CALCOLI!$R$2:$AC$2, ,_xlfn.XMATCH(B267,CALCOLI!$R$1:$AC$1,0))</f>
        <v>60</v>
      </c>
      <c r="G281" s="191"/>
      <c r="H281" s="227">
        <v>0.2</v>
      </c>
      <c r="I281" s="227">
        <v>30</v>
      </c>
      <c r="J281" s="227" t="s">
        <v>184</v>
      </c>
      <c r="K281" s="227">
        <v>0</v>
      </c>
      <c r="L281" s="227">
        <v>1</v>
      </c>
      <c r="M281" s="227" t="s">
        <v>184</v>
      </c>
      <c r="N281" s="227">
        <v>0</v>
      </c>
      <c r="O281" s="248">
        <v>0</v>
      </c>
      <c r="P281" s="1"/>
      <c r="Q281" s="264" t="str" cm="1">
        <f t="array" ref="Q281">INDEX(CALCOLI!$R$5:$AC$5, ,_xlfn.XMATCH(B267,CALCOLI!$R$1:$AC$1,0))</f>
        <v>360,420</v>
      </c>
      <c r="R281" s="227" t="str" cm="1">
        <f t="array" ref="R281">INDEX(CALCOLI!$R$6:$AC$6, ,_xlfn.XMATCH(B267,CALCOLI!$R$1:$AC$1,0))</f>
        <v>900,900</v>
      </c>
      <c r="S281" s="227"/>
      <c r="T281" s="248">
        <v>0.1</v>
      </c>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row>
    <row r="282" spans="1:44" x14ac:dyDescent="0.35">
      <c r="A282" s="671"/>
      <c r="B282" s="263" t="s">
        <v>72</v>
      </c>
      <c r="C282" s="226"/>
      <c r="D282" s="226"/>
      <c r="E282" s="226">
        <f t="shared" si="40"/>
        <v>0</v>
      </c>
      <c r="F282" s="247"/>
      <c r="G282" s="191"/>
      <c r="H282" s="226">
        <v>0.2</v>
      </c>
      <c r="I282" s="226">
        <v>30</v>
      </c>
      <c r="J282" s="226" t="s">
        <v>191</v>
      </c>
      <c r="K282" s="226">
        <v>0</v>
      </c>
      <c r="L282" s="226">
        <v>1</v>
      </c>
      <c r="M282" s="226" t="s">
        <v>184</v>
      </c>
      <c r="N282" s="226">
        <v>0</v>
      </c>
      <c r="O282" s="247">
        <v>0</v>
      </c>
      <c r="P282" s="1"/>
      <c r="Q282" s="263"/>
      <c r="R282" s="226"/>
      <c r="S282" s="226"/>
      <c r="T282" s="247">
        <v>0.1</v>
      </c>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row>
    <row r="283" spans="1:44" ht="15" thickBot="1" x14ac:dyDescent="0.4">
      <c r="A283" s="672"/>
      <c r="B283" s="278"/>
      <c r="C283" s="229"/>
      <c r="D283" s="229"/>
      <c r="E283" s="227">
        <f t="shared" si="40"/>
        <v>0</v>
      </c>
      <c r="F283" s="249"/>
      <c r="G283" s="194"/>
      <c r="H283" s="229"/>
      <c r="I283" s="229"/>
      <c r="J283" s="229"/>
      <c r="K283" s="229"/>
      <c r="L283" s="229"/>
      <c r="M283" s="229"/>
      <c r="N283" s="229"/>
      <c r="O283" s="249"/>
      <c r="P283" s="1"/>
      <c r="Q283" s="278"/>
      <c r="R283" s="229"/>
      <c r="S283" s="229"/>
      <c r="T283" s="249"/>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row>
    <row r="284" spans="1:44" x14ac:dyDescent="0.35">
      <c r="A284" s="673" t="s">
        <v>73</v>
      </c>
      <c r="B284" s="279" t="s">
        <v>74</v>
      </c>
      <c r="C284" s="230"/>
      <c r="D284" s="230"/>
      <c r="E284" s="230">
        <f t="shared" si="40"/>
        <v>0</v>
      </c>
      <c r="F284" s="250"/>
      <c r="G284" s="190"/>
      <c r="H284" s="230">
        <v>0.25</v>
      </c>
      <c r="I284" s="230">
        <v>2</v>
      </c>
      <c r="J284" s="230" t="s">
        <v>184</v>
      </c>
      <c r="K284" s="230">
        <v>0</v>
      </c>
      <c r="L284" s="230">
        <v>0.5</v>
      </c>
      <c r="M284" s="230" t="s">
        <v>184</v>
      </c>
      <c r="N284" s="230">
        <v>0</v>
      </c>
      <c r="O284" s="250">
        <v>0</v>
      </c>
      <c r="P284" s="1"/>
      <c r="Q284" s="279"/>
      <c r="R284" s="230"/>
      <c r="S284" s="230"/>
      <c r="T284" s="250">
        <v>0.2</v>
      </c>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row>
    <row r="285" spans="1:44" x14ac:dyDescent="0.35">
      <c r="A285" s="674"/>
      <c r="B285" s="266" t="s">
        <v>75</v>
      </c>
      <c r="C285" s="233"/>
      <c r="D285" s="233"/>
      <c r="E285" s="233">
        <f t="shared" si="40"/>
        <v>0</v>
      </c>
      <c r="F285" s="254"/>
      <c r="G285" s="191"/>
      <c r="H285" s="233">
        <v>0.25</v>
      </c>
      <c r="I285" s="233">
        <v>2</v>
      </c>
      <c r="J285" s="233" t="s">
        <v>184</v>
      </c>
      <c r="K285" s="233">
        <v>0</v>
      </c>
      <c r="L285" s="233">
        <v>0.5</v>
      </c>
      <c r="M285" s="233" t="s">
        <v>184</v>
      </c>
      <c r="N285" s="233">
        <v>0</v>
      </c>
      <c r="O285" s="254">
        <v>0</v>
      </c>
      <c r="P285" s="1"/>
      <c r="Q285" s="266"/>
      <c r="R285" s="233"/>
      <c r="S285" s="233"/>
      <c r="T285" s="254">
        <v>0.2</v>
      </c>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row>
    <row r="286" spans="1:44" x14ac:dyDescent="0.35">
      <c r="A286" s="674"/>
      <c r="B286" s="265" t="s">
        <v>76</v>
      </c>
      <c r="C286" s="231"/>
      <c r="D286" s="231"/>
      <c r="E286" s="231">
        <f t="shared" si="40"/>
        <v>0</v>
      </c>
      <c r="F286" s="251"/>
      <c r="G286" s="191"/>
      <c r="H286" s="231"/>
      <c r="I286" s="231"/>
      <c r="J286" s="231"/>
      <c r="K286" s="231"/>
      <c r="L286" s="231"/>
      <c r="M286" s="231"/>
      <c r="N286" s="231"/>
      <c r="O286" s="251"/>
      <c r="P286" s="1"/>
      <c r="Q286" s="265"/>
      <c r="R286" s="231"/>
      <c r="S286" s="231"/>
      <c r="T286" s="25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row>
    <row r="287" spans="1:44" x14ac:dyDescent="0.35">
      <c r="A287" s="674"/>
      <c r="B287" s="266" t="s">
        <v>77</v>
      </c>
      <c r="C287" s="233"/>
      <c r="D287" s="233"/>
      <c r="E287" s="233">
        <f t="shared" si="40"/>
        <v>0</v>
      </c>
      <c r="F287" s="254"/>
      <c r="G287" s="191"/>
      <c r="H287" s="233"/>
      <c r="I287" s="233"/>
      <c r="J287" s="233"/>
      <c r="K287" s="233"/>
      <c r="L287" s="233"/>
      <c r="M287" s="233"/>
      <c r="N287" s="233"/>
      <c r="O287" s="254"/>
      <c r="P287" s="1"/>
      <c r="Q287" s="266"/>
      <c r="R287" s="233"/>
      <c r="S287" s="233"/>
      <c r="T287" s="254"/>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row>
    <row r="288" spans="1:44" x14ac:dyDescent="0.35">
      <c r="A288" s="674"/>
      <c r="B288" s="265" t="s">
        <v>78</v>
      </c>
      <c r="C288" s="231"/>
      <c r="D288" s="231"/>
      <c r="E288" s="231">
        <f t="shared" si="40"/>
        <v>1</v>
      </c>
      <c r="F288" s="231">
        <v>1440</v>
      </c>
      <c r="G288" s="191"/>
      <c r="H288" s="231">
        <v>0</v>
      </c>
      <c r="I288" s="231">
        <v>30</v>
      </c>
      <c r="J288" s="252" t="s">
        <v>186</v>
      </c>
      <c r="K288" s="231">
        <v>3</v>
      </c>
      <c r="L288" s="231">
        <v>1</v>
      </c>
      <c r="M288" s="231" t="s">
        <v>184</v>
      </c>
      <c r="N288" s="231">
        <v>0</v>
      </c>
      <c r="O288" s="251">
        <v>0</v>
      </c>
      <c r="P288" s="1"/>
      <c r="Q288" s="265" t="s">
        <v>192</v>
      </c>
      <c r="R288" s="231"/>
      <c r="S288" s="231"/>
      <c r="T288" s="251">
        <v>0</v>
      </c>
      <c r="U288" s="1"/>
      <c r="V288" s="83">
        <v>150</v>
      </c>
      <c r="W288" s="84">
        <v>20</v>
      </c>
      <c r="X288" s="84">
        <v>5</v>
      </c>
      <c r="Y288" s="84">
        <v>10</v>
      </c>
      <c r="Z288" s="84"/>
      <c r="AA288" s="83">
        <v>150</v>
      </c>
      <c r="AB288" s="84">
        <v>15</v>
      </c>
      <c r="AC288" s="84">
        <v>5</v>
      </c>
      <c r="AD288" s="84">
        <v>15</v>
      </c>
      <c r="AE288" s="85"/>
      <c r="AF288" s="84">
        <v>150</v>
      </c>
      <c r="AG288" s="84">
        <v>10</v>
      </c>
      <c r="AH288" s="84">
        <v>5</v>
      </c>
      <c r="AI288" s="84">
        <v>20</v>
      </c>
      <c r="AJ288" s="84"/>
      <c r="AK288" s="83">
        <v>580.12</v>
      </c>
      <c r="AL288" s="86" t="s">
        <v>193</v>
      </c>
      <c r="AM288" s="84">
        <v>420.57900000000001</v>
      </c>
      <c r="AN288" s="86" t="s">
        <v>193</v>
      </c>
      <c r="AO288" s="84">
        <v>0.41899999999999998</v>
      </c>
      <c r="AP288" s="85">
        <v>1201.144</v>
      </c>
      <c r="AQ288" s="1"/>
      <c r="AR288" s="1"/>
    </row>
    <row r="289" spans="1:44" x14ac:dyDescent="0.35">
      <c r="A289" s="674"/>
      <c r="B289" s="266" t="s">
        <v>79</v>
      </c>
      <c r="C289" s="233"/>
      <c r="D289" s="233"/>
      <c r="E289" s="233">
        <f>COUNTA(Q289:S289)</f>
        <v>1</v>
      </c>
      <c r="F289" s="233">
        <v>1440</v>
      </c>
      <c r="G289" s="191"/>
      <c r="H289" s="233">
        <v>0</v>
      </c>
      <c r="I289" s="233">
        <v>30</v>
      </c>
      <c r="J289" s="233" t="s">
        <v>186</v>
      </c>
      <c r="K289" s="233">
        <v>3</v>
      </c>
      <c r="L289" s="233">
        <v>1</v>
      </c>
      <c r="M289" s="233" t="s">
        <v>184</v>
      </c>
      <c r="N289" s="233">
        <v>0</v>
      </c>
      <c r="O289" s="254">
        <v>0</v>
      </c>
      <c r="P289" s="1"/>
      <c r="Q289" s="266" t="s">
        <v>192</v>
      </c>
      <c r="R289" s="233"/>
      <c r="S289" s="233"/>
      <c r="T289" s="254"/>
      <c r="U289" s="1"/>
      <c r="V289" s="87"/>
      <c r="W289" s="88"/>
      <c r="X289" s="88"/>
      <c r="Y289" s="88"/>
      <c r="Z289" s="88"/>
      <c r="AA289" s="87"/>
      <c r="AB289" s="88"/>
      <c r="AC289" s="88"/>
      <c r="AD289" s="88"/>
      <c r="AE289" s="89"/>
      <c r="AF289" s="88"/>
      <c r="AG289" s="88"/>
      <c r="AH289" s="88"/>
      <c r="AI289" s="88"/>
      <c r="AJ289" s="88"/>
      <c r="AK289" s="87"/>
      <c r="AL289" s="88"/>
      <c r="AM289" s="88"/>
      <c r="AN289" s="88"/>
      <c r="AO289" s="88"/>
      <c r="AP289" s="89"/>
      <c r="AQ289" s="1"/>
      <c r="AR289" s="1"/>
    </row>
    <row r="290" spans="1:44" ht="15" thickBot="1" x14ac:dyDescent="0.4">
      <c r="A290" s="674"/>
      <c r="B290" s="293"/>
      <c r="C290" s="232"/>
      <c r="D290" s="232"/>
      <c r="E290" s="231">
        <f t="shared" si="40"/>
        <v>0</v>
      </c>
      <c r="F290" s="253"/>
      <c r="G290" s="191"/>
      <c r="H290" s="232"/>
      <c r="I290" s="232"/>
      <c r="J290" s="232"/>
      <c r="K290" s="232"/>
      <c r="L290" s="232"/>
      <c r="M290" s="232"/>
      <c r="N290" s="232"/>
      <c r="O290" s="253"/>
      <c r="P290" s="1"/>
      <c r="Q290" s="280"/>
      <c r="R290" s="281"/>
      <c r="S290" s="281"/>
      <c r="T290" s="282"/>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row>
    <row r="291" spans="1:44" x14ac:dyDescent="0.35">
      <c r="A291" s="664" t="s">
        <v>80</v>
      </c>
      <c r="B291" s="283" t="s">
        <v>81</v>
      </c>
      <c r="C291" s="234"/>
      <c r="D291" s="234"/>
      <c r="E291" s="234">
        <f>COUNTA(Q291:S291)</f>
        <v>0</v>
      </c>
      <c r="F291" s="235"/>
      <c r="G291" s="190"/>
      <c r="H291" s="234"/>
      <c r="I291" s="234"/>
      <c r="J291" s="234"/>
      <c r="K291" s="234"/>
      <c r="L291" s="234"/>
      <c r="M291" s="234"/>
      <c r="N291" s="234">
        <v>0</v>
      </c>
      <c r="O291" s="235"/>
      <c r="P291" s="1"/>
      <c r="Q291" s="283"/>
      <c r="R291" s="234"/>
      <c r="S291" s="234"/>
      <c r="T291" s="235"/>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row>
    <row r="292" spans="1:44" x14ac:dyDescent="0.35">
      <c r="A292" s="665"/>
      <c r="B292" s="268" t="s">
        <v>82</v>
      </c>
      <c r="C292" s="238"/>
      <c r="D292" s="238"/>
      <c r="E292" s="238">
        <f>COUNTA(Q296:S296)</f>
        <v>0</v>
      </c>
      <c r="F292" s="239"/>
      <c r="G292" s="191"/>
      <c r="H292" s="238"/>
      <c r="I292" s="238"/>
      <c r="J292" s="238"/>
      <c r="K292" s="238"/>
      <c r="L292" s="238"/>
      <c r="M292" s="238"/>
      <c r="N292" s="238">
        <v>0</v>
      </c>
      <c r="O292" s="239"/>
      <c r="P292" s="1"/>
      <c r="Q292" s="268"/>
      <c r="R292" s="238"/>
      <c r="S292" s="238"/>
      <c r="T292" s="239"/>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row>
    <row r="293" spans="1:44" x14ac:dyDescent="0.35">
      <c r="A293" s="665"/>
      <c r="B293" s="267"/>
      <c r="C293" s="236"/>
      <c r="D293" s="236"/>
      <c r="E293" s="236">
        <f t="shared" ref="E293" si="41">COUNTA(Q293:S293)</f>
        <v>0</v>
      </c>
      <c r="F293" s="237"/>
      <c r="G293" s="191"/>
      <c r="H293" s="236"/>
      <c r="I293" s="236"/>
      <c r="J293" s="236"/>
      <c r="K293" s="236"/>
      <c r="L293" s="236"/>
      <c r="M293" s="236"/>
      <c r="N293" s="236"/>
      <c r="O293" s="237"/>
      <c r="P293" s="1"/>
      <c r="Q293" s="267"/>
      <c r="R293" s="236"/>
      <c r="S293" s="236"/>
      <c r="T293" s="237"/>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row>
    <row r="294" spans="1:44" x14ac:dyDescent="0.35">
      <c r="A294" s="665"/>
      <c r="B294" s="268"/>
      <c r="C294" s="238"/>
      <c r="D294" s="238"/>
      <c r="E294" s="238">
        <f t="shared" ref="E294" si="42">COUNTA(Q298:S298)</f>
        <v>0</v>
      </c>
      <c r="F294" s="239"/>
      <c r="G294" s="191"/>
      <c r="H294" s="238"/>
      <c r="I294" s="238"/>
      <c r="J294" s="238"/>
      <c r="K294" s="238"/>
      <c r="L294" s="238"/>
      <c r="M294" s="238"/>
      <c r="N294" s="238"/>
      <c r="O294" s="239"/>
      <c r="P294" s="1"/>
      <c r="Q294" s="268"/>
      <c r="R294" s="238"/>
      <c r="S294" s="238"/>
      <c r="T294" s="239"/>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row>
    <row r="295" spans="1:44" x14ac:dyDescent="0.35">
      <c r="A295" s="665"/>
      <c r="B295" s="267"/>
      <c r="C295" s="236"/>
      <c r="D295" s="236"/>
      <c r="E295" s="236">
        <f t="shared" ref="E295" si="43">COUNTA(Q295:S295)</f>
        <v>0</v>
      </c>
      <c r="F295" s="237"/>
      <c r="G295" s="191"/>
      <c r="H295" s="236"/>
      <c r="I295" s="236"/>
      <c r="J295" s="236"/>
      <c r="K295" s="236"/>
      <c r="L295" s="236"/>
      <c r="M295" s="236"/>
      <c r="N295" s="236"/>
      <c r="O295" s="237"/>
      <c r="P295" s="1"/>
      <c r="Q295" s="267"/>
      <c r="R295" s="236"/>
      <c r="S295" s="236"/>
      <c r="T295" s="237"/>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row>
    <row r="296" spans="1:44" ht="15" thickBot="1" x14ac:dyDescent="0.4">
      <c r="A296" s="666"/>
      <c r="B296" s="269"/>
      <c r="C296" s="240"/>
      <c r="D296" s="240"/>
      <c r="E296" s="240">
        <f t="shared" ref="E296" si="44">COUNTA(Q300:S300)</f>
        <v>0</v>
      </c>
      <c r="F296" s="241"/>
      <c r="G296" s="194"/>
      <c r="H296" s="240"/>
      <c r="I296" s="240"/>
      <c r="J296" s="240"/>
      <c r="K296" s="240"/>
      <c r="L296" s="240"/>
      <c r="M296" s="240"/>
      <c r="N296" s="240"/>
      <c r="O296" s="241"/>
      <c r="P296" s="1"/>
      <c r="Q296" s="269"/>
      <c r="R296" s="240"/>
      <c r="S296" s="240"/>
      <c r="T296" s="24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row>
    <row r="297" spans="1:44" ht="15" thickBot="1" x14ac:dyDescent="0.4">
      <c r="A297" s="120"/>
      <c r="B297" s="120"/>
      <c r="C297" s="120"/>
      <c r="D297" s="120"/>
      <c r="E297" s="120"/>
      <c r="F297" s="120"/>
      <c r="G297" s="120"/>
      <c r="H297" s="120"/>
      <c r="I297" s="120"/>
      <c r="J297" s="120"/>
      <c r="K297" s="120"/>
      <c r="L297" s="120"/>
      <c r="M297" s="120"/>
      <c r="N297" s="120"/>
      <c r="O297" s="120"/>
      <c r="P297" s="120"/>
      <c r="Q297" s="120"/>
      <c r="R297" s="120"/>
      <c r="S297" s="120"/>
      <c r="T297" s="120"/>
      <c r="U297" s="120"/>
      <c r="V297" s="120"/>
      <c r="W297" s="120"/>
      <c r="X297" s="120"/>
      <c r="Y297" s="120"/>
      <c r="Z297" s="120"/>
      <c r="AA297" s="120"/>
      <c r="AB297" s="120"/>
      <c r="AC297" s="120"/>
      <c r="AD297" s="120"/>
      <c r="AE297" s="120"/>
      <c r="AF297" s="120"/>
      <c r="AG297" s="120"/>
      <c r="AH297" s="120"/>
      <c r="AI297" s="120"/>
      <c r="AJ297" s="120"/>
      <c r="AK297" s="120"/>
      <c r="AL297" s="120"/>
      <c r="AM297" s="120"/>
      <c r="AN297" s="120"/>
      <c r="AO297" s="120"/>
      <c r="AP297" s="120"/>
      <c r="AQ297" s="120"/>
    </row>
    <row r="298" spans="1:44" x14ac:dyDescent="0.35">
      <c r="A298" s="122" t="s">
        <v>152</v>
      </c>
      <c r="B298" s="178" t="s">
        <v>460</v>
      </c>
      <c r="G298" s="120"/>
      <c r="AR298" t="s">
        <v>153</v>
      </c>
    </row>
    <row r="299" spans="1:44" x14ac:dyDescent="0.35">
      <c r="A299" s="123" t="s">
        <v>154</v>
      </c>
      <c r="B299" s="181">
        <v>1</v>
      </c>
      <c r="G299" s="120"/>
      <c r="AR299" t="s">
        <v>155</v>
      </c>
    </row>
    <row r="300" spans="1:44" ht="15" thickBot="1" x14ac:dyDescent="0.4">
      <c r="A300" s="125" t="s">
        <v>156</v>
      </c>
      <c r="B300" s="126" t="s">
        <v>190</v>
      </c>
      <c r="G300" s="120"/>
      <c r="AR300" s="3" t="s">
        <v>158</v>
      </c>
    </row>
    <row r="301" spans="1:44" x14ac:dyDescent="0.35">
      <c r="A301" s="4"/>
      <c r="B301" s="4"/>
      <c r="C301" s="4"/>
      <c r="D301" s="4"/>
      <c r="E301" s="4"/>
      <c r="F301" s="4"/>
      <c r="G301" s="121"/>
      <c r="H301" s="4"/>
      <c r="I301" s="4"/>
      <c r="J301" s="4"/>
      <c r="K301" s="4"/>
      <c r="L301" s="4"/>
      <c r="M301" s="4"/>
      <c r="N301" s="4"/>
      <c r="O301" s="4"/>
      <c r="P301" s="4"/>
      <c r="Q301" s="4"/>
      <c r="R301" s="4"/>
      <c r="S301" s="4"/>
      <c r="T301" s="4"/>
      <c r="U301" s="4"/>
      <c r="V301" s="658" t="s">
        <v>159</v>
      </c>
      <c r="W301" s="659"/>
      <c r="X301" s="659"/>
      <c r="Y301" s="659"/>
      <c r="Z301" s="659"/>
      <c r="AA301" s="658" t="s">
        <v>160</v>
      </c>
      <c r="AB301" s="659"/>
      <c r="AC301" s="659"/>
      <c r="AD301" s="659"/>
      <c r="AE301" s="659"/>
      <c r="AF301" s="658" t="s">
        <v>161</v>
      </c>
      <c r="AG301" s="659"/>
      <c r="AH301" s="659"/>
      <c r="AI301" s="659"/>
      <c r="AJ301" s="660"/>
      <c r="AK301" s="655" t="s">
        <v>162</v>
      </c>
      <c r="AL301" s="656"/>
      <c r="AM301" s="656"/>
      <c r="AN301" s="656"/>
      <c r="AO301" s="656"/>
      <c r="AP301" s="657"/>
      <c r="AQ301" s="4"/>
      <c r="AR301" t="s">
        <v>163</v>
      </c>
    </row>
    <row r="302" spans="1:44" ht="43.5" x14ac:dyDescent="0.35">
      <c r="A302" s="4"/>
      <c r="B302" s="69" t="s">
        <v>56</v>
      </c>
      <c r="C302" s="70" t="s">
        <v>57</v>
      </c>
      <c r="D302" s="70" t="s">
        <v>58</v>
      </c>
      <c r="E302" s="69" t="s">
        <v>164</v>
      </c>
      <c r="F302" s="71" t="s">
        <v>59</v>
      </c>
      <c r="G302" s="121"/>
      <c r="H302" s="284" t="s">
        <v>165</v>
      </c>
      <c r="I302" s="285" t="s">
        <v>166</v>
      </c>
      <c r="J302" s="285" t="s">
        <v>167</v>
      </c>
      <c r="K302" s="286" t="s">
        <v>168</v>
      </c>
      <c r="L302" s="285" t="s">
        <v>169</v>
      </c>
      <c r="M302" s="285" t="s">
        <v>170</v>
      </c>
      <c r="N302" s="285" t="s">
        <v>171</v>
      </c>
      <c r="O302" s="287" t="s">
        <v>172</v>
      </c>
      <c r="Q302" s="114" t="s">
        <v>173</v>
      </c>
      <c r="R302" s="115" t="s">
        <v>174</v>
      </c>
      <c r="S302" s="116" t="s">
        <v>175</v>
      </c>
      <c r="T302" s="72" t="s">
        <v>176</v>
      </c>
      <c r="V302" s="76" t="s">
        <v>177</v>
      </c>
      <c r="W302" s="77" t="s">
        <v>178</v>
      </c>
      <c r="X302" s="77" t="s">
        <v>179</v>
      </c>
      <c r="Y302" s="77" t="s">
        <v>180</v>
      </c>
      <c r="Z302" s="78" t="s">
        <v>181</v>
      </c>
      <c r="AA302" s="76" t="s">
        <v>177</v>
      </c>
      <c r="AB302" s="77" t="s">
        <v>178</v>
      </c>
      <c r="AC302" s="77" t="s">
        <v>179</v>
      </c>
      <c r="AD302" s="77" t="s">
        <v>180</v>
      </c>
      <c r="AE302" s="78" t="s">
        <v>181</v>
      </c>
      <c r="AF302" s="76" t="s">
        <v>177</v>
      </c>
      <c r="AG302" s="77" t="s">
        <v>178</v>
      </c>
      <c r="AH302" s="77" t="s">
        <v>179</v>
      </c>
      <c r="AI302" s="77" t="s">
        <v>180</v>
      </c>
      <c r="AJ302" s="79" t="s">
        <v>181</v>
      </c>
      <c r="AK302" s="80" t="s">
        <v>173</v>
      </c>
      <c r="AL302" s="81"/>
      <c r="AM302" s="81" t="s">
        <v>174</v>
      </c>
      <c r="AN302" s="81"/>
      <c r="AO302" s="81" t="s">
        <v>175</v>
      </c>
      <c r="AP302" s="82"/>
      <c r="AR302" t="s">
        <v>182</v>
      </c>
    </row>
    <row r="303" spans="1:44" ht="15" thickBot="1" x14ac:dyDescent="0.4">
      <c r="F303" s="5"/>
      <c r="G303" s="120"/>
      <c r="AR303" t="s">
        <v>183</v>
      </c>
    </row>
    <row r="304" spans="1:44" x14ac:dyDescent="0.35">
      <c r="A304" s="661" t="s">
        <v>60</v>
      </c>
      <c r="B304" s="255" t="s">
        <v>61</v>
      </c>
      <c r="C304" s="212">
        <v>1</v>
      </c>
      <c r="D304" s="212">
        <v>2</v>
      </c>
      <c r="E304" s="212">
        <f t="shared" ref="E304:E323" si="45">COUNTA(Q304:S304)</f>
        <v>2</v>
      </c>
      <c r="F304" s="213" cm="1">
        <f t="array" ref="F304">INDEX(CALCOLI!$R$12:$AC$12, ,_xlfn.XMATCH(B300,CALCOLI!$R$1:$AC$1,0))</f>
        <v>330</v>
      </c>
      <c r="G304" s="190"/>
      <c r="H304" s="255">
        <v>0.1</v>
      </c>
      <c r="I304" s="212">
        <v>10</v>
      </c>
      <c r="J304" s="212" t="s">
        <v>184</v>
      </c>
      <c r="K304" s="212">
        <v>0</v>
      </c>
      <c r="L304" s="212">
        <v>1</v>
      </c>
      <c r="M304" s="212" t="s">
        <v>184</v>
      </c>
      <c r="N304" s="212">
        <v>0</v>
      </c>
      <c r="O304" s="256">
        <v>0</v>
      </c>
      <c r="P304" s="1"/>
      <c r="Q304" s="255" t="str" cm="1">
        <f t="array" ref="Q304">INDEX(CALCOLI!$R$17:$AC$17, ,_xlfn.XMATCH(B300,CALCOLI!$R$1:$AC$1,0))</f>
        <v>264,324</v>
      </c>
      <c r="R304" s="212" t="str" cm="1">
        <f t="array" ref="R304">INDEX(CALCOLI!$R$18:$AC$18, ,_xlfn.XMATCH(B300,CALCOLI!$R$1:$AC$1,0))</f>
        <v>1037,1307</v>
      </c>
      <c r="S304" s="212"/>
      <c r="T304" s="256">
        <v>0.1</v>
      </c>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t="s">
        <v>185</v>
      </c>
    </row>
    <row r="305" spans="1:44" x14ac:dyDescent="0.35">
      <c r="A305" s="662"/>
      <c r="B305" s="288" t="s">
        <v>62</v>
      </c>
      <c r="C305" s="214"/>
      <c r="D305" s="214"/>
      <c r="E305" s="214">
        <f t="shared" si="45"/>
        <v>2</v>
      </c>
      <c r="F305" s="215" cm="1">
        <f t="array" ref="F305">INDEX(CALCOLI!$R$12:$AC$12, ,_xlfn.XMATCH(B300,CALCOLI!$R$1:$AC$1,0))</f>
        <v>330</v>
      </c>
      <c r="G305" s="191"/>
      <c r="H305" s="257">
        <v>0.1</v>
      </c>
      <c r="I305" s="215">
        <v>10</v>
      </c>
      <c r="J305" s="215" t="s">
        <v>184</v>
      </c>
      <c r="K305" s="215">
        <v>0</v>
      </c>
      <c r="L305" s="215">
        <v>1</v>
      </c>
      <c r="M305" s="215" t="s">
        <v>184</v>
      </c>
      <c r="N305" s="215">
        <v>0</v>
      </c>
      <c r="O305" s="258">
        <v>0</v>
      </c>
      <c r="P305" s="1"/>
      <c r="Q305" s="257" t="str" cm="1">
        <f t="array" ref="Q305">INDEX(CALCOLI!$R$17:$AC$17, ,_xlfn.XMATCH(B300,CALCOLI!$R$1:$AC$1,0))</f>
        <v>264,324</v>
      </c>
      <c r="R305" s="215" t="str" cm="1">
        <f t="array" ref="R305">INDEX(CALCOLI!$R$18:$AC$18, ,_xlfn.XMATCH(B300,CALCOLI!$R$1:$AC$1,0))</f>
        <v>1037,1307</v>
      </c>
      <c r="S305" s="215"/>
      <c r="T305" s="258">
        <v>0.1</v>
      </c>
      <c r="U305" s="1"/>
      <c r="V305" s="192"/>
      <c r="W305" s="1"/>
      <c r="X305" s="1"/>
      <c r="Y305" s="192"/>
      <c r="Z305" s="192"/>
      <c r="AA305" s="192"/>
      <c r="AB305" s="192"/>
      <c r="AC305" s="192"/>
      <c r="AD305" s="192"/>
      <c r="AE305" s="1"/>
      <c r="AF305" s="1"/>
      <c r="AG305" s="1"/>
      <c r="AH305" s="1"/>
      <c r="AI305" s="1"/>
      <c r="AJ305" s="1"/>
      <c r="AK305" s="1"/>
      <c r="AL305" s="1"/>
      <c r="AM305" s="1"/>
      <c r="AN305" s="1"/>
      <c r="AO305" s="1"/>
      <c r="AP305" s="1"/>
      <c r="AQ305" s="1"/>
      <c r="AR305" s="1" t="s">
        <v>157</v>
      </c>
    </row>
    <row r="306" spans="1:44" x14ac:dyDescent="0.35">
      <c r="A306" s="662"/>
      <c r="B306" s="259" t="s">
        <v>63</v>
      </c>
      <c r="C306" s="218"/>
      <c r="D306" s="218"/>
      <c r="E306" s="217">
        <f t="shared" si="45"/>
        <v>2</v>
      </c>
      <c r="F306" s="219" cm="1">
        <f t="array" ref="F306">INDEX(CALCOLI!$R$20:$AC$20, ,_xlfn.XMATCH(B300,CALCOLI!$R$1:$AC$1,0))</f>
        <v>667</v>
      </c>
      <c r="G306" s="193"/>
      <c r="H306" s="259">
        <v>0.1</v>
      </c>
      <c r="I306" s="217">
        <v>1</v>
      </c>
      <c r="J306" s="217" t="s">
        <v>184</v>
      </c>
      <c r="K306" s="217">
        <v>0</v>
      </c>
      <c r="L306" s="217">
        <v>1</v>
      </c>
      <c r="M306" s="217" t="s">
        <v>186</v>
      </c>
      <c r="N306" s="217">
        <v>0</v>
      </c>
      <c r="O306" s="260">
        <v>2</v>
      </c>
      <c r="P306" s="1"/>
      <c r="Q306" s="259" t="str" cm="1">
        <f t="array" ref="Q306">INDEX(CALCOLI!$R$21:$AC$21, ,_xlfn.XMATCH(B300,CALCOLI!$R$1:$AC$1,0))</f>
        <v>1067,1440</v>
      </c>
      <c r="R306" s="217" t="str" cm="1">
        <f t="array" ref="R306">INDEX(CALCOLI!$R$22:$AC$22, ,_xlfn.XMATCH(B300,CALCOLI!$R$1:$AC$1,0))</f>
        <v>0,294</v>
      </c>
      <c r="S306" s="217"/>
      <c r="T306" s="260">
        <v>0.1</v>
      </c>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t="s">
        <v>187</v>
      </c>
    </row>
    <row r="307" spans="1:44" ht="15" thickBot="1" x14ac:dyDescent="0.4">
      <c r="A307" s="663"/>
      <c r="B307" s="291"/>
      <c r="C307" s="216"/>
      <c r="D307" s="216"/>
      <c r="E307" s="214">
        <f t="shared" si="45"/>
        <v>0</v>
      </c>
      <c r="F307" s="292"/>
      <c r="G307" s="194"/>
      <c r="H307" s="272"/>
      <c r="I307" s="273"/>
      <c r="J307" s="273"/>
      <c r="K307" s="273"/>
      <c r="L307" s="273"/>
      <c r="M307" s="273"/>
      <c r="N307" s="273"/>
      <c r="O307" s="274"/>
      <c r="P307" s="1"/>
      <c r="Q307" s="272"/>
      <c r="R307" s="273"/>
      <c r="S307" s="273"/>
      <c r="T307" s="274"/>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t="s">
        <v>188</v>
      </c>
    </row>
    <row r="308" spans="1:44" x14ac:dyDescent="0.35">
      <c r="A308" s="667" t="s">
        <v>64</v>
      </c>
      <c r="B308" s="275" t="s">
        <v>65</v>
      </c>
      <c r="C308" s="220">
        <v>1</v>
      </c>
      <c r="D308" s="220">
        <v>2</v>
      </c>
      <c r="E308" s="220">
        <f t="shared" si="45"/>
        <v>1</v>
      </c>
      <c r="F308" s="242">
        <v>120</v>
      </c>
      <c r="G308" s="190"/>
      <c r="H308" s="270">
        <v>0.2</v>
      </c>
      <c r="I308" s="270">
        <v>30</v>
      </c>
      <c r="J308" s="270" t="s">
        <v>184</v>
      </c>
      <c r="K308" s="270">
        <v>0</v>
      </c>
      <c r="L308" s="270">
        <v>1</v>
      </c>
      <c r="M308" s="270" t="s">
        <v>184</v>
      </c>
      <c r="N308" s="270">
        <v>0</v>
      </c>
      <c r="O308" s="271">
        <v>0</v>
      </c>
      <c r="P308" s="1"/>
      <c r="Q308" s="566" t="s">
        <v>192</v>
      </c>
      <c r="R308" s="220"/>
      <c r="S308" s="220"/>
      <c r="T308" s="242">
        <v>0.1</v>
      </c>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t="s">
        <v>189</v>
      </c>
    </row>
    <row r="309" spans="1:44" x14ac:dyDescent="0.35">
      <c r="A309" s="668"/>
      <c r="B309" s="262" t="s">
        <v>66</v>
      </c>
      <c r="C309" s="223">
        <v>1</v>
      </c>
      <c r="D309" s="223">
        <v>7</v>
      </c>
      <c r="E309" s="223">
        <f t="shared" si="45"/>
        <v>2</v>
      </c>
      <c r="F309" s="245">
        <v>120</v>
      </c>
      <c r="G309" s="191"/>
      <c r="H309" s="223">
        <v>0.4</v>
      </c>
      <c r="I309" s="223">
        <v>20</v>
      </c>
      <c r="J309" s="223" t="s">
        <v>184</v>
      </c>
      <c r="K309" s="223">
        <v>0</v>
      </c>
      <c r="L309" s="223">
        <v>0.8</v>
      </c>
      <c r="M309" s="223" t="s">
        <v>184</v>
      </c>
      <c r="N309" s="223">
        <v>0</v>
      </c>
      <c r="O309" s="245">
        <v>0</v>
      </c>
      <c r="P309" s="1"/>
      <c r="Q309" s="568" t="s">
        <v>500</v>
      </c>
      <c r="R309" s="569" t="s">
        <v>491</v>
      </c>
      <c r="S309" s="223"/>
      <c r="T309" s="245">
        <v>0.2</v>
      </c>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t="s">
        <v>190</v>
      </c>
    </row>
    <row r="310" spans="1:44" x14ac:dyDescent="0.35">
      <c r="A310" s="668"/>
      <c r="B310" s="261" t="s">
        <v>67</v>
      </c>
      <c r="C310" s="221"/>
      <c r="D310" s="221"/>
      <c r="E310" s="221">
        <f t="shared" si="45"/>
        <v>0</v>
      </c>
      <c r="F310" s="243"/>
      <c r="G310" s="191"/>
      <c r="H310" s="221">
        <v>0.25</v>
      </c>
      <c r="I310" s="221">
        <v>30</v>
      </c>
      <c r="J310" s="221" t="s">
        <v>184</v>
      </c>
      <c r="K310" s="221">
        <v>0</v>
      </c>
      <c r="L310" s="221">
        <v>0.8</v>
      </c>
      <c r="M310" s="221" t="s">
        <v>184</v>
      </c>
      <c r="N310" s="221">
        <v>0</v>
      </c>
      <c r="O310" s="243">
        <v>0</v>
      </c>
      <c r="P310" s="1"/>
      <c r="Q310" s="261"/>
      <c r="R310" s="221"/>
      <c r="S310" s="221"/>
      <c r="T310" s="243">
        <v>0.15</v>
      </c>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row>
    <row r="311" spans="1:44" x14ac:dyDescent="0.35">
      <c r="A311" s="668"/>
      <c r="B311" s="262" t="s">
        <v>68</v>
      </c>
      <c r="C311" s="223"/>
      <c r="D311" s="223"/>
      <c r="E311" s="223">
        <f t="shared" si="45"/>
        <v>0</v>
      </c>
      <c r="F311" s="245"/>
      <c r="G311" s="191"/>
      <c r="H311" s="223">
        <v>0.4</v>
      </c>
      <c r="I311" s="223">
        <v>20</v>
      </c>
      <c r="J311" s="223" t="s">
        <v>184</v>
      </c>
      <c r="K311" s="223">
        <v>0</v>
      </c>
      <c r="L311" s="223">
        <v>0.8</v>
      </c>
      <c r="M311" s="223" t="s">
        <v>184</v>
      </c>
      <c r="N311" s="223">
        <v>0</v>
      </c>
      <c r="O311" s="245">
        <v>0</v>
      </c>
      <c r="P311" s="1"/>
      <c r="Q311" s="568"/>
      <c r="R311" s="223"/>
      <c r="S311" s="223"/>
      <c r="T311" s="245">
        <v>0.2</v>
      </c>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row>
    <row r="312" spans="1:44" ht="15" thickBot="1" x14ac:dyDescent="0.4">
      <c r="A312" s="669"/>
      <c r="B312" s="276"/>
      <c r="C312" s="222"/>
      <c r="D312" s="222"/>
      <c r="E312" s="221">
        <f t="shared" si="45"/>
        <v>0</v>
      </c>
      <c r="F312" s="244"/>
      <c r="G312" s="194"/>
      <c r="H312" s="222"/>
      <c r="I312" s="222"/>
      <c r="J312" s="222"/>
      <c r="K312" s="222"/>
      <c r="L312" s="222"/>
      <c r="M312" s="222"/>
      <c r="N312" s="222"/>
      <c r="O312" s="244"/>
      <c r="P312" s="1"/>
      <c r="Q312" s="276"/>
      <c r="R312" s="222"/>
      <c r="S312" s="222"/>
      <c r="T312" s="244"/>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row>
    <row r="313" spans="1:44" x14ac:dyDescent="0.35">
      <c r="A313" s="670" t="s">
        <v>69</v>
      </c>
      <c r="B313" s="277" t="s">
        <v>70</v>
      </c>
      <c r="C313" s="224"/>
      <c r="D313" s="224"/>
      <c r="E313" s="224">
        <f t="shared" si="45"/>
        <v>2</v>
      </c>
      <c r="F313" s="225" cm="1">
        <f t="array" ref="F313">INDEX(CALCOLI!$R$2:$AC$2, ,_xlfn.XMATCH(B300,CALCOLI!$R$1:$AC$1,0))</f>
        <v>60</v>
      </c>
      <c r="G313" s="190"/>
      <c r="H313" s="224">
        <v>0.2</v>
      </c>
      <c r="I313" s="224">
        <v>30</v>
      </c>
      <c r="J313" s="224" t="s">
        <v>184</v>
      </c>
      <c r="K313" s="224">
        <v>0</v>
      </c>
      <c r="L313" s="224">
        <v>1</v>
      </c>
      <c r="M313" s="224" t="s">
        <v>184</v>
      </c>
      <c r="N313" s="224">
        <v>0</v>
      </c>
      <c r="O313" s="246">
        <v>0</v>
      </c>
      <c r="P313" s="1"/>
      <c r="Q313" s="277" t="str" cm="1">
        <f t="array" ref="Q313">INDEX(CALCOLI!$R$5:$AC$5, ,_xlfn.XMATCH(B300,CALCOLI!$R$1:$AC$1,0))</f>
        <v>360,420</v>
      </c>
      <c r="R313" s="224" t="str" cm="1">
        <f t="array" ref="R313">INDEX(CALCOLI!$R$6:$AC$6, ,_xlfn.XMATCH(B300,CALCOLI!$R$1:$AC$1,0))</f>
        <v>900,900</v>
      </c>
      <c r="S313" s="224"/>
      <c r="T313" s="246">
        <v>0.1</v>
      </c>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row>
    <row r="314" spans="1:44" x14ac:dyDescent="0.35">
      <c r="A314" s="671"/>
      <c r="B314" s="264" t="s">
        <v>71</v>
      </c>
      <c r="C314" s="227"/>
      <c r="D314" s="227"/>
      <c r="E314" s="227">
        <f t="shared" si="45"/>
        <v>2</v>
      </c>
      <c r="F314" s="228" cm="1">
        <f t="array" ref="F314">INDEX(CALCOLI!$R$2:$AC$2, ,_xlfn.XMATCH(B300,CALCOLI!$R$1:$AC$1,0))</f>
        <v>60</v>
      </c>
      <c r="G314" s="191"/>
      <c r="H314" s="227">
        <v>0.2</v>
      </c>
      <c r="I314" s="227">
        <v>30</v>
      </c>
      <c r="J314" s="227" t="s">
        <v>184</v>
      </c>
      <c r="K314" s="227">
        <v>0</v>
      </c>
      <c r="L314" s="227">
        <v>1</v>
      </c>
      <c r="M314" s="227" t="s">
        <v>184</v>
      </c>
      <c r="N314" s="227">
        <v>0</v>
      </c>
      <c r="O314" s="248">
        <v>0</v>
      </c>
      <c r="P314" s="1"/>
      <c r="Q314" s="264" t="str" cm="1">
        <f t="array" ref="Q314">INDEX(CALCOLI!$R$5:$AC$5, ,_xlfn.XMATCH(B300,CALCOLI!$R$1:$AC$1,0))</f>
        <v>360,420</v>
      </c>
      <c r="R314" s="227" t="str" cm="1">
        <f t="array" ref="R314">INDEX(CALCOLI!$R$6:$AC$6, ,_xlfn.XMATCH(B300,CALCOLI!$R$1:$AC$1,0))</f>
        <v>900,900</v>
      </c>
      <c r="S314" s="227"/>
      <c r="T314" s="248">
        <v>0.1</v>
      </c>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row>
    <row r="315" spans="1:44" x14ac:dyDescent="0.35">
      <c r="A315" s="671"/>
      <c r="B315" s="263" t="s">
        <v>72</v>
      </c>
      <c r="C315" s="226"/>
      <c r="D315" s="226"/>
      <c r="E315" s="226">
        <f t="shared" si="45"/>
        <v>0</v>
      </c>
      <c r="F315" s="247"/>
      <c r="G315" s="191"/>
      <c r="H315" s="226">
        <v>0.2</v>
      </c>
      <c r="I315" s="226">
        <v>30</v>
      </c>
      <c r="J315" s="226" t="s">
        <v>191</v>
      </c>
      <c r="K315" s="226">
        <v>0</v>
      </c>
      <c r="L315" s="226">
        <v>1</v>
      </c>
      <c r="M315" s="226" t="s">
        <v>184</v>
      </c>
      <c r="N315" s="226">
        <v>0</v>
      </c>
      <c r="O315" s="247">
        <v>0</v>
      </c>
      <c r="P315" s="1"/>
      <c r="Q315" s="263"/>
      <c r="R315" s="226"/>
      <c r="S315" s="226"/>
      <c r="T315" s="247">
        <v>0.1</v>
      </c>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row>
    <row r="316" spans="1:44" ht="15" thickBot="1" x14ac:dyDescent="0.4">
      <c r="A316" s="672"/>
      <c r="B316" s="278"/>
      <c r="C316" s="229"/>
      <c r="D316" s="229"/>
      <c r="E316" s="227">
        <f t="shared" si="45"/>
        <v>0</v>
      </c>
      <c r="F316" s="249"/>
      <c r="G316" s="194"/>
      <c r="H316" s="229"/>
      <c r="I316" s="229"/>
      <c r="J316" s="229"/>
      <c r="K316" s="229"/>
      <c r="L316" s="229"/>
      <c r="M316" s="229"/>
      <c r="N316" s="229"/>
      <c r="O316" s="249"/>
      <c r="P316" s="1"/>
      <c r="Q316" s="278"/>
      <c r="R316" s="229"/>
      <c r="S316" s="229"/>
      <c r="T316" s="249"/>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row>
    <row r="317" spans="1:44" x14ac:dyDescent="0.35">
      <c r="A317" s="673" t="s">
        <v>73</v>
      </c>
      <c r="B317" s="279" t="s">
        <v>74</v>
      </c>
      <c r="C317" s="230"/>
      <c r="D317" s="230"/>
      <c r="E317" s="230">
        <f t="shared" si="45"/>
        <v>0</v>
      </c>
      <c r="F317" s="250"/>
      <c r="G317" s="190"/>
      <c r="H317" s="230">
        <v>0.25</v>
      </c>
      <c r="I317" s="230">
        <v>2</v>
      </c>
      <c r="J317" s="230" t="s">
        <v>184</v>
      </c>
      <c r="K317" s="230">
        <v>0</v>
      </c>
      <c r="L317" s="230">
        <v>0.5</v>
      </c>
      <c r="M317" s="230" t="s">
        <v>184</v>
      </c>
      <c r="N317" s="230">
        <v>0</v>
      </c>
      <c r="O317" s="250">
        <v>0</v>
      </c>
      <c r="P317" s="1"/>
      <c r="Q317" s="279"/>
      <c r="R317" s="230"/>
      <c r="S317" s="230"/>
      <c r="T317" s="250">
        <v>0.2</v>
      </c>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row>
    <row r="318" spans="1:44" x14ac:dyDescent="0.35">
      <c r="A318" s="674"/>
      <c r="B318" s="266" t="s">
        <v>75</v>
      </c>
      <c r="C318" s="233"/>
      <c r="D318" s="233"/>
      <c r="E318" s="233">
        <f t="shared" si="45"/>
        <v>0</v>
      </c>
      <c r="F318" s="254"/>
      <c r="G318" s="191"/>
      <c r="H318" s="233">
        <v>0.25</v>
      </c>
      <c r="I318" s="233">
        <v>2</v>
      </c>
      <c r="J318" s="233" t="s">
        <v>184</v>
      </c>
      <c r="K318" s="233">
        <v>0</v>
      </c>
      <c r="L318" s="233">
        <v>0.5</v>
      </c>
      <c r="M318" s="233" t="s">
        <v>184</v>
      </c>
      <c r="N318" s="233">
        <v>0</v>
      </c>
      <c r="O318" s="254">
        <v>0</v>
      </c>
      <c r="P318" s="1"/>
      <c r="Q318" s="266"/>
      <c r="R318" s="233"/>
      <c r="S318" s="233"/>
      <c r="T318" s="254">
        <v>0.2</v>
      </c>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row>
    <row r="319" spans="1:44" x14ac:dyDescent="0.35">
      <c r="A319" s="674"/>
      <c r="B319" s="265" t="s">
        <v>76</v>
      </c>
      <c r="C319" s="231"/>
      <c r="D319" s="231"/>
      <c r="E319" s="231">
        <f t="shared" si="45"/>
        <v>0</v>
      </c>
      <c r="F319" s="251"/>
      <c r="G319" s="191"/>
      <c r="H319" s="231"/>
      <c r="I319" s="231"/>
      <c r="J319" s="231"/>
      <c r="K319" s="231"/>
      <c r="L319" s="231"/>
      <c r="M319" s="231"/>
      <c r="N319" s="231"/>
      <c r="O319" s="251"/>
      <c r="P319" s="1"/>
      <c r="Q319" s="265"/>
      <c r="R319" s="231"/>
      <c r="S319" s="231"/>
      <c r="T319" s="25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row>
    <row r="320" spans="1:44" x14ac:dyDescent="0.35">
      <c r="A320" s="674"/>
      <c r="B320" s="266" t="s">
        <v>77</v>
      </c>
      <c r="C320" s="233"/>
      <c r="D320" s="233"/>
      <c r="E320" s="233">
        <f t="shared" si="45"/>
        <v>0</v>
      </c>
      <c r="F320" s="254"/>
      <c r="G320" s="191"/>
      <c r="H320" s="233"/>
      <c r="I320" s="233"/>
      <c r="J320" s="233"/>
      <c r="K320" s="233"/>
      <c r="L320" s="233"/>
      <c r="M320" s="233"/>
      <c r="N320" s="233"/>
      <c r="O320" s="254"/>
      <c r="P320" s="1"/>
      <c r="Q320" s="266"/>
      <c r="R320" s="233"/>
      <c r="S320" s="233"/>
      <c r="T320" s="254"/>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row>
    <row r="321" spans="1:44" x14ac:dyDescent="0.35">
      <c r="A321" s="674"/>
      <c r="B321" s="265" t="s">
        <v>78</v>
      </c>
      <c r="C321" s="231"/>
      <c r="D321" s="231"/>
      <c r="E321" s="231">
        <f t="shared" si="45"/>
        <v>1</v>
      </c>
      <c r="F321" s="231">
        <v>1440</v>
      </c>
      <c r="G321" s="191"/>
      <c r="H321" s="231">
        <v>0</v>
      </c>
      <c r="I321" s="231">
        <v>30</v>
      </c>
      <c r="J321" s="252" t="s">
        <v>186</v>
      </c>
      <c r="K321" s="231">
        <v>3</v>
      </c>
      <c r="L321" s="231">
        <v>1</v>
      </c>
      <c r="M321" s="231" t="s">
        <v>184</v>
      </c>
      <c r="N321" s="231">
        <v>0</v>
      </c>
      <c r="O321" s="251">
        <v>0</v>
      </c>
      <c r="P321" s="1"/>
      <c r="Q321" s="265" t="s">
        <v>192</v>
      </c>
      <c r="R321" s="231"/>
      <c r="S321" s="231"/>
      <c r="T321" s="251">
        <v>0</v>
      </c>
      <c r="U321" s="1"/>
      <c r="V321" s="83">
        <v>100</v>
      </c>
      <c r="W321" s="84">
        <v>20</v>
      </c>
      <c r="X321" s="84">
        <v>5</v>
      </c>
      <c r="Y321" s="84">
        <v>10</v>
      </c>
      <c r="Z321" s="84">
        <v>0.1</v>
      </c>
      <c r="AA321" s="83">
        <v>100</v>
      </c>
      <c r="AB321" s="84">
        <v>15</v>
      </c>
      <c r="AC321" s="84">
        <v>5</v>
      </c>
      <c r="AD321" s="84">
        <v>15</v>
      </c>
      <c r="AE321" s="85">
        <v>0.1</v>
      </c>
      <c r="AF321" s="84">
        <v>100</v>
      </c>
      <c r="AG321" s="84">
        <v>10</v>
      </c>
      <c r="AH321" s="84">
        <v>5</v>
      </c>
      <c r="AI321" s="84">
        <v>20</v>
      </c>
      <c r="AJ321" s="84">
        <v>0.1</v>
      </c>
      <c r="AK321" s="83">
        <v>580.12</v>
      </c>
      <c r="AL321" s="86" t="s">
        <v>193</v>
      </c>
      <c r="AM321" s="84">
        <v>420.57900000000001</v>
      </c>
      <c r="AN321" s="86" t="s">
        <v>193</v>
      </c>
      <c r="AO321" s="84">
        <v>0.41899999999999998</v>
      </c>
      <c r="AP321" s="85">
        <v>1201.144</v>
      </c>
      <c r="AQ321" s="1"/>
      <c r="AR321" s="1"/>
    </row>
    <row r="322" spans="1:44" x14ac:dyDescent="0.35">
      <c r="A322" s="674"/>
      <c r="B322" s="266" t="s">
        <v>79</v>
      </c>
      <c r="C322" s="233"/>
      <c r="D322" s="233"/>
      <c r="E322" s="233">
        <f>COUNTA(Q322:S322)</f>
        <v>1</v>
      </c>
      <c r="F322" s="233">
        <v>1440</v>
      </c>
      <c r="G322" s="191"/>
      <c r="H322" s="233">
        <v>0</v>
      </c>
      <c r="I322" s="233">
        <v>30</v>
      </c>
      <c r="J322" s="233" t="s">
        <v>186</v>
      </c>
      <c r="K322" s="233">
        <v>3</v>
      </c>
      <c r="L322" s="233">
        <v>1</v>
      </c>
      <c r="M322" s="233" t="s">
        <v>184</v>
      </c>
      <c r="N322" s="233">
        <v>0</v>
      </c>
      <c r="O322" s="254">
        <v>0</v>
      </c>
      <c r="P322" s="1"/>
      <c r="Q322" s="266" t="s">
        <v>192</v>
      </c>
      <c r="R322" s="233"/>
      <c r="S322" s="233"/>
      <c r="T322" s="254"/>
      <c r="U322" s="1"/>
      <c r="V322" s="87"/>
      <c r="W322" s="88"/>
      <c r="X322" s="88"/>
      <c r="Y322" s="88"/>
      <c r="Z322" s="88"/>
      <c r="AA322" s="87"/>
      <c r="AB322" s="88"/>
      <c r="AC322" s="88"/>
      <c r="AD322" s="88"/>
      <c r="AE322" s="89"/>
      <c r="AF322" s="88"/>
      <c r="AG322" s="88"/>
      <c r="AH322" s="88"/>
      <c r="AI322" s="88"/>
      <c r="AJ322" s="88"/>
      <c r="AK322" s="87"/>
      <c r="AL322" s="88"/>
      <c r="AM322" s="88"/>
      <c r="AN322" s="88"/>
      <c r="AO322" s="88"/>
      <c r="AP322" s="89"/>
      <c r="AQ322" s="1"/>
      <c r="AR322" s="1"/>
    </row>
    <row r="323" spans="1:44" ht="15" thickBot="1" x14ac:dyDescent="0.4">
      <c r="A323" s="674"/>
      <c r="B323" s="293"/>
      <c r="C323" s="232"/>
      <c r="D323" s="232"/>
      <c r="E323" s="231">
        <f t="shared" si="45"/>
        <v>0</v>
      </c>
      <c r="F323" s="253"/>
      <c r="G323" s="191"/>
      <c r="H323" s="232"/>
      <c r="I323" s="232"/>
      <c r="J323" s="232"/>
      <c r="K323" s="232"/>
      <c r="L323" s="232"/>
      <c r="M323" s="232"/>
      <c r="N323" s="232"/>
      <c r="O323" s="253"/>
      <c r="P323" s="1"/>
      <c r="Q323" s="280"/>
      <c r="R323" s="281"/>
      <c r="S323" s="281"/>
      <c r="T323" s="282"/>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row>
    <row r="324" spans="1:44" x14ac:dyDescent="0.35">
      <c r="A324" s="664" t="s">
        <v>80</v>
      </c>
      <c r="B324" s="283" t="s">
        <v>81</v>
      </c>
      <c r="C324" s="234"/>
      <c r="D324" s="234"/>
      <c r="E324" s="234">
        <f>COUNTA(Q324:S324)</f>
        <v>0</v>
      </c>
      <c r="F324" s="235"/>
      <c r="G324" s="190"/>
      <c r="H324" s="234"/>
      <c r="I324" s="234"/>
      <c r="J324" s="234"/>
      <c r="K324" s="234"/>
      <c r="L324" s="234"/>
      <c r="M324" s="234"/>
      <c r="N324" s="234">
        <v>0</v>
      </c>
      <c r="O324" s="235"/>
      <c r="P324" s="1"/>
      <c r="Q324" s="283"/>
      <c r="R324" s="234"/>
      <c r="S324" s="234"/>
      <c r="T324" s="235"/>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row>
    <row r="325" spans="1:44" x14ac:dyDescent="0.35">
      <c r="A325" s="665"/>
      <c r="B325" s="268" t="s">
        <v>82</v>
      </c>
      <c r="C325" s="238"/>
      <c r="D325" s="238"/>
      <c r="E325" s="238">
        <f>COUNTA(Q329:S329)</f>
        <v>0</v>
      </c>
      <c r="F325" s="239"/>
      <c r="G325" s="191"/>
      <c r="H325" s="238"/>
      <c r="I325" s="238"/>
      <c r="J325" s="238"/>
      <c r="K325" s="238"/>
      <c r="L325" s="238"/>
      <c r="M325" s="238"/>
      <c r="N325" s="238">
        <v>0</v>
      </c>
      <c r="O325" s="239"/>
      <c r="P325" s="1"/>
      <c r="Q325" s="268"/>
      <c r="R325" s="238"/>
      <c r="S325" s="238"/>
      <c r="T325" s="239"/>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row>
    <row r="326" spans="1:44" x14ac:dyDescent="0.35">
      <c r="A326" s="665"/>
      <c r="B326" s="267" t="s">
        <v>451</v>
      </c>
      <c r="C326" s="236">
        <v>1</v>
      </c>
      <c r="D326" s="236">
        <v>100</v>
      </c>
      <c r="E326" s="236">
        <f t="shared" ref="E326" si="46">COUNTA(Q326:S326)</f>
        <v>1</v>
      </c>
      <c r="F326" s="237">
        <v>120</v>
      </c>
      <c r="G326" s="191"/>
      <c r="H326" s="236">
        <v>0.25</v>
      </c>
      <c r="I326" s="236">
        <v>10</v>
      </c>
      <c r="J326" s="236" t="s">
        <v>186</v>
      </c>
      <c r="K326" s="236">
        <v>0</v>
      </c>
      <c r="L326" s="236">
        <v>1</v>
      </c>
      <c r="M326" s="236" t="s">
        <v>184</v>
      </c>
      <c r="N326" s="236">
        <v>0</v>
      </c>
      <c r="O326" s="237">
        <v>0</v>
      </c>
      <c r="P326" s="1"/>
      <c r="Q326" s="570" t="s">
        <v>492</v>
      </c>
      <c r="R326" s="236"/>
      <c r="S326" s="236"/>
      <c r="T326" s="237"/>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row>
    <row r="327" spans="1:44" x14ac:dyDescent="0.35">
      <c r="A327" s="665"/>
      <c r="B327" s="268"/>
      <c r="C327" s="238"/>
      <c r="D327" s="238"/>
      <c r="E327" s="238">
        <f t="shared" ref="E327" si="47">COUNTA(Q331:S331)</f>
        <v>0</v>
      </c>
      <c r="F327" s="239"/>
      <c r="G327" s="191"/>
      <c r="H327" s="238"/>
      <c r="I327" s="238"/>
      <c r="J327" s="238"/>
      <c r="K327" s="238"/>
      <c r="L327" s="238"/>
      <c r="M327" s="238"/>
      <c r="N327" s="238"/>
      <c r="O327" s="239"/>
      <c r="P327" s="1"/>
      <c r="Q327" s="268"/>
      <c r="R327" s="238"/>
      <c r="S327" s="238"/>
      <c r="T327" s="239"/>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row>
    <row r="328" spans="1:44" x14ac:dyDescent="0.35">
      <c r="A328" s="665"/>
      <c r="B328" s="267"/>
      <c r="C328" s="236"/>
      <c r="D328" s="236"/>
      <c r="E328" s="236">
        <f t="shared" ref="E328" si="48">COUNTA(Q328:S328)</f>
        <v>0</v>
      </c>
      <c r="F328" s="237"/>
      <c r="G328" s="191"/>
      <c r="H328" s="236"/>
      <c r="I328" s="236"/>
      <c r="J328" s="236"/>
      <c r="K328" s="236"/>
      <c r="L328" s="236"/>
      <c r="M328" s="236"/>
      <c r="N328" s="236"/>
      <c r="O328" s="237"/>
      <c r="P328" s="1"/>
      <c r="Q328" s="267"/>
      <c r="R328" s="236"/>
      <c r="S328" s="236"/>
      <c r="T328" s="237"/>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row>
    <row r="329" spans="1:44" ht="15" thickBot="1" x14ac:dyDescent="0.4">
      <c r="A329" s="666"/>
      <c r="B329" s="269"/>
      <c r="C329" s="240"/>
      <c r="D329" s="240"/>
      <c r="E329" s="240">
        <f t="shared" ref="E329" si="49">COUNTA(Q333:S333)</f>
        <v>0</v>
      </c>
      <c r="F329" s="241"/>
      <c r="G329" s="194"/>
      <c r="H329" s="240"/>
      <c r="I329" s="240"/>
      <c r="J329" s="240"/>
      <c r="K329" s="240"/>
      <c r="L329" s="240"/>
      <c r="M329" s="240"/>
      <c r="N329" s="240"/>
      <c r="O329" s="241"/>
      <c r="P329" s="1"/>
      <c r="Q329" s="269"/>
      <c r="R329" s="240"/>
      <c r="S329" s="240"/>
      <c r="T329" s="24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row>
    <row r="330" spans="1:44" ht="15" thickBot="1" x14ac:dyDescent="0.4">
      <c r="A330" s="120"/>
      <c r="B330" s="120"/>
      <c r="C330" s="120"/>
      <c r="D330" s="120"/>
      <c r="E330" s="120"/>
      <c r="F330" s="120"/>
      <c r="G330" s="120"/>
      <c r="H330" s="120"/>
      <c r="I330" s="120"/>
      <c r="J330" s="120"/>
      <c r="K330" s="120"/>
      <c r="L330" s="120"/>
      <c r="M330" s="120"/>
      <c r="N330" s="120"/>
      <c r="O330" s="120"/>
      <c r="P330" s="120"/>
      <c r="Q330" s="120"/>
      <c r="R330" s="120"/>
      <c r="S330" s="120"/>
      <c r="T330" s="120"/>
      <c r="U330" s="120"/>
      <c r="V330" s="120"/>
      <c r="W330" s="120"/>
      <c r="X330" s="120"/>
      <c r="Y330" s="120"/>
      <c r="Z330" s="120"/>
      <c r="AA330" s="120"/>
      <c r="AB330" s="120"/>
      <c r="AC330" s="120"/>
      <c r="AD330" s="120"/>
      <c r="AE330" s="120"/>
      <c r="AF330" s="120"/>
      <c r="AG330" s="120"/>
      <c r="AH330" s="120"/>
      <c r="AI330" s="120"/>
      <c r="AJ330" s="120"/>
      <c r="AK330" s="120"/>
      <c r="AL330" s="120"/>
      <c r="AM330" s="120"/>
      <c r="AN330" s="120"/>
      <c r="AO330" s="120"/>
      <c r="AP330" s="120"/>
      <c r="AQ330" s="120"/>
    </row>
    <row r="331" spans="1:44" x14ac:dyDescent="0.35">
      <c r="A331" s="122" t="s">
        <v>152</v>
      </c>
      <c r="B331" s="178" t="s">
        <v>476</v>
      </c>
      <c r="G331" s="120"/>
      <c r="AR331" t="s">
        <v>153</v>
      </c>
    </row>
    <row r="332" spans="1:44" x14ac:dyDescent="0.35">
      <c r="A332" s="123" t="s">
        <v>154</v>
      </c>
      <c r="B332" s="181">
        <v>1</v>
      </c>
      <c r="G332" s="120"/>
      <c r="AR332" t="s">
        <v>155</v>
      </c>
    </row>
    <row r="333" spans="1:44" ht="15" thickBot="1" x14ac:dyDescent="0.4">
      <c r="A333" s="125" t="s">
        <v>156</v>
      </c>
      <c r="B333" s="126" t="s">
        <v>190</v>
      </c>
      <c r="G333" s="120"/>
      <c r="AR333" s="3" t="s">
        <v>158</v>
      </c>
    </row>
    <row r="334" spans="1:44" x14ac:dyDescent="0.35">
      <c r="A334" s="4"/>
      <c r="B334" s="4"/>
      <c r="C334" s="4"/>
      <c r="D334" s="4"/>
      <c r="E334" s="4"/>
      <c r="F334" s="4"/>
      <c r="G334" s="121"/>
      <c r="H334" s="4"/>
      <c r="I334" s="4"/>
      <c r="J334" s="4"/>
      <c r="K334" s="4"/>
      <c r="L334" s="4"/>
      <c r="M334" s="4"/>
      <c r="N334" s="4"/>
      <c r="O334" s="4"/>
      <c r="P334" s="4"/>
      <c r="Q334" s="4"/>
      <c r="R334" s="4"/>
      <c r="S334" s="4"/>
      <c r="T334" s="4"/>
      <c r="U334" s="4"/>
      <c r="V334" s="658" t="s">
        <v>159</v>
      </c>
      <c r="W334" s="659"/>
      <c r="X334" s="659"/>
      <c r="Y334" s="659"/>
      <c r="Z334" s="659"/>
      <c r="AA334" s="658" t="s">
        <v>160</v>
      </c>
      <c r="AB334" s="659"/>
      <c r="AC334" s="659"/>
      <c r="AD334" s="659"/>
      <c r="AE334" s="659"/>
      <c r="AF334" s="658" t="s">
        <v>161</v>
      </c>
      <c r="AG334" s="659"/>
      <c r="AH334" s="659"/>
      <c r="AI334" s="659"/>
      <c r="AJ334" s="660"/>
      <c r="AK334" s="655" t="s">
        <v>162</v>
      </c>
      <c r="AL334" s="656"/>
      <c r="AM334" s="656"/>
      <c r="AN334" s="656"/>
      <c r="AO334" s="656"/>
      <c r="AP334" s="657"/>
      <c r="AQ334" s="4"/>
      <c r="AR334" t="s">
        <v>163</v>
      </c>
    </row>
    <row r="335" spans="1:44" ht="43.5" x14ac:dyDescent="0.35">
      <c r="A335" s="4"/>
      <c r="B335" s="69" t="s">
        <v>56</v>
      </c>
      <c r="C335" s="70" t="s">
        <v>57</v>
      </c>
      <c r="D335" s="70" t="s">
        <v>58</v>
      </c>
      <c r="E335" s="69" t="s">
        <v>164</v>
      </c>
      <c r="F335" s="71" t="s">
        <v>59</v>
      </c>
      <c r="G335" s="121"/>
      <c r="H335" s="284" t="s">
        <v>165</v>
      </c>
      <c r="I335" s="285" t="s">
        <v>166</v>
      </c>
      <c r="J335" s="285" t="s">
        <v>167</v>
      </c>
      <c r="K335" s="286" t="s">
        <v>168</v>
      </c>
      <c r="L335" s="285" t="s">
        <v>169</v>
      </c>
      <c r="M335" s="285" t="s">
        <v>170</v>
      </c>
      <c r="N335" s="285" t="s">
        <v>171</v>
      </c>
      <c r="O335" s="287" t="s">
        <v>172</v>
      </c>
      <c r="Q335" s="114" t="s">
        <v>173</v>
      </c>
      <c r="R335" s="115" t="s">
        <v>174</v>
      </c>
      <c r="S335" s="116" t="s">
        <v>175</v>
      </c>
      <c r="T335" s="72" t="s">
        <v>176</v>
      </c>
      <c r="V335" s="76" t="s">
        <v>177</v>
      </c>
      <c r="W335" s="77" t="s">
        <v>178</v>
      </c>
      <c r="X335" s="77" t="s">
        <v>179</v>
      </c>
      <c r="Y335" s="77" t="s">
        <v>180</v>
      </c>
      <c r="Z335" s="78" t="s">
        <v>181</v>
      </c>
      <c r="AA335" s="76" t="s">
        <v>177</v>
      </c>
      <c r="AB335" s="77" t="s">
        <v>178</v>
      </c>
      <c r="AC335" s="77" t="s">
        <v>179</v>
      </c>
      <c r="AD335" s="77" t="s">
        <v>180</v>
      </c>
      <c r="AE335" s="78" t="s">
        <v>181</v>
      </c>
      <c r="AF335" s="76" t="s">
        <v>177</v>
      </c>
      <c r="AG335" s="77" t="s">
        <v>178</v>
      </c>
      <c r="AH335" s="77" t="s">
        <v>179</v>
      </c>
      <c r="AI335" s="77" t="s">
        <v>180</v>
      </c>
      <c r="AJ335" s="79" t="s">
        <v>181</v>
      </c>
      <c r="AK335" s="80" t="s">
        <v>173</v>
      </c>
      <c r="AL335" s="81"/>
      <c r="AM335" s="81" t="s">
        <v>174</v>
      </c>
      <c r="AN335" s="81"/>
      <c r="AO335" s="81" t="s">
        <v>175</v>
      </c>
      <c r="AP335" s="82"/>
      <c r="AR335" t="s">
        <v>182</v>
      </c>
    </row>
    <row r="336" spans="1:44" ht="15" thickBot="1" x14ac:dyDescent="0.4">
      <c r="F336" s="5"/>
      <c r="G336" s="120"/>
      <c r="AR336" t="s">
        <v>183</v>
      </c>
    </row>
    <row r="337" spans="1:44" x14ac:dyDescent="0.35">
      <c r="A337" s="661" t="s">
        <v>60</v>
      </c>
      <c r="B337" s="255" t="s">
        <v>61</v>
      </c>
      <c r="C337" s="212">
        <v>1</v>
      </c>
      <c r="D337" s="212">
        <v>2</v>
      </c>
      <c r="E337" s="212">
        <f t="shared" ref="E337:E356" si="50">COUNTA(Q337:S337)</f>
        <v>2</v>
      </c>
      <c r="F337" s="213" cm="1">
        <f t="array" ref="F337">INDEX(CALCOLI!$R$12:$AC$12, ,_xlfn.XMATCH(B333,CALCOLI!$R$1:$AC$1,0))</f>
        <v>330</v>
      </c>
      <c r="G337" s="190"/>
      <c r="H337" s="255">
        <v>0.1</v>
      </c>
      <c r="I337" s="212">
        <v>10</v>
      </c>
      <c r="J337" s="212" t="s">
        <v>184</v>
      </c>
      <c r="K337" s="212">
        <v>0</v>
      </c>
      <c r="L337" s="212">
        <v>1</v>
      </c>
      <c r="M337" s="212" t="s">
        <v>184</v>
      </c>
      <c r="N337" s="212">
        <v>0</v>
      </c>
      <c r="O337" s="256">
        <v>0</v>
      </c>
      <c r="P337" s="1"/>
      <c r="Q337" s="255" t="str" cm="1">
        <f t="array" ref="Q337">INDEX(CALCOLI!$R$17:$AC$17, ,_xlfn.XMATCH(B333,CALCOLI!$R$1:$AC$1,0))</f>
        <v>264,324</v>
      </c>
      <c r="R337" s="212" t="str" cm="1">
        <f t="array" ref="R337">INDEX(CALCOLI!$R$18:$AC$18, ,_xlfn.XMATCH(B333,CALCOLI!$R$1:$AC$1,0))</f>
        <v>1037,1307</v>
      </c>
      <c r="S337" s="212"/>
      <c r="T337" s="256">
        <v>0.1</v>
      </c>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t="s">
        <v>185</v>
      </c>
    </row>
    <row r="338" spans="1:44" x14ac:dyDescent="0.35">
      <c r="A338" s="662"/>
      <c r="B338" s="288" t="s">
        <v>62</v>
      </c>
      <c r="C338" s="214">
        <v>1</v>
      </c>
      <c r="D338" s="214">
        <v>12</v>
      </c>
      <c r="E338" s="214">
        <f t="shared" si="50"/>
        <v>2</v>
      </c>
      <c r="F338" s="215" cm="1">
        <f t="array" ref="F338">INDEX(CALCOLI!$R$12:$AC$12, ,_xlfn.XMATCH(B333,CALCOLI!$R$1:$AC$1,0))</f>
        <v>330</v>
      </c>
      <c r="G338" s="191"/>
      <c r="H338" s="257">
        <v>0.1</v>
      </c>
      <c r="I338" s="215">
        <v>10</v>
      </c>
      <c r="J338" s="215" t="s">
        <v>184</v>
      </c>
      <c r="K338" s="215">
        <v>0</v>
      </c>
      <c r="L338" s="215">
        <v>1</v>
      </c>
      <c r="M338" s="215" t="s">
        <v>184</v>
      </c>
      <c r="N338" s="215">
        <v>0</v>
      </c>
      <c r="O338" s="258">
        <v>0</v>
      </c>
      <c r="P338" s="1"/>
      <c r="Q338" s="257" t="str" cm="1">
        <f t="array" ref="Q338">INDEX(CALCOLI!$R$17:$AC$17, ,_xlfn.XMATCH(B333,CALCOLI!$R$1:$AC$1,0))</f>
        <v>264,324</v>
      </c>
      <c r="R338" s="215" t="str" cm="1">
        <f t="array" ref="R338">INDEX(CALCOLI!$R$18:$AC$18, ,_xlfn.XMATCH(B333,CALCOLI!$R$1:$AC$1,0))</f>
        <v>1037,1307</v>
      </c>
      <c r="S338" s="215"/>
      <c r="T338" s="258">
        <v>0.1</v>
      </c>
      <c r="U338" s="1"/>
      <c r="V338" s="192"/>
      <c r="W338" s="1"/>
      <c r="X338" s="1"/>
      <c r="Y338" s="192"/>
      <c r="Z338" s="192"/>
      <c r="AA338" s="192"/>
      <c r="AB338" s="192"/>
      <c r="AC338" s="192"/>
      <c r="AD338" s="192"/>
      <c r="AE338" s="1"/>
      <c r="AF338" s="1"/>
      <c r="AG338" s="1"/>
      <c r="AH338" s="1"/>
      <c r="AI338" s="1"/>
      <c r="AJ338" s="1"/>
      <c r="AK338" s="1"/>
      <c r="AL338" s="1"/>
      <c r="AM338" s="1"/>
      <c r="AN338" s="1"/>
      <c r="AO338" s="1"/>
      <c r="AP338" s="1"/>
      <c r="AQ338" s="1"/>
      <c r="AR338" s="1" t="s">
        <v>157</v>
      </c>
    </row>
    <row r="339" spans="1:44" x14ac:dyDescent="0.35">
      <c r="A339" s="662"/>
      <c r="B339" s="259" t="s">
        <v>63</v>
      </c>
      <c r="C339" s="218"/>
      <c r="D339" s="218"/>
      <c r="E339" s="217">
        <f t="shared" si="50"/>
        <v>2</v>
      </c>
      <c r="F339" s="219" cm="1">
        <f t="array" ref="F339">INDEX(CALCOLI!$R$20:$AC$20, ,_xlfn.XMATCH(B333,CALCOLI!$R$1:$AC$1,0))</f>
        <v>667</v>
      </c>
      <c r="G339" s="193"/>
      <c r="H339" s="259">
        <v>0.1</v>
      </c>
      <c r="I339" s="217">
        <v>1</v>
      </c>
      <c r="J339" s="217" t="s">
        <v>184</v>
      </c>
      <c r="K339" s="217">
        <v>0</v>
      </c>
      <c r="L339" s="217">
        <v>1</v>
      </c>
      <c r="M339" s="217" t="s">
        <v>186</v>
      </c>
      <c r="N339" s="217">
        <v>0</v>
      </c>
      <c r="O339" s="260">
        <v>2</v>
      </c>
      <c r="P339" s="1"/>
      <c r="Q339" s="259" t="str" cm="1">
        <f t="array" ref="Q339">INDEX(CALCOLI!$R$21:$AC$21, ,_xlfn.XMATCH(B333,CALCOLI!$R$1:$AC$1,0))</f>
        <v>1067,1440</v>
      </c>
      <c r="R339" s="217" t="str" cm="1">
        <f t="array" ref="R339">INDEX(CALCOLI!$R$22:$AC$22, ,_xlfn.XMATCH(B333,CALCOLI!$R$1:$AC$1,0))</f>
        <v>0,294</v>
      </c>
      <c r="S339" s="217"/>
      <c r="T339" s="260">
        <v>0.1</v>
      </c>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t="s">
        <v>187</v>
      </c>
    </row>
    <row r="340" spans="1:44" ht="15" thickBot="1" x14ac:dyDescent="0.4">
      <c r="A340" s="663"/>
      <c r="B340" s="291"/>
      <c r="C340" s="216"/>
      <c r="D340" s="216"/>
      <c r="E340" s="214">
        <f t="shared" si="50"/>
        <v>0</v>
      </c>
      <c r="F340" s="292"/>
      <c r="G340" s="194"/>
      <c r="H340" s="272"/>
      <c r="I340" s="273"/>
      <c r="J340" s="273"/>
      <c r="K340" s="273"/>
      <c r="L340" s="273"/>
      <c r="M340" s="273"/>
      <c r="N340" s="273"/>
      <c r="O340" s="274"/>
      <c r="P340" s="1"/>
      <c r="Q340" s="272"/>
      <c r="R340" s="273"/>
      <c r="S340" s="273"/>
      <c r="T340" s="274"/>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t="s">
        <v>188</v>
      </c>
    </row>
    <row r="341" spans="1:44" x14ac:dyDescent="0.35">
      <c r="A341" s="667" t="s">
        <v>64</v>
      </c>
      <c r="B341" s="275" t="s">
        <v>65</v>
      </c>
      <c r="C341" s="220">
        <v>1</v>
      </c>
      <c r="D341" s="220">
        <v>2</v>
      </c>
      <c r="E341" s="220">
        <f t="shared" si="50"/>
        <v>1</v>
      </c>
      <c r="F341" s="242">
        <v>240</v>
      </c>
      <c r="G341" s="190"/>
      <c r="H341" s="270">
        <v>0.2</v>
      </c>
      <c r="I341" s="270">
        <v>30</v>
      </c>
      <c r="J341" s="270" t="s">
        <v>184</v>
      </c>
      <c r="K341" s="270">
        <v>0</v>
      </c>
      <c r="L341" s="270">
        <v>1</v>
      </c>
      <c r="M341" s="270" t="s">
        <v>184</v>
      </c>
      <c r="N341" s="270">
        <v>0</v>
      </c>
      <c r="O341" s="271">
        <v>0</v>
      </c>
      <c r="P341" s="1"/>
      <c r="Q341" s="566" t="s">
        <v>192</v>
      </c>
      <c r="R341" s="220"/>
      <c r="S341" s="220"/>
      <c r="T341" s="242">
        <v>0.1</v>
      </c>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t="s">
        <v>189</v>
      </c>
    </row>
    <row r="342" spans="1:44" x14ac:dyDescent="0.35">
      <c r="A342" s="668"/>
      <c r="B342" s="262" t="s">
        <v>66</v>
      </c>
      <c r="C342" s="223">
        <v>1</v>
      </c>
      <c r="D342" s="223">
        <v>10</v>
      </c>
      <c r="E342" s="223">
        <f t="shared" si="50"/>
        <v>2</v>
      </c>
      <c r="F342" s="245">
        <v>240</v>
      </c>
      <c r="G342" s="191"/>
      <c r="H342" s="223">
        <v>0.4</v>
      </c>
      <c r="I342" s="223">
        <v>20</v>
      </c>
      <c r="J342" s="223" t="s">
        <v>184</v>
      </c>
      <c r="K342" s="223">
        <v>0</v>
      </c>
      <c r="L342" s="223">
        <v>0.8</v>
      </c>
      <c r="M342" s="223" t="s">
        <v>184</v>
      </c>
      <c r="N342" s="223">
        <v>0</v>
      </c>
      <c r="O342" s="245">
        <v>0</v>
      </c>
      <c r="P342" s="1"/>
      <c r="Q342" s="568" t="s">
        <v>500</v>
      </c>
      <c r="R342" s="569" t="s">
        <v>491</v>
      </c>
      <c r="S342" s="223"/>
      <c r="T342" s="245">
        <v>0.2</v>
      </c>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t="s">
        <v>190</v>
      </c>
    </row>
    <row r="343" spans="1:44" x14ac:dyDescent="0.35">
      <c r="A343" s="668"/>
      <c r="B343" s="261" t="s">
        <v>67</v>
      </c>
      <c r="C343" s="221">
        <v>1</v>
      </c>
      <c r="D343" s="221">
        <v>20</v>
      </c>
      <c r="E343" s="221">
        <f t="shared" si="50"/>
        <v>1</v>
      </c>
      <c r="F343" s="243">
        <v>120</v>
      </c>
      <c r="G343" s="191"/>
      <c r="H343" s="221">
        <v>0.25</v>
      </c>
      <c r="I343" s="221">
        <v>30</v>
      </c>
      <c r="J343" s="221" t="s">
        <v>184</v>
      </c>
      <c r="K343" s="221">
        <v>0</v>
      </c>
      <c r="L343" s="221">
        <v>0.8</v>
      </c>
      <c r="M343" s="221" t="s">
        <v>184</v>
      </c>
      <c r="N343" s="221">
        <v>0</v>
      </c>
      <c r="O343" s="243">
        <v>0</v>
      </c>
      <c r="P343" s="1"/>
      <c r="Q343" s="567" t="s">
        <v>490</v>
      </c>
      <c r="R343" s="221"/>
      <c r="S343" s="221"/>
      <c r="T343" s="243">
        <v>0.15</v>
      </c>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row>
    <row r="344" spans="1:44" x14ac:dyDescent="0.35">
      <c r="A344" s="668"/>
      <c r="B344" s="262" t="s">
        <v>68</v>
      </c>
      <c r="C344" s="223">
        <v>2</v>
      </c>
      <c r="D344" s="223">
        <v>20</v>
      </c>
      <c r="E344" s="223">
        <f t="shared" si="50"/>
        <v>1</v>
      </c>
      <c r="F344" s="245">
        <v>120</v>
      </c>
      <c r="G344" s="191"/>
      <c r="H344" s="223">
        <v>0.4</v>
      </c>
      <c r="I344" s="223">
        <v>20</v>
      </c>
      <c r="J344" s="223" t="s">
        <v>184</v>
      </c>
      <c r="K344" s="223">
        <v>0</v>
      </c>
      <c r="L344" s="223">
        <v>0.8</v>
      </c>
      <c r="M344" s="223" t="s">
        <v>184</v>
      </c>
      <c r="N344" s="223">
        <v>0</v>
      </c>
      <c r="O344" s="245">
        <v>0</v>
      </c>
      <c r="P344" s="1"/>
      <c r="Q344" s="568" t="s">
        <v>192</v>
      </c>
      <c r="R344" s="223"/>
      <c r="S344" s="223"/>
      <c r="T344" s="245">
        <v>0.2</v>
      </c>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row>
    <row r="345" spans="1:44" ht="15" thickBot="1" x14ac:dyDescent="0.4">
      <c r="A345" s="669"/>
      <c r="B345" s="276"/>
      <c r="C345" s="222"/>
      <c r="D345" s="222"/>
      <c r="E345" s="221">
        <f t="shared" si="50"/>
        <v>0</v>
      </c>
      <c r="F345" s="244"/>
      <c r="G345" s="194"/>
      <c r="H345" s="222"/>
      <c r="I345" s="222"/>
      <c r="J345" s="222"/>
      <c r="K345" s="222"/>
      <c r="L345" s="222"/>
      <c r="M345" s="222"/>
      <c r="N345" s="222"/>
      <c r="O345" s="244"/>
      <c r="P345" s="1"/>
      <c r="Q345" s="276"/>
      <c r="R345" s="222"/>
      <c r="S345" s="222"/>
      <c r="T345" s="244"/>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row>
    <row r="346" spans="1:44" x14ac:dyDescent="0.35">
      <c r="A346" s="670" t="s">
        <v>69</v>
      </c>
      <c r="B346" s="277" t="s">
        <v>70</v>
      </c>
      <c r="C346" s="224">
        <v>1</v>
      </c>
      <c r="D346" s="224">
        <v>20</v>
      </c>
      <c r="E346" s="224">
        <f t="shared" si="50"/>
        <v>2</v>
      </c>
      <c r="F346" s="225" cm="1">
        <f t="array" ref="F346">INDEX(CALCOLI!$R$2:$AC$2, ,_xlfn.XMATCH(B333,CALCOLI!$R$1:$AC$1,0))</f>
        <v>60</v>
      </c>
      <c r="G346" s="190"/>
      <c r="H346" s="224">
        <v>0.2</v>
      </c>
      <c r="I346" s="224">
        <v>30</v>
      </c>
      <c r="J346" s="224" t="s">
        <v>184</v>
      </c>
      <c r="K346" s="224">
        <v>0</v>
      </c>
      <c r="L346" s="224">
        <v>1</v>
      </c>
      <c r="M346" s="224" t="s">
        <v>184</v>
      </c>
      <c r="N346" s="224">
        <v>0</v>
      </c>
      <c r="O346" s="246">
        <v>0</v>
      </c>
      <c r="P346" s="1"/>
      <c r="Q346" s="277" t="str" cm="1">
        <f t="array" ref="Q346">INDEX(CALCOLI!$R$5:$AC$5, ,_xlfn.XMATCH(B333,CALCOLI!$R$1:$AC$1,0))</f>
        <v>360,420</v>
      </c>
      <c r="R346" s="224" t="str" cm="1">
        <f t="array" ref="R346">INDEX(CALCOLI!$R$6:$AC$6, ,_xlfn.XMATCH(B333,CALCOLI!$R$1:$AC$1,0))</f>
        <v>900,900</v>
      </c>
      <c r="S346" s="224"/>
      <c r="T346" s="246">
        <v>0.1</v>
      </c>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row>
    <row r="347" spans="1:44" x14ac:dyDescent="0.35">
      <c r="A347" s="671"/>
      <c r="B347" s="264" t="s">
        <v>71</v>
      </c>
      <c r="C347" s="227"/>
      <c r="D347" s="227"/>
      <c r="E347" s="227">
        <f t="shared" si="50"/>
        <v>2</v>
      </c>
      <c r="F347" s="228" cm="1">
        <f t="array" ref="F347">INDEX(CALCOLI!$R$2:$AC$2, ,_xlfn.XMATCH(B333,CALCOLI!$R$1:$AC$1,0))</f>
        <v>60</v>
      </c>
      <c r="G347" s="191"/>
      <c r="H347" s="227">
        <v>0.2</v>
      </c>
      <c r="I347" s="227">
        <v>30</v>
      </c>
      <c r="J347" s="227" t="s">
        <v>184</v>
      </c>
      <c r="K347" s="227">
        <v>0</v>
      </c>
      <c r="L347" s="227">
        <v>1</v>
      </c>
      <c r="M347" s="227" t="s">
        <v>184</v>
      </c>
      <c r="N347" s="227">
        <v>0</v>
      </c>
      <c r="O347" s="248">
        <v>0</v>
      </c>
      <c r="P347" s="1"/>
      <c r="Q347" s="264" t="str" cm="1">
        <f t="array" ref="Q347">INDEX(CALCOLI!$R$5:$AC$5, ,_xlfn.XMATCH(B333,CALCOLI!$R$1:$AC$1,0))</f>
        <v>360,420</v>
      </c>
      <c r="R347" s="227" t="str" cm="1">
        <f t="array" ref="R347">INDEX(CALCOLI!$R$6:$AC$6, ,_xlfn.XMATCH(B333,CALCOLI!$R$1:$AC$1,0))</f>
        <v>900,900</v>
      </c>
      <c r="S347" s="227"/>
      <c r="T347" s="248">
        <v>0.1</v>
      </c>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row>
    <row r="348" spans="1:44" x14ac:dyDescent="0.35">
      <c r="A348" s="671"/>
      <c r="B348" s="263" t="s">
        <v>72</v>
      </c>
      <c r="C348" s="226"/>
      <c r="D348" s="226"/>
      <c r="E348" s="226">
        <f t="shared" si="50"/>
        <v>0</v>
      </c>
      <c r="F348" s="247"/>
      <c r="G348" s="191"/>
      <c r="H348" s="226">
        <v>0.2</v>
      </c>
      <c r="I348" s="226">
        <v>30</v>
      </c>
      <c r="J348" s="226" t="s">
        <v>191</v>
      </c>
      <c r="K348" s="226">
        <v>0</v>
      </c>
      <c r="L348" s="226">
        <v>1</v>
      </c>
      <c r="M348" s="226" t="s">
        <v>184</v>
      </c>
      <c r="N348" s="226">
        <v>0</v>
      </c>
      <c r="O348" s="247">
        <v>0</v>
      </c>
      <c r="P348" s="1"/>
      <c r="Q348" s="263"/>
      <c r="R348" s="226"/>
      <c r="S348" s="226"/>
      <c r="T348" s="247">
        <v>0.1</v>
      </c>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row>
    <row r="349" spans="1:44" ht="15" thickBot="1" x14ac:dyDescent="0.4">
      <c r="A349" s="672"/>
      <c r="B349" s="278"/>
      <c r="C349" s="229"/>
      <c r="D349" s="229"/>
      <c r="E349" s="227">
        <f t="shared" si="50"/>
        <v>0</v>
      </c>
      <c r="F349" s="249"/>
      <c r="G349" s="194"/>
      <c r="H349" s="229"/>
      <c r="I349" s="229"/>
      <c r="J349" s="229"/>
      <c r="K349" s="229"/>
      <c r="L349" s="229"/>
      <c r="M349" s="229"/>
      <c r="N349" s="229"/>
      <c r="O349" s="249"/>
      <c r="P349" s="1"/>
      <c r="Q349" s="278"/>
      <c r="R349" s="229"/>
      <c r="S349" s="229"/>
      <c r="T349" s="249"/>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row>
    <row r="350" spans="1:44" x14ac:dyDescent="0.35">
      <c r="A350" s="673" t="s">
        <v>73</v>
      </c>
      <c r="B350" s="279" t="s">
        <v>74</v>
      </c>
      <c r="C350" s="230"/>
      <c r="D350" s="230"/>
      <c r="E350" s="230">
        <f t="shared" si="50"/>
        <v>0</v>
      </c>
      <c r="F350" s="250"/>
      <c r="G350" s="190"/>
      <c r="H350" s="230">
        <v>0.25</v>
      </c>
      <c r="I350" s="230">
        <v>2</v>
      </c>
      <c r="J350" s="230" t="s">
        <v>184</v>
      </c>
      <c r="K350" s="230">
        <v>0</v>
      </c>
      <c r="L350" s="230">
        <v>0.5</v>
      </c>
      <c r="M350" s="230" t="s">
        <v>184</v>
      </c>
      <c r="N350" s="230">
        <v>0</v>
      </c>
      <c r="O350" s="250">
        <v>0</v>
      </c>
      <c r="P350" s="1"/>
      <c r="Q350" s="279"/>
      <c r="R350" s="230"/>
      <c r="S350" s="230"/>
      <c r="T350" s="250">
        <v>0.2</v>
      </c>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row>
    <row r="351" spans="1:44" x14ac:dyDescent="0.35">
      <c r="A351" s="674"/>
      <c r="B351" s="266" t="s">
        <v>75</v>
      </c>
      <c r="C351" s="233"/>
      <c r="D351" s="233"/>
      <c r="E351" s="233">
        <f t="shared" si="50"/>
        <v>0</v>
      </c>
      <c r="F351" s="254"/>
      <c r="G351" s="191"/>
      <c r="H351" s="233">
        <v>0.25</v>
      </c>
      <c r="I351" s="233">
        <v>2</v>
      </c>
      <c r="J351" s="233" t="s">
        <v>184</v>
      </c>
      <c r="K351" s="233">
        <v>0</v>
      </c>
      <c r="L351" s="233">
        <v>0.5</v>
      </c>
      <c r="M351" s="233" t="s">
        <v>184</v>
      </c>
      <c r="N351" s="233">
        <v>0</v>
      </c>
      <c r="O351" s="254">
        <v>0</v>
      </c>
      <c r="P351" s="1"/>
      <c r="Q351" s="266"/>
      <c r="R351" s="233"/>
      <c r="S351" s="233"/>
      <c r="T351" s="254">
        <v>0.2</v>
      </c>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row>
    <row r="352" spans="1:44" x14ac:dyDescent="0.35">
      <c r="A352" s="674"/>
      <c r="B352" s="265" t="s">
        <v>76</v>
      </c>
      <c r="C352" s="231"/>
      <c r="D352" s="231"/>
      <c r="E352" s="231">
        <f t="shared" si="50"/>
        <v>0</v>
      </c>
      <c r="F352" s="251"/>
      <c r="G352" s="191"/>
      <c r="H352" s="231"/>
      <c r="I352" s="231"/>
      <c r="J352" s="231"/>
      <c r="K352" s="231"/>
      <c r="L352" s="231"/>
      <c r="M352" s="231"/>
      <c r="N352" s="231"/>
      <c r="O352" s="251"/>
      <c r="P352" s="1"/>
      <c r="Q352" s="265"/>
      <c r="R352" s="231"/>
      <c r="S352" s="231"/>
      <c r="T352" s="25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row>
    <row r="353" spans="1:44" x14ac:dyDescent="0.35">
      <c r="A353" s="674"/>
      <c r="B353" s="266" t="s">
        <v>77</v>
      </c>
      <c r="C353" s="233"/>
      <c r="D353" s="233"/>
      <c r="E353" s="233">
        <f t="shared" si="50"/>
        <v>0</v>
      </c>
      <c r="F353" s="254"/>
      <c r="G353" s="191"/>
      <c r="H353" s="233"/>
      <c r="I353" s="233"/>
      <c r="J353" s="233"/>
      <c r="K353" s="233"/>
      <c r="L353" s="233"/>
      <c r="M353" s="233"/>
      <c r="N353" s="233"/>
      <c r="O353" s="254"/>
      <c r="P353" s="1"/>
      <c r="Q353" s="266"/>
      <c r="R353" s="233"/>
      <c r="S353" s="233"/>
      <c r="T353" s="254"/>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row>
    <row r="354" spans="1:44" x14ac:dyDescent="0.35">
      <c r="A354" s="674"/>
      <c r="B354" s="265" t="s">
        <v>78</v>
      </c>
      <c r="C354" s="231"/>
      <c r="D354" s="231"/>
      <c r="E354" s="231">
        <f t="shared" si="50"/>
        <v>1</v>
      </c>
      <c r="F354" s="231">
        <v>1440</v>
      </c>
      <c r="G354" s="191"/>
      <c r="H354" s="231">
        <v>0</v>
      </c>
      <c r="I354" s="231">
        <v>30</v>
      </c>
      <c r="J354" s="252" t="s">
        <v>186</v>
      </c>
      <c r="K354" s="231">
        <v>3</v>
      </c>
      <c r="L354" s="231">
        <v>1</v>
      </c>
      <c r="M354" s="231" t="s">
        <v>184</v>
      </c>
      <c r="N354" s="231">
        <v>0</v>
      </c>
      <c r="O354" s="251">
        <v>0</v>
      </c>
      <c r="P354" s="1"/>
      <c r="Q354" s="265" t="s">
        <v>192</v>
      </c>
      <c r="R354" s="231"/>
      <c r="S354" s="231"/>
      <c r="T354" s="251">
        <v>0</v>
      </c>
      <c r="U354" s="1"/>
      <c r="V354" s="83">
        <v>150</v>
      </c>
      <c r="W354" s="84">
        <v>20</v>
      </c>
      <c r="X354" s="84">
        <v>5</v>
      </c>
      <c r="Y354" s="84">
        <v>10</v>
      </c>
      <c r="Z354" s="84"/>
      <c r="AA354" s="83">
        <v>150</v>
      </c>
      <c r="AB354" s="84">
        <v>15</v>
      </c>
      <c r="AC354" s="84">
        <v>5</v>
      </c>
      <c r="AD354" s="84">
        <v>15</v>
      </c>
      <c r="AE354" s="85"/>
      <c r="AF354" s="84">
        <v>150</v>
      </c>
      <c r="AG354" s="84">
        <v>10</v>
      </c>
      <c r="AH354" s="84">
        <v>5</v>
      </c>
      <c r="AI354" s="84">
        <v>20</v>
      </c>
      <c r="AJ354" s="84"/>
      <c r="AK354" s="83">
        <v>580.12</v>
      </c>
      <c r="AL354" s="86" t="s">
        <v>193</v>
      </c>
      <c r="AM354" s="84">
        <v>420.57900000000001</v>
      </c>
      <c r="AN354" s="86" t="s">
        <v>193</v>
      </c>
      <c r="AO354" s="84">
        <v>0.41899999999999998</v>
      </c>
      <c r="AP354" s="85">
        <v>1201.144</v>
      </c>
      <c r="AQ354" s="1"/>
      <c r="AR354" s="1"/>
    </row>
    <row r="355" spans="1:44" x14ac:dyDescent="0.35">
      <c r="A355" s="674"/>
      <c r="B355" s="266" t="s">
        <v>79</v>
      </c>
      <c r="C355" s="233"/>
      <c r="D355" s="233"/>
      <c r="E355" s="233">
        <f>COUNTA(Q355:S355)</f>
        <v>1</v>
      </c>
      <c r="F355" s="233">
        <v>1440</v>
      </c>
      <c r="G355" s="191"/>
      <c r="H355" s="233">
        <v>0</v>
      </c>
      <c r="I355" s="233">
        <v>30</v>
      </c>
      <c r="J355" s="233" t="s">
        <v>186</v>
      </c>
      <c r="K355" s="233">
        <v>3</v>
      </c>
      <c r="L355" s="233">
        <v>1</v>
      </c>
      <c r="M355" s="233" t="s">
        <v>184</v>
      </c>
      <c r="N355" s="233">
        <v>0</v>
      </c>
      <c r="O355" s="254">
        <v>0</v>
      </c>
      <c r="P355" s="1"/>
      <c r="Q355" s="266" t="s">
        <v>192</v>
      </c>
      <c r="R355" s="233"/>
      <c r="S355" s="233"/>
      <c r="T355" s="254"/>
      <c r="U355" s="1"/>
      <c r="V355" s="87"/>
      <c r="W355" s="88"/>
      <c r="X355" s="88"/>
      <c r="Y355" s="88"/>
      <c r="Z355" s="88"/>
      <c r="AA355" s="87"/>
      <c r="AB355" s="88"/>
      <c r="AC355" s="88"/>
      <c r="AD355" s="88"/>
      <c r="AE355" s="89"/>
      <c r="AF355" s="88"/>
      <c r="AG355" s="88"/>
      <c r="AH355" s="88"/>
      <c r="AI355" s="88"/>
      <c r="AJ355" s="88"/>
      <c r="AK355" s="87"/>
      <c r="AL355" s="88"/>
      <c r="AM355" s="88"/>
      <c r="AN355" s="88"/>
      <c r="AO355" s="88"/>
      <c r="AP355" s="89"/>
      <c r="AQ355" s="1"/>
      <c r="AR355" s="1"/>
    </row>
    <row r="356" spans="1:44" ht="15" thickBot="1" x14ac:dyDescent="0.4">
      <c r="A356" s="674"/>
      <c r="B356" s="293"/>
      <c r="C356" s="232"/>
      <c r="D356" s="232"/>
      <c r="E356" s="231">
        <f t="shared" si="50"/>
        <v>0</v>
      </c>
      <c r="F356" s="253"/>
      <c r="G356" s="191"/>
      <c r="H356" s="232"/>
      <c r="I356" s="232"/>
      <c r="J356" s="232"/>
      <c r="K356" s="232"/>
      <c r="L356" s="232"/>
      <c r="M356" s="232"/>
      <c r="N356" s="232"/>
      <c r="O356" s="253"/>
      <c r="P356" s="1"/>
      <c r="Q356" s="280"/>
      <c r="R356" s="281"/>
      <c r="S356" s="281"/>
      <c r="T356" s="282"/>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row>
    <row r="357" spans="1:44" x14ac:dyDescent="0.35">
      <c r="A357" s="664" t="s">
        <v>80</v>
      </c>
      <c r="B357" s="283" t="s">
        <v>81</v>
      </c>
      <c r="C357" s="234"/>
      <c r="D357" s="234"/>
      <c r="E357" s="234">
        <f>COUNTA(Q357:S357)</f>
        <v>0</v>
      </c>
      <c r="F357" s="235"/>
      <c r="G357" s="190"/>
      <c r="H357" s="234"/>
      <c r="I357" s="234"/>
      <c r="J357" s="234"/>
      <c r="K357" s="234"/>
      <c r="L357" s="234"/>
      <c r="M357" s="234"/>
      <c r="N357" s="234">
        <v>0</v>
      </c>
      <c r="O357" s="235"/>
      <c r="P357" s="1"/>
      <c r="Q357" s="283"/>
      <c r="R357" s="234"/>
      <c r="S357" s="234"/>
      <c r="T357" s="235"/>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row>
    <row r="358" spans="1:44" x14ac:dyDescent="0.35">
      <c r="A358" s="665"/>
      <c r="B358" s="268" t="s">
        <v>82</v>
      </c>
      <c r="C358" s="238"/>
      <c r="D358" s="238"/>
      <c r="E358" s="238">
        <f>COUNTA(Q362:S362)</f>
        <v>0</v>
      </c>
      <c r="F358" s="239"/>
      <c r="G358" s="191"/>
      <c r="H358" s="238"/>
      <c r="I358" s="238"/>
      <c r="J358" s="238"/>
      <c r="K358" s="238"/>
      <c r="L358" s="238"/>
      <c r="M358" s="238"/>
      <c r="N358" s="238">
        <v>0</v>
      </c>
      <c r="O358" s="239"/>
      <c r="P358" s="1"/>
      <c r="Q358" s="268"/>
      <c r="R358" s="238"/>
      <c r="S358" s="238"/>
      <c r="T358" s="239"/>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row>
    <row r="359" spans="1:44" x14ac:dyDescent="0.35">
      <c r="A359" s="665"/>
      <c r="B359" s="267" t="s">
        <v>78</v>
      </c>
      <c r="C359" s="236">
        <v>1</v>
      </c>
      <c r="D359" s="236">
        <v>100</v>
      </c>
      <c r="E359" s="236">
        <f t="shared" ref="E359" si="51">COUNTA(Q359:S359)</f>
        <v>0</v>
      </c>
      <c r="F359" s="237">
        <v>96</v>
      </c>
      <c r="G359" s="191"/>
      <c r="H359" s="236">
        <v>0.1</v>
      </c>
      <c r="I359" s="236">
        <v>5</v>
      </c>
      <c r="J359" s="236" t="s">
        <v>184</v>
      </c>
      <c r="K359" s="236">
        <v>0</v>
      </c>
      <c r="L359" s="236">
        <v>1</v>
      </c>
      <c r="M359" s="236" t="s">
        <v>184</v>
      </c>
      <c r="N359" s="236">
        <v>0</v>
      </c>
      <c r="O359" s="237">
        <v>0</v>
      </c>
      <c r="P359" s="1"/>
      <c r="Q359" s="267"/>
      <c r="R359" s="236"/>
      <c r="S359" s="236"/>
      <c r="T359" s="237"/>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row>
    <row r="360" spans="1:44" x14ac:dyDescent="0.35">
      <c r="A360" s="665"/>
      <c r="B360" s="268"/>
      <c r="C360" s="238"/>
      <c r="D360" s="238"/>
      <c r="E360" s="238">
        <f t="shared" ref="E360" si="52">COUNTA(Q364:S364)</f>
        <v>0</v>
      </c>
      <c r="F360" s="239"/>
      <c r="G360" s="191"/>
      <c r="H360" s="238"/>
      <c r="I360" s="238"/>
      <c r="J360" s="238"/>
      <c r="K360" s="238"/>
      <c r="L360" s="238"/>
      <c r="M360" s="238"/>
      <c r="N360" s="238"/>
      <c r="O360" s="239"/>
      <c r="P360" s="1"/>
      <c r="Q360" s="268"/>
      <c r="R360" s="238"/>
      <c r="S360" s="238"/>
      <c r="T360" s="239"/>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row>
    <row r="361" spans="1:44" x14ac:dyDescent="0.35">
      <c r="A361" s="665"/>
      <c r="B361" s="267"/>
      <c r="C361" s="236"/>
      <c r="D361" s="236"/>
      <c r="E361" s="236">
        <f t="shared" ref="E361" si="53">COUNTA(Q361:S361)</f>
        <v>0</v>
      </c>
      <c r="F361" s="237"/>
      <c r="G361" s="191"/>
      <c r="H361" s="236"/>
      <c r="I361" s="236"/>
      <c r="J361" s="236"/>
      <c r="K361" s="236"/>
      <c r="L361" s="236"/>
      <c r="M361" s="236"/>
      <c r="N361" s="236"/>
      <c r="O361" s="237"/>
      <c r="P361" s="1"/>
      <c r="Q361" s="267"/>
      <c r="R361" s="236"/>
      <c r="S361" s="236"/>
      <c r="T361" s="237"/>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row>
    <row r="362" spans="1:44" ht="15" thickBot="1" x14ac:dyDescent="0.4">
      <c r="A362" s="666"/>
      <c r="B362" s="269"/>
      <c r="C362" s="240"/>
      <c r="D362" s="240"/>
      <c r="E362" s="240">
        <f t="shared" ref="E362" si="54">COUNTA(Q366:S366)</f>
        <v>0</v>
      </c>
      <c r="F362" s="241"/>
      <c r="G362" s="194"/>
      <c r="H362" s="240"/>
      <c r="I362" s="240"/>
      <c r="J362" s="240"/>
      <c r="K362" s="240"/>
      <c r="L362" s="240"/>
      <c r="M362" s="240"/>
      <c r="N362" s="240"/>
      <c r="O362" s="241"/>
      <c r="P362" s="1"/>
      <c r="Q362" s="269"/>
      <c r="R362" s="240"/>
      <c r="S362" s="240"/>
      <c r="T362" s="24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row>
    <row r="363" spans="1:44" ht="15" thickBot="1" x14ac:dyDescent="0.4">
      <c r="A363" s="120"/>
      <c r="B363" s="120"/>
      <c r="C363" s="120"/>
      <c r="D363" s="120"/>
      <c r="E363" s="120"/>
      <c r="F363" s="120"/>
      <c r="G363" s="120"/>
      <c r="H363" s="120"/>
      <c r="I363" s="120"/>
      <c r="J363" s="120"/>
      <c r="K363" s="120"/>
      <c r="L363" s="120"/>
      <c r="M363" s="120"/>
      <c r="N363" s="120"/>
      <c r="O363" s="120"/>
      <c r="P363" s="120"/>
      <c r="Q363" s="120"/>
      <c r="R363" s="120"/>
      <c r="S363" s="120"/>
      <c r="T363" s="120"/>
      <c r="U363" s="120"/>
      <c r="V363" s="120"/>
      <c r="W363" s="120"/>
      <c r="X363" s="120"/>
      <c r="Y363" s="120"/>
      <c r="Z363" s="120"/>
      <c r="AA363" s="120"/>
      <c r="AB363" s="120"/>
      <c r="AC363" s="120"/>
      <c r="AD363" s="120"/>
      <c r="AE363" s="120"/>
      <c r="AF363" s="120"/>
      <c r="AG363" s="120"/>
      <c r="AH363" s="120"/>
      <c r="AI363" s="120"/>
      <c r="AJ363" s="120"/>
      <c r="AK363" s="120"/>
      <c r="AL363" s="120"/>
      <c r="AM363" s="120"/>
      <c r="AN363" s="120"/>
      <c r="AO363" s="120"/>
      <c r="AP363" s="120"/>
      <c r="AQ363" s="120"/>
    </row>
    <row r="364" spans="1:44" x14ac:dyDescent="0.35">
      <c r="A364" s="122" t="s">
        <v>152</v>
      </c>
      <c r="B364" s="178" t="s">
        <v>461</v>
      </c>
      <c r="G364" s="120"/>
      <c r="AR364" t="s">
        <v>153</v>
      </c>
    </row>
    <row r="365" spans="1:44" x14ac:dyDescent="0.35">
      <c r="A365" s="123" t="s">
        <v>154</v>
      </c>
      <c r="B365" s="181">
        <v>1</v>
      </c>
      <c r="G365" s="120"/>
      <c r="AR365" t="s">
        <v>155</v>
      </c>
    </row>
    <row r="366" spans="1:44" ht="15" thickBot="1" x14ac:dyDescent="0.4">
      <c r="A366" s="125" t="s">
        <v>156</v>
      </c>
      <c r="B366" s="126" t="s">
        <v>190</v>
      </c>
      <c r="G366" s="120"/>
      <c r="AR366" s="3" t="s">
        <v>158</v>
      </c>
    </row>
    <row r="367" spans="1:44" x14ac:dyDescent="0.35">
      <c r="A367" s="4"/>
      <c r="B367" s="4"/>
      <c r="C367" s="4"/>
      <c r="D367" s="4"/>
      <c r="E367" s="4"/>
      <c r="F367" s="4"/>
      <c r="G367" s="121"/>
      <c r="H367" s="4"/>
      <c r="I367" s="4"/>
      <c r="J367" s="4"/>
      <c r="K367" s="4"/>
      <c r="L367" s="4"/>
      <c r="M367" s="4"/>
      <c r="N367" s="4"/>
      <c r="O367" s="4"/>
      <c r="P367" s="4"/>
      <c r="Q367" s="4"/>
      <c r="R367" s="4"/>
      <c r="S367" s="4"/>
      <c r="T367" s="4"/>
      <c r="U367" s="4"/>
      <c r="V367" s="658" t="s">
        <v>159</v>
      </c>
      <c r="W367" s="659"/>
      <c r="X367" s="659"/>
      <c r="Y367" s="659"/>
      <c r="Z367" s="659"/>
      <c r="AA367" s="658" t="s">
        <v>160</v>
      </c>
      <c r="AB367" s="659"/>
      <c r="AC367" s="659"/>
      <c r="AD367" s="659"/>
      <c r="AE367" s="659"/>
      <c r="AF367" s="658" t="s">
        <v>161</v>
      </c>
      <c r="AG367" s="659"/>
      <c r="AH367" s="659"/>
      <c r="AI367" s="659"/>
      <c r="AJ367" s="660"/>
      <c r="AK367" s="655" t="s">
        <v>162</v>
      </c>
      <c r="AL367" s="656"/>
      <c r="AM367" s="656"/>
      <c r="AN367" s="656"/>
      <c r="AO367" s="656"/>
      <c r="AP367" s="657"/>
      <c r="AQ367" s="4"/>
      <c r="AR367" t="s">
        <v>163</v>
      </c>
    </row>
    <row r="368" spans="1:44" ht="43.5" x14ac:dyDescent="0.35">
      <c r="A368" s="4"/>
      <c r="B368" s="69" t="s">
        <v>56</v>
      </c>
      <c r="C368" s="70" t="s">
        <v>57</v>
      </c>
      <c r="D368" s="70" t="s">
        <v>58</v>
      </c>
      <c r="E368" s="69" t="s">
        <v>164</v>
      </c>
      <c r="F368" s="71" t="s">
        <v>59</v>
      </c>
      <c r="G368" s="121"/>
      <c r="H368" s="284" t="s">
        <v>165</v>
      </c>
      <c r="I368" s="285" t="s">
        <v>166</v>
      </c>
      <c r="J368" s="285" t="s">
        <v>167</v>
      </c>
      <c r="K368" s="286" t="s">
        <v>168</v>
      </c>
      <c r="L368" s="285" t="s">
        <v>169</v>
      </c>
      <c r="M368" s="285" t="s">
        <v>170</v>
      </c>
      <c r="N368" s="285" t="s">
        <v>171</v>
      </c>
      <c r="O368" s="287" t="s">
        <v>172</v>
      </c>
      <c r="Q368" s="114" t="s">
        <v>173</v>
      </c>
      <c r="R368" s="115" t="s">
        <v>174</v>
      </c>
      <c r="S368" s="116" t="s">
        <v>175</v>
      </c>
      <c r="T368" s="72" t="s">
        <v>176</v>
      </c>
      <c r="V368" s="76" t="s">
        <v>177</v>
      </c>
      <c r="W368" s="77" t="s">
        <v>178</v>
      </c>
      <c r="X368" s="77" t="s">
        <v>179</v>
      </c>
      <c r="Y368" s="77" t="s">
        <v>180</v>
      </c>
      <c r="Z368" s="78" t="s">
        <v>181</v>
      </c>
      <c r="AA368" s="76" t="s">
        <v>177</v>
      </c>
      <c r="AB368" s="77" t="s">
        <v>178</v>
      </c>
      <c r="AC368" s="77" t="s">
        <v>179</v>
      </c>
      <c r="AD368" s="77" t="s">
        <v>180</v>
      </c>
      <c r="AE368" s="78" t="s">
        <v>181</v>
      </c>
      <c r="AF368" s="76" t="s">
        <v>177</v>
      </c>
      <c r="AG368" s="77" t="s">
        <v>178</v>
      </c>
      <c r="AH368" s="77" t="s">
        <v>179</v>
      </c>
      <c r="AI368" s="77" t="s">
        <v>180</v>
      </c>
      <c r="AJ368" s="79" t="s">
        <v>181</v>
      </c>
      <c r="AK368" s="80" t="s">
        <v>173</v>
      </c>
      <c r="AL368" s="81"/>
      <c r="AM368" s="81" t="s">
        <v>174</v>
      </c>
      <c r="AN368" s="81"/>
      <c r="AO368" s="81" t="s">
        <v>175</v>
      </c>
      <c r="AP368" s="82"/>
      <c r="AR368" t="s">
        <v>182</v>
      </c>
    </row>
    <row r="369" spans="1:44" ht="15" thickBot="1" x14ac:dyDescent="0.4">
      <c r="F369" s="5"/>
      <c r="G369" s="120"/>
      <c r="AR369" t="s">
        <v>183</v>
      </c>
    </row>
    <row r="370" spans="1:44" x14ac:dyDescent="0.35">
      <c r="A370" s="661" t="s">
        <v>60</v>
      </c>
      <c r="B370" s="255" t="s">
        <v>61</v>
      </c>
      <c r="C370" s="212">
        <v>1</v>
      </c>
      <c r="D370" s="212">
        <v>2</v>
      </c>
      <c r="E370" s="212">
        <f t="shared" ref="E370:E389" si="55">COUNTA(Q370:S370)</f>
        <v>2</v>
      </c>
      <c r="F370" s="213" cm="1">
        <f t="array" ref="F370">INDEX(CALCOLI!$R$12:$AC$12, ,_xlfn.XMATCH(B366,CALCOLI!$R$1:$AC$1,0))</f>
        <v>330</v>
      </c>
      <c r="G370" s="190"/>
      <c r="H370" s="255">
        <v>0.1</v>
      </c>
      <c r="I370" s="212">
        <v>10</v>
      </c>
      <c r="J370" s="212" t="s">
        <v>184</v>
      </c>
      <c r="K370" s="212">
        <v>0</v>
      </c>
      <c r="L370" s="212">
        <v>1</v>
      </c>
      <c r="M370" s="212" t="s">
        <v>184</v>
      </c>
      <c r="N370" s="212">
        <v>0</v>
      </c>
      <c r="O370" s="256">
        <v>0</v>
      </c>
      <c r="P370" s="1"/>
      <c r="Q370" s="255" t="str" cm="1">
        <f t="array" ref="Q370">INDEX(CALCOLI!$R$17:$AC$17, ,_xlfn.XMATCH(B366,CALCOLI!$R$1:$AC$1,0))</f>
        <v>264,324</v>
      </c>
      <c r="R370" s="212" t="str" cm="1">
        <f t="array" ref="R370">INDEX(CALCOLI!$R$18:$AC$18, ,_xlfn.XMATCH(B366,CALCOLI!$R$1:$AC$1,0))</f>
        <v>1037,1307</v>
      </c>
      <c r="S370" s="212"/>
      <c r="T370" s="256">
        <v>0.1</v>
      </c>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t="s">
        <v>185</v>
      </c>
    </row>
    <row r="371" spans="1:44" x14ac:dyDescent="0.35">
      <c r="A371" s="662"/>
      <c r="B371" s="288" t="s">
        <v>62</v>
      </c>
      <c r="C371" s="214">
        <v>1</v>
      </c>
      <c r="D371" s="214">
        <v>12</v>
      </c>
      <c r="E371" s="214">
        <f t="shared" si="55"/>
        <v>2</v>
      </c>
      <c r="F371" s="215" cm="1">
        <f t="array" ref="F371">INDEX(CALCOLI!$R$12:$AC$12, ,_xlfn.XMATCH(B366,CALCOLI!$R$1:$AC$1,0))</f>
        <v>330</v>
      </c>
      <c r="G371" s="191"/>
      <c r="H371" s="257">
        <v>0.1</v>
      </c>
      <c r="I371" s="215">
        <v>10</v>
      </c>
      <c r="J371" s="215" t="s">
        <v>184</v>
      </c>
      <c r="K371" s="215">
        <v>0</v>
      </c>
      <c r="L371" s="215">
        <v>1</v>
      </c>
      <c r="M371" s="215" t="s">
        <v>184</v>
      </c>
      <c r="N371" s="215">
        <v>0</v>
      </c>
      <c r="O371" s="258">
        <v>0</v>
      </c>
      <c r="P371" s="1"/>
      <c r="Q371" s="257" t="str" cm="1">
        <f t="array" ref="Q371">INDEX(CALCOLI!$R$17:$AC$17, ,_xlfn.XMATCH(B366,CALCOLI!$R$1:$AC$1,0))</f>
        <v>264,324</v>
      </c>
      <c r="R371" s="215" t="str" cm="1">
        <f t="array" ref="R371">INDEX(CALCOLI!$R$18:$AC$18, ,_xlfn.XMATCH(B366,CALCOLI!$R$1:$AC$1,0))</f>
        <v>1037,1307</v>
      </c>
      <c r="S371" s="215"/>
      <c r="T371" s="258">
        <v>0.1</v>
      </c>
      <c r="U371" s="1"/>
      <c r="V371" s="192"/>
      <c r="W371" s="1"/>
      <c r="X371" s="1"/>
      <c r="Y371" s="192"/>
      <c r="Z371" s="192"/>
      <c r="AA371" s="192"/>
      <c r="AB371" s="192"/>
      <c r="AC371" s="192"/>
      <c r="AD371" s="192"/>
      <c r="AE371" s="1"/>
      <c r="AF371" s="1"/>
      <c r="AG371" s="1"/>
      <c r="AH371" s="1"/>
      <c r="AI371" s="1"/>
      <c r="AJ371" s="1"/>
      <c r="AK371" s="1"/>
      <c r="AL371" s="1"/>
      <c r="AM371" s="1"/>
      <c r="AN371" s="1"/>
      <c r="AO371" s="1"/>
      <c r="AP371" s="1"/>
      <c r="AQ371" s="1"/>
      <c r="AR371" s="1" t="s">
        <v>157</v>
      </c>
    </row>
    <row r="372" spans="1:44" x14ac:dyDescent="0.35">
      <c r="A372" s="662"/>
      <c r="B372" s="259" t="s">
        <v>63</v>
      </c>
      <c r="C372" s="218"/>
      <c r="D372" s="218"/>
      <c r="E372" s="217">
        <f t="shared" si="55"/>
        <v>2</v>
      </c>
      <c r="F372" s="219" cm="1">
        <f t="array" ref="F372">INDEX(CALCOLI!$R$20:$AC$20, ,_xlfn.XMATCH(B366,CALCOLI!$R$1:$AC$1,0))</f>
        <v>667</v>
      </c>
      <c r="G372" s="193"/>
      <c r="H372" s="259">
        <v>0.1</v>
      </c>
      <c r="I372" s="217">
        <v>1</v>
      </c>
      <c r="J372" s="217" t="s">
        <v>184</v>
      </c>
      <c r="K372" s="217">
        <v>0</v>
      </c>
      <c r="L372" s="217">
        <v>1</v>
      </c>
      <c r="M372" s="217" t="s">
        <v>186</v>
      </c>
      <c r="N372" s="217">
        <v>0</v>
      </c>
      <c r="O372" s="260">
        <v>2</v>
      </c>
      <c r="P372" s="1"/>
      <c r="Q372" s="259" t="str" cm="1">
        <f t="array" ref="Q372">INDEX(CALCOLI!$R$21:$AC$21, ,_xlfn.XMATCH(B366,CALCOLI!$R$1:$AC$1,0))</f>
        <v>1067,1440</v>
      </c>
      <c r="R372" s="217" t="str" cm="1">
        <f t="array" ref="R372">INDEX(CALCOLI!$R$22:$AC$22, ,_xlfn.XMATCH(B366,CALCOLI!$R$1:$AC$1,0))</f>
        <v>0,294</v>
      </c>
      <c r="S372" s="217"/>
      <c r="T372" s="260">
        <v>0.1</v>
      </c>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t="s">
        <v>187</v>
      </c>
    </row>
    <row r="373" spans="1:44" ht="15" thickBot="1" x14ac:dyDescent="0.4">
      <c r="A373" s="663"/>
      <c r="B373" s="291"/>
      <c r="C373" s="216"/>
      <c r="D373" s="216"/>
      <c r="E373" s="214">
        <f t="shared" si="55"/>
        <v>0</v>
      </c>
      <c r="F373" s="292"/>
      <c r="G373" s="194"/>
      <c r="H373" s="272"/>
      <c r="I373" s="273"/>
      <c r="J373" s="273"/>
      <c r="K373" s="273"/>
      <c r="L373" s="273"/>
      <c r="M373" s="273"/>
      <c r="N373" s="273"/>
      <c r="O373" s="274"/>
      <c r="P373" s="1"/>
      <c r="Q373" s="272"/>
      <c r="R373" s="273"/>
      <c r="S373" s="273"/>
      <c r="T373" s="274"/>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t="s">
        <v>188</v>
      </c>
    </row>
    <row r="374" spans="1:44" x14ac:dyDescent="0.35">
      <c r="A374" s="667" t="s">
        <v>64</v>
      </c>
      <c r="B374" s="275" t="s">
        <v>65</v>
      </c>
      <c r="C374" s="220">
        <v>2</v>
      </c>
      <c r="D374" s="220">
        <v>2</v>
      </c>
      <c r="E374" s="220">
        <f t="shared" si="55"/>
        <v>1</v>
      </c>
      <c r="F374" s="242">
        <v>120</v>
      </c>
      <c r="G374" s="190"/>
      <c r="H374" s="270">
        <v>0.2</v>
      </c>
      <c r="I374" s="270">
        <v>30</v>
      </c>
      <c r="J374" s="270" t="s">
        <v>184</v>
      </c>
      <c r="K374" s="270">
        <v>0</v>
      </c>
      <c r="L374" s="270">
        <v>1</v>
      </c>
      <c r="M374" s="270" t="s">
        <v>184</v>
      </c>
      <c r="N374" s="270">
        <v>0</v>
      </c>
      <c r="O374" s="271">
        <v>0</v>
      </c>
      <c r="P374" s="1"/>
      <c r="Q374" s="566" t="s">
        <v>192</v>
      </c>
      <c r="R374" s="220"/>
      <c r="S374" s="220"/>
      <c r="T374" s="242">
        <v>0.1</v>
      </c>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t="s">
        <v>189</v>
      </c>
    </row>
    <row r="375" spans="1:44" x14ac:dyDescent="0.35">
      <c r="A375" s="668"/>
      <c r="B375" s="262" t="s">
        <v>66</v>
      </c>
      <c r="C375" s="223">
        <v>2</v>
      </c>
      <c r="D375" s="223">
        <v>10</v>
      </c>
      <c r="E375" s="223">
        <f t="shared" si="55"/>
        <v>2</v>
      </c>
      <c r="F375" s="245">
        <v>240</v>
      </c>
      <c r="G375" s="191"/>
      <c r="H375" s="223">
        <v>0.4</v>
      </c>
      <c r="I375" s="223">
        <v>20</v>
      </c>
      <c r="J375" s="223" t="s">
        <v>184</v>
      </c>
      <c r="K375" s="223">
        <v>0</v>
      </c>
      <c r="L375" s="223">
        <v>0.8</v>
      </c>
      <c r="M375" s="223" t="s">
        <v>184</v>
      </c>
      <c r="N375" s="223">
        <v>0</v>
      </c>
      <c r="O375" s="245">
        <v>0</v>
      </c>
      <c r="P375" s="1"/>
      <c r="Q375" s="568" t="s">
        <v>500</v>
      </c>
      <c r="R375" s="569" t="s">
        <v>491</v>
      </c>
      <c r="S375" s="223"/>
      <c r="T375" s="245">
        <v>0.2</v>
      </c>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t="s">
        <v>190</v>
      </c>
    </row>
    <row r="376" spans="1:44" x14ac:dyDescent="0.35">
      <c r="A376" s="668"/>
      <c r="B376" s="261" t="s">
        <v>67</v>
      </c>
      <c r="C376" s="221">
        <v>1</v>
      </c>
      <c r="D376" s="221">
        <v>20</v>
      </c>
      <c r="E376" s="221">
        <f t="shared" si="55"/>
        <v>1</v>
      </c>
      <c r="F376" s="243">
        <v>120</v>
      </c>
      <c r="G376" s="191"/>
      <c r="H376" s="221">
        <v>0.25</v>
      </c>
      <c r="I376" s="221">
        <v>30</v>
      </c>
      <c r="J376" s="221" t="s">
        <v>184</v>
      </c>
      <c r="K376" s="221">
        <v>0</v>
      </c>
      <c r="L376" s="221">
        <v>0.8</v>
      </c>
      <c r="M376" s="221" t="s">
        <v>184</v>
      </c>
      <c r="N376" s="221">
        <v>0</v>
      </c>
      <c r="O376" s="243">
        <v>0</v>
      </c>
      <c r="P376" s="1"/>
      <c r="Q376" s="567" t="s">
        <v>490</v>
      </c>
      <c r="R376" s="221"/>
      <c r="S376" s="221"/>
      <c r="T376" s="243">
        <v>0.15</v>
      </c>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row>
    <row r="377" spans="1:44" x14ac:dyDescent="0.35">
      <c r="A377" s="668"/>
      <c r="B377" s="262" t="s">
        <v>68</v>
      </c>
      <c r="C377" s="223">
        <v>2</v>
      </c>
      <c r="D377" s="223">
        <v>20</v>
      </c>
      <c r="E377" s="223">
        <f t="shared" si="55"/>
        <v>1</v>
      </c>
      <c r="F377" s="245">
        <v>120</v>
      </c>
      <c r="G377" s="191"/>
      <c r="H377" s="223">
        <v>0.4</v>
      </c>
      <c r="I377" s="223">
        <v>20</v>
      </c>
      <c r="J377" s="223" t="s">
        <v>184</v>
      </c>
      <c r="K377" s="223">
        <v>0</v>
      </c>
      <c r="L377" s="223">
        <v>0.8</v>
      </c>
      <c r="M377" s="223" t="s">
        <v>184</v>
      </c>
      <c r="N377" s="223">
        <v>0</v>
      </c>
      <c r="O377" s="245">
        <v>0</v>
      </c>
      <c r="P377" s="1"/>
      <c r="Q377" s="568" t="s">
        <v>192</v>
      </c>
      <c r="R377" s="223"/>
      <c r="S377" s="223"/>
      <c r="T377" s="245">
        <v>0.2</v>
      </c>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row>
    <row r="378" spans="1:44" ht="15" thickBot="1" x14ac:dyDescent="0.4">
      <c r="A378" s="669"/>
      <c r="B378" s="276"/>
      <c r="C378" s="222"/>
      <c r="D378" s="222"/>
      <c r="E378" s="221">
        <f t="shared" si="55"/>
        <v>0</v>
      </c>
      <c r="F378" s="244"/>
      <c r="G378" s="194"/>
      <c r="H378" s="222"/>
      <c r="I378" s="222"/>
      <c r="J378" s="222"/>
      <c r="K378" s="222"/>
      <c r="L378" s="222"/>
      <c r="M378" s="222"/>
      <c r="N378" s="222"/>
      <c r="O378" s="244"/>
      <c r="P378" s="1"/>
      <c r="Q378" s="276"/>
      <c r="R378" s="222"/>
      <c r="S378" s="222"/>
      <c r="T378" s="244"/>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row>
    <row r="379" spans="1:44" x14ac:dyDescent="0.35">
      <c r="A379" s="670" t="s">
        <v>69</v>
      </c>
      <c r="B379" s="277" t="s">
        <v>70</v>
      </c>
      <c r="C379" s="224">
        <v>1</v>
      </c>
      <c r="D379" s="224">
        <v>20</v>
      </c>
      <c r="E379" s="224">
        <f t="shared" si="55"/>
        <v>2</v>
      </c>
      <c r="F379" s="225" cm="1">
        <f t="array" ref="F379">INDEX(CALCOLI!$R$2:$AC$2, ,_xlfn.XMATCH(B366,CALCOLI!$R$1:$AC$1,0))</f>
        <v>60</v>
      </c>
      <c r="G379" s="190"/>
      <c r="H379" s="224">
        <v>0.2</v>
      </c>
      <c r="I379" s="224">
        <v>30</v>
      </c>
      <c r="J379" s="224" t="s">
        <v>184</v>
      </c>
      <c r="K379" s="224">
        <v>0</v>
      </c>
      <c r="L379" s="224">
        <v>1</v>
      </c>
      <c r="M379" s="224" t="s">
        <v>184</v>
      </c>
      <c r="N379" s="224">
        <v>0</v>
      </c>
      <c r="O379" s="246">
        <v>0</v>
      </c>
      <c r="P379" s="1"/>
      <c r="Q379" s="277" t="str" cm="1">
        <f t="array" ref="Q379">INDEX(CALCOLI!$R$5:$AC$5, ,_xlfn.XMATCH(B366,CALCOLI!$R$1:$AC$1,0))</f>
        <v>360,420</v>
      </c>
      <c r="R379" s="224" t="str" cm="1">
        <f t="array" ref="R379">INDEX(CALCOLI!$R$6:$AC$6, ,_xlfn.XMATCH(B366,CALCOLI!$R$1:$AC$1,0))</f>
        <v>900,900</v>
      </c>
      <c r="S379" s="224"/>
      <c r="T379" s="246">
        <v>0.1</v>
      </c>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row>
    <row r="380" spans="1:44" x14ac:dyDescent="0.35">
      <c r="A380" s="671"/>
      <c r="B380" s="264" t="s">
        <v>71</v>
      </c>
      <c r="C380" s="227"/>
      <c r="D380" s="227"/>
      <c r="E380" s="227">
        <f t="shared" si="55"/>
        <v>2</v>
      </c>
      <c r="F380" s="228" cm="1">
        <f t="array" ref="F380">INDEX(CALCOLI!$R$2:$AC$2, ,_xlfn.XMATCH(B366,CALCOLI!$R$1:$AC$1,0))</f>
        <v>60</v>
      </c>
      <c r="G380" s="191"/>
      <c r="H380" s="227">
        <v>0.2</v>
      </c>
      <c r="I380" s="227">
        <v>30</v>
      </c>
      <c r="J380" s="227" t="s">
        <v>184</v>
      </c>
      <c r="K380" s="227">
        <v>0</v>
      </c>
      <c r="L380" s="227">
        <v>1</v>
      </c>
      <c r="M380" s="227" t="s">
        <v>184</v>
      </c>
      <c r="N380" s="227">
        <v>0</v>
      </c>
      <c r="O380" s="248">
        <v>0</v>
      </c>
      <c r="P380" s="1"/>
      <c r="Q380" s="264" t="str" cm="1">
        <f t="array" ref="Q380">INDEX(CALCOLI!$R$5:$AC$5, ,_xlfn.XMATCH(B366,CALCOLI!$R$1:$AC$1,0))</f>
        <v>360,420</v>
      </c>
      <c r="R380" s="227" t="str" cm="1">
        <f t="array" ref="R380">INDEX(CALCOLI!$R$6:$AC$6, ,_xlfn.XMATCH(B366,CALCOLI!$R$1:$AC$1,0))</f>
        <v>900,900</v>
      </c>
      <c r="S380" s="227"/>
      <c r="T380" s="248">
        <v>0.1</v>
      </c>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row>
    <row r="381" spans="1:44" x14ac:dyDescent="0.35">
      <c r="A381" s="671"/>
      <c r="B381" s="263" t="s">
        <v>72</v>
      </c>
      <c r="C381" s="226"/>
      <c r="D381" s="226"/>
      <c r="E381" s="226">
        <f t="shared" si="55"/>
        <v>0</v>
      </c>
      <c r="F381" s="247"/>
      <c r="G381" s="191"/>
      <c r="H381" s="226">
        <v>0.2</v>
      </c>
      <c r="I381" s="226">
        <v>30</v>
      </c>
      <c r="J381" s="226" t="s">
        <v>191</v>
      </c>
      <c r="K381" s="226">
        <v>0</v>
      </c>
      <c r="L381" s="226">
        <v>1</v>
      </c>
      <c r="M381" s="226" t="s">
        <v>184</v>
      </c>
      <c r="N381" s="226">
        <v>0</v>
      </c>
      <c r="O381" s="247">
        <v>0</v>
      </c>
      <c r="P381" s="1"/>
      <c r="Q381" s="263"/>
      <c r="R381" s="226"/>
      <c r="S381" s="226"/>
      <c r="T381" s="247">
        <v>0.1</v>
      </c>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row>
    <row r="382" spans="1:44" ht="15" thickBot="1" x14ac:dyDescent="0.4">
      <c r="A382" s="672"/>
      <c r="B382" s="278"/>
      <c r="C382" s="229"/>
      <c r="D382" s="229"/>
      <c r="E382" s="227">
        <f t="shared" si="55"/>
        <v>0</v>
      </c>
      <c r="F382" s="249"/>
      <c r="G382" s="194"/>
      <c r="H382" s="229"/>
      <c r="I382" s="229"/>
      <c r="J382" s="229"/>
      <c r="K382" s="229"/>
      <c r="L382" s="229"/>
      <c r="M382" s="229"/>
      <c r="N382" s="229"/>
      <c r="O382" s="249"/>
      <c r="P382" s="1"/>
      <c r="Q382" s="278"/>
      <c r="R382" s="229"/>
      <c r="S382" s="229"/>
      <c r="T382" s="249"/>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row>
    <row r="383" spans="1:44" x14ac:dyDescent="0.35">
      <c r="A383" s="673" t="s">
        <v>73</v>
      </c>
      <c r="B383" s="279" t="s">
        <v>74</v>
      </c>
      <c r="C383" s="230"/>
      <c r="D383" s="230"/>
      <c r="E383" s="230">
        <f t="shared" si="55"/>
        <v>0</v>
      </c>
      <c r="F383" s="250"/>
      <c r="G383" s="190"/>
      <c r="H383" s="230">
        <v>0.25</v>
      </c>
      <c r="I383" s="230">
        <v>2</v>
      </c>
      <c r="J383" s="230" t="s">
        <v>184</v>
      </c>
      <c r="K383" s="230">
        <v>0</v>
      </c>
      <c r="L383" s="230">
        <v>0.5</v>
      </c>
      <c r="M383" s="230" t="s">
        <v>184</v>
      </c>
      <c r="N383" s="230">
        <v>0</v>
      </c>
      <c r="O383" s="250">
        <v>0</v>
      </c>
      <c r="P383" s="1"/>
      <c r="Q383" s="279"/>
      <c r="R383" s="230"/>
      <c r="S383" s="230"/>
      <c r="T383" s="250">
        <v>0.2</v>
      </c>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row>
    <row r="384" spans="1:44" x14ac:dyDescent="0.35">
      <c r="A384" s="674"/>
      <c r="B384" s="266" t="s">
        <v>75</v>
      </c>
      <c r="C384" s="233"/>
      <c r="D384" s="233"/>
      <c r="E384" s="233">
        <f t="shared" si="55"/>
        <v>0</v>
      </c>
      <c r="F384" s="254"/>
      <c r="G384" s="191"/>
      <c r="H384" s="233">
        <v>0.25</v>
      </c>
      <c r="I384" s="233">
        <v>2</v>
      </c>
      <c r="J384" s="233" t="s">
        <v>184</v>
      </c>
      <c r="K384" s="233">
        <v>0</v>
      </c>
      <c r="L384" s="233">
        <v>0.5</v>
      </c>
      <c r="M384" s="233" t="s">
        <v>184</v>
      </c>
      <c r="N384" s="233">
        <v>0</v>
      </c>
      <c r="O384" s="254">
        <v>0</v>
      </c>
      <c r="P384" s="1"/>
      <c r="Q384" s="266"/>
      <c r="R384" s="233"/>
      <c r="S384" s="233"/>
      <c r="T384" s="254">
        <v>0.2</v>
      </c>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row>
    <row r="385" spans="1:44" x14ac:dyDescent="0.35">
      <c r="A385" s="674"/>
      <c r="B385" s="265" t="s">
        <v>76</v>
      </c>
      <c r="C385" s="231"/>
      <c r="D385" s="231"/>
      <c r="E385" s="231">
        <f t="shared" si="55"/>
        <v>0</v>
      </c>
      <c r="F385" s="251"/>
      <c r="G385" s="191"/>
      <c r="H385" s="231"/>
      <c r="I385" s="231"/>
      <c r="J385" s="231"/>
      <c r="K385" s="231"/>
      <c r="L385" s="231"/>
      <c r="M385" s="231"/>
      <c r="N385" s="231"/>
      <c r="O385" s="251"/>
      <c r="P385" s="1"/>
      <c r="Q385" s="265"/>
      <c r="R385" s="231"/>
      <c r="S385" s="231"/>
      <c r="T385" s="25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row>
    <row r="386" spans="1:44" x14ac:dyDescent="0.35">
      <c r="A386" s="674"/>
      <c r="B386" s="266" t="s">
        <v>77</v>
      </c>
      <c r="C386" s="233"/>
      <c r="D386" s="233"/>
      <c r="E386" s="233">
        <f t="shared" si="55"/>
        <v>0</v>
      </c>
      <c r="F386" s="254"/>
      <c r="G386" s="191"/>
      <c r="H386" s="233"/>
      <c r="I386" s="233"/>
      <c r="J386" s="233"/>
      <c r="K386" s="233"/>
      <c r="L386" s="233"/>
      <c r="M386" s="233"/>
      <c r="N386" s="233"/>
      <c r="O386" s="254"/>
      <c r="P386" s="1"/>
      <c r="Q386" s="266"/>
      <c r="R386" s="233"/>
      <c r="S386" s="233"/>
      <c r="T386" s="254"/>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row>
    <row r="387" spans="1:44" x14ac:dyDescent="0.35">
      <c r="A387" s="674"/>
      <c r="B387" s="265" t="s">
        <v>78</v>
      </c>
      <c r="C387" s="231"/>
      <c r="D387" s="231"/>
      <c r="E387" s="231">
        <f t="shared" si="55"/>
        <v>1</v>
      </c>
      <c r="F387" s="231">
        <v>1440</v>
      </c>
      <c r="G387" s="191"/>
      <c r="H387" s="231">
        <v>0</v>
      </c>
      <c r="I387" s="231">
        <v>30</v>
      </c>
      <c r="J387" s="252" t="s">
        <v>186</v>
      </c>
      <c r="K387" s="231">
        <v>3</v>
      </c>
      <c r="L387" s="231">
        <v>1</v>
      </c>
      <c r="M387" s="231" t="s">
        <v>184</v>
      </c>
      <c r="N387" s="231">
        <v>0</v>
      </c>
      <c r="O387" s="251">
        <v>0</v>
      </c>
      <c r="P387" s="1"/>
      <c r="Q387" s="265" t="s">
        <v>192</v>
      </c>
      <c r="R387" s="231"/>
      <c r="S387" s="231"/>
      <c r="T387" s="251">
        <v>0</v>
      </c>
      <c r="U387" s="1"/>
      <c r="V387" s="83">
        <v>150</v>
      </c>
      <c r="W387" s="84">
        <v>20</v>
      </c>
      <c r="X387" s="84">
        <v>5</v>
      </c>
      <c r="Y387" s="84">
        <v>10</v>
      </c>
      <c r="Z387" s="84"/>
      <c r="AA387" s="83">
        <v>150</v>
      </c>
      <c r="AB387" s="84">
        <v>15</v>
      </c>
      <c r="AC387" s="84">
        <v>5</v>
      </c>
      <c r="AD387" s="84">
        <v>15</v>
      </c>
      <c r="AE387" s="85"/>
      <c r="AF387" s="84">
        <v>150</v>
      </c>
      <c r="AG387" s="84">
        <v>10</v>
      </c>
      <c r="AH387" s="84">
        <v>5</v>
      </c>
      <c r="AI387" s="84">
        <v>20</v>
      </c>
      <c r="AJ387" s="84"/>
      <c r="AK387" s="83">
        <v>580.12</v>
      </c>
      <c r="AL387" s="86" t="s">
        <v>193</v>
      </c>
      <c r="AM387" s="84">
        <v>420.57900000000001</v>
      </c>
      <c r="AN387" s="86" t="s">
        <v>193</v>
      </c>
      <c r="AO387" s="84">
        <v>0.41899999999999998</v>
      </c>
      <c r="AP387" s="85">
        <v>1201.144</v>
      </c>
      <c r="AQ387" s="1"/>
      <c r="AR387" s="1"/>
    </row>
    <row r="388" spans="1:44" x14ac:dyDescent="0.35">
      <c r="A388" s="674"/>
      <c r="B388" s="266" t="s">
        <v>79</v>
      </c>
      <c r="C388" s="233"/>
      <c r="D388" s="233"/>
      <c r="E388" s="233">
        <f>COUNTA(Q388:S388)</f>
        <v>1</v>
      </c>
      <c r="F388" s="233">
        <v>1440</v>
      </c>
      <c r="G388" s="191"/>
      <c r="H388" s="233">
        <v>0</v>
      </c>
      <c r="I388" s="233">
        <v>30</v>
      </c>
      <c r="J388" s="233" t="s">
        <v>186</v>
      </c>
      <c r="K388" s="233">
        <v>3</v>
      </c>
      <c r="L388" s="233">
        <v>1</v>
      </c>
      <c r="M388" s="233" t="s">
        <v>184</v>
      </c>
      <c r="N388" s="233">
        <v>0</v>
      </c>
      <c r="O388" s="254">
        <v>0</v>
      </c>
      <c r="P388" s="1"/>
      <c r="Q388" s="266" t="s">
        <v>192</v>
      </c>
      <c r="R388" s="233"/>
      <c r="S388" s="233"/>
      <c r="T388" s="254"/>
      <c r="U388" s="1"/>
      <c r="V388" s="87"/>
      <c r="W388" s="88"/>
      <c r="X388" s="88"/>
      <c r="Y388" s="88"/>
      <c r="Z388" s="88"/>
      <c r="AA388" s="87"/>
      <c r="AB388" s="88"/>
      <c r="AC388" s="88"/>
      <c r="AD388" s="88"/>
      <c r="AE388" s="89"/>
      <c r="AF388" s="88"/>
      <c r="AG388" s="88"/>
      <c r="AH388" s="88"/>
      <c r="AI388" s="88"/>
      <c r="AJ388" s="88"/>
      <c r="AK388" s="87"/>
      <c r="AL388" s="88"/>
      <c r="AM388" s="88"/>
      <c r="AN388" s="88"/>
      <c r="AO388" s="88"/>
      <c r="AP388" s="89"/>
      <c r="AQ388" s="1"/>
      <c r="AR388" s="1"/>
    </row>
    <row r="389" spans="1:44" ht="15" thickBot="1" x14ac:dyDescent="0.4">
      <c r="A389" s="674"/>
      <c r="B389" s="293"/>
      <c r="C389" s="232"/>
      <c r="D389" s="232"/>
      <c r="E389" s="231">
        <f t="shared" si="55"/>
        <v>0</v>
      </c>
      <c r="F389" s="253"/>
      <c r="G389" s="191"/>
      <c r="H389" s="232"/>
      <c r="I389" s="232"/>
      <c r="J389" s="232"/>
      <c r="K389" s="232"/>
      <c r="L389" s="232"/>
      <c r="M389" s="232"/>
      <c r="N389" s="232"/>
      <c r="O389" s="253"/>
      <c r="P389" s="1"/>
      <c r="Q389" s="280"/>
      <c r="R389" s="281"/>
      <c r="S389" s="281"/>
      <c r="T389" s="282"/>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row>
    <row r="390" spans="1:44" x14ac:dyDescent="0.35">
      <c r="A390" s="664" t="s">
        <v>80</v>
      </c>
      <c r="B390" s="283" t="s">
        <v>81</v>
      </c>
      <c r="C390" s="234"/>
      <c r="D390" s="234"/>
      <c r="E390" s="234">
        <f>COUNTA(Q390:S390)</f>
        <v>0</v>
      </c>
      <c r="F390" s="235"/>
      <c r="G390" s="190"/>
      <c r="H390" s="234"/>
      <c r="I390" s="234"/>
      <c r="J390" s="234"/>
      <c r="K390" s="234"/>
      <c r="L390" s="234"/>
      <c r="M390" s="234"/>
      <c r="N390" s="234">
        <v>0</v>
      </c>
      <c r="O390" s="235"/>
      <c r="P390" s="1"/>
      <c r="Q390" s="283"/>
      <c r="R390" s="234"/>
      <c r="S390" s="234"/>
      <c r="T390" s="235"/>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row>
    <row r="391" spans="1:44" x14ac:dyDescent="0.35">
      <c r="A391" s="665"/>
      <c r="B391" s="268" t="s">
        <v>82</v>
      </c>
      <c r="C391" s="238"/>
      <c r="D391" s="238"/>
      <c r="E391" s="238">
        <f>COUNTA(Q395:S395)</f>
        <v>0</v>
      </c>
      <c r="F391" s="239"/>
      <c r="G391" s="191"/>
      <c r="H391" s="238"/>
      <c r="I391" s="238"/>
      <c r="J391" s="238"/>
      <c r="K391" s="238"/>
      <c r="L391" s="238"/>
      <c r="M391" s="238"/>
      <c r="N391" s="238">
        <v>0</v>
      </c>
      <c r="O391" s="239"/>
      <c r="P391" s="1"/>
      <c r="Q391" s="268"/>
      <c r="R391" s="238"/>
      <c r="S391" s="238"/>
      <c r="T391" s="239"/>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row>
    <row r="392" spans="1:44" x14ac:dyDescent="0.35">
      <c r="A392" s="665"/>
      <c r="B392" s="267" t="s">
        <v>78</v>
      </c>
      <c r="C392" s="236">
        <v>1</v>
      </c>
      <c r="D392" s="236">
        <v>100</v>
      </c>
      <c r="E392" s="236">
        <v>1</v>
      </c>
      <c r="F392" s="237">
        <v>96</v>
      </c>
      <c r="G392" s="191"/>
      <c r="H392" s="236">
        <v>0.1</v>
      </c>
      <c r="I392" s="236">
        <v>5</v>
      </c>
      <c r="J392" s="236" t="s">
        <v>184</v>
      </c>
      <c r="K392" s="236">
        <v>0</v>
      </c>
      <c r="L392" s="236">
        <v>1</v>
      </c>
      <c r="M392" s="236" t="s">
        <v>184</v>
      </c>
      <c r="N392" s="236">
        <v>0</v>
      </c>
      <c r="O392" s="237">
        <v>0</v>
      </c>
      <c r="P392" s="1"/>
      <c r="Q392" s="267"/>
      <c r="R392" s="236"/>
      <c r="S392" s="236"/>
      <c r="T392" s="237"/>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row>
    <row r="393" spans="1:44" x14ac:dyDescent="0.35">
      <c r="A393" s="665"/>
      <c r="B393" s="268"/>
      <c r="C393" s="238"/>
      <c r="D393" s="238"/>
      <c r="E393" s="238">
        <f t="shared" ref="E393" si="56">COUNTA(Q397:S397)</f>
        <v>0</v>
      </c>
      <c r="F393" s="239"/>
      <c r="G393" s="191"/>
      <c r="H393" s="238"/>
      <c r="I393" s="238"/>
      <c r="J393" s="238"/>
      <c r="K393" s="238"/>
      <c r="L393" s="238"/>
      <c r="M393" s="238"/>
      <c r="N393" s="238"/>
      <c r="O393" s="239"/>
      <c r="P393" s="1"/>
      <c r="Q393" s="268"/>
      <c r="R393" s="238"/>
      <c r="S393" s="238"/>
      <c r="T393" s="239"/>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row>
    <row r="394" spans="1:44" x14ac:dyDescent="0.35">
      <c r="A394" s="665"/>
      <c r="B394" s="267"/>
      <c r="C394" s="236"/>
      <c r="D394" s="236"/>
      <c r="E394" s="236">
        <f t="shared" ref="E394" si="57">COUNTA(Q394:S394)</f>
        <v>0</v>
      </c>
      <c r="F394" s="237"/>
      <c r="G394" s="191"/>
      <c r="H394" s="236"/>
      <c r="I394" s="236"/>
      <c r="J394" s="236"/>
      <c r="K394" s="236"/>
      <c r="L394" s="236"/>
      <c r="M394" s="236"/>
      <c r="N394" s="236"/>
      <c r="O394" s="237"/>
      <c r="P394" s="1"/>
      <c r="Q394" s="267"/>
      <c r="R394" s="236"/>
      <c r="S394" s="236"/>
      <c r="T394" s="237"/>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row>
    <row r="395" spans="1:44" ht="15" thickBot="1" x14ac:dyDescent="0.4">
      <c r="A395" s="666"/>
      <c r="B395" s="269"/>
      <c r="C395" s="240"/>
      <c r="D395" s="240"/>
      <c r="E395" s="240">
        <f t="shared" ref="E395" si="58">COUNTA(Q399:S399)</f>
        <v>0</v>
      </c>
      <c r="F395" s="241"/>
      <c r="G395" s="194"/>
      <c r="H395" s="240"/>
      <c r="I395" s="240"/>
      <c r="J395" s="240"/>
      <c r="K395" s="240"/>
      <c r="L395" s="240"/>
      <c r="M395" s="240"/>
      <c r="N395" s="240"/>
      <c r="O395" s="241"/>
      <c r="P395" s="1"/>
      <c r="Q395" s="269"/>
      <c r="R395" s="240"/>
      <c r="S395" s="240"/>
      <c r="T395" s="24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row>
    <row r="396" spans="1:44" ht="15" thickBot="1" x14ac:dyDescent="0.4">
      <c r="A396" s="120"/>
      <c r="B396" s="120"/>
      <c r="C396" s="120"/>
      <c r="D396" s="120"/>
      <c r="E396" s="120"/>
      <c r="F396" s="120"/>
      <c r="G396" s="120"/>
      <c r="H396" s="120"/>
      <c r="I396" s="120"/>
      <c r="J396" s="120"/>
      <c r="K396" s="120"/>
      <c r="L396" s="120"/>
      <c r="M396" s="120"/>
      <c r="N396" s="120"/>
      <c r="O396" s="120"/>
      <c r="P396" s="120"/>
      <c r="Q396" s="120"/>
      <c r="R396" s="120"/>
      <c r="S396" s="120"/>
      <c r="T396" s="120"/>
      <c r="U396" s="120"/>
      <c r="V396" s="120"/>
      <c r="W396" s="120"/>
      <c r="X396" s="120"/>
      <c r="Y396" s="120"/>
      <c r="Z396" s="120"/>
      <c r="AA396" s="120"/>
      <c r="AB396" s="120"/>
      <c r="AC396" s="120"/>
      <c r="AD396" s="120"/>
      <c r="AE396" s="120"/>
      <c r="AF396" s="120"/>
      <c r="AG396" s="120"/>
      <c r="AH396" s="120"/>
      <c r="AI396" s="120"/>
      <c r="AJ396" s="120"/>
      <c r="AK396" s="120"/>
      <c r="AL396" s="120"/>
      <c r="AM396" s="120"/>
      <c r="AN396" s="120"/>
      <c r="AO396" s="120"/>
      <c r="AP396" s="120"/>
      <c r="AQ396" s="120"/>
    </row>
    <row r="397" spans="1:44" x14ac:dyDescent="0.35">
      <c r="A397" s="122" t="s">
        <v>152</v>
      </c>
      <c r="B397" s="178" t="s">
        <v>462</v>
      </c>
      <c r="G397" s="120"/>
      <c r="AR397" t="s">
        <v>153</v>
      </c>
    </row>
    <row r="398" spans="1:44" x14ac:dyDescent="0.35">
      <c r="A398" s="123" t="s">
        <v>154</v>
      </c>
      <c r="B398" s="181">
        <v>2</v>
      </c>
      <c r="G398" s="120"/>
      <c r="AR398" t="s">
        <v>155</v>
      </c>
    </row>
    <row r="399" spans="1:44" ht="15" thickBot="1" x14ac:dyDescent="0.4">
      <c r="A399" s="125" t="s">
        <v>156</v>
      </c>
      <c r="B399" s="126" t="s">
        <v>190</v>
      </c>
      <c r="G399" s="120"/>
      <c r="AR399" s="3" t="s">
        <v>158</v>
      </c>
    </row>
    <row r="400" spans="1:44" x14ac:dyDescent="0.35">
      <c r="A400" s="4"/>
      <c r="B400" s="4"/>
      <c r="C400" s="4"/>
      <c r="D400" s="4"/>
      <c r="E400" s="4"/>
      <c r="F400" s="4"/>
      <c r="G400" s="121"/>
      <c r="H400" s="4"/>
      <c r="I400" s="4"/>
      <c r="J400" s="4"/>
      <c r="K400" s="4"/>
      <c r="L400" s="4"/>
      <c r="M400" s="4"/>
      <c r="N400" s="4"/>
      <c r="O400" s="4"/>
      <c r="P400" s="4"/>
      <c r="Q400" s="4"/>
      <c r="R400" s="4"/>
      <c r="S400" s="4"/>
      <c r="T400" s="4"/>
      <c r="U400" s="4"/>
      <c r="V400" s="658" t="s">
        <v>159</v>
      </c>
      <c r="W400" s="659"/>
      <c r="X400" s="659"/>
      <c r="Y400" s="659"/>
      <c r="Z400" s="659"/>
      <c r="AA400" s="658" t="s">
        <v>160</v>
      </c>
      <c r="AB400" s="659"/>
      <c r="AC400" s="659"/>
      <c r="AD400" s="659"/>
      <c r="AE400" s="659"/>
      <c r="AF400" s="658" t="s">
        <v>161</v>
      </c>
      <c r="AG400" s="659"/>
      <c r="AH400" s="659"/>
      <c r="AI400" s="659"/>
      <c r="AJ400" s="660"/>
      <c r="AK400" s="655" t="s">
        <v>162</v>
      </c>
      <c r="AL400" s="656"/>
      <c r="AM400" s="656"/>
      <c r="AN400" s="656"/>
      <c r="AO400" s="656"/>
      <c r="AP400" s="657"/>
      <c r="AQ400" s="4"/>
      <c r="AR400" t="s">
        <v>163</v>
      </c>
    </row>
    <row r="401" spans="1:44" ht="43.5" x14ac:dyDescent="0.35">
      <c r="A401" s="4"/>
      <c r="B401" s="69" t="s">
        <v>56</v>
      </c>
      <c r="C401" s="70" t="s">
        <v>57</v>
      </c>
      <c r="D401" s="70" t="s">
        <v>58</v>
      </c>
      <c r="E401" s="69" t="s">
        <v>164</v>
      </c>
      <c r="F401" s="71" t="s">
        <v>59</v>
      </c>
      <c r="G401" s="121"/>
      <c r="H401" s="284" t="s">
        <v>165</v>
      </c>
      <c r="I401" s="285" t="s">
        <v>166</v>
      </c>
      <c r="J401" s="285" t="s">
        <v>167</v>
      </c>
      <c r="K401" s="286" t="s">
        <v>168</v>
      </c>
      <c r="L401" s="285" t="s">
        <v>169</v>
      </c>
      <c r="M401" s="285" t="s">
        <v>170</v>
      </c>
      <c r="N401" s="285" t="s">
        <v>171</v>
      </c>
      <c r="O401" s="287" t="s">
        <v>172</v>
      </c>
      <c r="Q401" s="114" t="s">
        <v>173</v>
      </c>
      <c r="R401" s="115" t="s">
        <v>174</v>
      </c>
      <c r="S401" s="116" t="s">
        <v>175</v>
      </c>
      <c r="T401" s="72" t="s">
        <v>176</v>
      </c>
      <c r="V401" s="76" t="s">
        <v>177</v>
      </c>
      <c r="W401" s="77" t="s">
        <v>178</v>
      </c>
      <c r="X401" s="77" t="s">
        <v>179</v>
      </c>
      <c r="Y401" s="77" t="s">
        <v>180</v>
      </c>
      <c r="Z401" s="78" t="s">
        <v>181</v>
      </c>
      <c r="AA401" s="76" t="s">
        <v>177</v>
      </c>
      <c r="AB401" s="77" t="s">
        <v>178</v>
      </c>
      <c r="AC401" s="77" t="s">
        <v>179</v>
      </c>
      <c r="AD401" s="77" t="s">
        <v>180</v>
      </c>
      <c r="AE401" s="78" t="s">
        <v>181</v>
      </c>
      <c r="AF401" s="76" t="s">
        <v>177</v>
      </c>
      <c r="AG401" s="77" t="s">
        <v>178</v>
      </c>
      <c r="AH401" s="77" t="s">
        <v>179</v>
      </c>
      <c r="AI401" s="77" t="s">
        <v>180</v>
      </c>
      <c r="AJ401" s="79" t="s">
        <v>181</v>
      </c>
      <c r="AK401" s="80" t="s">
        <v>173</v>
      </c>
      <c r="AL401" s="81"/>
      <c r="AM401" s="81" t="s">
        <v>174</v>
      </c>
      <c r="AN401" s="81"/>
      <c r="AO401" s="81" t="s">
        <v>175</v>
      </c>
      <c r="AP401" s="82"/>
      <c r="AR401" t="s">
        <v>182</v>
      </c>
    </row>
    <row r="402" spans="1:44" ht="15" thickBot="1" x14ac:dyDescent="0.4">
      <c r="F402" s="5"/>
      <c r="G402" s="120"/>
      <c r="AR402" t="s">
        <v>183</v>
      </c>
    </row>
    <row r="403" spans="1:44" x14ac:dyDescent="0.35">
      <c r="A403" s="661" t="s">
        <v>60</v>
      </c>
      <c r="B403" s="255" t="s">
        <v>61</v>
      </c>
      <c r="C403" s="212">
        <v>1</v>
      </c>
      <c r="D403" s="212">
        <v>2</v>
      </c>
      <c r="E403" s="212">
        <f t="shared" ref="E403:E422" si="59">COUNTA(Q403:S403)</f>
        <v>2</v>
      </c>
      <c r="F403" s="213" cm="1">
        <f t="array" ref="F403">INDEX(CALCOLI!$R$12:$AC$12, ,_xlfn.XMATCH(B399,CALCOLI!$R$1:$AC$1,0))</f>
        <v>330</v>
      </c>
      <c r="G403" s="190"/>
      <c r="H403" s="255">
        <v>0.1</v>
      </c>
      <c r="I403" s="212">
        <v>10</v>
      </c>
      <c r="J403" s="212" t="s">
        <v>184</v>
      </c>
      <c r="K403" s="212">
        <v>0</v>
      </c>
      <c r="L403" s="212">
        <v>1</v>
      </c>
      <c r="M403" s="212" t="s">
        <v>184</v>
      </c>
      <c r="N403" s="212">
        <v>0</v>
      </c>
      <c r="O403" s="256">
        <v>0</v>
      </c>
      <c r="P403" s="1"/>
      <c r="Q403" s="255" t="str" cm="1">
        <f t="array" ref="Q403">INDEX(CALCOLI!$R$17:$AC$17, ,_xlfn.XMATCH(B399,CALCOLI!$R$1:$AC$1,0))</f>
        <v>264,324</v>
      </c>
      <c r="R403" s="212" t="str" cm="1">
        <f t="array" ref="R403">INDEX(CALCOLI!$R$18:$AC$18, ,_xlfn.XMATCH(B399,CALCOLI!$R$1:$AC$1,0))</f>
        <v>1037,1307</v>
      </c>
      <c r="S403" s="212"/>
      <c r="T403" s="256">
        <v>0.1</v>
      </c>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t="s">
        <v>185</v>
      </c>
    </row>
    <row r="404" spans="1:44" x14ac:dyDescent="0.35">
      <c r="A404" s="662"/>
      <c r="B404" s="288" t="s">
        <v>62</v>
      </c>
      <c r="C404" s="214">
        <v>1</v>
      </c>
      <c r="D404" s="214">
        <v>12</v>
      </c>
      <c r="E404" s="214">
        <f t="shared" si="59"/>
        <v>2</v>
      </c>
      <c r="F404" s="215" cm="1">
        <f t="array" ref="F404">INDEX(CALCOLI!$R$12:$AC$12, ,_xlfn.XMATCH(B399,CALCOLI!$R$1:$AC$1,0))</f>
        <v>330</v>
      </c>
      <c r="G404" s="191"/>
      <c r="H404" s="257">
        <v>0.1</v>
      </c>
      <c r="I404" s="215">
        <v>10</v>
      </c>
      <c r="J404" s="215" t="s">
        <v>184</v>
      </c>
      <c r="K404" s="215">
        <v>0</v>
      </c>
      <c r="L404" s="215">
        <v>1</v>
      </c>
      <c r="M404" s="215" t="s">
        <v>184</v>
      </c>
      <c r="N404" s="215">
        <v>0</v>
      </c>
      <c r="O404" s="258">
        <v>0</v>
      </c>
      <c r="P404" s="1"/>
      <c r="Q404" s="257" t="str" cm="1">
        <f t="array" ref="Q404">INDEX(CALCOLI!$R$17:$AC$17, ,_xlfn.XMATCH(B399,CALCOLI!$R$1:$AC$1,0))</f>
        <v>264,324</v>
      </c>
      <c r="R404" s="215" t="str" cm="1">
        <f t="array" ref="R404">INDEX(CALCOLI!$R$18:$AC$18, ,_xlfn.XMATCH(B399,CALCOLI!$R$1:$AC$1,0))</f>
        <v>1037,1307</v>
      </c>
      <c r="S404" s="215"/>
      <c r="T404" s="258">
        <v>0.1</v>
      </c>
      <c r="U404" s="1"/>
      <c r="V404" s="192"/>
      <c r="W404" s="1"/>
      <c r="X404" s="1"/>
      <c r="Y404" s="192"/>
      <c r="Z404" s="192"/>
      <c r="AA404" s="192"/>
      <c r="AB404" s="192"/>
      <c r="AC404" s="192"/>
      <c r="AD404" s="192"/>
      <c r="AE404" s="1"/>
      <c r="AF404" s="1"/>
      <c r="AG404" s="1"/>
      <c r="AH404" s="1"/>
      <c r="AI404" s="1"/>
      <c r="AJ404" s="1"/>
      <c r="AK404" s="1"/>
      <c r="AL404" s="1"/>
      <c r="AM404" s="1"/>
      <c r="AN404" s="1"/>
      <c r="AO404" s="1"/>
      <c r="AP404" s="1"/>
      <c r="AQ404" s="1"/>
      <c r="AR404" s="1" t="s">
        <v>157</v>
      </c>
    </row>
    <row r="405" spans="1:44" x14ac:dyDescent="0.35">
      <c r="A405" s="662"/>
      <c r="B405" s="259" t="s">
        <v>63</v>
      </c>
      <c r="C405" s="218"/>
      <c r="D405" s="218"/>
      <c r="E405" s="217">
        <f t="shared" si="59"/>
        <v>2</v>
      </c>
      <c r="F405" s="219" cm="1">
        <f t="array" ref="F405">INDEX(CALCOLI!$R$20:$AC$20, ,_xlfn.XMATCH(B399,CALCOLI!$R$1:$AC$1,0))</f>
        <v>667</v>
      </c>
      <c r="G405" s="193"/>
      <c r="H405" s="259">
        <v>0.1</v>
      </c>
      <c r="I405" s="217">
        <v>1</v>
      </c>
      <c r="J405" s="217" t="s">
        <v>184</v>
      </c>
      <c r="K405" s="217">
        <v>0</v>
      </c>
      <c r="L405" s="217">
        <v>1</v>
      </c>
      <c r="M405" s="217" t="s">
        <v>186</v>
      </c>
      <c r="N405" s="217">
        <v>0</v>
      </c>
      <c r="O405" s="260">
        <v>2</v>
      </c>
      <c r="P405" s="1"/>
      <c r="Q405" s="259" t="str" cm="1">
        <f t="array" ref="Q405">INDEX(CALCOLI!$R$21:$AC$21, ,_xlfn.XMATCH(B399,CALCOLI!$R$1:$AC$1,0))</f>
        <v>1067,1440</v>
      </c>
      <c r="R405" s="217" t="str" cm="1">
        <f t="array" ref="R405">INDEX(CALCOLI!$R$22:$AC$22, ,_xlfn.XMATCH(B399,CALCOLI!$R$1:$AC$1,0))</f>
        <v>0,294</v>
      </c>
      <c r="S405" s="217"/>
      <c r="T405" s="260">
        <v>0.1</v>
      </c>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t="s">
        <v>187</v>
      </c>
    </row>
    <row r="406" spans="1:44" ht="15" thickBot="1" x14ac:dyDescent="0.4">
      <c r="A406" s="663"/>
      <c r="B406" s="291"/>
      <c r="C406" s="216"/>
      <c r="D406" s="216"/>
      <c r="E406" s="214">
        <f t="shared" si="59"/>
        <v>0</v>
      </c>
      <c r="F406" s="292"/>
      <c r="G406" s="194"/>
      <c r="H406" s="272"/>
      <c r="I406" s="273"/>
      <c r="J406" s="273"/>
      <c r="K406" s="273"/>
      <c r="L406" s="273"/>
      <c r="M406" s="273"/>
      <c r="N406" s="273"/>
      <c r="O406" s="274"/>
      <c r="P406" s="1"/>
      <c r="Q406" s="272"/>
      <c r="R406" s="273"/>
      <c r="S406" s="273"/>
      <c r="T406" s="274"/>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t="s">
        <v>188</v>
      </c>
    </row>
    <row r="407" spans="1:44" x14ac:dyDescent="0.35">
      <c r="A407" s="667" t="s">
        <v>64</v>
      </c>
      <c r="B407" s="275" t="s">
        <v>65</v>
      </c>
      <c r="C407" s="220">
        <v>2</v>
      </c>
      <c r="D407" s="220">
        <v>5</v>
      </c>
      <c r="E407" s="220">
        <f t="shared" si="59"/>
        <v>1</v>
      </c>
      <c r="F407" s="242">
        <v>120</v>
      </c>
      <c r="G407" s="190"/>
      <c r="H407" s="270">
        <v>0.2</v>
      </c>
      <c r="I407" s="270">
        <v>30</v>
      </c>
      <c r="J407" s="270" t="s">
        <v>184</v>
      </c>
      <c r="K407" s="270">
        <v>0</v>
      </c>
      <c r="L407" s="270">
        <v>1</v>
      </c>
      <c r="M407" s="270" t="s">
        <v>184</v>
      </c>
      <c r="N407" s="270">
        <v>0</v>
      </c>
      <c r="O407" s="271">
        <v>0</v>
      </c>
      <c r="P407" s="1"/>
      <c r="Q407" s="566" t="s">
        <v>192</v>
      </c>
      <c r="R407" s="220"/>
      <c r="S407" s="220"/>
      <c r="T407" s="242">
        <v>0.1</v>
      </c>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t="s">
        <v>189</v>
      </c>
    </row>
    <row r="408" spans="1:44" x14ac:dyDescent="0.35">
      <c r="A408" s="668"/>
      <c r="B408" s="262" t="s">
        <v>66</v>
      </c>
      <c r="C408" s="223">
        <v>1</v>
      </c>
      <c r="D408" s="223">
        <v>7</v>
      </c>
      <c r="E408" s="223">
        <f t="shared" si="59"/>
        <v>2</v>
      </c>
      <c r="F408" s="245">
        <v>240</v>
      </c>
      <c r="G408" s="191"/>
      <c r="H408" s="223">
        <v>0.4</v>
      </c>
      <c r="I408" s="223">
        <v>20</v>
      </c>
      <c r="J408" s="223" t="s">
        <v>184</v>
      </c>
      <c r="K408" s="223">
        <v>0</v>
      </c>
      <c r="L408" s="223">
        <v>0.8</v>
      </c>
      <c r="M408" s="223" t="s">
        <v>184</v>
      </c>
      <c r="N408" s="223">
        <v>0</v>
      </c>
      <c r="O408" s="245">
        <v>0</v>
      </c>
      <c r="P408" s="1"/>
      <c r="Q408" s="568" t="s">
        <v>500</v>
      </c>
      <c r="R408" s="569" t="s">
        <v>491</v>
      </c>
      <c r="S408" s="223"/>
      <c r="T408" s="245">
        <v>0.2</v>
      </c>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t="s">
        <v>190</v>
      </c>
    </row>
    <row r="409" spans="1:44" x14ac:dyDescent="0.35">
      <c r="A409" s="668"/>
      <c r="B409" s="261" t="s">
        <v>67</v>
      </c>
      <c r="C409" s="221">
        <v>1</v>
      </c>
      <c r="D409" s="221">
        <v>20</v>
      </c>
      <c r="E409" s="221">
        <f t="shared" si="59"/>
        <v>0</v>
      </c>
      <c r="F409" s="243">
        <v>120</v>
      </c>
      <c r="G409" s="191"/>
      <c r="H409" s="221">
        <v>0.25</v>
      </c>
      <c r="I409" s="221">
        <v>30</v>
      </c>
      <c r="J409" s="221" t="s">
        <v>184</v>
      </c>
      <c r="K409" s="221">
        <v>0</v>
      </c>
      <c r="L409" s="221">
        <v>0.8</v>
      </c>
      <c r="M409" s="221" t="s">
        <v>184</v>
      </c>
      <c r="N409" s="221">
        <v>0</v>
      </c>
      <c r="O409" s="243">
        <v>0</v>
      </c>
      <c r="P409" s="1"/>
      <c r="Q409" s="567"/>
      <c r="R409" s="221"/>
      <c r="S409" s="221"/>
      <c r="T409" s="243">
        <v>0.15</v>
      </c>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row>
    <row r="410" spans="1:44" x14ac:dyDescent="0.35">
      <c r="A410" s="668"/>
      <c r="B410" s="262" t="s">
        <v>68</v>
      </c>
      <c r="C410" s="223"/>
      <c r="D410" s="223"/>
      <c r="E410" s="223">
        <f t="shared" si="59"/>
        <v>0</v>
      </c>
      <c r="F410" s="245"/>
      <c r="G410" s="191"/>
      <c r="H410" s="223">
        <v>0.4</v>
      </c>
      <c r="I410" s="223">
        <v>20</v>
      </c>
      <c r="J410" s="223" t="s">
        <v>184</v>
      </c>
      <c r="K410" s="223">
        <v>0</v>
      </c>
      <c r="L410" s="223">
        <v>0.8</v>
      </c>
      <c r="M410" s="223" t="s">
        <v>184</v>
      </c>
      <c r="N410" s="223">
        <v>0</v>
      </c>
      <c r="O410" s="245">
        <v>0</v>
      </c>
      <c r="P410" s="1"/>
      <c r="Q410" s="568"/>
      <c r="R410" s="223"/>
      <c r="S410" s="223"/>
      <c r="T410" s="245">
        <v>0.2</v>
      </c>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row>
    <row r="411" spans="1:44" ht="15" thickBot="1" x14ac:dyDescent="0.4">
      <c r="A411" s="669"/>
      <c r="B411" s="276"/>
      <c r="C411" s="222"/>
      <c r="D411" s="222"/>
      <c r="E411" s="221">
        <f t="shared" si="59"/>
        <v>0</v>
      </c>
      <c r="F411" s="244"/>
      <c r="G411" s="194"/>
      <c r="H411" s="222"/>
      <c r="I411" s="222"/>
      <c r="J411" s="222"/>
      <c r="K411" s="222"/>
      <c r="L411" s="222"/>
      <c r="M411" s="222"/>
      <c r="N411" s="222"/>
      <c r="O411" s="244"/>
      <c r="P411" s="1"/>
      <c r="Q411" s="276"/>
      <c r="R411" s="222"/>
      <c r="S411" s="222"/>
      <c r="T411" s="244"/>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row>
    <row r="412" spans="1:44" x14ac:dyDescent="0.35">
      <c r="A412" s="670" t="s">
        <v>69</v>
      </c>
      <c r="B412" s="277" t="s">
        <v>70</v>
      </c>
      <c r="C412" s="224">
        <v>1</v>
      </c>
      <c r="D412" s="224">
        <v>20</v>
      </c>
      <c r="E412" s="224">
        <f t="shared" si="59"/>
        <v>2</v>
      </c>
      <c r="F412" s="225" cm="1">
        <f t="array" ref="F412">INDEX(CALCOLI!$R$2:$AC$2, ,_xlfn.XMATCH(B399,CALCOLI!$R$1:$AC$1,0))</f>
        <v>60</v>
      </c>
      <c r="G412" s="190"/>
      <c r="H412" s="224">
        <v>0.2</v>
      </c>
      <c r="I412" s="224">
        <v>30</v>
      </c>
      <c r="J412" s="224" t="s">
        <v>184</v>
      </c>
      <c r="K412" s="224">
        <v>0</v>
      </c>
      <c r="L412" s="224">
        <v>1</v>
      </c>
      <c r="M412" s="224" t="s">
        <v>184</v>
      </c>
      <c r="N412" s="224">
        <v>0</v>
      </c>
      <c r="O412" s="246">
        <v>0</v>
      </c>
      <c r="P412" s="1"/>
      <c r="Q412" s="277" t="str" cm="1">
        <f t="array" ref="Q412">INDEX(CALCOLI!$R$5:$AC$5, ,_xlfn.XMATCH(B399,CALCOLI!$R$1:$AC$1,0))</f>
        <v>360,420</v>
      </c>
      <c r="R412" s="224" t="str" cm="1">
        <f t="array" ref="R412">INDEX(CALCOLI!$R$6:$AC$6, ,_xlfn.XMATCH(B399,CALCOLI!$R$1:$AC$1,0))</f>
        <v>900,900</v>
      </c>
      <c r="S412" s="224"/>
      <c r="T412" s="246">
        <v>0.1</v>
      </c>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row>
    <row r="413" spans="1:44" x14ac:dyDescent="0.35">
      <c r="A413" s="671"/>
      <c r="B413" s="264" t="s">
        <v>71</v>
      </c>
      <c r="C413" s="227"/>
      <c r="D413" s="227"/>
      <c r="E413" s="227">
        <f t="shared" si="59"/>
        <v>2</v>
      </c>
      <c r="F413" s="228" cm="1">
        <f t="array" ref="F413">INDEX(CALCOLI!$R$2:$AC$2, ,_xlfn.XMATCH(B399,CALCOLI!$R$1:$AC$1,0))</f>
        <v>60</v>
      </c>
      <c r="G413" s="191"/>
      <c r="H413" s="227">
        <v>0.2</v>
      </c>
      <c r="I413" s="227">
        <v>30</v>
      </c>
      <c r="J413" s="227" t="s">
        <v>184</v>
      </c>
      <c r="K413" s="227">
        <v>0</v>
      </c>
      <c r="L413" s="227">
        <v>1</v>
      </c>
      <c r="M413" s="227" t="s">
        <v>184</v>
      </c>
      <c r="N413" s="227">
        <v>0</v>
      </c>
      <c r="O413" s="248">
        <v>0</v>
      </c>
      <c r="P413" s="1"/>
      <c r="Q413" s="264" t="str" cm="1">
        <f t="array" ref="Q413">INDEX(CALCOLI!$R$5:$AC$5, ,_xlfn.XMATCH(B399,CALCOLI!$R$1:$AC$1,0))</f>
        <v>360,420</v>
      </c>
      <c r="R413" s="227" t="str" cm="1">
        <f t="array" ref="R413">INDEX(CALCOLI!$R$6:$AC$6, ,_xlfn.XMATCH(B399,CALCOLI!$R$1:$AC$1,0))</f>
        <v>900,900</v>
      </c>
      <c r="S413" s="227"/>
      <c r="T413" s="248">
        <v>0.1</v>
      </c>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row>
    <row r="414" spans="1:44" x14ac:dyDescent="0.35">
      <c r="A414" s="671"/>
      <c r="B414" s="263" t="s">
        <v>72</v>
      </c>
      <c r="C414" s="226"/>
      <c r="D414" s="226"/>
      <c r="E414" s="226">
        <f t="shared" si="59"/>
        <v>0</v>
      </c>
      <c r="F414" s="247"/>
      <c r="G414" s="191"/>
      <c r="H414" s="226">
        <v>0.2</v>
      </c>
      <c r="I414" s="226">
        <v>30</v>
      </c>
      <c r="J414" s="226" t="s">
        <v>191</v>
      </c>
      <c r="K414" s="226">
        <v>0</v>
      </c>
      <c r="L414" s="226">
        <v>1</v>
      </c>
      <c r="M414" s="226" t="s">
        <v>184</v>
      </c>
      <c r="N414" s="226">
        <v>0</v>
      </c>
      <c r="O414" s="247">
        <v>0</v>
      </c>
      <c r="P414" s="1"/>
      <c r="Q414" s="263"/>
      <c r="R414" s="226"/>
      <c r="S414" s="226"/>
      <c r="T414" s="247">
        <v>0.1</v>
      </c>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row>
    <row r="415" spans="1:44" ht="15" thickBot="1" x14ac:dyDescent="0.4">
      <c r="A415" s="672"/>
      <c r="B415" s="278"/>
      <c r="C415" s="229"/>
      <c r="D415" s="229"/>
      <c r="E415" s="227">
        <f t="shared" si="59"/>
        <v>0</v>
      </c>
      <c r="F415" s="249"/>
      <c r="G415" s="194"/>
      <c r="H415" s="229"/>
      <c r="I415" s="229"/>
      <c r="J415" s="229"/>
      <c r="K415" s="229"/>
      <c r="L415" s="229"/>
      <c r="M415" s="229"/>
      <c r="N415" s="229"/>
      <c r="O415" s="249"/>
      <c r="P415" s="1"/>
      <c r="Q415" s="278"/>
      <c r="R415" s="229"/>
      <c r="S415" s="229"/>
      <c r="T415" s="249"/>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row>
    <row r="416" spans="1:44" x14ac:dyDescent="0.35">
      <c r="A416" s="673" t="s">
        <v>73</v>
      </c>
      <c r="B416" s="279" t="s">
        <v>74</v>
      </c>
      <c r="C416" s="230"/>
      <c r="D416" s="230"/>
      <c r="E416" s="230">
        <f t="shared" si="59"/>
        <v>0</v>
      </c>
      <c r="F416" s="250"/>
      <c r="G416" s="190"/>
      <c r="H416" s="230">
        <v>0.25</v>
      </c>
      <c r="I416" s="230">
        <v>2</v>
      </c>
      <c r="J416" s="230" t="s">
        <v>184</v>
      </c>
      <c r="K416" s="230">
        <v>0</v>
      </c>
      <c r="L416" s="230">
        <v>0.5</v>
      </c>
      <c r="M416" s="230" t="s">
        <v>184</v>
      </c>
      <c r="N416" s="230">
        <v>0</v>
      </c>
      <c r="O416" s="250">
        <v>0</v>
      </c>
      <c r="P416" s="1"/>
      <c r="Q416" s="279"/>
      <c r="R416" s="230"/>
      <c r="S416" s="230"/>
      <c r="T416" s="250">
        <v>0.2</v>
      </c>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row>
    <row r="417" spans="1:44" x14ac:dyDescent="0.35">
      <c r="A417" s="674"/>
      <c r="B417" s="266" t="s">
        <v>75</v>
      </c>
      <c r="C417" s="233"/>
      <c r="D417" s="233"/>
      <c r="E417" s="233">
        <f t="shared" si="59"/>
        <v>0</v>
      </c>
      <c r="F417" s="254"/>
      <c r="G417" s="191"/>
      <c r="H417" s="233">
        <v>0.25</v>
      </c>
      <c r="I417" s="233">
        <v>2</v>
      </c>
      <c r="J417" s="233" t="s">
        <v>184</v>
      </c>
      <c r="K417" s="233">
        <v>0</v>
      </c>
      <c r="L417" s="233">
        <v>0.5</v>
      </c>
      <c r="M417" s="233" t="s">
        <v>184</v>
      </c>
      <c r="N417" s="233">
        <v>0</v>
      </c>
      <c r="O417" s="254">
        <v>0</v>
      </c>
      <c r="P417" s="1"/>
      <c r="Q417" s="266"/>
      <c r="R417" s="233"/>
      <c r="S417" s="233"/>
      <c r="T417" s="254">
        <v>0.2</v>
      </c>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row>
    <row r="418" spans="1:44" x14ac:dyDescent="0.35">
      <c r="A418" s="674"/>
      <c r="B418" s="265" t="s">
        <v>76</v>
      </c>
      <c r="C418" s="231"/>
      <c r="D418" s="231"/>
      <c r="E418" s="231">
        <f t="shared" si="59"/>
        <v>0</v>
      </c>
      <c r="F418" s="251"/>
      <c r="G418" s="191"/>
      <c r="H418" s="231"/>
      <c r="I418" s="231"/>
      <c r="J418" s="231"/>
      <c r="K418" s="231"/>
      <c r="L418" s="231"/>
      <c r="M418" s="231"/>
      <c r="N418" s="231"/>
      <c r="O418" s="251"/>
      <c r="P418" s="1"/>
      <c r="Q418" s="265"/>
      <c r="R418" s="231"/>
      <c r="S418" s="231"/>
      <c r="T418" s="25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row>
    <row r="419" spans="1:44" x14ac:dyDescent="0.35">
      <c r="A419" s="674"/>
      <c r="B419" s="266" t="s">
        <v>77</v>
      </c>
      <c r="C419" s="233"/>
      <c r="D419" s="233"/>
      <c r="E419" s="233">
        <f t="shared" si="59"/>
        <v>0</v>
      </c>
      <c r="F419" s="254"/>
      <c r="G419" s="191"/>
      <c r="H419" s="233"/>
      <c r="I419" s="233"/>
      <c r="J419" s="233"/>
      <c r="K419" s="233"/>
      <c r="L419" s="233"/>
      <c r="M419" s="233"/>
      <c r="N419" s="233"/>
      <c r="O419" s="254"/>
      <c r="P419" s="1"/>
      <c r="Q419" s="266"/>
      <c r="R419" s="233"/>
      <c r="S419" s="233"/>
      <c r="T419" s="254"/>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row>
    <row r="420" spans="1:44" x14ac:dyDescent="0.35">
      <c r="A420" s="674"/>
      <c r="B420" s="265" t="s">
        <v>78</v>
      </c>
      <c r="C420" s="231"/>
      <c r="D420" s="231"/>
      <c r="E420" s="231">
        <f t="shared" si="59"/>
        <v>1</v>
      </c>
      <c r="F420" s="231">
        <v>1440</v>
      </c>
      <c r="G420" s="191"/>
      <c r="H420" s="231">
        <v>0</v>
      </c>
      <c r="I420" s="231">
        <v>30</v>
      </c>
      <c r="J420" s="252" t="s">
        <v>186</v>
      </c>
      <c r="K420" s="231">
        <v>3</v>
      </c>
      <c r="L420" s="231">
        <v>1</v>
      </c>
      <c r="M420" s="231" t="s">
        <v>184</v>
      </c>
      <c r="N420" s="231">
        <v>0</v>
      </c>
      <c r="O420" s="251">
        <v>0</v>
      </c>
      <c r="P420" s="1"/>
      <c r="Q420" s="265" t="s">
        <v>192</v>
      </c>
      <c r="R420" s="231"/>
      <c r="S420" s="231"/>
      <c r="T420" s="251">
        <v>0</v>
      </c>
      <c r="U420" s="1"/>
      <c r="V420" s="83">
        <v>150</v>
      </c>
      <c r="W420" s="84">
        <v>20</v>
      </c>
      <c r="X420" s="84">
        <v>5</v>
      </c>
      <c r="Y420" s="84">
        <v>10</v>
      </c>
      <c r="Z420" s="84"/>
      <c r="AA420" s="83">
        <v>150</v>
      </c>
      <c r="AB420" s="84">
        <v>15</v>
      </c>
      <c r="AC420" s="84">
        <v>5</v>
      </c>
      <c r="AD420" s="84">
        <v>15</v>
      </c>
      <c r="AE420" s="85"/>
      <c r="AF420" s="84">
        <v>150</v>
      </c>
      <c r="AG420" s="84">
        <v>10</v>
      </c>
      <c r="AH420" s="84">
        <v>5</v>
      </c>
      <c r="AI420" s="84">
        <v>20</v>
      </c>
      <c r="AJ420" s="84"/>
      <c r="AK420" s="83">
        <v>580.12</v>
      </c>
      <c r="AL420" s="86" t="s">
        <v>193</v>
      </c>
      <c r="AM420" s="84">
        <v>420.57900000000001</v>
      </c>
      <c r="AN420" s="86" t="s">
        <v>193</v>
      </c>
      <c r="AO420" s="84">
        <v>0.41899999999999998</v>
      </c>
      <c r="AP420" s="85">
        <v>1201.144</v>
      </c>
      <c r="AQ420" s="1"/>
      <c r="AR420" s="1"/>
    </row>
    <row r="421" spans="1:44" x14ac:dyDescent="0.35">
      <c r="A421" s="674"/>
      <c r="B421" s="266" t="s">
        <v>79</v>
      </c>
      <c r="C421" s="233"/>
      <c r="D421" s="233"/>
      <c r="E421" s="233">
        <f>COUNTA(Q421:S421)</f>
        <v>1</v>
      </c>
      <c r="F421" s="233">
        <v>1440</v>
      </c>
      <c r="G421" s="191"/>
      <c r="H421" s="233">
        <v>0</v>
      </c>
      <c r="I421" s="233">
        <v>30</v>
      </c>
      <c r="J421" s="233" t="s">
        <v>186</v>
      </c>
      <c r="K421" s="233">
        <v>3</v>
      </c>
      <c r="L421" s="233">
        <v>1</v>
      </c>
      <c r="M421" s="233" t="s">
        <v>184</v>
      </c>
      <c r="N421" s="233">
        <v>0</v>
      </c>
      <c r="O421" s="254">
        <v>0</v>
      </c>
      <c r="P421" s="1"/>
      <c r="Q421" s="266" t="s">
        <v>192</v>
      </c>
      <c r="R421" s="233"/>
      <c r="S421" s="233"/>
      <c r="T421" s="254"/>
      <c r="U421" s="1"/>
      <c r="V421" s="87"/>
      <c r="W421" s="88"/>
      <c r="X421" s="88"/>
      <c r="Y421" s="88"/>
      <c r="Z421" s="88"/>
      <c r="AA421" s="87"/>
      <c r="AB421" s="88"/>
      <c r="AC421" s="88"/>
      <c r="AD421" s="88"/>
      <c r="AE421" s="89"/>
      <c r="AF421" s="88"/>
      <c r="AG421" s="88"/>
      <c r="AH421" s="88"/>
      <c r="AI421" s="88"/>
      <c r="AJ421" s="88"/>
      <c r="AK421" s="87"/>
      <c r="AL421" s="88"/>
      <c r="AM421" s="88"/>
      <c r="AN421" s="88"/>
      <c r="AO421" s="88"/>
      <c r="AP421" s="89"/>
      <c r="AQ421" s="1"/>
      <c r="AR421" s="1"/>
    </row>
    <row r="422" spans="1:44" ht="15" thickBot="1" x14ac:dyDescent="0.4">
      <c r="A422" s="674"/>
      <c r="B422" s="293"/>
      <c r="C422" s="232"/>
      <c r="D422" s="232"/>
      <c r="E422" s="231">
        <f t="shared" si="59"/>
        <v>0</v>
      </c>
      <c r="F422" s="253"/>
      <c r="G422" s="191"/>
      <c r="H422" s="232"/>
      <c r="I422" s="232"/>
      <c r="J422" s="232"/>
      <c r="K422" s="232"/>
      <c r="L422" s="232"/>
      <c r="M422" s="232"/>
      <c r="N422" s="232"/>
      <c r="O422" s="253"/>
      <c r="P422" s="1"/>
      <c r="Q422" s="280"/>
      <c r="R422" s="281"/>
      <c r="S422" s="281"/>
      <c r="T422" s="282"/>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row>
    <row r="423" spans="1:44" x14ac:dyDescent="0.35">
      <c r="A423" s="664" t="s">
        <v>80</v>
      </c>
      <c r="B423" s="283" t="s">
        <v>81</v>
      </c>
      <c r="C423" s="234"/>
      <c r="D423" s="234"/>
      <c r="E423" s="234">
        <f>COUNTA(Q423:S423)</f>
        <v>0</v>
      </c>
      <c r="F423" s="235"/>
      <c r="G423" s="190"/>
      <c r="H423" s="234"/>
      <c r="I423" s="234"/>
      <c r="J423" s="234"/>
      <c r="K423" s="234"/>
      <c r="L423" s="234"/>
      <c r="M423" s="234"/>
      <c r="N423" s="234">
        <v>0</v>
      </c>
      <c r="O423" s="235"/>
      <c r="P423" s="1"/>
      <c r="Q423" s="283"/>
      <c r="R423" s="234"/>
      <c r="S423" s="234"/>
      <c r="T423" s="235"/>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row>
    <row r="424" spans="1:44" x14ac:dyDescent="0.35">
      <c r="A424" s="665"/>
      <c r="B424" s="268" t="s">
        <v>82</v>
      </c>
      <c r="C424" s="238"/>
      <c r="D424" s="238"/>
      <c r="E424" s="238">
        <f>COUNTA(Q428:S428)</f>
        <v>0</v>
      </c>
      <c r="F424" s="239"/>
      <c r="G424" s="191"/>
      <c r="H424" s="238"/>
      <c r="I424" s="238"/>
      <c r="J424" s="238"/>
      <c r="K424" s="238"/>
      <c r="L424" s="238"/>
      <c r="M424" s="238"/>
      <c r="N424" s="238">
        <v>0</v>
      </c>
      <c r="O424" s="239"/>
      <c r="P424" s="1"/>
      <c r="Q424" s="268"/>
      <c r="R424" s="238"/>
      <c r="S424" s="238"/>
      <c r="T424" s="239"/>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row>
    <row r="425" spans="1:44" x14ac:dyDescent="0.35">
      <c r="A425" s="665"/>
      <c r="B425" s="267"/>
      <c r="C425" s="236"/>
      <c r="D425" s="236"/>
      <c r="E425" s="236">
        <f t="shared" ref="E425" si="60">COUNTA(Q425:S425)</f>
        <v>0</v>
      </c>
      <c r="F425" s="237"/>
      <c r="G425" s="191"/>
      <c r="H425" s="236"/>
      <c r="I425" s="236"/>
      <c r="J425" s="236"/>
      <c r="K425" s="236"/>
      <c r="L425" s="236"/>
      <c r="M425" s="236"/>
      <c r="N425" s="236"/>
      <c r="O425" s="237"/>
      <c r="P425" s="1"/>
      <c r="Q425" s="267"/>
      <c r="R425" s="236"/>
      <c r="S425" s="236"/>
      <c r="T425" s="237"/>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row>
    <row r="426" spans="1:44" x14ac:dyDescent="0.35">
      <c r="A426" s="665"/>
      <c r="B426" s="268"/>
      <c r="C426" s="238"/>
      <c r="D426" s="238"/>
      <c r="E426" s="238">
        <f t="shared" ref="E426" si="61">COUNTA(Q430:S430)</f>
        <v>0</v>
      </c>
      <c r="F426" s="239"/>
      <c r="G426" s="191"/>
      <c r="H426" s="238"/>
      <c r="I426" s="238"/>
      <c r="J426" s="238"/>
      <c r="K426" s="238"/>
      <c r="L426" s="238"/>
      <c r="M426" s="238"/>
      <c r="N426" s="238"/>
      <c r="O426" s="239"/>
      <c r="P426" s="1"/>
      <c r="Q426" s="268"/>
      <c r="R426" s="238"/>
      <c r="S426" s="238"/>
      <c r="T426" s="239"/>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row>
    <row r="427" spans="1:44" x14ac:dyDescent="0.35">
      <c r="A427" s="665"/>
      <c r="B427" s="267"/>
      <c r="C427" s="236"/>
      <c r="D427" s="236"/>
      <c r="E427" s="236">
        <f t="shared" ref="E427" si="62">COUNTA(Q427:S427)</f>
        <v>0</v>
      </c>
      <c r="F427" s="237"/>
      <c r="G427" s="191"/>
      <c r="H427" s="236"/>
      <c r="I427" s="236"/>
      <c r="J427" s="236"/>
      <c r="K427" s="236"/>
      <c r="L427" s="236"/>
      <c r="M427" s="236"/>
      <c r="N427" s="236"/>
      <c r="O427" s="237"/>
      <c r="P427" s="1"/>
      <c r="Q427" s="267"/>
      <c r="R427" s="236"/>
      <c r="S427" s="236"/>
      <c r="T427" s="237"/>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row>
    <row r="428" spans="1:44" ht="15" thickBot="1" x14ac:dyDescent="0.4">
      <c r="A428" s="666"/>
      <c r="B428" s="269"/>
      <c r="C428" s="240"/>
      <c r="D428" s="240"/>
      <c r="E428" s="240">
        <f t="shared" ref="E428" si="63">COUNTA(Q432:S432)</f>
        <v>0</v>
      </c>
      <c r="F428" s="241"/>
      <c r="G428" s="194"/>
      <c r="H428" s="240"/>
      <c r="I428" s="240"/>
      <c r="J428" s="240"/>
      <c r="K428" s="240"/>
      <c r="L428" s="240"/>
      <c r="M428" s="240"/>
      <c r="N428" s="240"/>
      <c r="O428" s="241"/>
      <c r="P428" s="1"/>
      <c r="Q428" s="269"/>
      <c r="R428" s="240"/>
      <c r="S428" s="240"/>
      <c r="T428" s="24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row>
    <row r="429" spans="1:44" ht="15" thickBot="1" x14ac:dyDescent="0.4">
      <c r="A429" s="120"/>
      <c r="B429" s="120"/>
      <c r="C429" s="120"/>
      <c r="D429" s="120"/>
      <c r="E429" s="120"/>
      <c r="F429" s="120"/>
      <c r="G429" s="120"/>
      <c r="H429" s="120"/>
      <c r="I429" s="120"/>
      <c r="J429" s="120"/>
      <c r="K429" s="120"/>
      <c r="L429" s="120"/>
      <c r="M429" s="120"/>
      <c r="N429" s="120"/>
      <c r="O429" s="120"/>
      <c r="P429" s="120"/>
      <c r="Q429" s="120"/>
      <c r="R429" s="120"/>
      <c r="S429" s="120"/>
      <c r="T429" s="120"/>
      <c r="U429" s="120"/>
      <c r="V429" s="120"/>
      <c r="W429" s="120"/>
      <c r="X429" s="120"/>
      <c r="Y429" s="120"/>
      <c r="Z429" s="120"/>
      <c r="AA429" s="120"/>
      <c r="AB429" s="120"/>
      <c r="AC429" s="120"/>
      <c r="AD429" s="120"/>
      <c r="AE429" s="120"/>
      <c r="AF429" s="120"/>
      <c r="AG429" s="120"/>
      <c r="AH429" s="120"/>
      <c r="AI429" s="120"/>
      <c r="AJ429" s="120"/>
      <c r="AK429" s="120"/>
      <c r="AL429" s="120"/>
      <c r="AM429" s="120"/>
      <c r="AN429" s="120"/>
      <c r="AO429" s="120"/>
      <c r="AP429" s="120"/>
      <c r="AQ429" s="120"/>
    </row>
    <row r="430" spans="1:44" x14ac:dyDescent="0.35">
      <c r="A430" s="122" t="s">
        <v>152</v>
      </c>
      <c r="B430" s="178" t="s">
        <v>463</v>
      </c>
      <c r="G430" s="120"/>
      <c r="AR430" t="s">
        <v>153</v>
      </c>
    </row>
    <row r="431" spans="1:44" x14ac:dyDescent="0.35">
      <c r="A431" s="123" t="s">
        <v>154</v>
      </c>
      <c r="B431" s="181">
        <v>2</v>
      </c>
      <c r="G431" s="120"/>
      <c r="AR431" t="s">
        <v>155</v>
      </c>
    </row>
    <row r="432" spans="1:44" ht="15" thickBot="1" x14ac:dyDescent="0.4">
      <c r="A432" s="125" t="s">
        <v>156</v>
      </c>
      <c r="B432" s="126" t="s">
        <v>190</v>
      </c>
      <c r="G432" s="120"/>
      <c r="AR432" s="3" t="s">
        <v>158</v>
      </c>
    </row>
    <row r="433" spans="1:44" x14ac:dyDescent="0.35">
      <c r="A433" s="4"/>
      <c r="B433" s="4"/>
      <c r="C433" s="4"/>
      <c r="D433" s="4"/>
      <c r="E433" s="4"/>
      <c r="F433" s="4"/>
      <c r="G433" s="121"/>
      <c r="H433" s="4"/>
      <c r="I433" s="4"/>
      <c r="J433" s="4"/>
      <c r="K433" s="4"/>
      <c r="L433" s="4"/>
      <c r="M433" s="4"/>
      <c r="N433" s="4"/>
      <c r="O433" s="4"/>
      <c r="P433" s="4"/>
      <c r="Q433" s="4"/>
      <c r="R433" s="4"/>
      <c r="S433" s="4"/>
      <c r="T433" s="4"/>
      <c r="U433" s="4"/>
      <c r="V433" s="658" t="s">
        <v>159</v>
      </c>
      <c r="W433" s="659"/>
      <c r="X433" s="659"/>
      <c r="Y433" s="659"/>
      <c r="Z433" s="659"/>
      <c r="AA433" s="658" t="s">
        <v>160</v>
      </c>
      <c r="AB433" s="659"/>
      <c r="AC433" s="659"/>
      <c r="AD433" s="659"/>
      <c r="AE433" s="659"/>
      <c r="AF433" s="658" t="s">
        <v>161</v>
      </c>
      <c r="AG433" s="659"/>
      <c r="AH433" s="659"/>
      <c r="AI433" s="659"/>
      <c r="AJ433" s="660"/>
      <c r="AK433" s="655" t="s">
        <v>162</v>
      </c>
      <c r="AL433" s="656"/>
      <c r="AM433" s="656"/>
      <c r="AN433" s="656"/>
      <c r="AO433" s="656"/>
      <c r="AP433" s="657"/>
      <c r="AQ433" s="4"/>
      <c r="AR433" t="s">
        <v>163</v>
      </c>
    </row>
    <row r="434" spans="1:44" ht="43.5" x14ac:dyDescent="0.35">
      <c r="A434" s="4"/>
      <c r="B434" s="69" t="s">
        <v>56</v>
      </c>
      <c r="C434" s="70" t="s">
        <v>57</v>
      </c>
      <c r="D434" s="70" t="s">
        <v>58</v>
      </c>
      <c r="E434" s="69" t="s">
        <v>164</v>
      </c>
      <c r="F434" s="71" t="s">
        <v>59</v>
      </c>
      <c r="G434" s="121"/>
      <c r="H434" s="284" t="s">
        <v>165</v>
      </c>
      <c r="I434" s="285" t="s">
        <v>166</v>
      </c>
      <c r="J434" s="285" t="s">
        <v>167</v>
      </c>
      <c r="K434" s="286" t="s">
        <v>168</v>
      </c>
      <c r="L434" s="285" t="s">
        <v>169</v>
      </c>
      <c r="M434" s="285" t="s">
        <v>170</v>
      </c>
      <c r="N434" s="285" t="s">
        <v>171</v>
      </c>
      <c r="O434" s="287" t="s">
        <v>172</v>
      </c>
      <c r="Q434" s="114" t="s">
        <v>173</v>
      </c>
      <c r="R434" s="115" t="s">
        <v>174</v>
      </c>
      <c r="S434" s="116" t="s">
        <v>175</v>
      </c>
      <c r="T434" s="72" t="s">
        <v>176</v>
      </c>
      <c r="V434" s="76" t="s">
        <v>177</v>
      </c>
      <c r="W434" s="77" t="s">
        <v>178</v>
      </c>
      <c r="X434" s="77" t="s">
        <v>179</v>
      </c>
      <c r="Y434" s="77" t="s">
        <v>180</v>
      </c>
      <c r="Z434" s="78" t="s">
        <v>181</v>
      </c>
      <c r="AA434" s="76" t="s">
        <v>177</v>
      </c>
      <c r="AB434" s="77" t="s">
        <v>178</v>
      </c>
      <c r="AC434" s="77" t="s">
        <v>179</v>
      </c>
      <c r="AD434" s="77" t="s">
        <v>180</v>
      </c>
      <c r="AE434" s="78" t="s">
        <v>181</v>
      </c>
      <c r="AF434" s="76" t="s">
        <v>177</v>
      </c>
      <c r="AG434" s="77" t="s">
        <v>178</v>
      </c>
      <c r="AH434" s="77" t="s">
        <v>179</v>
      </c>
      <c r="AI434" s="77" t="s">
        <v>180</v>
      </c>
      <c r="AJ434" s="79" t="s">
        <v>181</v>
      </c>
      <c r="AK434" s="80" t="s">
        <v>173</v>
      </c>
      <c r="AL434" s="81"/>
      <c r="AM434" s="81" t="s">
        <v>174</v>
      </c>
      <c r="AN434" s="81"/>
      <c r="AO434" s="81" t="s">
        <v>175</v>
      </c>
      <c r="AP434" s="82"/>
      <c r="AR434" t="s">
        <v>182</v>
      </c>
    </row>
    <row r="435" spans="1:44" ht="15" thickBot="1" x14ac:dyDescent="0.4">
      <c r="F435" s="5"/>
      <c r="G435" s="120"/>
      <c r="AR435" t="s">
        <v>183</v>
      </c>
    </row>
    <row r="436" spans="1:44" x14ac:dyDescent="0.35">
      <c r="A436" s="661" t="s">
        <v>60</v>
      </c>
      <c r="B436" s="255" t="s">
        <v>61</v>
      </c>
      <c r="C436" s="212">
        <v>1</v>
      </c>
      <c r="D436" s="212">
        <v>2</v>
      </c>
      <c r="E436" s="212">
        <f t="shared" ref="E436:E455" si="64">COUNTA(Q436:S436)</f>
        <v>2</v>
      </c>
      <c r="F436" s="213" cm="1">
        <f t="array" ref="F436">INDEX(CALCOLI!$R$12:$AC$12, ,_xlfn.XMATCH(B432,CALCOLI!$R$1:$AC$1,0))</f>
        <v>330</v>
      </c>
      <c r="G436" s="190"/>
      <c r="H436" s="255">
        <v>0.1</v>
      </c>
      <c r="I436" s="212">
        <v>10</v>
      </c>
      <c r="J436" s="212" t="s">
        <v>184</v>
      </c>
      <c r="K436" s="212">
        <v>0</v>
      </c>
      <c r="L436" s="212">
        <v>1</v>
      </c>
      <c r="M436" s="212" t="s">
        <v>184</v>
      </c>
      <c r="N436" s="212">
        <v>0</v>
      </c>
      <c r="O436" s="256">
        <v>0</v>
      </c>
      <c r="P436" s="1"/>
      <c r="Q436" s="255" t="str" cm="1">
        <f t="array" ref="Q436">INDEX(CALCOLI!$R$17:$AC$17, ,_xlfn.XMATCH(B432,CALCOLI!$R$1:$AC$1,0))</f>
        <v>264,324</v>
      </c>
      <c r="R436" s="212" t="str" cm="1">
        <f t="array" ref="R436">INDEX(CALCOLI!$R$18:$AC$18, ,_xlfn.XMATCH(B432,CALCOLI!$R$1:$AC$1,0))</f>
        <v>1037,1307</v>
      </c>
      <c r="S436" s="212"/>
      <c r="T436" s="256">
        <v>0.1</v>
      </c>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t="s">
        <v>185</v>
      </c>
    </row>
    <row r="437" spans="1:44" x14ac:dyDescent="0.35">
      <c r="A437" s="662"/>
      <c r="B437" s="288" t="s">
        <v>62</v>
      </c>
      <c r="C437" s="214">
        <v>1</v>
      </c>
      <c r="D437" s="214">
        <v>12</v>
      </c>
      <c r="E437" s="214">
        <f t="shared" si="64"/>
        <v>2</v>
      </c>
      <c r="F437" s="215" cm="1">
        <f t="array" ref="F437">INDEX(CALCOLI!$R$12:$AC$12, ,_xlfn.XMATCH(B432,CALCOLI!$R$1:$AC$1,0))</f>
        <v>330</v>
      </c>
      <c r="G437" s="191"/>
      <c r="H437" s="257">
        <v>0.1</v>
      </c>
      <c r="I437" s="215">
        <v>10</v>
      </c>
      <c r="J437" s="215" t="s">
        <v>184</v>
      </c>
      <c r="K437" s="215">
        <v>0</v>
      </c>
      <c r="L437" s="215">
        <v>1</v>
      </c>
      <c r="M437" s="215" t="s">
        <v>184</v>
      </c>
      <c r="N437" s="215">
        <v>0</v>
      </c>
      <c r="O437" s="258">
        <v>0</v>
      </c>
      <c r="P437" s="1"/>
      <c r="Q437" s="257" t="str" cm="1">
        <f t="array" ref="Q437">INDEX(CALCOLI!$R$17:$AC$17, ,_xlfn.XMATCH(B432,CALCOLI!$R$1:$AC$1,0))</f>
        <v>264,324</v>
      </c>
      <c r="R437" s="215" t="str" cm="1">
        <f t="array" ref="R437">INDEX(CALCOLI!$R$18:$AC$18, ,_xlfn.XMATCH(B432,CALCOLI!$R$1:$AC$1,0))</f>
        <v>1037,1307</v>
      </c>
      <c r="S437" s="215"/>
      <c r="T437" s="258">
        <v>0.1</v>
      </c>
      <c r="U437" s="1"/>
      <c r="V437" s="192"/>
      <c r="W437" s="1"/>
      <c r="X437" s="1"/>
      <c r="Y437" s="192"/>
      <c r="Z437" s="192"/>
      <c r="AA437" s="192"/>
      <c r="AB437" s="192"/>
      <c r="AC437" s="192"/>
      <c r="AD437" s="192"/>
      <c r="AE437" s="1"/>
      <c r="AF437" s="1"/>
      <c r="AG437" s="1"/>
      <c r="AH437" s="1"/>
      <c r="AI437" s="1"/>
      <c r="AJ437" s="1"/>
      <c r="AK437" s="1"/>
      <c r="AL437" s="1"/>
      <c r="AM437" s="1"/>
      <c r="AN437" s="1"/>
      <c r="AO437" s="1"/>
      <c r="AP437" s="1"/>
      <c r="AQ437" s="1"/>
      <c r="AR437" s="1" t="s">
        <v>157</v>
      </c>
    </row>
    <row r="438" spans="1:44" x14ac:dyDescent="0.35">
      <c r="A438" s="662"/>
      <c r="B438" s="259" t="s">
        <v>63</v>
      </c>
      <c r="C438" s="218"/>
      <c r="D438" s="218"/>
      <c r="E438" s="217">
        <f t="shared" si="64"/>
        <v>2</v>
      </c>
      <c r="F438" s="219" cm="1">
        <f t="array" ref="F438">INDEX(CALCOLI!$R$20:$AC$20, ,_xlfn.XMATCH(B432,CALCOLI!$R$1:$AC$1,0))</f>
        <v>667</v>
      </c>
      <c r="G438" s="193"/>
      <c r="H438" s="259">
        <v>0.1</v>
      </c>
      <c r="I438" s="217">
        <v>1</v>
      </c>
      <c r="J438" s="217" t="s">
        <v>184</v>
      </c>
      <c r="K438" s="217">
        <v>0</v>
      </c>
      <c r="L438" s="217">
        <v>1</v>
      </c>
      <c r="M438" s="217" t="s">
        <v>186</v>
      </c>
      <c r="N438" s="217">
        <v>0</v>
      </c>
      <c r="O438" s="260">
        <v>2</v>
      </c>
      <c r="P438" s="1"/>
      <c r="Q438" s="259" t="str" cm="1">
        <f t="array" ref="Q438">INDEX(CALCOLI!$R$21:$AC$21, ,_xlfn.XMATCH(B432,CALCOLI!$R$1:$AC$1,0))</f>
        <v>1067,1440</v>
      </c>
      <c r="R438" s="217" t="str" cm="1">
        <f t="array" ref="R438">INDEX(CALCOLI!$R$22:$AC$22, ,_xlfn.XMATCH(B432,CALCOLI!$R$1:$AC$1,0))</f>
        <v>0,294</v>
      </c>
      <c r="S438" s="217"/>
      <c r="T438" s="260">
        <v>0.1</v>
      </c>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t="s">
        <v>187</v>
      </c>
    </row>
    <row r="439" spans="1:44" ht="15" thickBot="1" x14ac:dyDescent="0.4">
      <c r="A439" s="663"/>
      <c r="B439" s="291"/>
      <c r="C439" s="216"/>
      <c r="D439" s="216"/>
      <c r="E439" s="214">
        <f t="shared" si="64"/>
        <v>0</v>
      </c>
      <c r="F439" s="292"/>
      <c r="G439" s="194"/>
      <c r="H439" s="272"/>
      <c r="I439" s="273"/>
      <c r="J439" s="273"/>
      <c r="K439" s="273"/>
      <c r="L439" s="273"/>
      <c r="M439" s="273"/>
      <c r="N439" s="273"/>
      <c r="O439" s="274"/>
      <c r="P439" s="1"/>
      <c r="Q439" s="272"/>
      <c r="R439" s="273"/>
      <c r="S439" s="273"/>
      <c r="T439" s="274"/>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t="s">
        <v>188</v>
      </c>
    </row>
    <row r="440" spans="1:44" x14ac:dyDescent="0.35">
      <c r="A440" s="667" t="s">
        <v>64</v>
      </c>
      <c r="B440" s="275" t="s">
        <v>65</v>
      </c>
      <c r="C440" s="220">
        <v>1</v>
      </c>
      <c r="D440" s="220">
        <v>2</v>
      </c>
      <c r="E440" s="220">
        <f t="shared" si="64"/>
        <v>1</v>
      </c>
      <c r="F440" s="242">
        <v>240</v>
      </c>
      <c r="G440" s="190"/>
      <c r="H440" s="270">
        <v>0.2</v>
      </c>
      <c r="I440" s="270">
        <v>30</v>
      </c>
      <c r="J440" s="270" t="s">
        <v>184</v>
      </c>
      <c r="K440" s="270">
        <v>0</v>
      </c>
      <c r="L440" s="270">
        <v>1</v>
      </c>
      <c r="M440" s="270" t="s">
        <v>184</v>
      </c>
      <c r="N440" s="270">
        <v>0</v>
      </c>
      <c r="O440" s="271">
        <v>0</v>
      </c>
      <c r="P440" s="1"/>
      <c r="Q440" s="566" t="s">
        <v>192</v>
      </c>
      <c r="R440" s="220"/>
      <c r="S440" s="220"/>
      <c r="T440" s="242">
        <v>0.1</v>
      </c>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t="s">
        <v>189</v>
      </c>
    </row>
    <row r="441" spans="1:44" x14ac:dyDescent="0.35">
      <c r="A441" s="668"/>
      <c r="B441" s="262" t="s">
        <v>66</v>
      </c>
      <c r="C441" s="223">
        <v>1</v>
      </c>
      <c r="D441" s="223">
        <v>7</v>
      </c>
      <c r="E441" s="223">
        <f t="shared" si="64"/>
        <v>2</v>
      </c>
      <c r="F441" s="245">
        <v>240</v>
      </c>
      <c r="G441" s="191"/>
      <c r="H441" s="223">
        <v>0.4</v>
      </c>
      <c r="I441" s="223">
        <v>20</v>
      </c>
      <c r="J441" s="223" t="s">
        <v>184</v>
      </c>
      <c r="K441" s="223">
        <v>0</v>
      </c>
      <c r="L441" s="223">
        <v>0.8</v>
      </c>
      <c r="M441" s="223" t="s">
        <v>184</v>
      </c>
      <c r="N441" s="223">
        <v>0</v>
      </c>
      <c r="O441" s="245">
        <v>0</v>
      </c>
      <c r="P441" s="1"/>
      <c r="Q441" s="568" t="s">
        <v>500</v>
      </c>
      <c r="R441" s="569" t="s">
        <v>491</v>
      </c>
      <c r="S441" s="223"/>
      <c r="T441" s="245">
        <v>0.2</v>
      </c>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t="s">
        <v>190</v>
      </c>
    </row>
    <row r="442" spans="1:44" x14ac:dyDescent="0.35">
      <c r="A442" s="668"/>
      <c r="B442" s="261" t="s">
        <v>67</v>
      </c>
      <c r="C442" s="221">
        <v>1</v>
      </c>
      <c r="D442" s="221">
        <v>20</v>
      </c>
      <c r="E442" s="221">
        <f t="shared" si="64"/>
        <v>0</v>
      </c>
      <c r="F442" s="243">
        <v>120</v>
      </c>
      <c r="G442" s="191"/>
      <c r="H442" s="221">
        <v>0.25</v>
      </c>
      <c r="I442" s="221">
        <v>30</v>
      </c>
      <c r="J442" s="221" t="s">
        <v>184</v>
      </c>
      <c r="K442" s="221">
        <v>0</v>
      </c>
      <c r="L442" s="221">
        <v>0.8</v>
      </c>
      <c r="M442" s="221" t="s">
        <v>184</v>
      </c>
      <c r="N442" s="221">
        <v>0</v>
      </c>
      <c r="O442" s="243">
        <v>0</v>
      </c>
      <c r="P442" s="1"/>
      <c r="Q442" s="261"/>
      <c r="R442" s="221"/>
      <c r="S442" s="221"/>
      <c r="T442" s="243">
        <v>0.15</v>
      </c>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row>
    <row r="443" spans="1:44" x14ac:dyDescent="0.35">
      <c r="A443" s="668"/>
      <c r="B443" s="262" t="s">
        <v>68</v>
      </c>
      <c r="C443" s="223"/>
      <c r="D443" s="223"/>
      <c r="E443" s="223">
        <f t="shared" si="64"/>
        <v>0</v>
      </c>
      <c r="F443" s="245"/>
      <c r="G443" s="191"/>
      <c r="H443" s="223">
        <v>0.4</v>
      </c>
      <c r="I443" s="223">
        <v>20</v>
      </c>
      <c r="J443" s="223" t="s">
        <v>184</v>
      </c>
      <c r="K443" s="223">
        <v>0</v>
      </c>
      <c r="L443" s="223">
        <v>0.8</v>
      </c>
      <c r="M443" s="223" t="s">
        <v>184</v>
      </c>
      <c r="N443" s="223">
        <v>0</v>
      </c>
      <c r="O443" s="245">
        <v>0</v>
      </c>
      <c r="P443" s="1"/>
      <c r="Q443" s="262"/>
      <c r="R443" s="223"/>
      <c r="S443" s="223"/>
      <c r="T443" s="245">
        <v>0.2</v>
      </c>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row>
    <row r="444" spans="1:44" ht="15" thickBot="1" x14ac:dyDescent="0.4">
      <c r="A444" s="669"/>
      <c r="B444" s="276"/>
      <c r="C444" s="222"/>
      <c r="D444" s="222"/>
      <c r="E444" s="221">
        <f t="shared" si="64"/>
        <v>0</v>
      </c>
      <c r="F444" s="244"/>
      <c r="G444" s="194"/>
      <c r="H444" s="222"/>
      <c r="I444" s="222"/>
      <c r="J444" s="222"/>
      <c r="K444" s="222"/>
      <c r="L444" s="222"/>
      <c r="M444" s="222"/>
      <c r="N444" s="222"/>
      <c r="O444" s="244"/>
      <c r="P444" s="1"/>
      <c r="Q444" s="276"/>
      <c r="R444" s="222"/>
      <c r="S444" s="222"/>
      <c r="T444" s="244"/>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row>
    <row r="445" spans="1:44" x14ac:dyDescent="0.35">
      <c r="A445" s="670" t="s">
        <v>69</v>
      </c>
      <c r="B445" s="277" t="s">
        <v>70</v>
      </c>
      <c r="C445" s="224">
        <v>1</v>
      </c>
      <c r="D445" s="224">
        <v>20</v>
      </c>
      <c r="E445" s="224">
        <f t="shared" si="64"/>
        <v>2</v>
      </c>
      <c r="F445" s="225" cm="1">
        <f t="array" ref="F445">INDEX(CALCOLI!$R$2:$AC$2, ,_xlfn.XMATCH(B432,CALCOLI!$R$1:$AC$1,0))</f>
        <v>60</v>
      </c>
      <c r="G445" s="190"/>
      <c r="H445" s="224">
        <v>0.2</v>
      </c>
      <c r="I445" s="224">
        <v>30</v>
      </c>
      <c r="J445" s="224" t="s">
        <v>184</v>
      </c>
      <c r="K445" s="224">
        <v>0</v>
      </c>
      <c r="L445" s="224">
        <v>1</v>
      </c>
      <c r="M445" s="224" t="s">
        <v>184</v>
      </c>
      <c r="N445" s="224">
        <v>0</v>
      </c>
      <c r="O445" s="246">
        <v>0</v>
      </c>
      <c r="P445" s="1"/>
      <c r="Q445" s="277" t="str" cm="1">
        <f t="array" ref="Q445">INDEX(CALCOLI!$R$5:$AC$5, ,_xlfn.XMATCH(B432,CALCOLI!$R$1:$AC$1,0))</f>
        <v>360,420</v>
      </c>
      <c r="R445" s="224" t="str" cm="1">
        <f t="array" ref="R445">INDEX(CALCOLI!$R$6:$AC$6, ,_xlfn.XMATCH(B432,CALCOLI!$R$1:$AC$1,0))</f>
        <v>900,900</v>
      </c>
      <c r="S445" s="224"/>
      <c r="T445" s="246">
        <v>0.1</v>
      </c>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row>
    <row r="446" spans="1:44" x14ac:dyDescent="0.35">
      <c r="A446" s="671"/>
      <c r="B446" s="264" t="s">
        <v>71</v>
      </c>
      <c r="C446" s="227"/>
      <c r="D446" s="227"/>
      <c r="E446" s="227">
        <f t="shared" si="64"/>
        <v>2</v>
      </c>
      <c r="F446" s="228" cm="1">
        <f t="array" ref="F446">INDEX(CALCOLI!$R$2:$AC$2, ,_xlfn.XMATCH(B432,CALCOLI!$R$1:$AC$1,0))</f>
        <v>60</v>
      </c>
      <c r="G446" s="191"/>
      <c r="H446" s="227">
        <v>0.2</v>
      </c>
      <c r="I446" s="227">
        <v>30</v>
      </c>
      <c r="J446" s="227" t="s">
        <v>184</v>
      </c>
      <c r="K446" s="227">
        <v>0</v>
      </c>
      <c r="L446" s="227">
        <v>1</v>
      </c>
      <c r="M446" s="227" t="s">
        <v>184</v>
      </c>
      <c r="N446" s="227">
        <v>0</v>
      </c>
      <c r="O446" s="248">
        <v>0</v>
      </c>
      <c r="P446" s="1"/>
      <c r="Q446" s="264" t="str" cm="1">
        <f t="array" ref="Q446">INDEX(CALCOLI!$R$5:$AC$5, ,_xlfn.XMATCH(B432,CALCOLI!$R$1:$AC$1,0))</f>
        <v>360,420</v>
      </c>
      <c r="R446" s="227" t="str" cm="1">
        <f t="array" ref="R446">INDEX(CALCOLI!$R$6:$AC$6, ,_xlfn.XMATCH(B432,CALCOLI!$R$1:$AC$1,0))</f>
        <v>900,900</v>
      </c>
      <c r="S446" s="227"/>
      <c r="T446" s="248">
        <v>0.1</v>
      </c>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row>
    <row r="447" spans="1:44" x14ac:dyDescent="0.35">
      <c r="A447" s="671"/>
      <c r="B447" s="263" t="s">
        <v>72</v>
      </c>
      <c r="C447" s="226"/>
      <c r="D447" s="226"/>
      <c r="E447" s="226">
        <f t="shared" si="64"/>
        <v>0</v>
      </c>
      <c r="F447" s="247"/>
      <c r="G447" s="191"/>
      <c r="H447" s="226">
        <v>0.2</v>
      </c>
      <c r="I447" s="226">
        <v>30</v>
      </c>
      <c r="J447" s="226" t="s">
        <v>191</v>
      </c>
      <c r="K447" s="226">
        <v>0</v>
      </c>
      <c r="L447" s="226">
        <v>1</v>
      </c>
      <c r="M447" s="226" t="s">
        <v>184</v>
      </c>
      <c r="N447" s="226">
        <v>0</v>
      </c>
      <c r="O447" s="247">
        <v>0</v>
      </c>
      <c r="P447" s="1"/>
      <c r="Q447" s="263"/>
      <c r="R447" s="226"/>
      <c r="S447" s="226"/>
      <c r="T447" s="247">
        <v>0.1</v>
      </c>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row>
    <row r="448" spans="1:44" ht="15" thickBot="1" x14ac:dyDescent="0.4">
      <c r="A448" s="672"/>
      <c r="B448" s="278"/>
      <c r="C448" s="229"/>
      <c r="D448" s="229"/>
      <c r="E448" s="227">
        <f t="shared" si="64"/>
        <v>0</v>
      </c>
      <c r="F448" s="249"/>
      <c r="G448" s="194"/>
      <c r="H448" s="229"/>
      <c r="I448" s="229"/>
      <c r="J448" s="229"/>
      <c r="K448" s="229"/>
      <c r="L448" s="229"/>
      <c r="M448" s="229"/>
      <c r="N448" s="229"/>
      <c r="O448" s="249"/>
      <c r="P448" s="1"/>
      <c r="Q448" s="278"/>
      <c r="R448" s="229"/>
      <c r="S448" s="229"/>
      <c r="T448" s="249"/>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row>
    <row r="449" spans="1:44" x14ac:dyDescent="0.35">
      <c r="A449" s="673" t="s">
        <v>73</v>
      </c>
      <c r="B449" s="279" t="s">
        <v>74</v>
      </c>
      <c r="C449" s="230"/>
      <c r="D449" s="230"/>
      <c r="E449" s="230">
        <f t="shared" si="64"/>
        <v>0</v>
      </c>
      <c r="F449" s="250"/>
      <c r="G449" s="190"/>
      <c r="H449" s="230">
        <v>0.25</v>
      </c>
      <c r="I449" s="230">
        <v>2</v>
      </c>
      <c r="J449" s="230" t="s">
        <v>184</v>
      </c>
      <c r="K449" s="230">
        <v>0</v>
      </c>
      <c r="L449" s="230">
        <v>0.5</v>
      </c>
      <c r="M449" s="230" t="s">
        <v>184</v>
      </c>
      <c r="N449" s="230">
        <v>0</v>
      </c>
      <c r="O449" s="250">
        <v>0</v>
      </c>
      <c r="P449" s="1"/>
      <c r="Q449" s="279"/>
      <c r="R449" s="230"/>
      <c r="S449" s="230"/>
      <c r="T449" s="250">
        <v>0.2</v>
      </c>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row>
    <row r="450" spans="1:44" x14ac:dyDescent="0.35">
      <c r="A450" s="674"/>
      <c r="B450" s="266" t="s">
        <v>75</v>
      </c>
      <c r="C450" s="233"/>
      <c r="D450" s="233"/>
      <c r="E450" s="233">
        <f t="shared" si="64"/>
        <v>0</v>
      </c>
      <c r="F450" s="254"/>
      <c r="G450" s="191"/>
      <c r="H450" s="233">
        <v>0.25</v>
      </c>
      <c r="I450" s="233">
        <v>2</v>
      </c>
      <c r="J450" s="233" t="s">
        <v>184</v>
      </c>
      <c r="K450" s="233">
        <v>0</v>
      </c>
      <c r="L450" s="233">
        <v>0.5</v>
      </c>
      <c r="M450" s="233" t="s">
        <v>184</v>
      </c>
      <c r="N450" s="233">
        <v>0</v>
      </c>
      <c r="O450" s="254">
        <v>0</v>
      </c>
      <c r="P450" s="1"/>
      <c r="Q450" s="266"/>
      <c r="R450" s="233"/>
      <c r="S450" s="233"/>
      <c r="T450" s="254">
        <v>0.2</v>
      </c>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row>
    <row r="451" spans="1:44" x14ac:dyDescent="0.35">
      <c r="A451" s="674"/>
      <c r="B451" s="265" t="s">
        <v>76</v>
      </c>
      <c r="C451" s="231"/>
      <c r="D451" s="231"/>
      <c r="E451" s="231">
        <f t="shared" si="64"/>
        <v>0</v>
      </c>
      <c r="F451" s="251"/>
      <c r="G451" s="191"/>
      <c r="H451" s="231"/>
      <c r="I451" s="231"/>
      <c r="J451" s="231"/>
      <c r="K451" s="231"/>
      <c r="L451" s="231"/>
      <c r="M451" s="231"/>
      <c r="N451" s="231"/>
      <c r="O451" s="251"/>
      <c r="P451" s="1"/>
      <c r="Q451" s="265"/>
      <c r="R451" s="231"/>
      <c r="S451" s="231"/>
      <c r="T451" s="25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row>
    <row r="452" spans="1:44" x14ac:dyDescent="0.35">
      <c r="A452" s="674"/>
      <c r="B452" s="266" t="s">
        <v>77</v>
      </c>
      <c r="C452" s="233"/>
      <c r="D452" s="233"/>
      <c r="E452" s="233">
        <f t="shared" si="64"/>
        <v>0</v>
      </c>
      <c r="F452" s="254"/>
      <c r="G452" s="191"/>
      <c r="H452" s="233"/>
      <c r="I452" s="233"/>
      <c r="J452" s="233"/>
      <c r="K452" s="233"/>
      <c r="L452" s="233"/>
      <c r="M452" s="233"/>
      <c r="N452" s="233"/>
      <c r="O452" s="254"/>
      <c r="P452" s="1"/>
      <c r="Q452" s="266"/>
      <c r="R452" s="233"/>
      <c r="S452" s="233"/>
      <c r="T452" s="254"/>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row>
    <row r="453" spans="1:44" x14ac:dyDescent="0.35">
      <c r="A453" s="674"/>
      <c r="B453" s="265" t="s">
        <v>78</v>
      </c>
      <c r="C453" s="231"/>
      <c r="D453" s="231"/>
      <c r="E453" s="231">
        <f t="shared" si="64"/>
        <v>1</v>
      </c>
      <c r="F453" s="231">
        <v>1440</v>
      </c>
      <c r="G453" s="191"/>
      <c r="H453" s="231">
        <v>0</v>
      </c>
      <c r="I453" s="231">
        <v>30</v>
      </c>
      <c r="J453" s="252" t="s">
        <v>186</v>
      </c>
      <c r="K453" s="231">
        <v>3</v>
      </c>
      <c r="L453" s="231">
        <v>1</v>
      </c>
      <c r="M453" s="231" t="s">
        <v>184</v>
      </c>
      <c r="N453" s="231">
        <v>0</v>
      </c>
      <c r="O453" s="251">
        <v>0</v>
      </c>
      <c r="P453" s="1"/>
      <c r="Q453" s="265" t="s">
        <v>192</v>
      </c>
      <c r="R453" s="231"/>
      <c r="S453" s="231"/>
      <c r="T453" s="251">
        <v>0</v>
      </c>
      <c r="U453" s="1"/>
      <c r="V453" s="83">
        <v>150</v>
      </c>
      <c r="W453" s="84">
        <v>20</v>
      </c>
      <c r="X453" s="84">
        <v>5</v>
      </c>
      <c r="Y453" s="84">
        <v>10</v>
      </c>
      <c r="Z453" s="84"/>
      <c r="AA453" s="83">
        <v>150</v>
      </c>
      <c r="AB453" s="84">
        <v>15</v>
      </c>
      <c r="AC453" s="84">
        <v>5</v>
      </c>
      <c r="AD453" s="84">
        <v>15</v>
      </c>
      <c r="AE453" s="85"/>
      <c r="AF453" s="84">
        <v>150</v>
      </c>
      <c r="AG453" s="84">
        <v>10</v>
      </c>
      <c r="AH453" s="84">
        <v>5</v>
      </c>
      <c r="AI453" s="84">
        <v>20</v>
      </c>
      <c r="AJ453" s="84"/>
      <c r="AK453" s="83">
        <v>580.12</v>
      </c>
      <c r="AL453" s="86" t="s">
        <v>193</v>
      </c>
      <c r="AM453" s="84">
        <v>420.57900000000001</v>
      </c>
      <c r="AN453" s="86" t="s">
        <v>193</v>
      </c>
      <c r="AO453" s="84">
        <v>0.41899999999999998</v>
      </c>
      <c r="AP453" s="85">
        <v>1201.144</v>
      </c>
      <c r="AQ453" s="1"/>
      <c r="AR453" s="1"/>
    </row>
    <row r="454" spans="1:44" x14ac:dyDescent="0.35">
      <c r="A454" s="674"/>
      <c r="B454" s="266" t="s">
        <v>79</v>
      </c>
      <c r="C454" s="233"/>
      <c r="D454" s="233"/>
      <c r="E454" s="233">
        <f>COUNTA(Q454:S454)</f>
        <v>1</v>
      </c>
      <c r="F454" s="233">
        <v>1440</v>
      </c>
      <c r="G454" s="191"/>
      <c r="H454" s="233">
        <v>0</v>
      </c>
      <c r="I454" s="233">
        <v>30</v>
      </c>
      <c r="J454" s="233" t="s">
        <v>186</v>
      </c>
      <c r="K454" s="233">
        <v>3</v>
      </c>
      <c r="L454" s="233">
        <v>1</v>
      </c>
      <c r="M454" s="233" t="s">
        <v>184</v>
      </c>
      <c r="N454" s="233">
        <v>0</v>
      </c>
      <c r="O454" s="254">
        <v>0</v>
      </c>
      <c r="P454" s="1"/>
      <c r="Q454" s="266" t="s">
        <v>192</v>
      </c>
      <c r="R454" s="233"/>
      <c r="S454" s="233"/>
      <c r="T454" s="254"/>
      <c r="U454" s="1"/>
      <c r="V454" s="87"/>
      <c r="W454" s="88"/>
      <c r="X454" s="88"/>
      <c r="Y454" s="88"/>
      <c r="Z454" s="88"/>
      <c r="AA454" s="87"/>
      <c r="AB454" s="88"/>
      <c r="AC454" s="88"/>
      <c r="AD454" s="88"/>
      <c r="AE454" s="89"/>
      <c r="AF454" s="88"/>
      <c r="AG454" s="88"/>
      <c r="AH454" s="88"/>
      <c r="AI454" s="88"/>
      <c r="AJ454" s="88"/>
      <c r="AK454" s="87"/>
      <c r="AL454" s="88"/>
      <c r="AM454" s="88"/>
      <c r="AN454" s="88"/>
      <c r="AO454" s="88"/>
      <c r="AP454" s="89"/>
      <c r="AQ454" s="1"/>
      <c r="AR454" s="1"/>
    </row>
    <row r="455" spans="1:44" ht="15" thickBot="1" x14ac:dyDescent="0.4">
      <c r="A455" s="674"/>
      <c r="B455" s="293"/>
      <c r="C455" s="232"/>
      <c r="D455" s="232"/>
      <c r="E455" s="231">
        <f t="shared" si="64"/>
        <v>0</v>
      </c>
      <c r="F455" s="253"/>
      <c r="G455" s="191"/>
      <c r="H455" s="232"/>
      <c r="I455" s="232"/>
      <c r="J455" s="232"/>
      <c r="K455" s="232"/>
      <c r="L455" s="232"/>
      <c r="M455" s="232"/>
      <c r="N455" s="232"/>
      <c r="O455" s="253"/>
      <c r="P455" s="1"/>
      <c r="Q455" s="280"/>
      <c r="R455" s="281"/>
      <c r="S455" s="281"/>
      <c r="T455" s="282"/>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row>
    <row r="456" spans="1:44" x14ac:dyDescent="0.35">
      <c r="A456" s="664" t="s">
        <v>80</v>
      </c>
      <c r="B456" s="283" t="s">
        <v>81</v>
      </c>
      <c r="C456" s="234"/>
      <c r="D456" s="234"/>
      <c r="E456" s="234">
        <f>COUNTA(Q456:S456)</f>
        <v>0</v>
      </c>
      <c r="F456" s="235"/>
      <c r="G456" s="190"/>
      <c r="H456" s="234"/>
      <c r="I456" s="234"/>
      <c r="J456" s="234"/>
      <c r="K456" s="234"/>
      <c r="L456" s="234"/>
      <c r="M456" s="234"/>
      <c r="N456" s="234">
        <v>0</v>
      </c>
      <c r="O456" s="235"/>
      <c r="P456" s="1"/>
      <c r="Q456" s="283"/>
      <c r="R456" s="234"/>
      <c r="S456" s="234"/>
      <c r="T456" s="235"/>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row>
    <row r="457" spans="1:44" x14ac:dyDescent="0.35">
      <c r="A457" s="665"/>
      <c r="B457" s="268" t="s">
        <v>82</v>
      </c>
      <c r="C457" s="238"/>
      <c r="D457" s="238"/>
      <c r="E457" s="238">
        <f>COUNTA(Q461:S461)</f>
        <v>0</v>
      </c>
      <c r="F457" s="239"/>
      <c r="G457" s="191"/>
      <c r="H457" s="238"/>
      <c r="I457" s="238"/>
      <c r="J457" s="238"/>
      <c r="K457" s="238"/>
      <c r="L457" s="238"/>
      <c r="M457" s="238"/>
      <c r="N457" s="238">
        <v>0</v>
      </c>
      <c r="O457" s="239"/>
      <c r="P457" s="1"/>
      <c r="Q457" s="268"/>
      <c r="R457" s="238"/>
      <c r="S457" s="238"/>
      <c r="T457" s="239"/>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row>
    <row r="458" spans="1:44" x14ac:dyDescent="0.35">
      <c r="A458" s="665"/>
      <c r="B458" s="267"/>
      <c r="C458" s="236"/>
      <c r="D458" s="236"/>
      <c r="E458" s="236">
        <f t="shared" ref="E458" si="65">COUNTA(Q458:S458)</f>
        <v>0</v>
      </c>
      <c r="F458" s="237"/>
      <c r="G458" s="191"/>
      <c r="H458" s="236"/>
      <c r="I458" s="236"/>
      <c r="J458" s="236"/>
      <c r="K458" s="236"/>
      <c r="L458" s="236"/>
      <c r="M458" s="236"/>
      <c r="N458" s="236"/>
      <c r="O458" s="237"/>
      <c r="P458" s="1"/>
      <c r="Q458" s="267"/>
      <c r="R458" s="236"/>
      <c r="S458" s="236"/>
      <c r="T458" s="237"/>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row>
    <row r="459" spans="1:44" x14ac:dyDescent="0.35">
      <c r="A459" s="665"/>
      <c r="B459" s="268"/>
      <c r="C459" s="238"/>
      <c r="D459" s="238"/>
      <c r="E459" s="238">
        <f t="shared" ref="E459" si="66">COUNTA(Q463:S463)</f>
        <v>0</v>
      </c>
      <c r="F459" s="239"/>
      <c r="G459" s="191"/>
      <c r="H459" s="238"/>
      <c r="I459" s="238"/>
      <c r="J459" s="238"/>
      <c r="K459" s="238"/>
      <c r="L459" s="238"/>
      <c r="M459" s="238"/>
      <c r="N459" s="238"/>
      <c r="O459" s="239"/>
      <c r="P459" s="1"/>
      <c r="Q459" s="268"/>
      <c r="R459" s="238"/>
      <c r="S459" s="238"/>
      <c r="T459" s="239"/>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row>
    <row r="460" spans="1:44" x14ac:dyDescent="0.35">
      <c r="A460" s="665"/>
      <c r="B460" s="267"/>
      <c r="C460" s="236"/>
      <c r="D460" s="236"/>
      <c r="E460" s="236">
        <f t="shared" ref="E460" si="67">COUNTA(Q460:S460)</f>
        <v>0</v>
      </c>
      <c r="F460" s="237"/>
      <c r="G460" s="191"/>
      <c r="H460" s="236"/>
      <c r="I460" s="236"/>
      <c r="J460" s="236"/>
      <c r="K460" s="236"/>
      <c r="L460" s="236"/>
      <c r="M460" s="236"/>
      <c r="N460" s="236"/>
      <c r="O460" s="237"/>
      <c r="P460" s="1"/>
      <c r="Q460" s="267"/>
      <c r="R460" s="236"/>
      <c r="S460" s="236"/>
      <c r="T460" s="237"/>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row>
    <row r="461" spans="1:44" ht="15" thickBot="1" x14ac:dyDescent="0.4">
      <c r="A461" s="666"/>
      <c r="B461" s="269"/>
      <c r="C461" s="240"/>
      <c r="D461" s="240"/>
      <c r="E461" s="240">
        <f t="shared" ref="E461" si="68">COUNTA(Q465:S465)</f>
        <v>0</v>
      </c>
      <c r="F461" s="241"/>
      <c r="G461" s="194"/>
      <c r="H461" s="240"/>
      <c r="I461" s="240"/>
      <c r="J461" s="240"/>
      <c r="K461" s="240"/>
      <c r="L461" s="240"/>
      <c r="M461" s="240"/>
      <c r="N461" s="240"/>
      <c r="O461" s="241"/>
      <c r="P461" s="1"/>
      <c r="Q461" s="269"/>
      <c r="R461" s="240"/>
      <c r="S461" s="240"/>
      <c r="T461" s="24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row>
    <row r="462" spans="1:44" ht="15" thickBot="1" x14ac:dyDescent="0.4">
      <c r="A462" s="120"/>
      <c r="B462" s="120"/>
      <c r="C462" s="120"/>
      <c r="D462" s="120"/>
      <c r="E462" s="120"/>
      <c r="F462" s="120"/>
      <c r="G462" s="120"/>
      <c r="H462" s="120"/>
      <c r="I462" s="120"/>
      <c r="J462" s="120"/>
      <c r="K462" s="120"/>
      <c r="L462" s="120"/>
      <c r="M462" s="120"/>
      <c r="N462" s="120"/>
      <c r="O462" s="120"/>
      <c r="P462" s="120"/>
      <c r="Q462" s="120"/>
      <c r="R462" s="120"/>
      <c r="S462" s="120"/>
      <c r="T462" s="120"/>
      <c r="U462" s="120"/>
      <c r="V462" s="120"/>
      <c r="W462" s="120"/>
      <c r="X462" s="120"/>
      <c r="Y462" s="120"/>
      <c r="Z462" s="120"/>
      <c r="AA462" s="120"/>
      <c r="AB462" s="120"/>
      <c r="AC462" s="120"/>
      <c r="AD462" s="120"/>
      <c r="AE462" s="120"/>
      <c r="AF462" s="120"/>
      <c r="AG462" s="120"/>
      <c r="AH462" s="120"/>
      <c r="AI462" s="120"/>
      <c r="AJ462" s="120"/>
      <c r="AK462" s="120"/>
      <c r="AL462" s="120"/>
      <c r="AM462" s="120"/>
      <c r="AN462" s="120"/>
      <c r="AO462" s="120"/>
      <c r="AP462" s="120"/>
      <c r="AQ462" s="120"/>
    </row>
    <row r="463" spans="1:44" x14ac:dyDescent="0.35">
      <c r="A463" s="122" t="s">
        <v>152</v>
      </c>
      <c r="B463" s="178" t="s">
        <v>464</v>
      </c>
      <c r="G463" s="120"/>
      <c r="AR463" t="s">
        <v>153</v>
      </c>
    </row>
    <row r="464" spans="1:44" x14ac:dyDescent="0.35">
      <c r="A464" s="123" t="s">
        <v>154</v>
      </c>
      <c r="B464" s="181">
        <v>4</v>
      </c>
      <c r="G464" s="120"/>
      <c r="AR464" t="s">
        <v>155</v>
      </c>
    </row>
    <row r="465" spans="1:44" ht="15" thickBot="1" x14ac:dyDescent="0.4">
      <c r="A465" s="125" t="s">
        <v>156</v>
      </c>
      <c r="B465" s="126" t="s">
        <v>190</v>
      </c>
      <c r="G465" s="120"/>
      <c r="AR465" s="3" t="s">
        <v>158</v>
      </c>
    </row>
    <row r="466" spans="1:44" x14ac:dyDescent="0.35">
      <c r="A466" s="4"/>
      <c r="B466" s="4"/>
      <c r="C466" s="4"/>
      <c r="D466" s="4"/>
      <c r="E466" s="4"/>
      <c r="F466" s="4"/>
      <c r="G466" s="121"/>
      <c r="H466" s="4"/>
      <c r="I466" s="4"/>
      <c r="J466" s="4"/>
      <c r="K466" s="4"/>
      <c r="L466" s="4"/>
      <c r="M466" s="4"/>
      <c r="N466" s="4"/>
      <c r="O466" s="4"/>
      <c r="P466" s="4"/>
      <c r="Q466" s="4"/>
      <c r="R466" s="4"/>
      <c r="S466" s="4"/>
      <c r="T466" s="4"/>
      <c r="U466" s="4"/>
      <c r="V466" s="658" t="s">
        <v>159</v>
      </c>
      <c r="W466" s="659"/>
      <c r="X466" s="659"/>
      <c r="Y466" s="659"/>
      <c r="Z466" s="659"/>
      <c r="AA466" s="658" t="s">
        <v>160</v>
      </c>
      <c r="AB466" s="659"/>
      <c r="AC466" s="659"/>
      <c r="AD466" s="659"/>
      <c r="AE466" s="659"/>
      <c r="AF466" s="658" t="s">
        <v>161</v>
      </c>
      <c r="AG466" s="659"/>
      <c r="AH466" s="659"/>
      <c r="AI466" s="659"/>
      <c r="AJ466" s="660"/>
      <c r="AK466" s="655" t="s">
        <v>162</v>
      </c>
      <c r="AL466" s="656"/>
      <c r="AM466" s="656"/>
      <c r="AN466" s="656"/>
      <c r="AO466" s="656"/>
      <c r="AP466" s="657"/>
      <c r="AQ466" s="4"/>
      <c r="AR466" t="s">
        <v>163</v>
      </c>
    </row>
    <row r="467" spans="1:44" ht="43.5" x14ac:dyDescent="0.35">
      <c r="A467" s="4"/>
      <c r="B467" s="69" t="s">
        <v>56</v>
      </c>
      <c r="C467" s="70" t="s">
        <v>57</v>
      </c>
      <c r="D467" s="70" t="s">
        <v>58</v>
      </c>
      <c r="E467" s="69" t="s">
        <v>164</v>
      </c>
      <c r="F467" s="71" t="s">
        <v>59</v>
      </c>
      <c r="G467" s="121"/>
      <c r="H467" s="284" t="s">
        <v>165</v>
      </c>
      <c r="I467" s="285" t="s">
        <v>166</v>
      </c>
      <c r="J467" s="285" t="s">
        <v>167</v>
      </c>
      <c r="K467" s="286" t="s">
        <v>168</v>
      </c>
      <c r="L467" s="285" t="s">
        <v>169</v>
      </c>
      <c r="M467" s="285" t="s">
        <v>170</v>
      </c>
      <c r="N467" s="285" t="s">
        <v>171</v>
      </c>
      <c r="O467" s="287" t="s">
        <v>172</v>
      </c>
      <c r="Q467" s="114" t="s">
        <v>173</v>
      </c>
      <c r="R467" s="115" t="s">
        <v>174</v>
      </c>
      <c r="S467" s="116" t="s">
        <v>175</v>
      </c>
      <c r="T467" s="72" t="s">
        <v>176</v>
      </c>
      <c r="V467" s="76" t="s">
        <v>177</v>
      </c>
      <c r="W467" s="77" t="s">
        <v>178</v>
      </c>
      <c r="X467" s="77" t="s">
        <v>179</v>
      </c>
      <c r="Y467" s="77" t="s">
        <v>180</v>
      </c>
      <c r="Z467" s="78" t="s">
        <v>181</v>
      </c>
      <c r="AA467" s="76" t="s">
        <v>177</v>
      </c>
      <c r="AB467" s="77" t="s">
        <v>178</v>
      </c>
      <c r="AC467" s="77" t="s">
        <v>179</v>
      </c>
      <c r="AD467" s="77" t="s">
        <v>180</v>
      </c>
      <c r="AE467" s="78" t="s">
        <v>181</v>
      </c>
      <c r="AF467" s="76" t="s">
        <v>177</v>
      </c>
      <c r="AG467" s="77" t="s">
        <v>178</v>
      </c>
      <c r="AH467" s="77" t="s">
        <v>179</v>
      </c>
      <c r="AI467" s="77" t="s">
        <v>180</v>
      </c>
      <c r="AJ467" s="79" t="s">
        <v>181</v>
      </c>
      <c r="AK467" s="80" t="s">
        <v>173</v>
      </c>
      <c r="AL467" s="81"/>
      <c r="AM467" s="81" t="s">
        <v>174</v>
      </c>
      <c r="AN467" s="81"/>
      <c r="AO467" s="81" t="s">
        <v>175</v>
      </c>
      <c r="AP467" s="82"/>
      <c r="AR467" t="s">
        <v>182</v>
      </c>
    </row>
    <row r="468" spans="1:44" ht="15" thickBot="1" x14ac:dyDescent="0.4">
      <c r="F468" s="5"/>
      <c r="G468" s="120"/>
      <c r="AR468" t="s">
        <v>183</v>
      </c>
    </row>
    <row r="469" spans="1:44" x14ac:dyDescent="0.35">
      <c r="A469" s="661" t="s">
        <v>60</v>
      </c>
      <c r="B469" s="255" t="s">
        <v>61</v>
      </c>
      <c r="C469" s="212">
        <v>1</v>
      </c>
      <c r="D469" s="212">
        <v>2</v>
      </c>
      <c r="E469" s="212">
        <f t="shared" ref="E469:E488" si="69">COUNTA(Q469:S469)</f>
        <v>2</v>
      </c>
      <c r="F469" s="213" cm="1">
        <f t="array" ref="F469">INDEX(CALCOLI!$R$12:$AC$12, ,_xlfn.XMATCH(B465,CALCOLI!$R$1:$AC$1,0))</f>
        <v>330</v>
      </c>
      <c r="G469" s="190"/>
      <c r="H469" s="255">
        <v>0.1</v>
      </c>
      <c r="I469" s="212">
        <v>10</v>
      </c>
      <c r="J469" s="212" t="s">
        <v>184</v>
      </c>
      <c r="K469" s="212">
        <v>0</v>
      </c>
      <c r="L469" s="212">
        <v>1</v>
      </c>
      <c r="M469" s="212" t="s">
        <v>184</v>
      </c>
      <c r="N469" s="212">
        <v>0</v>
      </c>
      <c r="O469" s="256">
        <v>0</v>
      </c>
      <c r="P469" s="1"/>
      <c r="Q469" s="255" t="str" cm="1">
        <f t="array" ref="Q469">INDEX(CALCOLI!$R$17:$AC$17, ,_xlfn.XMATCH(B465,CALCOLI!$R$1:$AC$1,0))</f>
        <v>264,324</v>
      </c>
      <c r="R469" s="212" t="str" cm="1">
        <f t="array" ref="R469">INDEX(CALCOLI!$R$18:$AC$18, ,_xlfn.XMATCH(B465,CALCOLI!$R$1:$AC$1,0))</f>
        <v>1037,1307</v>
      </c>
      <c r="S469" s="212"/>
      <c r="T469" s="256">
        <v>0.1</v>
      </c>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t="s">
        <v>185</v>
      </c>
    </row>
    <row r="470" spans="1:44" x14ac:dyDescent="0.35">
      <c r="A470" s="662"/>
      <c r="B470" s="288" t="s">
        <v>62</v>
      </c>
      <c r="C470" s="214">
        <v>1</v>
      </c>
      <c r="D470" s="214">
        <v>12</v>
      </c>
      <c r="E470" s="214">
        <f t="shared" si="69"/>
        <v>2</v>
      </c>
      <c r="F470" s="215" cm="1">
        <f t="array" ref="F470">INDEX(CALCOLI!$R$12:$AC$12, ,_xlfn.XMATCH(B465,CALCOLI!$R$1:$AC$1,0))</f>
        <v>330</v>
      </c>
      <c r="G470" s="191"/>
      <c r="H470" s="257">
        <v>0.1</v>
      </c>
      <c r="I470" s="215">
        <v>10</v>
      </c>
      <c r="J470" s="215" t="s">
        <v>184</v>
      </c>
      <c r="K470" s="215">
        <v>0</v>
      </c>
      <c r="L470" s="215">
        <v>1</v>
      </c>
      <c r="M470" s="215" t="s">
        <v>184</v>
      </c>
      <c r="N470" s="215">
        <v>0</v>
      </c>
      <c r="O470" s="258">
        <v>0</v>
      </c>
      <c r="P470" s="1"/>
      <c r="Q470" s="257" t="str" cm="1">
        <f t="array" ref="Q470">INDEX(CALCOLI!$R$17:$AC$17, ,_xlfn.XMATCH(B465,CALCOLI!$R$1:$AC$1,0))</f>
        <v>264,324</v>
      </c>
      <c r="R470" s="215" t="str" cm="1">
        <f t="array" ref="R470">INDEX(CALCOLI!$R$18:$AC$18, ,_xlfn.XMATCH(B465,CALCOLI!$R$1:$AC$1,0))</f>
        <v>1037,1307</v>
      </c>
      <c r="S470" s="215"/>
      <c r="T470" s="258">
        <v>0.1</v>
      </c>
      <c r="U470" s="1"/>
      <c r="V470" s="192"/>
      <c r="W470" s="1"/>
      <c r="X470" s="1"/>
      <c r="Y470" s="192"/>
      <c r="Z470" s="192"/>
      <c r="AA470" s="192"/>
      <c r="AB470" s="192"/>
      <c r="AC470" s="192"/>
      <c r="AD470" s="192"/>
      <c r="AE470" s="1"/>
      <c r="AF470" s="1"/>
      <c r="AG470" s="1"/>
      <c r="AH470" s="1"/>
      <c r="AI470" s="1"/>
      <c r="AJ470" s="1"/>
      <c r="AK470" s="1"/>
      <c r="AL470" s="1"/>
      <c r="AM470" s="1"/>
      <c r="AN470" s="1"/>
      <c r="AO470" s="1"/>
      <c r="AP470" s="1"/>
      <c r="AQ470" s="1"/>
      <c r="AR470" s="1" t="s">
        <v>157</v>
      </c>
    </row>
    <row r="471" spans="1:44" x14ac:dyDescent="0.35">
      <c r="A471" s="662"/>
      <c r="B471" s="259" t="s">
        <v>63</v>
      </c>
      <c r="C471" s="218"/>
      <c r="D471" s="218"/>
      <c r="E471" s="217">
        <f t="shared" si="69"/>
        <v>2</v>
      </c>
      <c r="F471" s="219" cm="1">
        <f t="array" ref="F471">INDEX(CALCOLI!$R$20:$AC$20, ,_xlfn.XMATCH(B465,CALCOLI!$R$1:$AC$1,0))</f>
        <v>667</v>
      </c>
      <c r="G471" s="193"/>
      <c r="H471" s="259">
        <v>0.1</v>
      </c>
      <c r="I471" s="217">
        <v>1</v>
      </c>
      <c r="J471" s="217" t="s">
        <v>184</v>
      </c>
      <c r="K471" s="217">
        <v>0</v>
      </c>
      <c r="L471" s="217">
        <v>1</v>
      </c>
      <c r="M471" s="217" t="s">
        <v>186</v>
      </c>
      <c r="N471" s="217">
        <v>0</v>
      </c>
      <c r="O471" s="260">
        <v>2</v>
      </c>
      <c r="P471" s="1"/>
      <c r="Q471" s="259" t="str" cm="1">
        <f t="array" ref="Q471">INDEX(CALCOLI!$R$21:$AC$21, ,_xlfn.XMATCH(B465,CALCOLI!$R$1:$AC$1,0))</f>
        <v>1067,1440</v>
      </c>
      <c r="R471" s="217" t="str" cm="1">
        <f t="array" ref="R471">INDEX(CALCOLI!$R$22:$AC$22, ,_xlfn.XMATCH(B465,CALCOLI!$R$1:$AC$1,0))</f>
        <v>0,294</v>
      </c>
      <c r="S471" s="217"/>
      <c r="T471" s="260">
        <v>0.1</v>
      </c>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t="s">
        <v>187</v>
      </c>
    </row>
    <row r="472" spans="1:44" ht="15" thickBot="1" x14ac:dyDescent="0.4">
      <c r="A472" s="663"/>
      <c r="B472" s="291"/>
      <c r="C472" s="216"/>
      <c r="D472" s="216"/>
      <c r="E472" s="214">
        <f t="shared" si="69"/>
        <v>0</v>
      </c>
      <c r="F472" s="292"/>
      <c r="G472" s="194"/>
      <c r="H472" s="272"/>
      <c r="I472" s="273"/>
      <c r="J472" s="273"/>
      <c r="K472" s="273"/>
      <c r="L472" s="273"/>
      <c r="M472" s="273"/>
      <c r="N472" s="273"/>
      <c r="O472" s="274"/>
      <c r="P472" s="1"/>
      <c r="Q472" s="272"/>
      <c r="R472" s="273"/>
      <c r="S472" s="273"/>
      <c r="T472" s="274"/>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t="s">
        <v>188</v>
      </c>
    </row>
    <row r="473" spans="1:44" x14ac:dyDescent="0.35">
      <c r="A473" s="667" t="s">
        <v>64</v>
      </c>
      <c r="B473" s="275" t="s">
        <v>65</v>
      </c>
      <c r="C473" s="220">
        <v>2</v>
      </c>
      <c r="D473" s="220">
        <v>5</v>
      </c>
      <c r="E473" s="220">
        <f t="shared" si="69"/>
        <v>1</v>
      </c>
      <c r="F473" s="242">
        <v>120</v>
      </c>
      <c r="G473" s="190"/>
      <c r="H473" s="270">
        <v>0.2</v>
      </c>
      <c r="I473" s="270">
        <v>30</v>
      </c>
      <c r="J473" s="270" t="s">
        <v>184</v>
      </c>
      <c r="K473" s="270">
        <v>0</v>
      </c>
      <c r="L473" s="270">
        <v>1</v>
      </c>
      <c r="M473" s="270" t="s">
        <v>184</v>
      </c>
      <c r="N473" s="270">
        <v>0</v>
      </c>
      <c r="O473" s="271">
        <v>0</v>
      </c>
      <c r="P473" s="1"/>
      <c r="Q473" s="566" t="s">
        <v>192</v>
      </c>
      <c r="R473" s="220"/>
      <c r="S473" s="220"/>
      <c r="T473" s="242">
        <v>0.1</v>
      </c>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t="s">
        <v>189</v>
      </c>
    </row>
    <row r="474" spans="1:44" x14ac:dyDescent="0.35">
      <c r="A474" s="668"/>
      <c r="B474" s="262" t="s">
        <v>66</v>
      </c>
      <c r="C474" s="223">
        <v>1</v>
      </c>
      <c r="D474" s="223">
        <v>10</v>
      </c>
      <c r="E474" s="223">
        <f t="shared" si="69"/>
        <v>2</v>
      </c>
      <c r="F474" s="245">
        <v>240</v>
      </c>
      <c r="G474" s="191"/>
      <c r="H474" s="223">
        <v>0.4</v>
      </c>
      <c r="I474" s="223">
        <v>20</v>
      </c>
      <c r="J474" s="223" t="s">
        <v>184</v>
      </c>
      <c r="K474" s="223">
        <v>0</v>
      </c>
      <c r="L474" s="223">
        <v>0.8</v>
      </c>
      <c r="M474" s="223" t="s">
        <v>184</v>
      </c>
      <c r="N474" s="223">
        <v>0</v>
      </c>
      <c r="O474" s="245">
        <v>0</v>
      </c>
      <c r="P474" s="1"/>
      <c r="Q474" s="568" t="s">
        <v>500</v>
      </c>
      <c r="R474" s="569" t="s">
        <v>491</v>
      </c>
      <c r="S474" s="223"/>
      <c r="T474" s="245">
        <v>0.2</v>
      </c>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t="s">
        <v>190</v>
      </c>
    </row>
    <row r="475" spans="1:44" x14ac:dyDescent="0.35">
      <c r="A475" s="668"/>
      <c r="B475" s="261" t="s">
        <v>67</v>
      </c>
      <c r="C475" s="221">
        <v>1</v>
      </c>
      <c r="D475" s="221">
        <v>20</v>
      </c>
      <c r="E475" s="221">
        <f t="shared" si="69"/>
        <v>1</v>
      </c>
      <c r="F475" s="243">
        <v>120</v>
      </c>
      <c r="G475" s="191"/>
      <c r="H475" s="221">
        <v>0.25</v>
      </c>
      <c r="I475" s="221">
        <v>30</v>
      </c>
      <c r="J475" s="221" t="s">
        <v>184</v>
      </c>
      <c r="K475" s="221">
        <v>0</v>
      </c>
      <c r="L475" s="221">
        <v>0.8</v>
      </c>
      <c r="M475" s="221" t="s">
        <v>184</v>
      </c>
      <c r="N475" s="221">
        <v>0</v>
      </c>
      <c r="O475" s="243">
        <v>0</v>
      </c>
      <c r="P475" s="1"/>
      <c r="Q475" s="567" t="s">
        <v>490</v>
      </c>
      <c r="R475" s="221"/>
      <c r="S475" s="221"/>
      <c r="T475" s="243">
        <v>0.15</v>
      </c>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row>
    <row r="476" spans="1:44" x14ac:dyDescent="0.35">
      <c r="A476" s="668"/>
      <c r="B476" s="262" t="s">
        <v>68</v>
      </c>
      <c r="C476" s="223"/>
      <c r="D476" s="223"/>
      <c r="E476" s="223">
        <f t="shared" si="69"/>
        <v>0</v>
      </c>
      <c r="F476" s="245"/>
      <c r="G476" s="191"/>
      <c r="H476" s="223">
        <v>0.4</v>
      </c>
      <c r="I476" s="223">
        <v>20</v>
      </c>
      <c r="J476" s="223" t="s">
        <v>184</v>
      </c>
      <c r="K476" s="223">
        <v>0</v>
      </c>
      <c r="L476" s="223">
        <v>0.8</v>
      </c>
      <c r="M476" s="223" t="s">
        <v>184</v>
      </c>
      <c r="N476" s="223">
        <v>0</v>
      </c>
      <c r="O476" s="245">
        <v>0</v>
      </c>
      <c r="P476" s="1"/>
      <c r="Q476" s="262"/>
      <c r="R476" s="223"/>
      <c r="S476" s="223"/>
      <c r="T476" s="245">
        <v>0.2</v>
      </c>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row>
    <row r="477" spans="1:44" ht="15" thickBot="1" x14ac:dyDescent="0.4">
      <c r="A477" s="669"/>
      <c r="B477" s="276"/>
      <c r="C477" s="222"/>
      <c r="D477" s="222"/>
      <c r="E477" s="221">
        <f t="shared" si="69"/>
        <v>0</v>
      </c>
      <c r="F477" s="244"/>
      <c r="G477" s="194"/>
      <c r="H477" s="222"/>
      <c r="I477" s="222"/>
      <c r="J477" s="222"/>
      <c r="K477" s="222"/>
      <c r="L477" s="222"/>
      <c r="M477" s="222"/>
      <c r="N477" s="222"/>
      <c r="O477" s="244"/>
      <c r="P477" s="1"/>
      <c r="Q477" s="276"/>
      <c r="R477" s="222"/>
      <c r="S477" s="222"/>
      <c r="T477" s="244"/>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row>
    <row r="478" spans="1:44" x14ac:dyDescent="0.35">
      <c r="A478" s="670" t="s">
        <v>69</v>
      </c>
      <c r="B478" s="277" t="s">
        <v>70</v>
      </c>
      <c r="C478" s="224">
        <v>1</v>
      </c>
      <c r="D478" s="224">
        <v>20</v>
      </c>
      <c r="E478" s="224">
        <f t="shared" si="69"/>
        <v>2</v>
      </c>
      <c r="F478" s="225" cm="1">
        <f t="array" ref="F478">INDEX(CALCOLI!$R$2:$AC$2, ,_xlfn.XMATCH(B465,CALCOLI!$R$1:$AC$1,0))</f>
        <v>60</v>
      </c>
      <c r="G478" s="190"/>
      <c r="H478" s="224">
        <v>0.2</v>
      </c>
      <c r="I478" s="224">
        <v>30</v>
      </c>
      <c r="J478" s="224" t="s">
        <v>184</v>
      </c>
      <c r="K478" s="224">
        <v>0</v>
      </c>
      <c r="L478" s="224">
        <v>1</v>
      </c>
      <c r="M478" s="224" t="s">
        <v>184</v>
      </c>
      <c r="N478" s="224">
        <v>0</v>
      </c>
      <c r="O478" s="246">
        <v>0</v>
      </c>
      <c r="P478" s="1"/>
      <c r="Q478" s="277" t="str" cm="1">
        <f t="array" ref="Q478">INDEX(CALCOLI!$R$5:$AC$5, ,_xlfn.XMATCH(B465,CALCOLI!$R$1:$AC$1,0))</f>
        <v>360,420</v>
      </c>
      <c r="R478" s="224" t="str" cm="1">
        <f t="array" ref="R478">INDEX(CALCOLI!$R$6:$AC$6, ,_xlfn.XMATCH(B465,CALCOLI!$R$1:$AC$1,0))</f>
        <v>900,900</v>
      </c>
      <c r="S478" s="224"/>
      <c r="T478" s="246">
        <v>0.1</v>
      </c>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row>
    <row r="479" spans="1:44" x14ac:dyDescent="0.35">
      <c r="A479" s="671"/>
      <c r="B479" s="264" t="s">
        <v>71</v>
      </c>
      <c r="C479" s="227"/>
      <c r="D479" s="227"/>
      <c r="E479" s="227">
        <f t="shared" si="69"/>
        <v>2</v>
      </c>
      <c r="F479" s="228" cm="1">
        <f t="array" ref="F479">INDEX(CALCOLI!$R$2:$AC$2, ,_xlfn.XMATCH(B465,CALCOLI!$R$1:$AC$1,0))</f>
        <v>60</v>
      </c>
      <c r="G479" s="191"/>
      <c r="H479" s="227">
        <v>0.2</v>
      </c>
      <c r="I479" s="227">
        <v>30</v>
      </c>
      <c r="J479" s="227" t="s">
        <v>184</v>
      </c>
      <c r="K479" s="227">
        <v>0</v>
      </c>
      <c r="L479" s="227">
        <v>1</v>
      </c>
      <c r="M479" s="227" t="s">
        <v>184</v>
      </c>
      <c r="N479" s="227">
        <v>0</v>
      </c>
      <c r="O479" s="248">
        <v>0</v>
      </c>
      <c r="P479" s="1"/>
      <c r="Q479" s="264" t="str" cm="1">
        <f t="array" ref="Q479">INDEX(CALCOLI!$R$5:$AC$5, ,_xlfn.XMATCH(B465,CALCOLI!$R$1:$AC$1,0))</f>
        <v>360,420</v>
      </c>
      <c r="R479" s="227" t="str" cm="1">
        <f t="array" ref="R479">INDEX(CALCOLI!$R$6:$AC$6, ,_xlfn.XMATCH(B465,CALCOLI!$R$1:$AC$1,0))</f>
        <v>900,900</v>
      </c>
      <c r="S479" s="227"/>
      <c r="T479" s="248">
        <v>0.1</v>
      </c>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row>
    <row r="480" spans="1:44" x14ac:dyDescent="0.35">
      <c r="A480" s="671"/>
      <c r="B480" s="263" t="s">
        <v>72</v>
      </c>
      <c r="C480" s="226"/>
      <c r="D480" s="226"/>
      <c r="E480" s="226">
        <f t="shared" si="69"/>
        <v>0</v>
      </c>
      <c r="F480" s="247"/>
      <c r="G480" s="191"/>
      <c r="H480" s="226">
        <v>0.2</v>
      </c>
      <c r="I480" s="226">
        <v>30</v>
      </c>
      <c r="J480" s="226" t="s">
        <v>191</v>
      </c>
      <c r="K480" s="226">
        <v>0</v>
      </c>
      <c r="L480" s="226">
        <v>1</v>
      </c>
      <c r="M480" s="226" t="s">
        <v>184</v>
      </c>
      <c r="N480" s="226">
        <v>0</v>
      </c>
      <c r="O480" s="247">
        <v>0</v>
      </c>
      <c r="P480" s="1"/>
      <c r="Q480" s="263"/>
      <c r="R480" s="226"/>
      <c r="S480" s="226"/>
      <c r="T480" s="247">
        <v>0.1</v>
      </c>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row>
    <row r="481" spans="1:44" ht="15" thickBot="1" x14ac:dyDescent="0.4">
      <c r="A481" s="672"/>
      <c r="B481" s="278"/>
      <c r="C481" s="229"/>
      <c r="D481" s="229"/>
      <c r="E481" s="227">
        <f t="shared" si="69"/>
        <v>0</v>
      </c>
      <c r="F481" s="249"/>
      <c r="G481" s="194"/>
      <c r="H481" s="229"/>
      <c r="I481" s="229"/>
      <c r="J481" s="229"/>
      <c r="K481" s="229"/>
      <c r="L481" s="229"/>
      <c r="M481" s="229"/>
      <c r="N481" s="229"/>
      <c r="O481" s="249"/>
      <c r="P481" s="1"/>
      <c r="Q481" s="278"/>
      <c r="R481" s="229"/>
      <c r="S481" s="229"/>
      <c r="T481" s="249"/>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row>
    <row r="482" spans="1:44" x14ac:dyDescent="0.35">
      <c r="A482" s="673" t="s">
        <v>73</v>
      </c>
      <c r="B482" s="279" t="s">
        <v>74</v>
      </c>
      <c r="C482" s="230"/>
      <c r="D482" s="230"/>
      <c r="E482" s="230">
        <f t="shared" si="69"/>
        <v>0</v>
      </c>
      <c r="F482" s="250"/>
      <c r="G482" s="190"/>
      <c r="H482" s="230">
        <v>0.25</v>
      </c>
      <c r="I482" s="230">
        <v>2</v>
      </c>
      <c r="J482" s="230" t="s">
        <v>184</v>
      </c>
      <c r="K482" s="230">
        <v>0</v>
      </c>
      <c r="L482" s="230">
        <v>0.5</v>
      </c>
      <c r="M482" s="230" t="s">
        <v>184</v>
      </c>
      <c r="N482" s="230">
        <v>0</v>
      </c>
      <c r="O482" s="250">
        <v>0</v>
      </c>
      <c r="P482" s="1"/>
      <c r="Q482" s="279"/>
      <c r="R482" s="230"/>
      <c r="S482" s="230"/>
      <c r="T482" s="250">
        <v>0.2</v>
      </c>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row>
    <row r="483" spans="1:44" x14ac:dyDescent="0.35">
      <c r="A483" s="674"/>
      <c r="B483" s="266" t="s">
        <v>75</v>
      </c>
      <c r="C483" s="233"/>
      <c r="D483" s="233"/>
      <c r="E483" s="233">
        <f t="shared" si="69"/>
        <v>0</v>
      </c>
      <c r="F483" s="254"/>
      <c r="G483" s="191"/>
      <c r="H483" s="233">
        <v>0.25</v>
      </c>
      <c r="I483" s="233">
        <v>2</v>
      </c>
      <c r="J483" s="233" t="s">
        <v>184</v>
      </c>
      <c r="K483" s="233">
        <v>0</v>
      </c>
      <c r="L483" s="233">
        <v>0.5</v>
      </c>
      <c r="M483" s="233" t="s">
        <v>184</v>
      </c>
      <c r="N483" s="233">
        <v>0</v>
      </c>
      <c r="O483" s="254">
        <v>0</v>
      </c>
      <c r="P483" s="1"/>
      <c r="Q483" s="266"/>
      <c r="R483" s="233"/>
      <c r="S483" s="233"/>
      <c r="T483" s="254">
        <v>0.2</v>
      </c>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row>
    <row r="484" spans="1:44" x14ac:dyDescent="0.35">
      <c r="A484" s="674"/>
      <c r="B484" s="265" t="s">
        <v>76</v>
      </c>
      <c r="C484" s="231"/>
      <c r="D484" s="231"/>
      <c r="E484" s="231">
        <f t="shared" si="69"/>
        <v>0</v>
      </c>
      <c r="F484" s="251"/>
      <c r="G484" s="191"/>
      <c r="H484" s="231"/>
      <c r="I484" s="231"/>
      <c r="J484" s="231"/>
      <c r="K484" s="231"/>
      <c r="L484" s="231"/>
      <c r="M484" s="231"/>
      <c r="N484" s="231"/>
      <c r="O484" s="251"/>
      <c r="P484" s="1"/>
      <c r="Q484" s="265"/>
      <c r="R484" s="231"/>
      <c r="S484" s="231"/>
      <c r="T484" s="25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row>
    <row r="485" spans="1:44" x14ac:dyDescent="0.35">
      <c r="A485" s="674"/>
      <c r="B485" s="266" t="s">
        <v>77</v>
      </c>
      <c r="C485" s="233"/>
      <c r="D485" s="233"/>
      <c r="E485" s="233">
        <f t="shared" si="69"/>
        <v>0</v>
      </c>
      <c r="F485" s="254"/>
      <c r="G485" s="191"/>
      <c r="H485" s="233"/>
      <c r="I485" s="233"/>
      <c r="J485" s="233"/>
      <c r="K485" s="233"/>
      <c r="L485" s="233"/>
      <c r="M485" s="233"/>
      <c r="N485" s="233"/>
      <c r="O485" s="254"/>
      <c r="P485" s="1"/>
      <c r="Q485" s="266"/>
      <c r="R485" s="233"/>
      <c r="S485" s="233"/>
      <c r="T485" s="254"/>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row>
    <row r="486" spans="1:44" x14ac:dyDescent="0.35">
      <c r="A486" s="674"/>
      <c r="B486" s="265" t="s">
        <v>78</v>
      </c>
      <c r="C486" s="231"/>
      <c r="D486" s="231"/>
      <c r="E486" s="231">
        <f t="shared" si="69"/>
        <v>1</v>
      </c>
      <c r="F486" s="231">
        <v>1440</v>
      </c>
      <c r="G486" s="191"/>
      <c r="H486" s="231">
        <v>0</v>
      </c>
      <c r="I486" s="231">
        <v>30</v>
      </c>
      <c r="J486" s="252" t="s">
        <v>186</v>
      </c>
      <c r="K486" s="231">
        <v>3</v>
      </c>
      <c r="L486" s="231">
        <v>1</v>
      </c>
      <c r="M486" s="231" t="s">
        <v>184</v>
      </c>
      <c r="N486" s="231">
        <v>0</v>
      </c>
      <c r="O486" s="251">
        <v>0</v>
      </c>
      <c r="P486" s="1"/>
      <c r="Q486" s="265" t="s">
        <v>192</v>
      </c>
      <c r="R486" s="231"/>
      <c r="S486" s="231"/>
      <c r="T486" s="251">
        <v>0</v>
      </c>
      <c r="U486" s="1"/>
      <c r="V486" s="83">
        <v>150</v>
      </c>
      <c r="W486" s="84">
        <v>20</v>
      </c>
      <c r="X486" s="84">
        <v>5</v>
      </c>
      <c r="Y486" s="84">
        <v>10</v>
      </c>
      <c r="Z486" s="84"/>
      <c r="AA486" s="83">
        <v>150</v>
      </c>
      <c r="AB486" s="84">
        <v>15</v>
      </c>
      <c r="AC486" s="84">
        <v>5</v>
      </c>
      <c r="AD486" s="84">
        <v>15</v>
      </c>
      <c r="AE486" s="85"/>
      <c r="AF486" s="84">
        <v>150</v>
      </c>
      <c r="AG486" s="84">
        <v>10</v>
      </c>
      <c r="AH486" s="84">
        <v>5</v>
      </c>
      <c r="AI486" s="84">
        <v>20</v>
      </c>
      <c r="AJ486" s="84"/>
      <c r="AK486" s="83">
        <v>580.12</v>
      </c>
      <c r="AL486" s="86" t="s">
        <v>193</v>
      </c>
      <c r="AM486" s="84">
        <v>420.57900000000001</v>
      </c>
      <c r="AN486" s="86" t="s">
        <v>193</v>
      </c>
      <c r="AO486" s="84">
        <v>0.41899999999999998</v>
      </c>
      <c r="AP486" s="85">
        <v>1201.144</v>
      </c>
      <c r="AQ486" s="1"/>
      <c r="AR486" s="1"/>
    </row>
    <row r="487" spans="1:44" x14ac:dyDescent="0.35">
      <c r="A487" s="674"/>
      <c r="B487" s="266" t="s">
        <v>79</v>
      </c>
      <c r="C487" s="233"/>
      <c r="D487" s="233"/>
      <c r="E487" s="233">
        <f>COUNTA(Q487:S487)</f>
        <v>1</v>
      </c>
      <c r="F487" s="233">
        <v>1440</v>
      </c>
      <c r="G487" s="191"/>
      <c r="H487" s="233">
        <v>0</v>
      </c>
      <c r="I487" s="233">
        <v>30</v>
      </c>
      <c r="J487" s="233" t="s">
        <v>186</v>
      </c>
      <c r="K487" s="233">
        <v>3</v>
      </c>
      <c r="L487" s="233">
        <v>1</v>
      </c>
      <c r="M487" s="233" t="s">
        <v>184</v>
      </c>
      <c r="N487" s="233">
        <v>0</v>
      </c>
      <c r="O487" s="254">
        <v>0</v>
      </c>
      <c r="P487" s="1"/>
      <c r="Q487" s="266" t="s">
        <v>192</v>
      </c>
      <c r="R487" s="233"/>
      <c r="S487" s="233"/>
      <c r="T487" s="254"/>
      <c r="U487" s="1"/>
      <c r="V487" s="87"/>
      <c r="W487" s="88"/>
      <c r="X487" s="88"/>
      <c r="Y487" s="88"/>
      <c r="Z487" s="88"/>
      <c r="AA487" s="87"/>
      <c r="AB487" s="88"/>
      <c r="AC487" s="88"/>
      <c r="AD487" s="88"/>
      <c r="AE487" s="89"/>
      <c r="AF487" s="88"/>
      <c r="AG487" s="88"/>
      <c r="AH487" s="88"/>
      <c r="AI487" s="88"/>
      <c r="AJ487" s="88"/>
      <c r="AK487" s="87"/>
      <c r="AL487" s="88"/>
      <c r="AM487" s="88"/>
      <c r="AN487" s="88"/>
      <c r="AO487" s="88"/>
      <c r="AP487" s="89"/>
      <c r="AQ487" s="1"/>
      <c r="AR487" s="1"/>
    </row>
    <row r="488" spans="1:44" ht="15" thickBot="1" x14ac:dyDescent="0.4">
      <c r="A488" s="674"/>
      <c r="B488" s="293"/>
      <c r="C488" s="232"/>
      <c r="D488" s="232"/>
      <c r="E488" s="231">
        <f t="shared" si="69"/>
        <v>0</v>
      </c>
      <c r="F488" s="253"/>
      <c r="G488" s="191"/>
      <c r="H488" s="232"/>
      <c r="I488" s="232"/>
      <c r="J488" s="232"/>
      <c r="K488" s="232"/>
      <c r="L488" s="232"/>
      <c r="M488" s="232"/>
      <c r="N488" s="232"/>
      <c r="O488" s="253"/>
      <c r="P488" s="1"/>
      <c r="Q488" s="280"/>
      <c r="R488" s="281"/>
      <c r="S488" s="281"/>
      <c r="T488" s="282"/>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row>
    <row r="489" spans="1:44" x14ac:dyDescent="0.35">
      <c r="A489" s="664" t="s">
        <v>80</v>
      </c>
      <c r="B489" s="283" t="s">
        <v>81</v>
      </c>
      <c r="C489" s="234"/>
      <c r="D489" s="234"/>
      <c r="E489" s="234">
        <f>COUNTA(Q489:S489)</f>
        <v>0</v>
      </c>
      <c r="F489" s="235"/>
      <c r="G489" s="190"/>
      <c r="H489" s="234"/>
      <c r="I489" s="234"/>
      <c r="J489" s="234"/>
      <c r="K489" s="234"/>
      <c r="L489" s="234"/>
      <c r="M489" s="234"/>
      <c r="N489" s="234">
        <v>0</v>
      </c>
      <c r="O489" s="235"/>
      <c r="P489" s="1"/>
      <c r="Q489" s="283"/>
      <c r="R489" s="234"/>
      <c r="S489" s="234"/>
      <c r="T489" s="235"/>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row>
    <row r="490" spans="1:44" x14ac:dyDescent="0.35">
      <c r="A490" s="665"/>
      <c r="B490" s="268" t="s">
        <v>82</v>
      </c>
      <c r="C490" s="238"/>
      <c r="D490" s="238"/>
      <c r="E490" s="238">
        <f>COUNTA(Q494:S494)</f>
        <v>0</v>
      </c>
      <c r="F490" s="239"/>
      <c r="G490" s="191"/>
      <c r="H490" s="238"/>
      <c r="I490" s="238"/>
      <c r="J490" s="238"/>
      <c r="K490" s="238"/>
      <c r="L490" s="238"/>
      <c r="M490" s="238"/>
      <c r="N490" s="238">
        <v>0</v>
      </c>
      <c r="O490" s="239"/>
      <c r="P490" s="1"/>
      <c r="Q490" s="268"/>
      <c r="R490" s="238"/>
      <c r="S490" s="238"/>
      <c r="T490" s="239"/>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row>
    <row r="491" spans="1:44" x14ac:dyDescent="0.35">
      <c r="A491" s="665"/>
      <c r="B491" s="267"/>
      <c r="C491" s="236"/>
      <c r="D491" s="236"/>
      <c r="E491" s="236">
        <f t="shared" ref="E491" si="70">COUNTA(Q491:S491)</f>
        <v>0</v>
      </c>
      <c r="F491" s="237"/>
      <c r="G491" s="191"/>
      <c r="H491" s="236"/>
      <c r="I491" s="236"/>
      <c r="J491" s="236"/>
      <c r="K491" s="236"/>
      <c r="L491" s="236"/>
      <c r="M491" s="236"/>
      <c r="N491" s="236"/>
      <c r="O491" s="237"/>
      <c r="P491" s="1"/>
      <c r="Q491" s="267"/>
      <c r="R491" s="236"/>
      <c r="S491" s="236"/>
      <c r="T491" s="237"/>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row>
    <row r="492" spans="1:44" x14ac:dyDescent="0.35">
      <c r="A492" s="665"/>
      <c r="B492" s="268"/>
      <c r="C492" s="238"/>
      <c r="D492" s="238"/>
      <c r="E492" s="238">
        <f t="shared" ref="E492" si="71">COUNTA(Q496:S496)</f>
        <v>0</v>
      </c>
      <c r="F492" s="239"/>
      <c r="G492" s="191"/>
      <c r="H492" s="238"/>
      <c r="I492" s="238"/>
      <c r="J492" s="238"/>
      <c r="K492" s="238"/>
      <c r="L492" s="238"/>
      <c r="M492" s="238"/>
      <c r="N492" s="238"/>
      <c r="O492" s="239"/>
      <c r="P492" s="1"/>
      <c r="Q492" s="268"/>
      <c r="R492" s="238"/>
      <c r="S492" s="238"/>
      <c r="T492" s="239"/>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row>
    <row r="493" spans="1:44" x14ac:dyDescent="0.35">
      <c r="A493" s="665"/>
      <c r="B493" s="267"/>
      <c r="C493" s="236"/>
      <c r="D493" s="236"/>
      <c r="E493" s="236">
        <f t="shared" ref="E493" si="72">COUNTA(Q493:S493)</f>
        <v>0</v>
      </c>
      <c r="F493" s="237"/>
      <c r="G493" s="191"/>
      <c r="H493" s="236"/>
      <c r="I493" s="236"/>
      <c r="J493" s="236"/>
      <c r="K493" s="236"/>
      <c r="L493" s="236"/>
      <c r="M493" s="236"/>
      <c r="N493" s="236"/>
      <c r="O493" s="237"/>
      <c r="P493" s="1"/>
      <c r="Q493" s="267"/>
      <c r="R493" s="236"/>
      <c r="S493" s="236"/>
      <c r="T493" s="237"/>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row>
    <row r="494" spans="1:44" ht="15" thickBot="1" x14ac:dyDescent="0.4">
      <c r="A494" s="666"/>
      <c r="B494" s="269"/>
      <c r="C494" s="240"/>
      <c r="D494" s="240"/>
      <c r="E494" s="240">
        <f t="shared" ref="E494" si="73">COUNTA(Q498:S498)</f>
        <v>0</v>
      </c>
      <c r="F494" s="241"/>
      <c r="G494" s="194"/>
      <c r="H494" s="240"/>
      <c r="I494" s="240"/>
      <c r="J494" s="240"/>
      <c r="K494" s="240"/>
      <c r="L494" s="240"/>
      <c r="M494" s="240"/>
      <c r="N494" s="240"/>
      <c r="O494" s="241"/>
      <c r="P494" s="1"/>
      <c r="Q494" s="269"/>
      <c r="R494" s="240"/>
      <c r="S494" s="240"/>
      <c r="T494" s="24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row>
    <row r="495" spans="1:44" ht="15" thickBot="1" x14ac:dyDescent="0.4">
      <c r="A495" s="120"/>
      <c r="B495" s="120"/>
      <c r="C495" s="120"/>
      <c r="D495" s="120"/>
      <c r="E495" s="120"/>
      <c r="F495" s="120"/>
      <c r="G495" s="120"/>
      <c r="H495" s="120"/>
      <c r="I495" s="120"/>
      <c r="J495" s="120"/>
      <c r="K495" s="120"/>
      <c r="L495" s="120"/>
      <c r="M495" s="120"/>
      <c r="N495" s="120"/>
      <c r="O495" s="120"/>
      <c r="P495" s="120"/>
      <c r="Q495" s="120"/>
      <c r="R495" s="120"/>
      <c r="S495" s="120"/>
      <c r="T495" s="120"/>
      <c r="U495" s="120"/>
      <c r="V495" s="120"/>
      <c r="W495" s="120"/>
      <c r="X495" s="120"/>
      <c r="Y495" s="120"/>
      <c r="Z495" s="120"/>
      <c r="AA495" s="120"/>
      <c r="AB495" s="120"/>
      <c r="AC495" s="120"/>
      <c r="AD495" s="120"/>
      <c r="AE495" s="120"/>
      <c r="AF495" s="120"/>
      <c r="AG495" s="120"/>
      <c r="AH495" s="120"/>
      <c r="AI495" s="120"/>
      <c r="AJ495" s="120"/>
      <c r="AK495" s="120"/>
      <c r="AL495" s="120"/>
      <c r="AM495" s="120"/>
      <c r="AN495" s="120"/>
      <c r="AO495" s="120"/>
      <c r="AP495" s="120"/>
      <c r="AQ495" s="120"/>
    </row>
    <row r="496" spans="1:44" x14ac:dyDescent="0.35">
      <c r="A496" s="122" t="s">
        <v>152</v>
      </c>
      <c r="B496" s="178" t="s">
        <v>465</v>
      </c>
      <c r="G496" s="120"/>
      <c r="AR496" t="s">
        <v>153</v>
      </c>
    </row>
    <row r="497" spans="1:44" x14ac:dyDescent="0.35">
      <c r="A497" s="123" t="s">
        <v>154</v>
      </c>
      <c r="B497" s="181">
        <v>3</v>
      </c>
      <c r="G497" s="120"/>
      <c r="AR497" t="s">
        <v>155</v>
      </c>
    </row>
    <row r="498" spans="1:44" ht="15" thickBot="1" x14ac:dyDescent="0.4">
      <c r="A498" s="125" t="s">
        <v>156</v>
      </c>
      <c r="B498" s="126" t="s">
        <v>190</v>
      </c>
      <c r="G498" s="120"/>
      <c r="AR498" s="3" t="s">
        <v>158</v>
      </c>
    </row>
    <row r="499" spans="1:44" x14ac:dyDescent="0.35">
      <c r="A499" s="4"/>
      <c r="B499" s="4"/>
      <c r="C499" s="4"/>
      <c r="D499" s="4"/>
      <c r="E499" s="4"/>
      <c r="F499" s="4"/>
      <c r="G499" s="121"/>
      <c r="H499" s="4"/>
      <c r="I499" s="4"/>
      <c r="J499" s="4"/>
      <c r="K499" s="4"/>
      <c r="L499" s="4"/>
      <c r="M499" s="4"/>
      <c r="N499" s="4"/>
      <c r="O499" s="4"/>
      <c r="P499" s="4"/>
      <c r="Q499" s="4"/>
      <c r="R499" s="4"/>
      <c r="S499" s="4"/>
      <c r="T499" s="4"/>
      <c r="U499" s="4"/>
      <c r="V499" s="658" t="s">
        <v>159</v>
      </c>
      <c r="W499" s="659"/>
      <c r="X499" s="659"/>
      <c r="Y499" s="659"/>
      <c r="Z499" s="659"/>
      <c r="AA499" s="658" t="s">
        <v>160</v>
      </c>
      <c r="AB499" s="659"/>
      <c r="AC499" s="659"/>
      <c r="AD499" s="659"/>
      <c r="AE499" s="659"/>
      <c r="AF499" s="658" t="s">
        <v>161</v>
      </c>
      <c r="AG499" s="659"/>
      <c r="AH499" s="659"/>
      <c r="AI499" s="659"/>
      <c r="AJ499" s="660"/>
      <c r="AK499" s="655" t="s">
        <v>162</v>
      </c>
      <c r="AL499" s="656"/>
      <c r="AM499" s="656"/>
      <c r="AN499" s="656"/>
      <c r="AO499" s="656"/>
      <c r="AP499" s="657"/>
      <c r="AQ499" s="4"/>
      <c r="AR499" t="s">
        <v>163</v>
      </c>
    </row>
    <row r="500" spans="1:44" ht="43.5" x14ac:dyDescent="0.35">
      <c r="A500" s="4"/>
      <c r="B500" s="69" t="s">
        <v>56</v>
      </c>
      <c r="C500" s="70" t="s">
        <v>57</v>
      </c>
      <c r="D500" s="70" t="s">
        <v>58</v>
      </c>
      <c r="E500" s="69" t="s">
        <v>164</v>
      </c>
      <c r="F500" s="71" t="s">
        <v>59</v>
      </c>
      <c r="G500" s="121"/>
      <c r="H500" s="284" t="s">
        <v>165</v>
      </c>
      <c r="I500" s="285" t="s">
        <v>166</v>
      </c>
      <c r="J500" s="285" t="s">
        <v>167</v>
      </c>
      <c r="K500" s="286" t="s">
        <v>168</v>
      </c>
      <c r="L500" s="285" t="s">
        <v>169</v>
      </c>
      <c r="M500" s="285" t="s">
        <v>170</v>
      </c>
      <c r="N500" s="285" t="s">
        <v>171</v>
      </c>
      <c r="O500" s="287" t="s">
        <v>172</v>
      </c>
      <c r="Q500" s="114" t="s">
        <v>173</v>
      </c>
      <c r="R500" s="115" t="s">
        <v>174</v>
      </c>
      <c r="S500" s="116" t="s">
        <v>175</v>
      </c>
      <c r="T500" s="72" t="s">
        <v>176</v>
      </c>
      <c r="V500" s="76" t="s">
        <v>177</v>
      </c>
      <c r="W500" s="77" t="s">
        <v>178</v>
      </c>
      <c r="X500" s="77" t="s">
        <v>179</v>
      </c>
      <c r="Y500" s="77" t="s">
        <v>180</v>
      </c>
      <c r="Z500" s="78" t="s">
        <v>181</v>
      </c>
      <c r="AA500" s="76" t="s">
        <v>177</v>
      </c>
      <c r="AB500" s="77" t="s">
        <v>178</v>
      </c>
      <c r="AC500" s="77" t="s">
        <v>179</v>
      </c>
      <c r="AD500" s="77" t="s">
        <v>180</v>
      </c>
      <c r="AE500" s="78" t="s">
        <v>181</v>
      </c>
      <c r="AF500" s="76" t="s">
        <v>177</v>
      </c>
      <c r="AG500" s="77" t="s">
        <v>178</v>
      </c>
      <c r="AH500" s="77" t="s">
        <v>179</v>
      </c>
      <c r="AI500" s="77" t="s">
        <v>180</v>
      </c>
      <c r="AJ500" s="79" t="s">
        <v>181</v>
      </c>
      <c r="AK500" s="80" t="s">
        <v>173</v>
      </c>
      <c r="AL500" s="81"/>
      <c r="AM500" s="81" t="s">
        <v>174</v>
      </c>
      <c r="AN500" s="81"/>
      <c r="AO500" s="81" t="s">
        <v>175</v>
      </c>
      <c r="AP500" s="82"/>
      <c r="AR500" t="s">
        <v>182</v>
      </c>
    </row>
    <row r="501" spans="1:44" ht="15" thickBot="1" x14ac:dyDescent="0.4">
      <c r="F501" s="5"/>
      <c r="G501" s="120"/>
      <c r="AR501" t="s">
        <v>183</v>
      </c>
    </row>
    <row r="502" spans="1:44" x14ac:dyDescent="0.35">
      <c r="A502" s="661" t="s">
        <v>60</v>
      </c>
      <c r="B502" s="255" t="s">
        <v>61</v>
      </c>
      <c r="C502" s="212">
        <v>1</v>
      </c>
      <c r="D502" s="212">
        <v>2</v>
      </c>
      <c r="E502" s="212">
        <f t="shared" ref="E502:E521" si="74">COUNTA(Q502:S502)</f>
        <v>2</v>
      </c>
      <c r="F502" s="213" cm="1">
        <f t="array" ref="F502">INDEX(CALCOLI!$R$12:$AC$12, ,_xlfn.XMATCH(B498,CALCOLI!$R$1:$AC$1,0))</f>
        <v>330</v>
      </c>
      <c r="G502" s="190"/>
      <c r="H502" s="255">
        <v>0.1</v>
      </c>
      <c r="I502" s="212">
        <v>10</v>
      </c>
      <c r="J502" s="212" t="s">
        <v>184</v>
      </c>
      <c r="K502" s="212">
        <v>0</v>
      </c>
      <c r="L502" s="212">
        <v>1</v>
      </c>
      <c r="M502" s="212" t="s">
        <v>184</v>
      </c>
      <c r="N502" s="212">
        <v>0</v>
      </c>
      <c r="O502" s="256">
        <v>0</v>
      </c>
      <c r="P502" s="1"/>
      <c r="Q502" s="255" t="str" cm="1">
        <f t="array" ref="Q502">INDEX(CALCOLI!$R$17:$AC$17, ,_xlfn.XMATCH(B498,CALCOLI!$R$1:$AC$1,0))</f>
        <v>264,324</v>
      </c>
      <c r="R502" s="212" t="str" cm="1">
        <f t="array" ref="R502">INDEX(CALCOLI!$R$18:$AC$18, ,_xlfn.XMATCH(B498,CALCOLI!$R$1:$AC$1,0))</f>
        <v>1037,1307</v>
      </c>
      <c r="S502" s="212"/>
      <c r="T502" s="256">
        <v>0.1</v>
      </c>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t="s">
        <v>185</v>
      </c>
    </row>
    <row r="503" spans="1:44" x14ac:dyDescent="0.35">
      <c r="A503" s="662"/>
      <c r="B503" s="288" t="s">
        <v>62</v>
      </c>
      <c r="C503" s="214">
        <v>1</v>
      </c>
      <c r="D503" s="214">
        <v>12</v>
      </c>
      <c r="E503" s="214">
        <f t="shared" si="74"/>
        <v>2</v>
      </c>
      <c r="F503" s="215" cm="1">
        <f t="array" ref="F503">INDEX(CALCOLI!$R$12:$AC$12, ,_xlfn.XMATCH(B498,CALCOLI!$R$1:$AC$1,0))</f>
        <v>330</v>
      </c>
      <c r="G503" s="191"/>
      <c r="H503" s="257">
        <v>0.1</v>
      </c>
      <c r="I503" s="215">
        <v>10</v>
      </c>
      <c r="J503" s="215" t="s">
        <v>184</v>
      </c>
      <c r="K503" s="215">
        <v>0</v>
      </c>
      <c r="L503" s="215">
        <v>1</v>
      </c>
      <c r="M503" s="215" t="s">
        <v>184</v>
      </c>
      <c r="N503" s="215">
        <v>0</v>
      </c>
      <c r="O503" s="258">
        <v>0</v>
      </c>
      <c r="P503" s="1"/>
      <c r="Q503" s="257" t="str" cm="1">
        <f t="array" ref="Q503">INDEX(CALCOLI!$R$17:$AC$17, ,_xlfn.XMATCH(B498,CALCOLI!$R$1:$AC$1,0))</f>
        <v>264,324</v>
      </c>
      <c r="R503" s="215" t="str" cm="1">
        <f t="array" ref="R503">INDEX(CALCOLI!$R$18:$AC$18, ,_xlfn.XMATCH(B498,CALCOLI!$R$1:$AC$1,0))</f>
        <v>1037,1307</v>
      </c>
      <c r="S503" s="215"/>
      <c r="T503" s="258">
        <v>0.1</v>
      </c>
      <c r="U503" s="1"/>
      <c r="V503" s="192"/>
      <c r="W503" s="1"/>
      <c r="X503" s="1"/>
      <c r="Y503" s="192"/>
      <c r="Z503" s="192"/>
      <c r="AA503" s="192"/>
      <c r="AB503" s="192"/>
      <c r="AC503" s="192"/>
      <c r="AD503" s="192"/>
      <c r="AE503" s="1"/>
      <c r="AF503" s="1"/>
      <c r="AG503" s="1"/>
      <c r="AH503" s="1"/>
      <c r="AI503" s="1"/>
      <c r="AJ503" s="1"/>
      <c r="AK503" s="1"/>
      <c r="AL503" s="1"/>
      <c r="AM503" s="1"/>
      <c r="AN503" s="1"/>
      <c r="AO503" s="1"/>
      <c r="AP503" s="1"/>
      <c r="AQ503" s="1"/>
      <c r="AR503" s="1" t="s">
        <v>157</v>
      </c>
    </row>
    <row r="504" spans="1:44" x14ac:dyDescent="0.35">
      <c r="A504" s="662"/>
      <c r="B504" s="259" t="s">
        <v>63</v>
      </c>
      <c r="C504" s="218"/>
      <c r="D504" s="218"/>
      <c r="E504" s="217">
        <f t="shared" si="74"/>
        <v>2</v>
      </c>
      <c r="F504" s="219" cm="1">
        <f t="array" ref="F504">INDEX(CALCOLI!$R$20:$AC$20, ,_xlfn.XMATCH(B498,CALCOLI!$R$1:$AC$1,0))</f>
        <v>667</v>
      </c>
      <c r="G504" s="193"/>
      <c r="H504" s="259">
        <v>0.1</v>
      </c>
      <c r="I504" s="217">
        <v>1</v>
      </c>
      <c r="J504" s="217" t="s">
        <v>184</v>
      </c>
      <c r="K504" s="217">
        <v>0</v>
      </c>
      <c r="L504" s="217">
        <v>1</v>
      </c>
      <c r="M504" s="217" t="s">
        <v>186</v>
      </c>
      <c r="N504" s="217">
        <v>0</v>
      </c>
      <c r="O504" s="260">
        <v>2</v>
      </c>
      <c r="P504" s="1"/>
      <c r="Q504" s="259" t="str" cm="1">
        <f t="array" ref="Q504">INDEX(CALCOLI!$R$21:$AC$21, ,_xlfn.XMATCH(B498,CALCOLI!$R$1:$AC$1,0))</f>
        <v>1067,1440</v>
      </c>
      <c r="R504" s="217" t="str" cm="1">
        <f t="array" ref="R504">INDEX(CALCOLI!$R$22:$AC$22, ,_xlfn.XMATCH(B498,CALCOLI!$R$1:$AC$1,0))</f>
        <v>0,294</v>
      </c>
      <c r="S504" s="217"/>
      <c r="T504" s="260">
        <v>0.1</v>
      </c>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t="s">
        <v>187</v>
      </c>
    </row>
    <row r="505" spans="1:44" ht="15" thickBot="1" x14ac:dyDescent="0.4">
      <c r="A505" s="663"/>
      <c r="B505" s="291"/>
      <c r="C505" s="216"/>
      <c r="D505" s="216"/>
      <c r="E505" s="214">
        <f t="shared" si="74"/>
        <v>0</v>
      </c>
      <c r="F505" s="292"/>
      <c r="G505" s="194"/>
      <c r="H505" s="272"/>
      <c r="I505" s="273"/>
      <c r="J505" s="273"/>
      <c r="K505" s="273"/>
      <c r="L505" s="273"/>
      <c r="M505" s="273"/>
      <c r="N505" s="273"/>
      <c r="O505" s="274"/>
      <c r="P505" s="1"/>
      <c r="Q505" s="272"/>
      <c r="R505" s="273"/>
      <c r="S505" s="273"/>
      <c r="T505" s="274"/>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t="s">
        <v>188</v>
      </c>
    </row>
    <row r="506" spans="1:44" x14ac:dyDescent="0.35">
      <c r="A506" s="667" t="s">
        <v>64</v>
      </c>
      <c r="B506" s="275" t="s">
        <v>65</v>
      </c>
      <c r="C506" s="220">
        <v>1</v>
      </c>
      <c r="D506" s="220">
        <v>5</v>
      </c>
      <c r="E506" s="220">
        <f t="shared" si="74"/>
        <v>1</v>
      </c>
      <c r="F506" s="242">
        <v>120</v>
      </c>
      <c r="G506" s="190"/>
      <c r="H506" s="270">
        <v>0.2</v>
      </c>
      <c r="I506" s="270">
        <v>30</v>
      </c>
      <c r="J506" s="270" t="s">
        <v>184</v>
      </c>
      <c r="K506" s="270">
        <v>0</v>
      </c>
      <c r="L506" s="270">
        <v>1</v>
      </c>
      <c r="M506" s="270" t="s">
        <v>184</v>
      </c>
      <c r="N506" s="270">
        <v>0</v>
      </c>
      <c r="O506" s="271">
        <v>0</v>
      </c>
      <c r="P506" s="1"/>
      <c r="Q506" s="566" t="s">
        <v>192</v>
      </c>
      <c r="R506" s="220"/>
      <c r="S506" s="220"/>
      <c r="T506" s="242">
        <v>0.1</v>
      </c>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t="s">
        <v>189</v>
      </c>
    </row>
    <row r="507" spans="1:44" x14ac:dyDescent="0.35">
      <c r="A507" s="668"/>
      <c r="B507" s="262" t="s">
        <v>66</v>
      </c>
      <c r="C507" s="223">
        <v>2</v>
      </c>
      <c r="D507" s="223">
        <v>10</v>
      </c>
      <c r="E507" s="223">
        <f t="shared" si="74"/>
        <v>2</v>
      </c>
      <c r="F507" s="245">
        <v>240</v>
      </c>
      <c r="G507" s="191"/>
      <c r="H507" s="223">
        <v>0.4</v>
      </c>
      <c r="I507" s="223">
        <v>20</v>
      </c>
      <c r="J507" s="223" t="s">
        <v>184</v>
      </c>
      <c r="K507" s="223">
        <v>0</v>
      </c>
      <c r="L507" s="223">
        <v>0.8</v>
      </c>
      <c r="M507" s="223" t="s">
        <v>184</v>
      </c>
      <c r="N507" s="223">
        <v>0</v>
      </c>
      <c r="O507" s="245">
        <v>0</v>
      </c>
      <c r="P507" s="1"/>
      <c r="Q507" s="568" t="s">
        <v>500</v>
      </c>
      <c r="R507" s="569" t="s">
        <v>491</v>
      </c>
      <c r="S507" s="223"/>
      <c r="T507" s="245">
        <v>0.2</v>
      </c>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t="s">
        <v>190</v>
      </c>
    </row>
    <row r="508" spans="1:44" x14ac:dyDescent="0.35">
      <c r="A508" s="668"/>
      <c r="B508" s="261" t="s">
        <v>67</v>
      </c>
      <c r="C508" s="221">
        <v>1</v>
      </c>
      <c r="D508" s="221">
        <v>20</v>
      </c>
      <c r="E508" s="221">
        <f t="shared" si="74"/>
        <v>1</v>
      </c>
      <c r="F508" s="243">
        <v>120</v>
      </c>
      <c r="G508" s="191"/>
      <c r="H508" s="221">
        <v>0.25</v>
      </c>
      <c r="I508" s="221">
        <v>30</v>
      </c>
      <c r="J508" s="221" t="s">
        <v>184</v>
      </c>
      <c r="K508" s="221">
        <v>0</v>
      </c>
      <c r="L508" s="221">
        <v>0.8</v>
      </c>
      <c r="M508" s="221" t="s">
        <v>184</v>
      </c>
      <c r="N508" s="221">
        <v>0</v>
      </c>
      <c r="O508" s="243">
        <v>0</v>
      </c>
      <c r="P508" s="1"/>
      <c r="Q508" s="567" t="s">
        <v>490</v>
      </c>
      <c r="R508" s="221"/>
      <c r="S508" s="221"/>
      <c r="T508" s="243">
        <v>0.15</v>
      </c>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row>
    <row r="509" spans="1:44" x14ac:dyDescent="0.35">
      <c r="A509" s="668"/>
      <c r="B509" s="262" t="s">
        <v>68</v>
      </c>
      <c r="C509" s="223">
        <v>1</v>
      </c>
      <c r="D509" s="223">
        <v>10</v>
      </c>
      <c r="E509" s="223">
        <f t="shared" si="74"/>
        <v>1</v>
      </c>
      <c r="F509" s="245">
        <v>120</v>
      </c>
      <c r="G509" s="191"/>
      <c r="H509" s="223">
        <v>0.4</v>
      </c>
      <c r="I509" s="223">
        <v>20</v>
      </c>
      <c r="J509" s="223" t="s">
        <v>184</v>
      </c>
      <c r="K509" s="223">
        <v>0</v>
      </c>
      <c r="L509" s="223">
        <v>0.8</v>
      </c>
      <c r="M509" s="223" t="s">
        <v>184</v>
      </c>
      <c r="N509" s="223">
        <v>0</v>
      </c>
      <c r="O509" s="245">
        <v>0</v>
      </c>
      <c r="P509" s="1"/>
      <c r="Q509" s="568" t="s">
        <v>192</v>
      </c>
      <c r="R509" s="223"/>
      <c r="S509" s="223"/>
      <c r="T509" s="245">
        <v>0.2</v>
      </c>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row>
    <row r="510" spans="1:44" ht="15" thickBot="1" x14ac:dyDescent="0.4">
      <c r="A510" s="669"/>
      <c r="B510" s="276"/>
      <c r="C510" s="222"/>
      <c r="D510" s="222"/>
      <c r="E510" s="221">
        <f t="shared" si="74"/>
        <v>0</v>
      </c>
      <c r="F510" s="244"/>
      <c r="G510" s="194"/>
      <c r="H510" s="222"/>
      <c r="I510" s="222"/>
      <c r="J510" s="222"/>
      <c r="K510" s="222"/>
      <c r="L510" s="222"/>
      <c r="M510" s="222"/>
      <c r="N510" s="222"/>
      <c r="O510" s="244"/>
      <c r="P510" s="1"/>
      <c r="Q510" s="276"/>
      <c r="R510" s="222"/>
      <c r="S510" s="222"/>
      <c r="T510" s="244"/>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row>
    <row r="511" spans="1:44" x14ac:dyDescent="0.35">
      <c r="A511" s="670" t="s">
        <v>69</v>
      </c>
      <c r="B511" s="277" t="s">
        <v>70</v>
      </c>
      <c r="C511" s="224">
        <v>1</v>
      </c>
      <c r="D511" s="224">
        <v>20</v>
      </c>
      <c r="E511" s="224">
        <f t="shared" si="74"/>
        <v>2</v>
      </c>
      <c r="F511" s="225" cm="1">
        <f t="array" ref="F511">INDEX(CALCOLI!$R$2:$AC$2, ,_xlfn.XMATCH(B498,CALCOLI!$R$1:$AC$1,0))</f>
        <v>60</v>
      </c>
      <c r="G511" s="190"/>
      <c r="H511" s="224">
        <v>0.2</v>
      </c>
      <c r="I511" s="224">
        <v>30</v>
      </c>
      <c r="J511" s="224" t="s">
        <v>184</v>
      </c>
      <c r="K511" s="224">
        <v>0</v>
      </c>
      <c r="L511" s="224">
        <v>1</v>
      </c>
      <c r="M511" s="224" t="s">
        <v>184</v>
      </c>
      <c r="N511" s="224">
        <v>0</v>
      </c>
      <c r="O511" s="246">
        <v>0</v>
      </c>
      <c r="P511" s="1"/>
      <c r="Q511" s="277" t="str" cm="1">
        <f t="array" ref="Q511">INDEX(CALCOLI!$R$5:$AC$5, ,_xlfn.XMATCH(B498,CALCOLI!$R$1:$AC$1,0))</f>
        <v>360,420</v>
      </c>
      <c r="R511" s="224" t="str" cm="1">
        <f t="array" ref="R511">INDEX(CALCOLI!$R$6:$AC$6, ,_xlfn.XMATCH(B498,CALCOLI!$R$1:$AC$1,0))</f>
        <v>900,900</v>
      </c>
      <c r="S511" s="224"/>
      <c r="T511" s="246">
        <v>0.1</v>
      </c>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row>
    <row r="512" spans="1:44" x14ac:dyDescent="0.35">
      <c r="A512" s="671"/>
      <c r="B512" s="264" t="s">
        <v>71</v>
      </c>
      <c r="C512" s="227"/>
      <c r="D512" s="227"/>
      <c r="E512" s="227">
        <f t="shared" si="74"/>
        <v>2</v>
      </c>
      <c r="F512" s="228" cm="1">
        <f t="array" ref="F512">INDEX(CALCOLI!$R$2:$AC$2, ,_xlfn.XMATCH(B498,CALCOLI!$R$1:$AC$1,0))</f>
        <v>60</v>
      </c>
      <c r="G512" s="191"/>
      <c r="H512" s="227">
        <v>0.2</v>
      </c>
      <c r="I512" s="227">
        <v>30</v>
      </c>
      <c r="J512" s="227" t="s">
        <v>184</v>
      </c>
      <c r="K512" s="227">
        <v>0</v>
      </c>
      <c r="L512" s="227">
        <v>1</v>
      </c>
      <c r="M512" s="227" t="s">
        <v>184</v>
      </c>
      <c r="N512" s="227">
        <v>0</v>
      </c>
      <c r="O512" s="248">
        <v>0</v>
      </c>
      <c r="P512" s="1"/>
      <c r="Q512" s="264" t="str" cm="1">
        <f t="array" ref="Q512">INDEX(CALCOLI!$R$5:$AC$5, ,_xlfn.XMATCH(B498,CALCOLI!$R$1:$AC$1,0))</f>
        <v>360,420</v>
      </c>
      <c r="R512" s="227" t="str" cm="1">
        <f t="array" ref="R512">INDEX(CALCOLI!$R$6:$AC$6, ,_xlfn.XMATCH(B498,CALCOLI!$R$1:$AC$1,0))</f>
        <v>900,900</v>
      </c>
      <c r="S512" s="227"/>
      <c r="T512" s="248">
        <v>0.1</v>
      </c>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row>
    <row r="513" spans="1:44" x14ac:dyDescent="0.35">
      <c r="A513" s="671"/>
      <c r="B513" s="263" t="s">
        <v>72</v>
      </c>
      <c r="C513" s="226"/>
      <c r="D513" s="226"/>
      <c r="E513" s="226">
        <f t="shared" si="74"/>
        <v>0</v>
      </c>
      <c r="F513" s="247"/>
      <c r="G513" s="191"/>
      <c r="H513" s="226">
        <v>0.2</v>
      </c>
      <c r="I513" s="226">
        <v>30</v>
      </c>
      <c r="J513" s="226" t="s">
        <v>191</v>
      </c>
      <c r="K513" s="226">
        <v>0</v>
      </c>
      <c r="L513" s="226">
        <v>1</v>
      </c>
      <c r="M513" s="226" t="s">
        <v>184</v>
      </c>
      <c r="N513" s="226">
        <v>0</v>
      </c>
      <c r="O513" s="247">
        <v>0</v>
      </c>
      <c r="P513" s="1"/>
      <c r="Q513" s="263"/>
      <c r="R513" s="226"/>
      <c r="S513" s="226"/>
      <c r="T513" s="247">
        <v>0.1</v>
      </c>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row>
    <row r="514" spans="1:44" ht="15" thickBot="1" x14ac:dyDescent="0.4">
      <c r="A514" s="672"/>
      <c r="B514" s="278"/>
      <c r="C514" s="229"/>
      <c r="D514" s="229"/>
      <c r="E514" s="227">
        <f t="shared" si="74"/>
        <v>0</v>
      </c>
      <c r="F514" s="249"/>
      <c r="G514" s="194"/>
      <c r="H514" s="229"/>
      <c r="I514" s="229"/>
      <c r="J514" s="229"/>
      <c r="K514" s="229"/>
      <c r="L514" s="229"/>
      <c r="M514" s="229"/>
      <c r="N514" s="229"/>
      <c r="O514" s="249"/>
      <c r="P514" s="1"/>
      <c r="Q514" s="278"/>
      <c r="R514" s="229"/>
      <c r="S514" s="229"/>
      <c r="T514" s="249"/>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row>
    <row r="515" spans="1:44" x14ac:dyDescent="0.35">
      <c r="A515" s="673" t="s">
        <v>73</v>
      </c>
      <c r="B515" s="279" t="s">
        <v>74</v>
      </c>
      <c r="C515" s="230"/>
      <c r="D515" s="230"/>
      <c r="E515" s="230">
        <f t="shared" si="74"/>
        <v>0</v>
      </c>
      <c r="F515" s="250"/>
      <c r="G515" s="190"/>
      <c r="H515" s="230">
        <v>0.25</v>
      </c>
      <c r="I515" s="230">
        <v>2</v>
      </c>
      <c r="J515" s="230" t="s">
        <v>184</v>
      </c>
      <c r="K515" s="230">
        <v>0</v>
      </c>
      <c r="L515" s="230">
        <v>0.5</v>
      </c>
      <c r="M515" s="230" t="s">
        <v>184</v>
      </c>
      <c r="N515" s="230">
        <v>0</v>
      </c>
      <c r="O515" s="250">
        <v>0</v>
      </c>
      <c r="P515" s="1"/>
      <c r="Q515" s="279"/>
      <c r="R515" s="230"/>
      <c r="S515" s="230"/>
      <c r="T515" s="250">
        <v>0.2</v>
      </c>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row>
    <row r="516" spans="1:44" x14ac:dyDescent="0.35">
      <c r="A516" s="674"/>
      <c r="B516" s="266" t="s">
        <v>75</v>
      </c>
      <c r="C516" s="233"/>
      <c r="D516" s="233"/>
      <c r="E516" s="233">
        <f t="shared" si="74"/>
        <v>0</v>
      </c>
      <c r="F516" s="254"/>
      <c r="G516" s="191"/>
      <c r="H516" s="233">
        <v>0.25</v>
      </c>
      <c r="I516" s="233">
        <v>2</v>
      </c>
      <c r="J516" s="233" t="s">
        <v>184</v>
      </c>
      <c r="K516" s="233">
        <v>0</v>
      </c>
      <c r="L516" s="233">
        <v>0.5</v>
      </c>
      <c r="M516" s="233" t="s">
        <v>184</v>
      </c>
      <c r="N516" s="233">
        <v>0</v>
      </c>
      <c r="O516" s="254">
        <v>0</v>
      </c>
      <c r="P516" s="1"/>
      <c r="Q516" s="266"/>
      <c r="R516" s="233"/>
      <c r="S516" s="233"/>
      <c r="T516" s="254">
        <v>0.2</v>
      </c>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row>
    <row r="517" spans="1:44" x14ac:dyDescent="0.35">
      <c r="A517" s="674"/>
      <c r="B517" s="265" t="s">
        <v>76</v>
      </c>
      <c r="C517" s="231"/>
      <c r="D517" s="231"/>
      <c r="E517" s="231">
        <f t="shared" si="74"/>
        <v>0</v>
      </c>
      <c r="F517" s="251"/>
      <c r="G517" s="191"/>
      <c r="H517" s="231"/>
      <c r="I517" s="231"/>
      <c r="J517" s="231"/>
      <c r="K517" s="231"/>
      <c r="L517" s="231"/>
      <c r="M517" s="231"/>
      <c r="N517" s="231"/>
      <c r="O517" s="251"/>
      <c r="P517" s="1"/>
      <c r="Q517" s="265"/>
      <c r="R517" s="231"/>
      <c r="S517" s="231"/>
      <c r="T517" s="25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row>
    <row r="518" spans="1:44" x14ac:dyDescent="0.35">
      <c r="A518" s="674"/>
      <c r="B518" s="266" t="s">
        <v>77</v>
      </c>
      <c r="C518" s="233"/>
      <c r="D518" s="233"/>
      <c r="E518" s="233">
        <f t="shared" si="74"/>
        <v>0</v>
      </c>
      <c r="F518" s="254"/>
      <c r="G518" s="191"/>
      <c r="H518" s="233"/>
      <c r="I518" s="233"/>
      <c r="J518" s="233"/>
      <c r="K518" s="233"/>
      <c r="L518" s="233"/>
      <c r="M518" s="233"/>
      <c r="N518" s="233"/>
      <c r="O518" s="254"/>
      <c r="P518" s="1"/>
      <c r="Q518" s="266"/>
      <c r="R518" s="233"/>
      <c r="S518" s="233"/>
      <c r="T518" s="254"/>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row>
    <row r="519" spans="1:44" x14ac:dyDescent="0.35">
      <c r="A519" s="674"/>
      <c r="B519" s="265" t="s">
        <v>78</v>
      </c>
      <c r="C519" s="231"/>
      <c r="D519" s="231"/>
      <c r="E519" s="231">
        <f t="shared" si="74"/>
        <v>1</v>
      </c>
      <c r="F519" s="231">
        <v>1440</v>
      </c>
      <c r="G519" s="191"/>
      <c r="H519" s="231">
        <v>0</v>
      </c>
      <c r="I519" s="231">
        <v>30</v>
      </c>
      <c r="J519" s="252" t="s">
        <v>186</v>
      </c>
      <c r="K519" s="231">
        <v>3</v>
      </c>
      <c r="L519" s="231">
        <v>1</v>
      </c>
      <c r="M519" s="231" t="s">
        <v>184</v>
      </c>
      <c r="N519" s="231">
        <v>0</v>
      </c>
      <c r="O519" s="251">
        <v>0</v>
      </c>
      <c r="P519" s="1"/>
      <c r="Q519" s="265" t="s">
        <v>192</v>
      </c>
      <c r="R519" s="231"/>
      <c r="S519" s="231"/>
      <c r="T519" s="251">
        <v>0</v>
      </c>
      <c r="U519" s="1"/>
      <c r="V519" s="83">
        <v>150</v>
      </c>
      <c r="W519" s="84">
        <v>20</v>
      </c>
      <c r="X519" s="84">
        <v>5</v>
      </c>
      <c r="Y519" s="84">
        <v>10</v>
      </c>
      <c r="Z519" s="84"/>
      <c r="AA519" s="83">
        <v>150</v>
      </c>
      <c r="AB519" s="84">
        <v>15</v>
      </c>
      <c r="AC519" s="84">
        <v>5</v>
      </c>
      <c r="AD519" s="84">
        <v>15</v>
      </c>
      <c r="AE519" s="85"/>
      <c r="AF519" s="84">
        <v>150</v>
      </c>
      <c r="AG519" s="84">
        <v>10</v>
      </c>
      <c r="AH519" s="84">
        <v>5</v>
      </c>
      <c r="AI519" s="84">
        <v>20</v>
      </c>
      <c r="AJ519" s="84"/>
      <c r="AK519" s="83">
        <v>580.12</v>
      </c>
      <c r="AL519" s="86" t="s">
        <v>193</v>
      </c>
      <c r="AM519" s="84">
        <v>420.57900000000001</v>
      </c>
      <c r="AN519" s="86" t="s">
        <v>193</v>
      </c>
      <c r="AO519" s="84">
        <v>0.41899999999999998</v>
      </c>
      <c r="AP519" s="85">
        <v>1201.144</v>
      </c>
      <c r="AQ519" s="1"/>
      <c r="AR519" s="1"/>
    </row>
    <row r="520" spans="1:44" x14ac:dyDescent="0.35">
      <c r="A520" s="674"/>
      <c r="B520" s="266" t="s">
        <v>79</v>
      </c>
      <c r="C520" s="233"/>
      <c r="D520" s="233"/>
      <c r="E520" s="233">
        <f>COUNTA(Q520:S520)</f>
        <v>1</v>
      </c>
      <c r="F520" s="233">
        <v>1440</v>
      </c>
      <c r="G520" s="191"/>
      <c r="H520" s="233">
        <v>0</v>
      </c>
      <c r="I520" s="233">
        <v>30</v>
      </c>
      <c r="J520" s="233" t="s">
        <v>186</v>
      </c>
      <c r="K520" s="233">
        <v>3</v>
      </c>
      <c r="L520" s="233">
        <v>1</v>
      </c>
      <c r="M520" s="233" t="s">
        <v>184</v>
      </c>
      <c r="N520" s="233">
        <v>0</v>
      </c>
      <c r="O520" s="254">
        <v>0</v>
      </c>
      <c r="P520" s="1"/>
      <c r="Q520" s="266" t="s">
        <v>192</v>
      </c>
      <c r="R520" s="233"/>
      <c r="S520" s="233"/>
      <c r="T520" s="254"/>
      <c r="U520" s="1"/>
      <c r="V520" s="87"/>
      <c r="W520" s="88"/>
      <c r="X520" s="88"/>
      <c r="Y520" s="88"/>
      <c r="Z520" s="88"/>
      <c r="AA520" s="87"/>
      <c r="AB520" s="88"/>
      <c r="AC520" s="88"/>
      <c r="AD520" s="88"/>
      <c r="AE520" s="89"/>
      <c r="AF520" s="88"/>
      <c r="AG520" s="88"/>
      <c r="AH520" s="88"/>
      <c r="AI520" s="88"/>
      <c r="AJ520" s="88"/>
      <c r="AK520" s="87"/>
      <c r="AL520" s="88"/>
      <c r="AM520" s="88"/>
      <c r="AN520" s="88"/>
      <c r="AO520" s="88"/>
      <c r="AP520" s="89"/>
      <c r="AQ520" s="1"/>
      <c r="AR520" s="1"/>
    </row>
    <row r="521" spans="1:44" ht="15" thickBot="1" x14ac:dyDescent="0.4">
      <c r="A521" s="674"/>
      <c r="B521" s="293"/>
      <c r="C521" s="232"/>
      <c r="D521" s="232"/>
      <c r="E521" s="231">
        <f t="shared" si="74"/>
        <v>0</v>
      </c>
      <c r="F521" s="253"/>
      <c r="G521" s="191"/>
      <c r="H521" s="232"/>
      <c r="I521" s="232"/>
      <c r="J521" s="232"/>
      <c r="K521" s="232"/>
      <c r="L521" s="232"/>
      <c r="M521" s="232"/>
      <c r="N521" s="232"/>
      <c r="O521" s="253"/>
      <c r="P521" s="1"/>
      <c r="Q521" s="280"/>
      <c r="R521" s="281"/>
      <c r="S521" s="281"/>
      <c r="T521" s="282"/>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row>
    <row r="522" spans="1:44" x14ac:dyDescent="0.35">
      <c r="A522" s="664" t="s">
        <v>80</v>
      </c>
      <c r="B522" s="283" t="s">
        <v>81</v>
      </c>
      <c r="C522" s="234"/>
      <c r="D522" s="234"/>
      <c r="E522" s="234">
        <f>COUNTA(Q522:S522)</f>
        <v>0</v>
      </c>
      <c r="F522" s="235"/>
      <c r="G522" s="190"/>
      <c r="H522" s="234"/>
      <c r="I522" s="234"/>
      <c r="J522" s="234"/>
      <c r="K522" s="234"/>
      <c r="L522" s="234"/>
      <c r="M522" s="234"/>
      <c r="N522" s="234">
        <v>0</v>
      </c>
      <c r="O522" s="235"/>
      <c r="P522" s="1"/>
      <c r="Q522" s="283"/>
      <c r="R522" s="234"/>
      <c r="S522" s="234"/>
      <c r="T522" s="235"/>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row>
    <row r="523" spans="1:44" x14ac:dyDescent="0.35">
      <c r="A523" s="665"/>
      <c r="B523" s="268" t="s">
        <v>82</v>
      </c>
      <c r="C523" s="238"/>
      <c r="D523" s="238"/>
      <c r="E523" s="238">
        <f>COUNTA(Q527:S527)</f>
        <v>0</v>
      </c>
      <c r="F523" s="239"/>
      <c r="G523" s="191"/>
      <c r="H523" s="238"/>
      <c r="I523" s="238"/>
      <c r="J523" s="238"/>
      <c r="K523" s="238"/>
      <c r="L523" s="238"/>
      <c r="M523" s="238"/>
      <c r="N523" s="238">
        <v>0</v>
      </c>
      <c r="O523" s="239"/>
      <c r="P523" s="1"/>
      <c r="Q523" s="268"/>
      <c r="R523" s="238"/>
      <c r="S523" s="238"/>
      <c r="T523" s="239"/>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row>
    <row r="524" spans="1:44" x14ac:dyDescent="0.35">
      <c r="A524" s="665"/>
      <c r="B524" s="267" t="s">
        <v>78</v>
      </c>
      <c r="C524" s="236">
        <v>1</v>
      </c>
      <c r="D524" s="236">
        <v>100</v>
      </c>
      <c r="E524" s="236">
        <f t="shared" ref="E524" si="75">COUNTA(Q524:S524)</f>
        <v>0</v>
      </c>
      <c r="F524" s="237">
        <v>96</v>
      </c>
      <c r="G524" s="191"/>
      <c r="H524" s="236">
        <v>0.1</v>
      </c>
      <c r="I524" s="236">
        <v>5</v>
      </c>
      <c r="J524" s="236" t="s">
        <v>184</v>
      </c>
      <c r="K524" s="236">
        <v>0</v>
      </c>
      <c r="L524" s="236">
        <v>1</v>
      </c>
      <c r="M524" s="236" t="s">
        <v>184</v>
      </c>
      <c r="N524" s="236">
        <v>0</v>
      </c>
      <c r="O524" s="237">
        <v>0</v>
      </c>
      <c r="P524" s="1"/>
      <c r="Q524" s="267"/>
      <c r="R524" s="236"/>
      <c r="S524" s="236"/>
      <c r="T524" s="237"/>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row>
    <row r="525" spans="1:44" x14ac:dyDescent="0.35">
      <c r="A525" s="665"/>
      <c r="B525" s="268"/>
      <c r="C525" s="238"/>
      <c r="D525" s="238"/>
      <c r="E525" s="238">
        <f t="shared" ref="E525" si="76">COUNTA(Q529:S529)</f>
        <v>0</v>
      </c>
      <c r="F525" s="239"/>
      <c r="G525" s="191"/>
      <c r="H525" s="238"/>
      <c r="I525" s="238"/>
      <c r="J525" s="238"/>
      <c r="K525" s="238"/>
      <c r="L525" s="238"/>
      <c r="M525" s="238"/>
      <c r="N525" s="238"/>
      <c r="O525" s="239"/>
      <c r="P525" s="1"/>
      <c r="Q525" s="268"/>
      <c r="R525" s="238"/>
      <c r="S525" s="238"/>
      <c r="T525" s="239"/>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row>
    <row r="526" spans="1:44" x14ac:dyDescent="0.35">
      <c r="A526" s="665"/>
      <c r="B526" s="267"/>
      <c r="C526" s="236"/>
      <c r="D526" s="236"/>
      <c r="E526" s="236">
        <f t="shared" ref="E526" si="77">COUNTA(Q526:S526)</f>
        <v>0</v>
      </c>
      <c r="F526" s="237"/>
      <c r="G526" s="191"/>
      <c r="H526" s="236"/>
      <c r="I526" s="236"/>
      <c r="J526" s="236"/>
      <c r="K526" s="236"/>
      <c r="L526" s="236"/>
      <c r="M526" s="236"/>
      <c r="N526" s="236"/>
      <c r="O526" s="237"/>
      <c r="P526" s="1"/>
      <c r="Q526" s="267"/>
      <c r="R526" s="236"/>
      <c r="S526" s="236"/>
      <c r="T526" s="237"/>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row>
    <row r="527" spans="1:44" ht="15" thickBot="1" x14ac:dyDescent="0.4">
      <c r="A527" s="666"/>
      <c r="B527" s="269"/>
      <c r="C527" s="240"/>
      <c r="D527" s="240"/>
      <c r="E527" s="240">
        <f t="shared" ref="E527" si="78">COUNTA(Q531:S531)</f>
        <v>0</v>
      </c>
      <c r="F527" s="241"/>
      <c r="G527" s="194"/>
      <c r="H527" s="240"/>
      <c r="I527" s="240"/>
      <c r="J527" s="240"/>
      <c r="K527" s="240"/>
      <c r="L527" s="240"/>
      <c r="M527" s="240"/>
      <c r="N527" s="240"/>
      <c r="O527" s="241"/>
      <c r="P527" s="1"/>
      <c r="Q527" s="269"/>
      <c r="R527" s="240"/>
      <c r="S527" s="240"/>
      <c r="T527" s="24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row>
    <row r="528" spans="1:44" ht="15" thickBot="1" x14ac:dyDescent="0.4">
      <c r="A528" s="120"/>
      <c r="B528" s="120"/>
      <c r="C528" s="120"/>
      <c r="D528" s="120"/>
      <c r="E528" s="120"/>
      <c r="F528" s="120"/>
      <c r="G528" s="120"/>
      <c r="H528" s="120"/>
      <c r="I528" s="120"/>
      <c r="J528" s="120"/>
      <c r="K528" s="120"/>
      <c r="L528" s="120"/>
      <c r="M528" s="120"/>
      <c r="N528" s="120"/>
      <c r="O528" s="120"/>
      <c r="P528" s="120"/>
      <c r="Q528" s="120"/>
      <c r="R528" s="120"/>
      <c r="S528" s="120"/>
      <c r="T528" s="120"/>
      <c r="U528" s="120"/>
      <c r="V528" s="120"/>
      <c r="W528" s="120"/>
      <c r="X528" s="120"/>
      <c r="Y528" s="120"/>
      <c r="Z528" s="120"/>
      <c r="AA528" s="120"/>
      <c r="AB528" s="120"/>
      <c r="AC528" s="120"/>
      <c r="AD528" s="120"/>
      <c r="AE528" s="120"/>
      <c r="AF528" s="120"/>
      <c r="AG528" s="120"/>
      <c r="AH528" s="120"/>
      <c r="AI528" s="120"/>
      <c r="AJ528" s="120"/>
      <c r="AK528" s="120"/>
      <c r="AL528" s="120"/>
      <c r="AM528" s="120"/>
      <c r="AN528" s="120"/>
      <c r="AO528" s="120"/>
      <c r="AP528" s="120"/>
      <c r="AQ528" s="120"/>
    </row>
    <row r="529" spans="1:44" x14ac:dyDescent="0.35">
      <c r="A529" s="122" t="s">
        <v>152</v>
      </c>
      <c r="B529" s="178" t="s">
        <v>477</v>
      </c>
      <c r="G529" s="120"/>
      <c r="AR529" t="s">
        <v>153</v>
      </c>
    </row>
    <row r="530" spans="1:44" x14ac:dyDescent="0.35">
      <c r="A530" s="123" t="s">
        <v>154</v>
      </c>
      <c r="B530" s="181">
        <v>1</v>
      </c>
      <c r="G530" s="120"/>
      <c r="AR530" t="s">
        <v>155</v>
      </c>
    </row>
    <row r="531" spans="1:44" ht="15" thickBot="1" x14ac:dyDescent="0.4">
      <c r="A531" s="125" t="s">
        <v>156</v>
      </c>
      <c r="B531" s="126" t="s">
        <v>190</v>
      </c>
      <c r="G531" s="120"/>
      <c r="AR531" s="3" t="s">
        <v>158</v>
      </c>
    </row>
    <row r="532" spans="1:44" x14ac:dyDescent="0.35">
      <c r="A532" s="4"/>
      <c r="B532" s="4"/>
      <c r="C532" s="4"/>
      <c r="D532" s="4"/>
      <c r="E532" s="4"/>
      <c r="F532" s="4"/>
      <c r="G532" s="121"/>
      <c r="H532" s="4"/>
      <c r="I532" s="4"/>
      <c r="J532" s="4"/>
      <c r="K532" s="4"/>
      <c r="L532" s="4"/>
      <c r="M532" s="4"/>
      <c r="N532" s="4"/>
      <c r="O532" s="4"/>
      <c r="P532" s="4"/>
      <c r="Q532" s="4"/>
      <c r="R532" s="4"/>
      <c r="S532" s="4"/>
      <c r="T532" s="4"/>
      <c r="U532" s="4"/>
      <c r="V532" s="658" t="s">
        <v>159</v>
      </c>
      <c r="W532" s="659"/>
      <c r="X532" s="659"/>
      <c r="Y532" s="659"/>
      <c r="Z532" s="659"/>
      <c r="AA532" s="658" t="s">
        <v>160</v>
      </c>
      <c r="AB532" s="659"/>
      <c r="AC532" s="659"/>
      <c r="AD532" s="659"/>
      <c r="AE532" s="659"/>
      <c r="AF532" s="658" t="s">
        <v>161</v>
      </c>
      <c r="AG532" s="659"/>
      <c r="AH532" s="659"/>
      <c r="AI532" s="659"/>
      <c r="AJ532" s="660"/>
      <c r="AK532" s="655" t="s">
        <v>162</v>
      </c>
      <c r="AL532" s="656"/>
      <c r="AM532" s="656"/>
      <c r="AN532" s="656"/>
      <c r="AO532" s="656"/>
      <c r="AP532" s="657"/>
      <c r="AQ532" s="4"/>
      <c r="AR532" t="s">
        <v>163</v>
      </c>
    </row>
    <row r="533" spans="1:44" ht="43.5" x14ac:dyDescent="0.35">
      <c r="A533" s="4"/>
      <c r="B533" s="69" t="s">
        <v>56</v>
      </c>
      <c r="C533" s="70" t="s">
        <v>57</v>
      </c>
      <c r="D533" s="70" t="s">
        <v>58</v>
      </c>
      <c r="E533" s="69" t="s">
        <v>164</v>
      </c>
      <c r="F533" s="71" t="s">
        <v>59</v>
      </c>
      <c r="G533" s="121"/>
      <c r="H533" s="284" t="s">
        <v>165</v>
      </c>
      <c r="I533" s="285" t="s">
        <v>166</v>
      </c>
      <c r="J533" s="285" t="s">
        <v>167</v>
      </c>
      <c r="K533" s="286" t="s">
        <v>168</v>
      </c>
      <c r="L533" s="285" t="s">
        <v>169</v>
      </c>
      <c r="M533" s="285" t="s">
        <v>170</v>
      </c>
      <c r="N533" s="285" t="s">
        <v>171</v>
      </c>
      <c r="O533" s="287" t="s">
        <v>172</v>
      </c>
      <c r="Q533" s="114" t="s">
        <v>173</v>
      </c>
      <c r="R533" s="115" t="s">
        <v>174</v>
      </c>
      <c r="S533" s="116" t="s">
        <v>175</v>
      </c>
      <c r="T533" s="72" t="s">
        <v>176</v>
      </c>
      <c r="V533" s="76" t="s">
        <v>177</v>
      </c>
      <c r="W533" s="77" t="s">
        <v>178</v>
      </c>
      <c r="X533" s="77" t="s">
        <v>179</v>
      </c>
      <c r="Y533" s="77" t="s">
        <v>180</v>
      </c>
      <c r="Z533" s="78" t="s">
        <v>181</v>
      </c>
      <c r="AA533" s="76" t="s">
        <v>177</v>
      </c>
      <c r="AB533" s="77" t="s">
        <v>178</v>
      </c>
      <c r="AC533" s="77" t="s">
        <v>179</v>
      </c>
      <c r="AD533" s="77" t="s">
        <v>180</v>
      </c>
      <c r="AE533" s="78" t="s">
        <v>181</v>
      </c>
      <c r="AF533" s="76" t="s">
        <v>177</v>
      </c>
      <c r="AG533" s="77" t="s">
        <v>178</v>
      </c>
      <c r="AH533" s="77" t="s">
        <v>179</v>
      </c>
      <c r="AI533" s="77" t="s">
        <v>180</v>
      </c>
      <c r="AJ533" s="79" t="s">
        <v>181</v>
      </c>
      <c r="AK533" s="80" t="s">
        <v>173</v>
      </c>
      <c r="AL533" s="81"/>
      <c r="AM533" s="81" t="s">
        <v>174</v>
      </c>
      <c r="AN533" s="81"/>
      <c r="AO533" s="81" t="s">
        <v>175</v>
      </c>
      <c r="AP533" s="82"/>
      <c r="AR533" t="s">
        <v>182</v>
      </c>
    </row>
    <row r="534" spans="1:44" ht="15" thickBot="1" x14ac:dyDescent="0.4">
      <c r="F534" s="5"/>
      <c r="G534" s="120"/>
      <c r="AR534" t="s">
        <v>183</v>
      </c>
    </row>
    <row r="535" spans="1:44" x14ac:dyDescent="0.35">
      <c r="A535" s="661" t="s">
        <v>60</v>
      </c>
      <c r="B535" s="255" t="s">
        <v>61</v>
      </c>
      <c r="C535" s="212">
        <v>1</v>
      </c>
      <c r="D535" s="212">
        <v>2</v>
      </c>
      <c r="E535" s="212">
        <f t="shared" ref="E535:E554" si="79">COUNTA(Q535:S535)</f>
        <v>2</v>
      </c>
      <c r="F535" s="213" cm="1">
        <f t="array" ref="F535">INDEX(CALCOLI!$R$12:$AC$12, ,_xlfn.XMATCH(B531,CALCOLI!$R$1:$AC$1,0))</f>
        <v>330</v>
      </c>
      <c r="G535" s="190"/>
      <c r="H535" s="255">
        <v>0.1</v>
      </c>
      <c r="I535" s="212">
        <v>10</v>
      </c>
      <c r="J535" s="212" t="s">
        <v>184</v>
      </c>
      <c r="K535" s="212">
        <v>0</v>
      </c>
      <c r="L535" s="212">
        <v>1</v>
      </c>
      <c r="M535" s="212" t="s">
        <v>184</v>
      </c>
      <c r="N535" s="212">
        <v>0</v>
      </c>
      <c r="O535" s="256">
        <v>0</v>
      </c>
      <c r="P535" s="1"/>
      <c r="Q535" s="255" t="str" cm="1">
        <f t="array" ref="Q535">INDEX(CALCOLI!$R$17:$AC$17, ,_xlfn.XMATCH(B531,CALCOLI!$R$1:$AC$1,0))</f>
        <v>264,324</v>
      </c>
      <c r="R535" s="212" t="str" cm="1">
        <f t="array" ref="R535">INDEX(CALCOLI!$R$18:$AC$18, ,_xlfn.XMATCH(B531,CALCOLI!$R$1:$AC$1,0))</f>
        <v>1037,1307</v>
      </c>
      <c r="S535" s="212"/>
      <c r="T535" s="256">
        <v>0.1</v>
      </c>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t="s">
        <v>185</v>
      </c>
    </row>
    <row r="536" spans="1:44" x14ac:dyDescent="0.35">
      <c r="A536" s="662"/>
      <c r="B536" s="288" t="s">
        <v>62</v>
      </c>
      <c r="C536" s="214">
        <v>1</v>
      </c>
      <c r="D536" s="214">
        <v>12</v>
      </c>
      <c r="E536" s="214">
        <f t="shared" si="79"/>
        <v>2</v>
      </c>
      <c r="F536" s="215" cm="1">
        <f t="array" ref="F536">INDEX(CALCOLI!$R$12:$AC$12, ,_xlfn.XMATCH(B531,CALCOLI!$R$1:$AC$1,0))</f>
        <v>330</v>
      </c>
      <c r="G536" s="191"/>
      <c r="H536" s="257">
        <v>0.1</v>
      </c>
      <c r="I536" s="215">
        <v>10</v>
      </c>
      <c r="J536" s="215" t="s">
        <v>184</v>
      </c>
      <c r="K536" s="215">
        <v>0</v>
      </c>
      <c r="L536" s="215">
        <v>1</v>
      </c>
      <c r="M536" s="215" t="s">
        <v>184</v>
      </c>
      <c r="N536" s="215">
        <v>0</v>
      </c>
      <c r="O536" s="258">
        <v>0</v>
      </c>
      <c r="P536" s="1"/>
      <c r="Q536" s="257" t="str" cm="1">
        <f t="array" ref="Q536">INDEX(CALCOLI!$R$17:$AC$17, ,_xlfn.XMATCH(B531,CALCOLI!$R$1:$AC$1,0))</f>
        <v>264,324</v>
      </c>
      <c r="R536" s="215" t="str" cm="1">
        <f t="array" ref="R536">INDEX(CALCOLI!$R$18:$AC$18, ,_xlfn.XMATCH(B531,CALCOLI!$R$1:$AC$1,0))</f>
        <v>1037,1307</v>
      </c>
      <c r="S536" s="215"/>
      <c r="T536" s="258">
        <v>0.1</v>
      </c>
      <c r="U536" s="1"/>
      <c r="V536" s="192"/>
      <c r="W536" s="1"/>
      <c r="X536" s="1"/>
      <c r="Y536" s="192"/>
      <c r="Z536" s="192"/>
      <c r="AA536" s="192"/>
      <c r="AB536" s="192"/>
      <c r="AC536" s="192"/>
      <c r="AD536" s="192"/>
      <c r="AE536" s="1"/>
      <c r="AF536" s="1"/>
      <c r="AG536" s="1"/>
      <c r="AH536" s="1"/>
      <c r="AI536" s="1"/>
      <c r="AJ536" s="1"/>
      <c r="AK536" s="1"/>
      <c r="AL536" s="1"/>
      <c r="AM536" s="1"/>
      <c r="AN536" s="1"/>
      <c r="AO536" s="1"/>
      <c r="AP536" s="1"/>
      <c r="AQ536" s="1"/>
      <c r="AR536" s="1" t="s">
        <v>157</v>
      </c>
    </row>
    <row r="537" spans="1:44" x14ac:dyDescent="0.35">
      <c r="A537" s="662"/>
      <c r="B537" s="259" t="s">
        <v>63</v>
      </c>
      <c r="C537" s="218"/>
      <c r="D537" s="218"/>
      <c r="E537" s="217">
        <f t="shared" si="79"/>
        <v>2</v>
      </c>
      <c r="F537" s="219" cm="1">
        <f t="array" ref="F537">INDEX(CALCOLI!$R$20:$AC$20, ,_xlfn.XMATCH(B531,CALCOLI!$R$1:$AC$1,0))</f>
        <v>667</v>
      </c>
      <c r="G537" s="193"/>
      <c r="H537" s="259">
        <v>0.1</v>
      </c>
      <c r="I537" s="217">
        <v>1</v>
      </c>
      <c r="J537" s="217" t="s">
        <v>184</v>
      </c>
      <c r="K537" s="217">
        <v>0</v>
      </c>
      <c r="L537" s="217">
        <v>1</v>
      </c>
      <c r="M537" s="217" t="s">
        <v>186</v>
      </c>
      <c r="N537" s="217">
        <v>0</v>
      </c>
      <c r="O537" s="260">
        <v>2</v>
      </c>
      <c r="P537" s="1"/>
      <c r="Q537" s="259" t="str" cm="1">
        <f t="array" ref="Q537">INDEX(CALCOLI!$R$21:$AC$21, ,_xlfn.XMATCH(B531,CALCOLI!$R$1:$AC$1,0))</f>
        <v>1067,1440</v>
      </c>
      <c r="R537" s="217" t="str" cm="1">
        <f t="array" ref="R537">INDEX(CALCOLI!$R$22:$AC$22, ,_xlfn.XMATCH(B531,CALCOLI!$R$1:$AC$1,0))</f>
        <v>0,294</v>
      </c>
      <c r="S537" s="217"/>
      <c r="T537" s="260">
        <v>0.1</v>
      </c>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t="s">
        <v>187</v>
      </c>
    </row>
    <row r="538" spans="1:44" ht="15" thickBot="1" x14ac:dyDescent="0.4">
      <c r="A538" s="663"/>
      <c r="B538" s="291"/>
      <c r="C538" s="216"/>
      <c r="D538" s="216"/>
      <c r="E538" s="214">
        <f t="shared" si="79"/>
        <v>0</v>
      </c>
      <c r="F538" s="292"/>
      <c r="G538" s="194"/>
      <c r="H538" s="272"/>
      <c r="I538" s="273"/>
      <c r="J538" s="273"/>
      <c r="K538" s="273"/>
      <c r="L538" s="273"/>
      <c r="M538" s="273"/>
      <c r="N538" s="273"/>
      <c r="O538" s="274"/>
      <c r="P538" s="1"/>
      <c r="Q538" s="272"/>
      <c r="R538" s="273"/>
      <c r="S538" s="273"/>
      <c r="T538" s="274"/>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t="s">
        <v>188</v>
      </c>
    </row>
    <row r="539" spans="1:44" x14ac:dyDescent="0.35">
      <c r="A539" s="667" t="s">
        <v>64</v>
      </c>
      <c r="B539" s="275" t="s">
        <v>65</v>
      </c>
      <c r="C539" s="220">
        <v>2</v>
      </c>
      <c r="D539" s="220">
        <v>5</v>
      </c>
      <c r="E539" s="220">
        <f t="shared" si="79"/>
        <v>1</v>
      </c>
      <c r="F539" s="242">
        <v>120</v>
      </c>
      <c r="G539" s="190"/>
      <c r="H539" s="270">
        <v>0.2</v>
      </c>
      <c r="I539" s="270">
        <v>30</v>
      </c>
      <c r="J539" s="270" t="s">
        <v>184</v>
      </c>
      <c r="K539" s="270">
        <v>0</v>
      </c>
      <c r="L539" s="270">
        <v>1</v>
      </c>
      <c r="M539" s="270" t="s">
        <v>184</v>
      </c>
      <c r="N539" s="270">
        <v>0</v>
      </c>
      <c r="O539" s="271">
        <v>0</v>
      </c>
      <c r="P539" s="1"/>
      <c r="Q539" s="566" t="s">
        <v>192</v>
      </c>
      <c r="R539" s="220"/>
      <c r="S539" s="220"/>
      <c r="T539" s="242">
        <v>0.1</v>
      </c>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t="s">
        <v>189</v>
      </c>
    </row>
    <row r="540" spans="1:44" x14ac:dyDescent="0.35">
      <c r="A540" s="668"/>
      <c r="B540" s="262" t="s">
        <v>66</v>
      </c>
      <c r="C540" s="223">
        <v>1</v>
      </c>
      <c r="D540" s="223">
        <v>7</v>
      </c>
      <c r="E540" s="223">
        <f t="shared" si="79"/>
        <v>2</v>
      </c>
      <c r="F540" s="245">
        <v>240</v>
      </c>
      <c r="G540" s="191"/>
      <c r="H540" s="223">
        <v>0.4</v>
      </c>
      <c r="I540" s="223">
        <v>20</v>
      </c>
      <c r="J540" s="223" t="s">
        <v>184</v>
      </c>
      <c r="K540" s="223">
        <v>0</v>
      </c>
      <c r="L540" s="223">
        <v>0.8</v>
      </c>
      <c r="M540" s="223" t="s">
        <v>184</v>
      </c>
      <c r="N540" s="223">
        <v>0</v>
      </c>
      <c r="O540" s="245">
        <v>0</v>
      </c>
      <c r="P540" s="1"/>
      <c r="Q540" s="568" t="s">
        <v>500</v>
      </c>
      <c r="R540" s="569" t="s">
        <v>491</v>
      </c>
      <c r="S540" s="223"/>
      <c r="T540" s="245">
        <v>0.2</v>
      </c>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t="s">
        <v>190</v>
      </c>
    </row>
    <row r="541" spans="1:44" x14ac:dyDescent="0.35">
      <c r="A541" s="668"/>
      <c r="B541" s="261" t="s">
        <v>67</v>
      </c>
      <c r="C541" s="221">
        <v>1</v>
      </c>
      <c r="D541" s="221">
        <v>20</v>
      </c>
      <c r="E541" s="221">
        <f t="shared" si="79"/>
        <v>1</v>
      </c>
      <c r="F541" s="243">
        <v>120</v>
      </c>
      <c r="G541" s="191"/>
      <c r="H541" s="221">
        <v>0.25</v>
      </c>
      <c r="I541" s="221">
        <v>30</v>
      </c>
      <c r="J541" s="221" t="s">
        <v>184</v>
      </c>
      <c r="K541" s="221">
        <v>0</v>
      </c>
      <c r="L541" s="221">
        <v>0.8</v>
      </c>
      <c r="M541" s="221" t="s">
        <v>184</v>
      </c>
      <c r="N541" s="221">
        <v>0</v>
      </c>
      <c r="O541" s="243">
        <v>0</v>
      </c>
      <c r="P541" s="1"/>
      <c r="Q541" s="567" t="s">
        <v>490</v>
      </c>
      <c r="R541" s="221"/>
      <c r="S541" s="221"/>
      <c r="T541" s="243">
        <v>0.15</v>
      </c>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row>
    <row r="542" spans="1:44" x14ac:dyDescent="0.35">
      <c r="A542" s="668"/>
      <c r="B542" s="262" t="s">
        <v>68</v>
      </c>
      <c r="C542" s="223">
        <v>2</v>
      </c>
      <c r="D542" s="223">
        <v>20</v>
      </c>
      <c r="E542" s="223">
        <f t="shared" si="79"/>
        <v>1</v>
      </c>
      <c r="F542" s="245">
        <v>120</v>
      </c>
      <c r="G542" s="191"/>
      <c r="H542" s="223">
        <v>0.4</v>
      </c>
      <c r="I542" s="223">
        <v>20</v>
      </c>
      <c r="J542" s="223" t="s">
        <v>184</v>
      </c>
      <c r="K542" s="223">
        <v>0</v>
      </c>
      <c r="L542" s="223">
        <v>0.8</v>
      </c>
      <c r="M542" s="223" t="s">
        <v>184</v>
      </c>
      <c r="N542" s="223">
        <v>0</v>
      </c>
      <c r="O542" s="245">
        <v>0</v>
      </c>
      <c r="P542" s="1"/>
      <c r="Q542" s="568" t="s">
        <v>192</v>
      </c>
      <c r="R542" s="223"/>
      <c r="S542" s="223"/>
      <c r="T542" s="245">
        <v>0.2</v>
      </c>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row>
    <row r="543" spans="1:44" ht="15" thickBot="1" x14ac:dyDescent="0.4">
      <c r="A543" s="669"/>
      <c r="B543" s="276"/>
      <c r="C543" s="222"/>
      <c r="D543" s="222"/>
      <c r="E543" s="221">
        <f t="shared" si="79"/>
        <v>0</v>
      </c>
      <c r="F543" s="244"/>
      <c r="G543" s="194"/>
      <c r="H543" s="222"/>
      <c r="I543" s="222"/>
      <c r="J543" s="222"/>
      <c r="K543" s="222"/>
      <c r="L543" s="222"/>
      <c r="M543" s="222"/>
      <c r="N543" s="222"/>
      <c r="O543" s="244"/>
      <c r="P543" s="1"/>
      <c r="Q543" s="276"/>
      <c r="R543" s="222"/>
      <c r="S543" s="222"/>
      <c r="T543" s="244"/>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row>
    <row r="544" spans="1:44" x14ac:dyDescent="0.35">
      <c r="A544" s="670" t="s">
        <v>69</v>
      </c>
      <c r="B544" s="277" t="s">
        <v>70</v>
      </c>
      <c r="C544" s="224">
        <v>1</v>
      </c>
      <c r="D544" s="224">
        <v>20</v>
      </c>
      <c r="E544" s="224">
        <f t="shared" si="79"/>
        <v>2</v>
      </c>
      <c r="F544" s="225" cm="1">
        <f t="array" ref="F544">INDEX(CALCOLI!$R$2:$AC$2, ,_xlfn.XMATCH(B531,CALCOLI!$R$1:$AC$1,0))</f>
        <v>60</v>
      </c>
      <c r="G544" s="190"/>
      <c r="H544" s="224">
        <v>0.2</v>
      </c>
      <c r="I544" s="224">
        <v>30</v>
      </c>
      <c r="J544" s="224" t="s">
        <v>184</v>
      </c>
      <c r="K544" s="224">
        <v>0</v>
      </c>
      <c r="L544" s="224">
        <v>1</v>
      </c>
      <c r="M544" s="224" t="s">
        <v>184</v>
      </c>
      <c r="N544" s="224">
        <v>0</v>
      </c>
      <c r="O544" s="246">
        <v>0</v>
      </c>
      <c r="P544" s="1"/>
      <c r="Q544" s="277" t="str" cm="1">
        <f t="array" ref="Q544">INDEX(CALCOLI!$R$5:$AC$5, ,_xlfn.XMATCH(B531,CALCOLI!$R$1:$AC$1,0))</f>
        <v>360,420</v>
      </c>
      <c r="R544" s="224" t="str" cm="1">
        <f t="array" ref="R544">INDEX(CALCOLI!$R$6:$AC$6, ,_xlfn.XMATCH(B531,CALCOLI!$R$1:$AC$1,0))</f>
        <v>900,900</v>
      </c>
      <c r="S544" s="224"/>
      <c r="T544" s="246">
        <v>0.1</v>
      </c>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row>
    <row r="545" spans="1:44" x14ac:dyDescent="0.35">
      <c r="A545" s="671"/>
      <c r="B545" s="264" t="s">
        <v>71</v>
      </c>
      <c r="C545" s="227"/>
      <c r="D545" s="227"/>
      <c r="E545" s="227">
        <f t="shared" si="79"/>
        <v>2</v>
      </c>
      <c r="F545" s="228" cm="1">
        <f t="array" ref="F545">INDEX(CALCOLI!$R$2:$AC$2, ,_xlfn.XMATCH(B531,CALCOLI!$R$1:$AC$1,0))</f>
        <v>60</v>
      </c>
      <c r="G545" s="191"/>
      <c r="H545" s="227">
        <v>0.2</v>
      </c>
      <c r="I545" s="227">
        <v>30</v>
      </c>
      <c r="J545" s="227" t="s">
        <v>184</v>
      </c>
      <c r="K545" s="227">
        <v>0</v>
      </c>
      <c r="L545" s="227">
        <v>1</v>
      </c>
      <c r="M545" s="227" t="s">
        <v>184</v>
      </c>
      <c r="N545" s="227">
        <v>0</v>
      </c>
      <c r="O545" s="248">
        <v>0</v>
      </c>
      <c r="P545" s="1"/>
      <c r="Q545" s="264" t="str" cm="1">
        <f t="array" ref="Q545">INDEX(CALCOLI!$R$5:$AC$5, ,_xlfn.XMATCH(B531,CALCOLI!$R$1:$AC$1,0))</f>
        <v>360,420</v>
      </c>
      <c r="R545" s="227" t="str" cm="1">
        <f t="array" ref="R545">INDEX(CALCOLI!$R$6:$AC$6, ,_xlfn.XMATCH(B531,CALCOLI!$R$1:$AC$1,0))</f>
        <v>900,900</v>
      </c>
      <c r="S545" s="227"/>
      <c r="T545" s="248">
        <v>0.1</v>
      </c>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row>
    <row r="546" spans="1:44" x14ac:dyDescent="0.35">
      <c r="A546" s="671"/>
      <c r="B546" s="263" t="s">
        <v>72</v>
      </c>
      <c r="C546" s="226"/>
      <c r="D546" s="226"/>
      <c r="E546" s="226">
        <f t="shared" si="79"/>
        <v>0</v>
      </c>
      <c r="F546" s="247"/>
      <c r="G546" s="191"/>
      <c r="H546" s="226">
        <v>0.2</v>
      </c>
      <c r="I546" s="226">
        <v>30</v>
      </c>
      <c r="J546" s="226" t="s">
        <v>191</v>
      </c>
      <c r="K546" s="226">
        <v>0</v>
      </c>
      <c r="L546" s="226">
        <v>1</v>
      </c>
      <c r="M546" s="226" t="s">
        <v>184</v>
      </c>
      <c r="N546" s="226">
        <v>0</v>
      </c>
      <c r="O546" s="247">
        <v>0</v>
      </c>
      <c r="P546" s="1"/>
      <c r="Q546" s="263"/>
      <c r="R546" s="226"/>
      <c r="S546" s="226"/>
      <c r="T546" s="247">
        <v>0.1</v>
      </c>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row>
    <row r="547" spans="1:44" ht="15" thickBot="1" x14ac:dyDescent="0.4">
      <c r="A547" s="672"/>
      <c r="B547" s="278"/>
      <c r="C547" s="229"/>
      <c r="D547" s="229"/>
      <c r="E547" s="227">
        <f t="shared" si="79"/>
        <v>0</v>
      </c>
      <c r="F547" s="249"/>
      <c r="G547" s="194"/>
      <c r="H547" s="229"/>
      <c r="I547" s="229"/>
      <c r="J547" s="229"/>
      <c r="K547" s="229"/>
      <c r="L547" s="229"/>
      <c r="M547" s="229"/>
      <c r="N547" s="229"/>
      <c r="O547" s="249"/>
      <c r="P547" s="1"/>
      <c r="Q547" s="278"/>
      <c r="R547" s="229"/>
      <c r="S547" s="229"/>
      <c r="T547" s="249"/>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row>
    <row r="548" spans="1:44" x14ac:dyDescent="0.35">
      <c r="A548" s="673" t="s">
        <v>73</v>
      </c>
      <c r="B548" s="279" t="s">
        <v>74</v>
      </c>
      <c r="C548" s="230"/>
      <c r="D548" s="230"/>
      <c r="E548" s="230">
        <f t="shared" si="79"/>
        <v>0</v>
      </c>
      <c r="F548" s="250"/>
      <c r="G548" s="190"/>
      <c r="H548" s="230">
        <v>0.25</v>
      </c>
      <c r="I548" s="230">
        <v>2</v>
      </c>
      <c r="J548" s="230" t="s">
        <v>184</v>
      </c>
      <c r="K548" s="230">
        <v>0</v>
      </c>
      <c r="L548" s="230">
        <v>0.5</v>
      </c>
      <c r="M548" s="230" t="s">
        <v>184</v>
      </c>
      <c r="N548" s="230">
        <v>0</v>
      </c>
      <c r="O548" s="250">
        <v>0</v>
      </c>
      <c r="P548" s="1"/>
      <c r="Q548" s="279"/>
      <c r="R548" s="230"/>
      <c r="S548" s="230"/>
      <c r="T548" s="250">
        <v>0.2</v>
      </c>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row>
    <row r="549" spans="1:44" x14ac:dyDescent="0.35">
      <c r="A549" s="674"/>
      <c r="B549" s="266" t="s">
        <v>75</v>
      </c>
      <c r="C549" s="233"/>
      <c r="D549" s="233"/>
      <c r="E549" s="233">
        <f t="shared" si="79"/>
        <v>0</v>
      </c>
      <c r="F549" s="254"/>
      <c r="G549" s="191"/>
      <c r="H549" s="233">
        <v>0.25</v>
      </c>
      <c r="I549" s="233">
        <v>2</v>
      </c>
      <c r="J549" s="233" t="s">
        <v>184</v>
      </c>
      <c r="K549" s="233">
        <v>0</v>
      </c>
      <c r="L549" s="233">
        <v>0.5</v>
      </c>
      <c r="M549" s="233" t="s">
        <v>184</v>
      </c>
      <c r="N549" s="233">
        <v>0</v>
      </c>
      <c r="O549" s="254">
        <v>0</v>
      </c>
      <c r="P549" s="1"/>
      <c r="Q549" s="266"/>
      <c r="R549" s="233"/>
      <c r="S549" s="233"/>
      <c r="T549" s="254">
        <v>0.2</v>
      </c>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row>
    <row r="550" spans="1:44" x14ac:dyDescent="0.35">
      <c r="A550" s="674"/>
      <c r="B550" s="265" t="s">
        <v>76</v>
      </c>
      <c r="C550" s="231"/>
      <c r="D550" s="231"/>
      <c r="E550" s="231">
        <f t="shared" si="79"/>
        <v>0</v>
      </c>
      <c r="F550" s="251"/>
      <c r="G550" s="191"/>
      <c r="H550" s="231"/>
      <c r="I550" s="231"/>
      <c r="J550" s="231"/>
      <c r="K550" s="231"/>
      <c r="L550" s="231"/>
      <c r="M550" s="231"/>
      <c r="N550" s="231"/>
      <c r="O550" s="251"/>
      <c r="P550" s="1"/>
      <c r="Q550" s="265"/>
      <c r="R550" s="231"/>
      <c r="S550" s="231"/>
      <c r="T550" s="25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row>
    <row r="551" spans="1:44" x14ac:dyDescent="0.35">
      <c r="A551" s="674"/>
      <c r="B551" s="266" t="s">
        <v>77</v>
      </c>
      <c r="C551" s="233"/>
      <c r="D551" s="233"/>
      <c r="E551" s="233">
        <f t="shared" si="79"/>
        <v>0</v>
      </c>
      <c r="F551" s="254"/>
      <c r="G551" s="191"/>
      <c r="H551" s="233"/>
      <c r="I551" s="233"/>
      <c r="J551" s="233"/>
      <c r="K551" s="233"/>
      <c r="L551" s="233"/>
      <c r="M551" s="233"/>
      <c r="N551" s="233"/>
      <c r="O551" s="254"/>
      <c r="P551" s="1"/>
      <c r="Q551" s="266"/>
      <c r="R551" s="233"/>
      <c r="S551" s="233"/>
      <c r="T551" s="254"/>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row>
    <row r="552" spans="1:44" x14ac:dyDescent="0.35">
      <c r="A552" s="674"/>
      <c r="B552" s="265" t="s">
        <v>78</v>
      </c>
      <c r="C552" s="231"/>
      <c r="D552" s="231"/>
      <c r="E552" s="231">
        <f t="shared" si="79"/>
        <v>1</v>
      </c>
      <c r="F552" s="231">
        <v>1440</v>
      </c>
      <c r="G552" s="191"/>
      <c r="H552" s="231">
        <v>0</v>
      </c>
      <c r="I552" s="231">
        <v>30</v>
      </c>
      <c r="J552" s="252" t="s">
        <v>186</v>
      </c>
      <c r="K552" s="231">
        <v>3</v>
      </c>
      <c r="L552" s="231">
        <v>1</v>
      </c>
      <c r="M552" s="231" t="s">
        <v>184</v>
      </c>
      <c r="N552" s="231">
        <v>0</v>
      </c>
      <c r="O552" s="251">
        <v>0</v>
      </c>
      <c r="P552" s="1"/>
      <c r="Q552" s="265" t="s">
        <v>192</v>
      </c>
      <c r="R552" s="231"/>
      <c r="S552" s="231"/>
      <c r="T552" s="251">
        <v>0</v>
      </c>
      <c r="U552" s="1"/>
      <c r="V552" s="83">
        <v>150</v>
      </c>
      <c r="W552" s="84">
        <v>20</v>
      </c>
      <c r="X552" s="84">
        <v>5</v>
      </c>
      <c r="Y552" s="84">
        <v>10</v>
      </c>
      <c r="Z552" s="84"/>
      <c r="AA552" s="83">
        <v>150</v>
      </c>
      <c r="AB552" s="84">
        <v>15</v>
      </c>
      <c r="AC552" s="84">
        <v>5</v>
      </c>
      <c r="AD552" s="84">
        <v>15</v>
      </c>
      <c r="AE552" s="85"/>
      <c r="AF552" s="84">
        <v>150</v>
      </c>
      <c r="AG552" s="84">
        <v>10</v>
      </c>
      <c r="AH552" s="84">
        <v>5</v>
      </c>
      <c r="AI552" s="84">
        <v>20</v>
      </c>
      <c r="AJ552" s="84"/>
      <c r="AK552" s="83">
        <v>580.12</v>
      </c>
      <c r="AL552" s="86" t="s">
        <v>193</v>
      </c>
      <c r="AM552" s="84">
        <v>420.57900000000001</v>
      </c>
      <c r="AN552" s="86" t="s">
        <v>193</v>
      </c>
      <c r="AO552" s="84">
        <v>0.41899999999999998</v>
      </c>
      <c r="AP552" s="85">
        <v>1201.144</v>
      </c>
      <c r="AQ552" s="1"/>
      <c r="AR552" s="1"/>
    </row>
    <row r="553" spans="1:44" x14ac:dyDescent="0.35">
      <c r="A553" s="674"/>
      <c r="B553" s="266" t="s">
        <v>79</v>
      </c>
      <c r="C553" s="233"/>
      <c r="D553" s="233"/>
      <c r="E553" s="233">
        <f>COUNTA(Q553:S553)</f>
        <v>1</v>
      </c>
      <c r="F553" s="233">
        <v>1440</v>
      </c>
      <c r="G553" s="191"/>
      <c r="H553" s="233">
        <v>0</v>
      </c>
      <c r="I553" s="233">
        <v>30</v>
      </c>
      <c r="J553" s="233" t="s">
        <v>186</v>
      </c>
      <c r="K553" s="233">
        <v>3</v>
      </c>
      <c r="L553" s="233">
        <v>1</v>
      </c>
      <c r="M553" s="233" t="s">
        <v>184</v>
      </c>
      <c r="N553" s="233">
        <v>0</v>
      </c>
      <c r="O553" s="254">
        <v>0</v>
      </c>
      <c r="P553" s="1"/>
      <c r="Q553" s="266" t="s">
        <v>192</v>
      </c>
      <c r="R553" s="233"/>
      <c r="S553" s="233"/>
      <c r="T553" s="254"/>
      <c r="U553" s="1"/>
      <c r="V553" s="87"/>
      <c r="W553" s="88"/>
      <c r="X553" s="88"/>
      <c r="Y553" s="88"/>
      <c r="Z553" s="88"/>
      <c r="AA553" s="87"/>
      <c r="AB553" s="88"/>
      <c r="AC553" s="88"/>
      <c r="AD553" s="88"/>
      <c r="AE553" s="89"/>
      <c r="AF553" s="88"/>
      <c r="AG553" s="88"/>
      <c r="AH553" s="88"/>
      <c r="AI553" s="88"/>
      <c r="AJ553" s="88"/>
      <c r="AK553" s="87"/>
      <c r="AL553" s="88"/>
      <c r="AM553" s="88"/>
      <c r="AN553" s="88"/>
      <c r="AO553" s="88"/>
      <c r="AP553" s="89"/>
      <c r="AQ553" s="1"/>
      <c r="AR553" s="1"/>
    </row>
    <row r="554" spans="1:44" ht="15" thickBot="1" x14ac:dyDescent="0.4">
      <c r="A554" s="674"/>
      <c r="B554" s="293"/>
      <c r="C554" s="232"/>
      <c r="D554" s="232"/>
      <c r="E554" s="231">
        <f t="shared" si="79"/>
        <v>0</v>
      </c>
      <c r="F554" s="253"/>
      <c r="G554" s="191"/>
      <c r="H554" s="232"/>
      <c r="I554" s="232"/>
      <c r="J554" s="232"/>
      <c r="K554" s="232"/>
      <c r="L554" s="232"/>
      <c r="M554" s="232"/>
      <c r="N554" s="232"/>
      <c r="O554" s="253"/>
      <c r="P554" s="1"/>
      <c r="Q554" s="280"/>
      <c r="R554" s="281"/>
      <c r="S554" s="281"/>
      <c r="T554" s="282"/>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row>
    <row r="555" spans="1:44" x14ac:dyDescent="0.35">
      <c r="A555" s="664" t="s">
        <v>80</v>
      </c>
      <c r="B555" s="283" t="s">
        <v>81</v>
      </c>
      <c r="C555" s="234"/>
      <c r="D555" s="234"/>
      <c r="E555" s="234">
        <f>COUNTA(Q555:S555)</f>
        <v>0</v>
      </c>
      <c r="F555" s="235"/>
      <c r="G555" s="190"/>
      <c r="H555" s="234"/>
      <c r="I555" s="234"/>
      <c r="J555" s="234"/>
      <c r="K555" s="234"/>
      <c r="L555" s="234"/>
      <c r="M555" s="234"/>
      <c r="N555" s="234">
        <v>0</v>
      </c>
      <c r="O555" s="235"/>
      <c r="P555" s="1"/>
      <c r="Q555" s="283"/>
      <c r="R555" s="234"/>
      <c r="S555" s="234"/>
      <c r="T555" s="235"/>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row>
    <row r="556" spans="1:44" x14ac:dyDescent="0.35">
      <c r="A556" s="665"/>
      <c r="B556" s="268" t="s">
        <v>82</v>
      </c>
      <c r="C556" s="238"/>
      <c r="D556" s="238"/>
      <c r="E556" s="238">
        <f>COUNTA(Q560:S560)</f>
        <v>0</v>
      </c>
      <c r="F556" s="239"/>
      <c r="G556" s="191"/>
      <c r="H556" s="238"/>
      <c r="I556" s="238"/>
      <c r="J556" s="238"/>
      <c r="K556" s="238"/>
      <c r="L556" s="238"/>
      <c r="M556" s="238"/>
      <c r="N556" s="238">
        <v>0</v>
      </c>
      <c r="O556" s="239"/>
      <c r="P556" s="1"/>
      <c r="Q556" s="268"/>
      <c r="R556" s="238"/>
      <c r="S556" s="238"/>
      <c r="T556" s="239"/>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row>
    <row r="557" spans="1:44" x14ac:dyDescent="0.35">
      <c r="A557" s="665"/>
      <c r="B557" s="267" t="s">
        <v>78</v>
      </c>
      <c r="C557" s="236">
        <v>1</v>
      </c>
      <c r="D557" s="236">
        <v>100</v>
      </c>
      <c r="E557" s="236">
        <f t="shared" ref="E557" si="80">COUNTA(Q557:S557)</f>
        <v>0</v>
      </c>
      <c r="F557" s="237">
        <v>96</v>
      </c>
      <c r="G557" s="191"/>
      <c r="H557" s="236">
        <v>0.1</v>
      </c>
      <c r="I557" s="236">
        <v>5</v>
      </c>
      <c r="J557" s="236" t="s">
        <v>184</v>
      </c>
      <c r="K557" s="236">
        <v>0</v>
      </c>
      <c r="L557" s="236">
        <v>1</v>
      </c>
      <c r="M557" s="236" t="s">
        <v>184</v>
      </c>
      <c r="N557" s="236">
        <v>0</v>
      </c>
      <c r="O557" s="237">
        <v>0</v>
      </c>
      <c r="P557" s="1"/>
      <c r="Q557" s="267"/>
      <c r="R557" s="236"/>
      <c r="S557" s="236"/>
      <c r="T557" s="237"/>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row>
    <row r="558" spans="1:44" x14ac:dyDescent="0.35">
      <c r="A558" s="665"/>
      <c r="B558" s="268"/>
      <c r="C558" s="238"/>
      <c r="D558" s="238"/>
      <c r="E558" s="238">
        <f t="shared" ref="E558" si="81">COUNTA(Q562:S562)</f>
        <v>0</v>
      </c>
      <c r="F558" s="239"/>
      <c r="G558" s="191"/>
      <c r="H558" s="238"/>
      <c r="I558" s="238"/>
      <c r="J558" s="238"/>
      <c r="K558" s="238"/>
      <c r="L558" s="238"/>
      <c r="M558" s="238"/>
      <c r="N558" s="238"/>
      <c r="O558" s="239"/>
      <c r="P558" s="1"/>
      <c r="Q558" s="268"/>
      <c r="R558" s="238"/>
      <c r="S558" s="238"/>
      <c r="T558" s="239"/>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row>
    <row r="559" spans="1:44" x14ac:dyDescent="0.35">
      <c r="A559" s="665"/>
      <c r="B559" s="267"/>
      <c r="C559" s="236"/>
      <c r="D559" s="236"/>
      <c r="E559" s="236">
        <f t="shared" ref="E559" si="82">COUNTA(Q559:S559)</f>
        <v>0</v>
      </c>
      <c r="F559" s="237"/>
      <c r="G559" s="191"/>
      <c r="H559" s="236"/>
      <c r="I559" s="236"/>
      <c r="J559" s="236"/>
      <c r="K559" s="236"/>
      <c r="L559" s="236"/>
      <c r="M559" s="236"/>
      <c r="N559" s="236"/>
      <c r="O559" s="237"/>
      <c r="P559" s="1"/>
      <c r="Q559" s="267"/>
      <c r="R559" s="236"/>
      <c r="S559" s="236"/>
      <c r="T559" s="237"/>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row>
    <row r="560" spans="1:44" ht="15" thickBot="1" x14ac:dyDescent="0.4">
      <c r="A560" s="666"/>
      <c r="B560" s="269"/>
      <c r="C560" s="240"/>
      <c r="D560" s="240"/>
      <c r="E560" s="240">
        <f t="shared" ref="E560" si="83">COUNTA(Q564:S564)</f>
        <v>0</v>
      </c>
      <c r="F560" s="241"/>
      <c r="G560" s="194"/>
      <c r="H560" s="240"/>
      <c r="I560" s="240"/>
      <c r="J560" s="240"/>
      <c r="K560" s="240"/>
      <c r="L560" s="240"/>
      <c r="M560" s="240"/>
      <c r="N560" s="240"/>
      <c r="O560" s="241"/>
      <c r="P560" s="1"/>
      <c r="Q560" s="269"/>
      <c r="R560" s="240"/>
      <c r="S560" s="240"/>
      <c r="T560" s="24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row>
    <row r="561" spans="1:44" ht="15" thickBot="1" x14ac:dyDescent="0.4">
      <c r="A561" s="120"/>
      <c r="B561" s="120"/>
      <c r="C561" s="120"/>
      <c r="D561" s="120"/>
      <c r="E561" s="120"/>
      <c r="F561" s="120"/>
      <c r="G561" s="120"/>
      <c r="H561" s="120"/>
      <c r="I561" s="120"/>
      <c r="J561" s="120"/>
      <c r="K561" s="120"/>
      <c r="L561" s="120"/>
      <c r="M561" s="120"/>
      <c r="N561" s="120"/>
      <c r="O561" s="120"/>
      <c r="P561" s="120"/>
      <c r="Q561" s="120"/>
      <c r="R561" s="120"/>
      <c r="S561" s="120"/>
      <c r="T561" s="120"/>
      <c r="U561" s="120"/>
      <c r="V561" s="120"/>
      <c r="W561" s="120"/>
      <c r="X561" s="120"/>
      <c r="Y561" s="120"/>
      <c r="Z561" s="120"/>
      <c r="AA561" s="120"/>
      <c r="AB561" s="120"/>
      <c r="AC561" s="120"/>
      <c r="AD561" s="120"/>
      <c r="AE561" s="120"/>
      <c r="AF561" s="120"/>
      <c r="AG561" s="120"/>
      <c r="AH561" s="120"/>
      <c r="AI561" s="120"/>
      <c r="AJ561" s="120"/>
      <c r="AK561" s="120"/>
      <c r="AL561" s="120"/>
      <c r="AM561" s="120"/>
      <c r="AN561" s="120"/>
      <c r="AO561" s="120"/>
      <c r="AP561" s="120"/>
      <c r="AQ561" s="120"/>
    </row>
    <row r="562" spans="1:44" x14ac:dyDescent="0.35">
      <c r="A562" s="122" t="s">
        <v>152</v>
      </c>
      <c r="B562" s="178" t="s">
        <v>478</v>
      </c>
      <c r="G562" s="120"/>
      <c r="AR562" t="s">
        <v>153</v>
      </c>
    </row>
    <row r="563" spans="1:44" x14ac:dyDescent="0.35">
      <c r="A563" s="123" t="s">
        <v>154</v>
      </c>
      <c r="B563" s="181">
        <v>1</v>
      </c>
      <c r="G563" s="120"/>
      <c r="AR563" t="s">
        <v>155</v>
      </c>
    </row>
    <row r="564" spans="1:44" ht="15" thickBot="1" x14ac:dyDescent="0.4">
      <c r="A564" s="125" t="s">
        <v>156</v>
      </c>
      <c r="B564" s="126" t="s">
        <v>190</v>
      </c>
      <c r="G564" s="120"/>
      <c r="AR564" s="3" t="s">
        <v>158</v>
      </c>
    </row>
    <row r="565" spans="1:44" x14ac:dyDescent="0.35">
      <c r="A565" s="4"/>
      <c r="B565" s="4"/>
      <c r="C565" s="4"/>
      <c r="D565" s="4"/>
      <c r="E565" s="4"/>
      <c r="F565" s="4"/>
      <c r="G565" s="121"/>
      <c r="H565" s="4"/>
      <c r="I565" s="4"/>
      <c r="J565" s="4"/>
      <c r="K565" s="4"/>
      <c r="L565" s="4"/>
      <c r="M565" s="4"/>
      <c r="N565" s="4"/>
      <c r="O565" s="4"/>
      <c r="P565" s="4"/>
      <c r="Q565" s="4"/>
      <c r="R565" s="4"/>
      <c r="S565" s="4"/>
      <c r="T565" s="4"/>
      <c r="U565" s="4"/>
      <c r="V565" s="658" t="s">
        <v>159</v>
      </c>
      <c r="W565" s="659"/>
      <c r="X565" s="659"/>
      <c r="Y565" s="659"/>
      <c r="Z565" s="659"/>
      <c r="AA565" s="658" t="s">
        <v>160</v>
      </c>
      <c r="AB565" s="659"/>
      <c r="AC565" s="659"/>
      <c r="AD565" s="659"/>
      <c r="AE565" s="659"/>
      <c r="AF565" s="658" t="s">
        <v>161</v>
      </c>
      <c r="AG565" s="659"/>
      <c r="AH565" s="659"/>
      <c r="AI565" s="659"/>
      <c r="AJ565" s="660"/>
      <c r="AK565" s="655" t="s">
        <v>162</v>
      </c>
      <c r="AL565" s="656"/>
      <c r="AM565" s="656"/>
      <c r="AN565" s="656"/>
      <c r="AO565" s="656"/>
      <c r="AP565" s="657"/>
      <c r="AQ565" s="4"/>
      <c r="AR565" t="s">
        <v>163</v>
      </c>
    </row>
    <row r="566" spans="1:44" ht="43.5" x14ac:dyDescent="0.35">
      <c r="A566" s="4"/>
      <c r="B566" s="69" t="s">
        <v>56</v>
      </c>
      <c r="C566" s="70" t="s">
        <v>57</v>
      </c>
      <c r="D566" s="70" t="s">
        <v>58</v>
      </c>
      <c r="E566" s="69" t="s">
        <v>164</v>
      </c>
      <c r="F566" s="71" t="s">
        <v>59</v>
      </c>
      <c r="G566" s="121"/>
      <c r="H566" s="284" t="s">
        <v>165</v>
      </c>
      <c r="I566" s="285" t="s">
        <v>166</v>
      </c>
      <c r="J566" s="285" t="s">
        <v>167</v>
      </c>
      <c r="K566" s="286" t="s">
        <v>168</v>
      </c>
      <c r="L566" s="285" t="s">
        <v>169</v>
      </c>
      <c r="M566" s="285" t="s">
        <v>170</v>
      </c>
      <c r="N566" s="285" t="s">
        <v>171</v>
      </c>
      <c r="O566" s="287" t="s">
        <v>172</v>
      </c>
      <c r="Q566" s="114" t="s">
        <v>173</v>
      </c>
      <c r="R566" s="115" t="s">
        <v>174</v>
      </c>
      <c r="S566" s="116" t="s">
        <v>175</v>
      </c>
      <c r="T566" s="72" t="s">
        <v>176</v>
      </c>
      <c r="V566" s="76" t="s">
        <v>177</v>
      </c>
      <c r="W566" s="77" t="s">
        <v>178</v>
      </c>
      <c r="X566" s="77" t="s">
        <v>179</v>
      </c>
      <c r="Y566" s="77" t="s">
        <v>180</v>
      </c>
      <c r="Z566" s="78" t="s">
        <v>181</v>
      </c>
      <c r="AA566" s="76" t="s">
        <v>177</v>
      </c>
      <c r="AB566" s="77" t="s">
        <v>178</v>
      </c>
      <c r="AC566" s="77" t="s">
        <v>179</v>
      </c>
      <c r="AD566" s="77" t="s">
        <v>180</v>
      </c>
      <c r="AE566" s="78" t="s">
        <v>181</v>
      </c>
      <c r="AF566" s="76" t="s">
        <v>177</v>
      </c>
      <c r="AG566" s="77" t="s">
        <v>178</v>
      </c>
      <c r="AH566" s="77" t="s">
        <v>179</v>
      </c>
      <c r="AI566" s="77" t="s">
        <v>180</v>
      </c>
      <c r="AJ566" s="79" t="s">
        <v>181</v>
      </c>
      <c r="AK566" s="80" t="s">
        <v>173</v>
      </c>
      <c r="AL566" s="81"/>
      <c r="AM566" s="81" t="s">
        <v>174</v>
      </c>
      <c r="AN566" s="81"/>
      <c r="AO566" s="81" t="s">
        <v>175</v>
      </c>
      <c r="AP566" s="82"/>
      <c r="AR566" t="s">
        <v>182</v>
      </c>
    </row>
    <row r="567" spans="1:44" ht="15" thickBot="1" x14ac:dyDescent="0.4">
      <c r="F567" s="5"/>
      <c r="G567" s="120"/>
      <c r="AR567" t="s">
        <v>183</v>
      </c>
    </row>
    <row r="568" spans="1:44" x14ac:dyDescent="0.35">
      <c r="A568" s="661" t="s">
        <v>60</v>
      </c>
      <c r="B568" s="255" t="s">
        <v>61</v>
      </c>
      <c r="C568" s="212">
        <v>1</v>
      </c>
      <c r="D568" s="212">
        <v>2</v>
      </c>
      <c r="E568" s="212">
        <f t="shared" ref="E568:E587" si="84">COUNTA(Q568:S568)</f>
        <v>2</v>
      </c>
      <c r="F568" s="213" cm="1">
        <f t="array" ref="F568">INDEX(CALCOLI!$R$12:$AC$12, ,_xlfn.XMATCH(B564,CALCOLI!$R$1:$AC$1,0))</f>
        <v>330</v>
      </c>
      <c r="G568" s="190"/>
      <c r="H568" s="255">
        <v>0.1</v>
      </c>
      <c r="I568" s="212">
        <v>10</v>
      </c>
      <c r="J568" s="212" t="s">
        <v>184</v>
      </c>
      <c r="K568" s="212">
        <v>0</v>
      </c>
      <c r="L568" s="212">
        <v>1</v>
      </c>
      <c r="M568" s="212" t="s">
        <v>184</v>
      </c>
      <c r="N568" s="212">
        <v>0</v>
      </c>
      <c r="O568" s="256">
        <v>0</v>
      </c>
      <c r="P568" s="1"/>
      <c r="Q568" s="255" t="str" cm="1">
        <f t="array" ref="Q568">INDEX(CALCOLI!$R$17:$AC$17, ,_xlfn.XMATCH(B564,CALCOLI!$R$1:$AC$1,0))</f>
        <v>264,324</v>
      </c>
      <c r="R568" s="212" t="str" cm="1">
        <f t="array" ref="R568">INDEX(CALCOLI!$R$18:$AC$18, ,_xlfn.XMATCH(B564,CALCOLI!$R$1:$AC$1,0))</f>
        <v>1037,1307</v>
      </c>
      <c r="S568" s="212"/>
      <c r="T568" s="256">
        <v>0.1</v>
      </c>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t="s">
        <v>185</v>
      </c>
    </row>
    <row r="569" spans="1:44" x14ac:dyDescent="0.35">
      <c r="A569" s="662"/>
      <c r="B569" s="288" t="s">
        <v>62</v>
      </c>
      <c r="C569" s="214">
        <v>3</v>
      </c>
      <c r="D569" s="214">
        <v>12</v>
      </c>
      <c r="E569" s="214">
        <f t="shared" si="84"/>
        <v>2</v>
      </c>
      <c r="F569" s="215" cm="1">
        <f t="array" ref="F569">INDEX(CALCOLI!$R$12:$AC$12, ,_xlfn.XMATCH(B564,CALCOLI!$R$1:$AC$1,0))</f>
        <v>330</v>
      </c>
      <c r="G569" s="191"/>
      <c r="H569" s="257">
        <v>0.1</v>
      </c>
      <c r="I569" s="215">
        <v>10</v>
      </c>
      <c r="J569" s="215" t="s">
        <v>184</v>
      </c>
      <c r="K569" s="215">
        <v>0</v>
      </c>
      <c r="L569" s="215">
        <v>1</v>
      </c>
      <c r="M569" s="215" t="s">
        <v>184</v>
      </c>
      <c r="N569" s="215">
        <v>0</v>
      </c>
      <c r="O569" s="258">
        <v>0</v>
      </c>
      <c r="P569" s="1"/>
      <c r="Q569" s="257" t="str" cm="1">
        <f t="array" ref="Q569">INDEX(CALCOLI!$R$17:$AC$17, ,_xlfn.XMATCH(B564,CALCOLI!$R$1:$AC$1,0))</f>
        <v>264,324</v>
      </c>
      <c r="R569" s="215" t="str" cm="1">
        <f t="array" ref="R569">INDEX(CALCOLI!$R$18:$AC$18, ,_xlfn.XMATCH(B564,CALCOLI!$R$1:$AC$1,0))</f>
        <v>1037,1307</v>
      </c>
      <c r="S569" s="215"/>
      <c r="T569" s="258">
        <v>0.1</v>
      </c>
      <c r="U569" s="1"/>
      <c r="V569" s="192"/>
      <c r="W569" s="1"/>
      <c r="X569" s="1"/>
      <c r="Y569" s="192"/>
      <c r="Z569" s="192"/>
      <c r="AA569" s="192"/>
      <c r="AB569" s="192"/>
      <c r="AC569" s="192"/>
      <c r="AD569" s="192"/>
      <c r="AE569" s="1"/>
      <c r="AF569" s="1"/>
      <c r="AG569" s="1"/>
      <c r="AH569" s="1"/>
      <c r="AI569" s="1"/>
      <c r="AJ569" s="1"/>
      <c r="AK569" s="1"/>
      <c r="AL569" s="1"/>
      <c r="AM569" s="1"/>
      <c r="AN569" s="1"/>
      <c r="AO569" s="1"/>
      <c r="AP569" s="1"/>
      <c r="AQ569" s="1"/>
      <c r="AR569" s="1" t="s">
        <v>157</v>
      </c>
    </row>
    <row r="570" spans="1:44" x14ac:dyDescent="0.35">
      <c r="A570" s="662"/>
      <c r="B570" s="259" t="s">
        <v>63</v>
      </c>
      <c r="C570" s="218"/>
      <c r="D570" s="218"/>
      <c r="E570" s="217">
        <f t="shared" si="84"/>
        <v>2</v>
      </c>
      <c r="F570" s="219" cm="1">
        <f t="array" ref="F570">INDEX(CALCOLI!$R$20:$AC$20, ,_xlfn.XMATCH(B564,CALCOLI!$R$1:$AC$1,0))</f>
        <v>667</v>
      </c>
      <c r="G570" s="193"/>
      <c r="H570" s="259">
        <v>0.1</v>
      </c>
      <c r="I570" s="217">
        <v>1</v>
      </c>
      <c r="J570" s="217" t="s">
        <v>184</v>
      </c>
      <c r="K570" s="217">
        <v>0</v>
      </c>
      <c r="L570" s="217">
        <v>1</v>
      </c>
      <c r="M570" s="217" t="s">
        <v>186</v>
      </c>
      <c r="N570" s="217">
        <v>0</v>
      </c>
      <c r="O570" s="260">
        <v>2</v>
      </c>
      <c r="P570" s="1"/>
      <c r="Q570" s="259" t="str" cm="1">
        <f t="array" ref="Q570">INDEX(CALCOLI!$R$21:$AC$21, ,_xlfn.XMATCH(B564,CALCOLI!$R$1:$AC$1,0))</f>
        <v>1067,1440</v>
      </c>
      <c r="R570" s="217" t="str" cm="1">
        <f t="array" ref="R570">INDEX(CALCOLI!$R$22:$AC$22, ,_xlfn.XMATCH(B564,CALCOLI!$R$1:$AC$1,0))</f>
        <v>0,294</v>
      </c>
      <c r="S570" s="217"/>
      <c r="T570" s="260">
        <v>0.1</v>
      </c>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t="s">
        <v>187</v>
      </c>
    </row>
    <row r="571" spans="1:44" ht="15" thickBot="1" x14ac:dyDescent="0.4">
      <c r="A571" s="663"/>
      <c r="B571" s="291"/>
      <c r="C571" s="216"/>
      <c r="D571" s="216"/>
      <c r="E571" s="214">
        <f t="shared" si="84"/>
        <v>0</v>
      </c>
      <c r="F571" s="292"/>
      <c r="G571" s="194"/>
      <c r="H571" s="272"/>
      <c r="I571" s="273"/>
      <c r="J571" s="273"/>
      <c r="K571" s="273"/>
      <c r="L571" s="273"/>
      <c r="M571" s="273"/>
      <c r="N571" s="273"/>
      <c r="O571" s="274"/>
      <c r="P571" s="1"/>
      <c r="Q571" s="272"/>
      <c r="R571" s="273"/>
      <c r="S571" s="273"/>
      <c r="T571" s="274"/>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t="s">
        <v>188</v>
      </c>
    </row>
    <row r="572" spans="1:44" x14ac:dyDescent="0.35">
      <c r="A572" s="667" t="s">
        <v>64</v>
      </c>
      <c r="B572" s="275" t="s">
        <v>65</v>
      </c>
      <c r="C572" s="220">
        <v>3</v>
      </c>
      <c r="D572" s="220">
        <v>5</v>
      </c>
      <c r="E572" s="220">
        <f t="shared" si="84"/>
        <v>1</v>
      </c>
      <c r="F572" s="242">
        <v>120</v>
      </c>
      <c r="G572" s="190"/>
      <c r="H572" s="270">
        <v>0.2</v>
      </c>
      <c r="I572" s="270">
        <v>30</v>
      </c>
      <c r="J572" s="270" t="s">
        <v>184</v>
      </c>
      <c r="K572" s="270">
        <v>0</v>
      </c>
      <c r="L572" s="270">
        <v>1</v>
      </c>
      <c r="M572" s="270" t="s">
        <v>184</v>
      </c>
      <c r="N572" s="270">
        <v>0</v>
      </c>
      <c r="O572" s="271">
        <v>0</v>
      </c>
      <c r="P572" s="1"/>
      <c r="Q572" s="566" t="s">
        <v>192</v>
      </c>
      <c r="R572" s="220"/>
      <c r="S572" s="220"/>
      <c r="T572" s="242">
        <v>0.1</v>
      </c>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t="s">
        <v>189</v>
      </c>
    </row>
    <row r="573" spans="1:44" x14ac:dyDescent="0.35">
      <c r="A573" s="668"/>
      <c r="B573" s="262" t="s">
        <v>66</v>
      </c>
      <c r="C573" s="223">
        <v>1</v>
      </c>
      <c r="D573" s="223">
        <v>10</v>
      </c>
      <c r="E573" s="223">
        <f t="shared" si="84"/>
        <v>2</v>
      </c>
      <c r="F573" s="245">
        <v>120</v>
      </c>
      <c r="G573" s="191"/>
      <c r="H573" s="223">
        <v>0.4</v>
      </c>
      <c r="I573" s="223">
        <v>20</v>
      </c>
      <c r="J573" s="223" t="s">
        <v>184</v>
      </c>
      <c r="K573" s="223">
        <v>0</v>
      </c>
      <c r="L573" s="223">
        <v>0.8</v>
      </c>
      <c r="M573" s="223" t="s">
        <v>184</v>
      </c>
      <c r="N573" s="223">
        <v>0</v>
      </c>
      <c r="O573" s="245">
        <v>0</v>
      </c>
      <c r="P573" s="1"/>
      <c r="Q573" s="568" t="s">
        <v>500</v>
      </c>
      <c r="R573" s="569" t="s">
        <v>491</v>
      </c>
      <c r="S573" s="223"/>
      <c r="T573" s="245">
        <v>0.2</v>
      </c>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t="s">
        <v>190</v>
      </c>
    </row>
    <row r="574" spans="1:44" x14ac:dyDescent="0.35">
      <c r="A574" s="668"/>
      <c r="B574" s="261" t="s">
        <v>67</v>
      </c>
      <c r="C574" s="221">
        <v>1</v>
      </c>
      <c r="D574" s="221">
        <v>20</v>
      </c>
      <c r="E574" s="221">
        <f t="shared" si="84"/>
        <v>1</v>
      </c>
      <c r="F574" s="243">
        <v>120</v>
      </c>
      <c r="G574" s="191"/>
      <c r="H574" s="221">
        <v>0.25</v>
      </c>
      <c r="I574" s="221">
        <v>30</v>
      </c>
      <c r="J574" s="221" t="s">
        <v>184</v>
      </c>
      <c r="K574" s="221">
        <v>0</v>
      </c>
      <c r="L574" s="221">
        <v>0.8</v>
      </c>
      <c r="M574" s="221" t="s">
        <v>184</v>
      </c>
      <c r="N574" s="221">
        <v>0</v>
      </c>
      <c r="O574" s="243">
        <v>0</v>
      </c>
      <c r="P574" s="1"/>
      <c r="Q574" s="567" t="s">
        <v>490</v>
      </c>
      <c r="R574" s="221"/>
      <c r="S574" s="221"/>
      <c r="T574" s="243">
        <v>0.15</v>
      </c>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row>
    <row r="575" spans="1:44" x14ac:dyDescent="0.35">
      <c r="A575" s="668"/>
      <c r="B575" s="262" t="s">
        <v>68</v>
      </c>
      <c r="C575" s="223">
        <v>3</v>
      </c>
      <c r="D575" s="223">
        <v>20</v>
      </c>
      <c r="E575" s="223">
        <f t="shared" si="84"/>
        <v>1</v>
      </c>
      <c r="F575" s="245">
        <v>120</v>
      </c>
      <c r="G575" s="191"/>
      <c r="H575" s="223">
        <v>0.4</v>
      </c>
      <c r="I575" s="223">
        <v>20</v>
      </c>
      <c r="J575" s="223" t="s">
        <v>184</v>
      </c>
      <c r="K575" s="223">
        <v>0</v>
      </c>
      <c r="L575" s="223">
        <v>0.8</v>
      </c>
      <c r="M575" s="223" t="s">
        <v>184</v>
      </c>
      <c r="N575" s="223">
        <v>0</v>
      </c>
      <c r="O575" s="245">
        <v>0</v>
      </c>
      <c r="P575" s="1"/>
      <c r="Q575" s="568" t="s">
        <v>192</v>
      </c>
      <c r="R575" s="223"/>
      <c r="S575" s="223"/>
      <c r="T575" s="245">
        <v>0.2</v>
      </c>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row>
    <row r="576" spans="1:44" ht="15" thickBot="1" x14ac:dyDescent="0.4">
      <c r="A576" s="669"/>
      <c r="B576" s="276"/>
      <c r="C576" s="222"/>
      <c r="D576" s="222"/>
      <c r="E576" s="221">
        <f t="shared" si="84"/>
        <v>0</v>
      </c>
      <c r="F576" s="244"/>
      <c r="G576" s="194"/>
      <c r="H576" s="222"/>
      <c r="I576" s="222"/>
      <c r="J576" s="222"/>
      <c r="K576" s="222"/>
      <c r="L576" s="222"/>
      <c r="M576" s="222"/>
      <c r="N576" s="222"/>
      <c r="O576" s="244"/>
      <c r="P576" s="1"/>
      <c r="Q576" s="276"/>
      <c r="R576" s="222"/>
      <c r="S576" s="222"/>
      <c r="T576" s="244"/>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row>
    <row r="577" spans="1:44" x14ac:dyDescent="0.35">
      <c r="A577" s="670" t="s">
        <v>69</v>
      </c>
      <c r="B577" s="277" t="s">
        <v>70</v>
      </c>
      <c r="C577" s="224">
        <v>1</v>
      </c>
      <c r="D577" s="224">
        <v>20</v>
      </c>
      <c r="E577" s="224">
        <f t="shared" si="84"/>
        <v>2</v>
      </c>
      <c r="F577" s="225" cm="1">
        <f t="array" ref="F577">INDEX(CALCOLI!$R$2:$AC$2, ,_xlfn.XMATCH(B564,CALCOLI!$R$1:$AC$1,0))</f>
        <v>60</v>
      </c>
      <c r="G577" s="190"/>
      <c r="H577" s="224">
        <v>0.2</v>
      </c>
      <c r="I577" s="224">
        <v>30</v>
      </c>
      <c r="J577" s="224" t="s">
        <v>184</v>
      </c>
      <c r="K577" s="224">
        <v>0</v>
      </c>
      <c r="L577" s="224">
        <v>1</v>
      </c>
      <c r="M577" s="224" t="s">
        <v>184</v>
      </c>
      <c r="N577" s="224">
        <v>0</v>
      </c>
      <c r="O577" s="246">
        <v>0</v>
      </c>
      <c r="P577" s="1"/>
      <c r="Q577" s="277" t="str" cm="1">
        <f t="array" ref="Q577">INDEX(CALCOLI!$R$5:$AC$5, ,_xlfn.XMATCH(B564,CALCOLI!$R$1:$AC$1,0))</f>
        <v>360,420</v>
      </c>
      <c r="R577" s="224" t="str" cm="1">
        <f t="array" ref="R577">INDEX(CALCOLI!$R$6:$AC$6, ,_xlfn.XMATCH(B564,CALCOLI!$R$1:$AC$1,0))</f>
        <v>900,900</v>
      </c>
      <c r="S577" s="224"/>
      <c r="T577" s="246">
        <v>0.1</v>
      </c>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row>
    <row r="578" spans="1:44" x14ac:dyDescent="0.35">
      <c r="A578" s="671"/>
      <c r="B578" s="264" t="s">
        <v>71</v>
      </c>
      <c r="C578" s="227"/>
      <c r="D578" s="227"/>
      <c r="E578" s="227">
        <f t="shared" si="84"/>
        <v>2</v>
      </c>
      <c r="F578" s="228" cm="1">
        <f t="array" ref="F578">INDEX(CALCOLI!$R$2:$AC$2, ,_xlfn.XMATCH(B564,CALCOLI!$R$1:$AC$1,0))</f>
        <v>60</v>
      </c>
      <c r="G578" s="191"/>
      <c r="H578" s="227">
        <v>0.2</v>
      </c>
      <c r="I578" s="227">
        <v>30</v>
      </c>
      <c r="J578" s="227" t="s">
        <v>184</v>
      </c>
      <c r="K578" s="227">
        <v>0</v>
      </c>
      <c r="L578" s="227">
        <v>1</v>
      </c>
      <c r="M578" s="227" t="s">
        <v>184</v>
      </c>
      <c r="N578" s="227">
        <v>0</v>
      </c>
      <c r="O578" s="248">
        <v>0</v>
      </c>
      <c r="P578" s="1"/>
      <c r="Q578" s="264" t="str" cm="1">
        <f t="array" ref="Q578">INDEX(CALCOLI!$R$5:$AC$5, ,_xlfn.XMATCH(B564,CALCOLI!$R$1:$AC$1,0))</f>
        <v>360,420</v>
      </c>
      <c r="R578" s="227" t="str" cm="1">
        <f t="array" ref="R578">INDEX(CALCOLI!$R$6:$AC$6, ,_xlfn.XMATCH(B564,CALCOLI!$R$1:$AC$1,0))</f>
        <v>900,900</v>
      </c>
      <c r="S578" s="227"/>
      <c r="T578" s="248">
        <v>0.1</v>
      </c>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row>
    <row r="579" spans="1:44" x14ac:dyDescent="0.35">
      <c r="A579" s="671"/>
      <c r="B579" s="263" t="s">
        <v>72</v>
      </c>
      <c r="C579" s="226"/>
      <c r="D579" s="226"/>
      <c r="E579" s="226">
        <f t="shared" si="84"/>
        <v>0</v>
      </c>
      <c r="F579" s="247"/>
      <c r="G579" s="191"/>
      <c r="H579" s="226">
        <v>0.2</v>
      </c>
      <c r="I579" s="226">
        <v>30</v>
      </c>
      <c r="J579" s="226" t="s">
        <v>191</v>
      </c>
      <c r="K579" s="226">
        <v>0</v>
      </c>
      <c r="L579" s="226">
        <v>1</v>
      </c>
      <c r="M579" s="226" t="s">
        <v>184</v>
      </c>
      <c r="N579" s="226">
        <v>0</v>
      </c>
      <c r="O579" s="247">
        <v>0</v>
      </c>
      <c r="P579" s="1"/>
      <c r="Q579" s="263"/>
      <c r="R579" s="226"/>
      <c r="S579" s="226"/>
      <c r="T579" s="247">
        <v>0.1</v>
      </c>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row>
    <row r="580" spans="1:44" ht="15" thickBot="1" x14ac:dyDescent="0.4">
      <c r="A580" s="672"/>
      <c r="B580" s="278"/>
      <c r="C580" s="229"/>
      <c r="D580" s="229"/>
      <c r="E580" s="227">
        <f t="shared" si="84"/>
        <v>0</v>
      </c>
      <c r="F580" s="249"/>
      <c r="G580" s="194"/>
      <c r="H580" s="229"/>
      <c r="I580" s="229"/>
      <c r="J580" s="229"/>
      <c r="K580" s="229"/>
      <c r="L580" s="229"/>
      <c r="M580" s="229"/>
      <c r="N580" s="229"/>
      <c r="O580" s="249"/>
      <c r="P580" s="1"/>
      <c r="Q580" s="278"/>
      <c r="R580" s="229"/>
      <c r="S580" s="229"/>
      <c r="T580" s="249"/>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row>
    <row r="581" spans="1:44" x14ac:dyDescent="0.35">
      <c r="A581" s="673" t="s">
        <v>73</v>
      </c>
      <c r="B581" s="279" t="s">
        <v>74</v>
      </c>
      <c r="C581" s="230"/>
      <c r="D581" s="230"/>
      <c r="E581" s="230">
        <f t="shared" si="84"/>
        <v>0</v>
      </c>
      <c r="F581" s="250"/>
      <c r="G581" s="190"/>
      <c r="H581" s="230">
        <v>0.25</v>
      </c>
      <c r="I581" s="230">
        <v>2</v>
      </c>
      <c r="J581" s="230" t="s">
        <v>184</v>
      </c>
      <c r="K581" s="230">
        <v>0</v>
      </c>
      <c r="L581" s="230">
        <v>0.5</v>
      </c>
      <c r="M581" s="230" t="s">
        <v>184</v>
      </c>
      <c r="N581" s="230">
        <v>0</v>
      </c>
      <c r="O581" s="250">
        <v>0</v>
      </c>
      <c r="P581" s="1"/>
      <c r="Q581" s="279"/>
      <c r="R581" s="230"/>
      <c r="S581" s="230"/>
      <c r="T581" s="250">
        <v>0.2</v>
      </c>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row>
    <row r="582" spans="1:44" x14ac:dyDescent="0.35">
      <c r="A582" s="674"/>
      <c r="B582" s="266" t="s">
        <v>75</v>
      </c>
      <c r="C582" s="233"/>
      <c r="D582" s="233"/>
      <c r="E582" s="233">
        <f t="shared" si="84"/>
        <v>0</v>
      </c>
      <c r="F582" s="254"/>
      <c r="G582" s="191"/>
      <c r="H582" s="233">
        <v>0.25</v>
      </c>
      <c r="I582" s="233">
        <v>2</v>
      </c>
      <c r="J582" s="233" t="s">
        <v>184</v>
      </c>
      <c r="K582" s="233">
        <v>0</v>
      </c>
      <c r="L582" s="233">
        <v>0.5</v>
      </c>
      <c r="M582" s="233" t="s">
        <v>184</v>
      </c>
      <c r="N582" s="233">
        <v>0</v>
      </c>
      <c r="O582" s="254">
        <v>0</v>
      </c>
      <c r="P582" s="1"/>
      <c r="Q582" s="266"/>
      <c r="R582" s="233"/>
      <c r="S582" s="233"/>
      <c r="T582" s="254">
        <v>0.2</v>
      </c>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row>
    <row r="583" spans="1:44" x14ac:dyDescent="0.35">
      <c r="A583" s="674"/>
      <c r="B583" s="265" t="s">
        <v>76</v>
      </c>
      <c r="C583" s="231"/>
      <c r="D583" s="231"/>
      <c r="E583" s="231">
        <f t="shared" si="84"/>
        <v>0</v>
      </c>
      <c r="F583" s="251"/>
      <c r="G583" s="191"/>
      <c r="H583" s="231"/>
      <c r="I583" s="231"/>
      <c r="J583" s="231"/>
      <c r="K583" s="231"/>
      <c r="L583" s="231"/>
      <c r="M583" s="231"/>
      <c r="N583" s="231"/>
      <c r="O583" s="251"/>
      <c r="P583" s="1"/>
      <c r="Q583" s="265"/>
      <c r="R583" s="231"/>
      <c r="S583" s="231"/>
      <c r="T583" s="25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row>
    <row r="584" spans="1:44" x14ac:dyDescent="0.35">
      <c r="A584" s="674"/>
      <c r="B584" s="266" t="s">
        <v>77</v>
      </c>
      <c r="C584" s="233"/>
      <c r="D584" s="233"/>
      <c r="E584" s="233">
        <f t="shared" si="84"/>
        <v>0</v>
      </c>
      <c r="F584" s="254"/>
      <c r="G584" s="191"/>
      <c r="H584" s="233"/>
      <c r="I584" s="233"/>
      <c r="J584" s="233"/>
      <c r="K584" s="233"/>
      <c r="L584" s="233"/>
      <c r="M584" s="233"/>
      <c r="N584" s="233"/>
      <c r="O584" s="254"/>
      <c r="P584" s="1"/>
      <c r="Q584" s="266"/>
      <c r="R584" s="233"/>
      <c r="S584" s="233"/>
      <c r="T584" s="254"/>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row>
    <row r="585" spans="1:44" x14ac:dyDescent="0.35">
      <c r="A585" s="674"/>
      <c r="B585" s="265" t="s">
        <v>78</v>
      </c>
      <c r="C585" s="231"/>
      <c r="D585" s="231"/>
      <c r="E585" s="231">
        <f t="shared" si="84"/>
        <v>1</v>
      </c>
      <c r="F585" s="231">
        <v>1440</v>
      </c>
      <c r="G585" s="191"/>
      <c r="H585" s="231">
        <v>0</v>
      </c>
      <c r="I585" s="231">
        <v>30</v>
      </c>
      <c r="J585" s="252" t="s">
        <v>186</v>
      </c>
      <c r="K585" s="231">
        <v>3</v>
      </c>
      <c r="L585" s="231">
        <v>1</v>
      </c>
      <c r="M585" s="231" t="s">
        <v>184</v>
      </c>
      <c r="N585" s="231">
        <v>0</v>
      </c>
      <c r="O585" s="251">
        <v>0</v>
      </c>
      <c r="P585" s="1"/>
      <c r="Q585" s="265" t="s">
        <v>192</v>
      </c>
      <c r="R585" s="231"/>
      <c r="S585" s="231"/>
      <c r="T585" s="251">
        <v>0</v>
      </c>
      <c r="U585" s="1"/>
      <c r="V585" s="83">
        <v>150</v>
      </c>
      <c r="W585" s="84">
        <v>20</v>
      </c>
      <c r="X585" s="84">
        <v>5</v>
      </c>
      <c r="Y585" s="84">
        <v>10</v>
      </c>
      <c r="Z585" s="84"/>
      <c r="AA585" s="83">
        <v>150</v>
      </c>
      <c r="AB585" s="84">
        <v>15</v>
      </c>
      <c r="AC585" s="84">
        <v>5</v>
      </c>
      <c r="AD585" s="84">
        <v>15</v>
      </c>
      <c r="AE585" s="85"/>
      <c r="AF585" s="84">
        <v>150</v>
      </c>
      <c r="AG585" s="84">
        <v>10</v>
      </c>
      <c r="AH585" s="84">
        <v>5</v>
      </c>
      <c r="AI585" s="84">
        <v>20</v>
      </c>
      <c r="AJ585" s="84"/>
      <c r="AK585" s="83">
        <v>580.12</v>
      </c>
      <c r="AL585" s="86" t="s">
        <v>193</v>
      </c>
      <c r="AM585" s="84">
        <v>420.57900000000001</v>
      </c>
      <c r="AN585" s="86" t="s">
        <v>193</v>
      </c>
      <c r="AO585" s="84">
        <v>0.41899999999999998</v>
      </c>
      <c r="AP585" s="85">
        <v>1201.144</v>
      </c>
      <c r="AQ585" s="1"/>
      <c r="AR585" s="1"/>
    </row>
    <row r="586" spans="1:44" x14ac:dyDescent="0.35">
      <c r="A586" s="674"/>
      <c r="B586" s="266" t="s">
        <v>79</v>
      </c>
      <c r="C586" s="233"/>
      <c r="D586" s="233"/>
      <c r="E586" s="233">
        <f>COUNTA(Q586:S586)</f>
        <v>1</v>
      </c>
      <c r="F586" s="233">
        <v>1440</v>
      </c>
      <c r="G586" s="191"/>
      <c r="H586" s="233">
        <v>0</v>
      </c>
      <c r="I586" s="233">
        <v>30</v>
      </c>
      <c r="J586" s="233" t="s">
        <v>186</v>
      </c>
      <c r="K586" s="233">
        <v>3</v>
      </c>
      <c r="L586" s="233">
        <v>1</v>
      </c>
      <c r="M586" s="233" t="s">
        <v>184</v>
      </c>
      <c r="N586" s="233">
        <v>0</v>
      </c>
      <c r="O586" s="254">
        <v>0</v>
      </c>
      <c r="P586" s="1"/>
      <c r="Q586" s="266" t="s">
        <v>192</v>
      </c>
      <c r="R586" s="233"/>
      <c r="S586" s="233"/>
      <c r="T586" s="254"/>
      <c r="U586" s="1"/>
      <c r="V586" s="87"/>
      <c r="W586" s="88"/>
      <c r="X586" s="88"/>
      <c r="Y586" s="88"/>
      <c r="Z586" s="88"/>
      <c r="AA586" s="87"/>
      <c r="AB586" s="88"/>
      <c r="AC586" s="88"/>
      <c r="AD586" s="88"/>
      <c r="AE586" s="89"/>
      <c r="AF586" s="88"/>
      <c r="AG586" s="88"/>
      <c r="AH586" s="88"/>
      <c r="AI586" s="88"/>
      <c r="AJ586" s="88"/>
      <c r="AK586" s="87"/>
      <c r="AL586" s="88"/>
      <c r="AM586" s="88"/>
      <c r="AN586" s="88"/>
      <c r="AO586" s="88"/>
      <c r="AP586" s="89"/>
      <c r="AQ586" s="1"/>
      <c r="AR586" s="1"/>
    </row>
    <row r="587" spans="1:44" ht="15" thickBot="1" x14ac:dyDescent="0.4">
      <c r="A587" s="674"/>
      <c r="B587" s="293"/>
      <c r="C587" s="232"/>
      <c r="D587" s="232"/>
      <c r="E587" s="231">
        <f t="shared" si="84"/>
        <v>0</v>
      </c>
      <c r="F587" s="253"/>
      <c r="G587" s="191"/>
      <c r="H587" s="232"/>
      <c r="I587" s="232"/>
      <c r="J587" s="232"/>
      <c r="K587" s="232"/>
      <c r="L587" s="232"/>
      <c r="M587" s="232"/>
      <c r="N587" s="232"/>
      <c r="O587" s="253"/>
      <c r="P587" s="1"/>
      <c r="Q587" s="280"/>
      <c r="R587" s="281"/>
      <c r="S587" s="281"/>
      <c r="T587" s="282"/>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row>
    <row r="588" spans="1:44" x14ac:dyDescent="0.35">
      <c r="A588" s="664" t="s">
        <v>80</v>
      </c>
      <c r="B588" s="283" t="s">
        <v>81</v>
      </c>
      <c r="C588" s="234"/>
      <c r="D588" s="234"/>
      <c r="E588" s="234">
        <f>COUNTA(Q588:S588)</f>
        <v>0</v>
      </c>
      <c r="F588" s="235"/>
      <c r="G588" s="190"/>
      <c r="H588" s="234"/>
      <c r="I588" s="234"/>
      <c r="J588" s="234"/>
      <c r="K588" s="234"/>
      <c r="L588" s="234"/>
      <c r="M588" s="234"/>
      <c r="N588" s="234">
        <v>0</v>
      </c>
      <c r="O588" s="235"/>
      <c r="P588" s="1"/>
      <c r="Q588" s="283"/>
      <c r="R588" s="234"/>
      <c r="S588" s="234"/>
      <c r="T588" s="235"/>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row>
    <row r="589" spans="1:44" x14ac:dyDescent="0.35">
      <c r="A589" s="665"/>
      <c r="B589" s="268" t="s">
        <v>82</v>
      </c>
      <c r="C589" s="238"/>
      <c r="D589" s="238"/>
      <c r="E589" s="238">
        <f>COUNTA(Q593:S593)</f>
        <v>0</v>
      </c>
      <c r="F589" s="239"/>
      <c r="G589" s="191"/>
      <c r="H589" s="238"/>
      <c r="I589" s="238"/>
      <c r="J589" s="238"/>
      <c r="K589" s="238"/>
      <c r="L589" s="238"/>
      <c r="M589" s="238"/>
      <c r="N589" s="238">
        <v>0</v>
      </c>
      <c r="O589" s="239"/>
      <c r="P589" s="1"/>
      <c r="Q589" s="268"/>
      <c r="R589" s="238"/>
      <c r="S589" s="238"/>
      <c r="T589" s="239"/>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row>
    <row r="590" spans="1:44" x14ac:dyDescent="0.35">
      <c r="A590" s="665"/>
      <c r="B590" s="267" t="s">
        <v>78</v>
      </c>
      <c r="C590" s="236">
        <v>1</v>
      </c>
      <c r="D590" s="236">
        <v>100</v>
      </c>
      <c r="E590" s="236">
        <f t="shared" ref="E590" si="85">COUNTA(Q590:S590)</f>
        <v>0</v>
      </c>
      <c r="F590" s="237">
        <v>96</v>
      </c>
      <c r="G590" s="191"/>
      <c r="H590" s="236">
        <v>0.1</v>
      </c>
      <c r="I590" s="236">
        <v>5</v>
      </c>
      <c r="J590" s="236" t="s">
        <v>184</v>
      </c>
      <c r="K590" s="236">
        <v>0</v>
      </c>
      <c r="L590" s="236">
        <v>1</v>
      </c>
      <c r="M590" s="236" t="s">
        <v>184</v>
      </c>
      <c r="N590" s="236">
        <v>0</v>
      </c>
      <c r="O590" s="237">
        <v>0</v>
      </c>
      <c r="P590" s="1"/>
      <c r="Q590" s="267"/>
      <c r="R590" s="236"/>
      <c r="S590" s="236"/>
      <c r="T590" s="237"/>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row>
    <row r="591" spans="1:44" x14ac:dyDescent="0.35">
      <c r="A591" s="665"/>
      <c r="B591" s="268"/>
      <c r="C591" s="238"/>
      <c r="D591" s="238"/>
      <c r="E591" s="238">
        <f t="shared" ref="E591" si="86">COUNTA(Q595:S595)</f>
        <v>0</v>
      </c>
      <c r="F591" s="239"/>
      <c r="G591" s="191"/>
      <c r="H591" s="238"/>
      <c r="I591" s="238"/>
      <c r="J591" s="238"/>
      <c r="K591" s="238"/>
      <c r="L591" s="238"/>
      <c r="M591" s="238"/>
      <c r="N591" s="238"/>
      <c r="O591" s="239"/>
      <c r="P591" s="1"/>
      <c r="Q591" s="268"/>
      <c r="R591" s="238"/>
      <c r="S591" s="238"/>
      <c r="T591" s="239"/>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row>
    <row r="592" spans="1:44" x14ac:dyDescent="0.35">
      <c r="A592" s="665"/>
      <c r="B592" s="267"/>
      <c r="C592" s="236"/>
      <c r="D592" s="236"/>
      <c r="E592" s="236">
        <f t="shared" ref="E592" si="87">COUNTA(Q592:S592)</f>
        <v>0</v>
      </c>
      <c r="F592" s="237"/>
      <c r="G592" s="191"/>
      <c r="H592" s="236"/>
      <c r="I592" s="236"/>
      <c r="J592" s="236"/>
      <c r="K592" s="236"/>
      <c r="L592" s="236"/>
      <c r="M592" s="236"/>
      <c r="N592" s="236"/>
      <c r="O592" s="237"/>
      <c r="P592" s="1"/>
      <c r="Q592" s="267"/>
      <c r="R592" s="236"/>
      <c r="S592" s="236"/>
      <c r="T592" s="237"/>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row>
    <row r="593" spans="1:44" ht="15" thickBot="1" x14ac:dyDescent="0.4">
      <c r="A593" s="666"/>
      <c r="B593" s="269"/>
      <c r="C593" s="240"/>
      <c r="D593" s="240"/>
      <c r="E593" s="240">
        <f t="shared" ref="E593" si="88">COUNTA(Q597:S597)</f>
        <v>0</v>
      </c>
      <c r="F593" s="241"/>
      <c r="G593" s="194"/>
      <c r="H593" s="240"/>
      <c r="I593" s="240"/>
      <c r="J593" s="240"/>
      <c r="K593" s="240"/>
      <c r="L593" s="240"/>
      <c r="M593" s="240"/>
      <c r="N593" s="240"/>
      <c r="O593" s="241"/>
      <c r="P593" s="1"/>
      <c r="Q593" s="269"/>
      <c r="R593" s="240"/>
      <c r="S593" s="240"/>
      <c r="T593" s="24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row>
    <row r="594" spans="1:44" ht="15" thickBot="1" x14ac:dyDescent="0.4">
      <c r="A594" s="120"/>
      <c r="B594" s="120"/>
      <c r="C594" s="120"/>
      <c r="D594" s="120"/>
      <c r="E594" s="120"/>
      <c r="F594" s="120"/>
      <c r="G594" s="120"/>
      <c r="H594" s="120"/>
      <c r="I594" s="120"/>
      <c r="J594" s="120"/>
      <c r="K594" s="120"/>
      <c r="L594" s="120"/>
      <c r="M594" s="120"/>
      <c r="N594" s="120"/>
      <c r="O594" s="120"/>
      <c r="P594" s="120"/>
      <c r="Q594" s="120"/>
      <c r="R594" s="120"/>
      <c r="S594" s="120"/>
      <c r="T594" s="120"/>
      <c r="U594" s="120"/>
      <c r="V594" s="120"/>
      <c r="W594" s="120"/>
      <c r="X594" s="120"/>
      <c r="Y594" s="120"/>
      <c r="Z594" s="120"/>
      <c r="AA594" s="120"/>
      <c r="AB594" s="120"/>
      <c r="AC594" s="120"/>
      <c r="AD594" s="120"/>
      <c r="AE594" s="120"/>
      <c r="AF594" s="120"/>
      <c r="AG594" s="120"/>
      <c r="AH594" s="120"/>
      <c r="AI594" s="120"/>
      <c r="AJ594" s="120"/>
      <c r="AK594" s="120"/>
      <c r="AL594" s="120"/>
      <c r="AM594" s="120"/>
      <c r="AN594" s="120"/>
      <c r="AO594" s="120"/>
      <c r="AP594" s="120"/>
      <c r="AQ594" s="120"/>
    </row>
    <row r="595" spans="1:44" x14ac:dyDescent="0.35">
      <c r="A595" s="122" t="s">
        <v>152</v>
      </c>
      <c r="B595" s="178" t="s">
        <v>479</v>
      </c>
      <c r="G595" s="120"/>
      <c r="AR595" t="s">
        <v>153</v>
      </c>
    </row>
    <row r="596" spans="1:44" x14ac:dyDescent="0.35">
      <c r="A596" s="123" t="s">
        <v>154</v>
      </c>
      <c r="B596" s="181">
        <v>2</v>
      </c>
      <c r="G596" s="120"/>
      <c r="AR596" t="s">
        <v>155</v>
      </c>
    </row>
    <row r="597" spans="1:44" ht="15" thickBot="1" x14ac:dyDescent="0.4">
      <c r="A597" s="125" t="s">
        <v>156</v>
      </c>
      <c r="B597" s="126" t="s">
        <v>190</v>
      </c>
      <c r="G597" s="120"/>
      <c r="AR597" s="3" t="s">
        <v>158</v>
      </c>
    </row>
    <row r="598" spans="1:44" x14ac:dyDescent="0.35">
      <c r="A598" s="4"/>
      <c r="B598" s="4"/>
      <c r="C598" s="4"/>
      <c r="D598" s="4"/>
      <c r="E598" s="4"/>
      <c r="F598" s="4"/>
      <c r="G598" s="121"/>
      <c r="H598" s="4"/>
      <c r="I598" s="4"/>
      <c r="J598" s="4"/>
      <c r="K598" s="4"/>
      <c r="L598" s="4"/>
      <c r="M598" s="4"/>
      <c r="N598" s="4"/>
      <c r="O598" s="4"/>
      <c r="P598" s="4"/>
      <c r="Q598" s="4"/>
      <c r="R598" s="4"/>
      <c r="S598" s="4"/>
      <c r="T598" s="4"/>
      <c r="U598" s="4"/>
      <c r="V598" s="658" t="s">
        <v>159</v>
      </c>
      <c r="W598" s="659"/>
      <c r="X598" s="659"/>
      <c r="Y598" s="659"/>
      <c r="Z598" s="659"/>
      <c r="AA598" s="658" t="s">
        <v>160</v>
      </c>
      <c r="AB598" s="659"/>
      <c r="AC598" s="659"/>
      <c r="AD598" s="659"/>
      <c r="AE598" s="659"/>
      <c r="AF598" s="658" t="s">
        <v>161</v>
      </c>
      <c r="AG598" s="659"/>
      <c r="AH598" s="659"/>
      <c r="AI598" s="659"/>
      <c r="AJ598" s="660"/>
      <c r="AK598" s="655" t="s">
        <v>162</v>
      </c>
      <c r="AL598" s="656"/>
      <c r="AM598" s="656"/>
      <c r="AN598" s="656"/>
      <c r="AO598" s="656"/>
      <c r="AP598" s="657"/>
      <c r="AQ598" s="4"/>
      <c r="AR598" t="s">
        <v>163</v>
      </c>
    </row>
    <row r="599" spans="1:44" ht="43.5" x14ac:dyDescent="0.35">
      <c r="A599" s="4"/>
      <c r="B599" s="69" t="s">
        <v>56</v>
      </c>
      <c r="C599" s="70" t="s">
        <v>57</v>
      </c>
      <c r="D599" s="70" t="s">
        <v>58</v>
      </c>
      <c r="E599" s="69" t="s">
        <v>164</v>
      </c>
      <c r="F599" s="71" t="s">
        <v>59</v>
      </c>
      <c r="G599" s="121"/>
      <c r="H599" s="284" t="s">
        <v>165</v>
      </c>
      <c r="I599" s="285" t="s">
        <v>166</v>
      </c>
      <c r="J599" s="285" t="s">
        <v>167</v>
      </c>
      <c r="K599" s="286" t="s">
        <v>168</v>
      </c>
      <c r="L599" s="285" t="s">
        <v>169</v>
      </c>
      <c r="M599" s="285" t="s">
        <v>170</v>
      </c>
      <c r="N599" s="285" t="s">
        <v>171</v>
      </c>
      <c r="O599" s="287" t="s">
        <v>172</v>
      </c>
      <c r="Q599" s="114" t="s">
        <v>173</v>
      </c>
      <c r="R599" s="115" t="s">
        <v>174</v>
      </c>
      <c r="S599" s="116" t="s">
        <v>175</v>
      </c>
      <c r="T599" s="72" t="s">
        <v>176</v>
      </c>
      <c r="V599" s="76" t="s">
        <v>177</v>
      </c>
      <c r="W599" s="77" t="s">
        <v>178</v>
      </c>
      <c r="X599" s="77" t="s">
        <v>179</v>
      </c>
      <c r="Y599" s="77" t="s">
        <v>180</v>
      </c>
      <c r="Z599" s="78" t="s">
        <v>181</v>
      </c>
      <c r="AA599" s="76" t="s">
        <v>177</v>
      </c>
      <c r="AB599" s="77" t="s">
        <v>178</v>
      </c>
      <c r="AC599" s="77" t="s">
        <v>179</v>
      </c>
      <c r="AD599" s="77" t="s">
        <v>180</v>
      </c>
      <c r="AE599" s="78" t="s">
        <v>181</v>
      </c>
      <c r="AF599" s="76" t="s">
        <v>177</v>
      </c>
      <c r="AG599" s="77" t="s">
        <v>178</v>
      </c>
      <c r="AH599" s="77" t="s">
        <v>179</v>
      </c>
      <c r="AI599" s="77" t="s">
        <v>180</v>
      </c>
      <c r="AJ599" s="79" t="s">
        <v>181</v>
      </c>
      <c r="AK599" s="80" t="s">
        <v>173</v>
      </c>
      <c r="AL599" s="81"/>
      <c r="AM599" s="81" t="s">
        <v>174</v>
      </c>
      <c r="AN599" s="81"/>
      <c r="AO599" s="81" t="s">
        <v>175</v>
      </c>
      <c r="AP599" s="82"/>
      <c r="AR599" t="s">
        <v>182</v>
      </c>
    </row>
    <row r="600" spans="1:44" ht="15" thickBot="1" x14ac:dyDescent="0.4">
      <c r="F600" s="5"/>
      <c r="G600" s="120"/>
      <c r="AR600" t="s">
        <v>183</v>
      </c>
    </row>
    <row r="601" spans="1:44" x14ac:dyDescent="0.35">
      <c r="A601" s="661" t="s">
        <v>60</v>
      </c>
      <c r="B601" s="255" t="s">
        <v>61</v>
      </c>
      <c r="C601" s="212">
        <v>1</v>
      </c>
      <c r="D601" s="212">
        <v>2</v>
      </c>
      <c r="E601" s="212">
        <f t="shared" ref="E601:E620" si="89">COUNTA(Q601:S601)</f>
        <v>2</v>
      </c>
      <c r="F601" s="213" cm="1">
        <f t="array" ref="F601">INDEX(CALCOLI!$R$12:$AC$12, ,_xlfn.XMATCH(B597,CALCOLI!$R$1:$AC$1,0))</f>
        <v>330</v>
      </c>
      <c r="G601" s="190"/>
      <c r="H601" s="255">
        <v>0.1</v>
      </c>
      <c r="I601" s="212">
        <v>10</v>
      </c>
      <c r="J601" s="212" t="s">
        <v>184</v>
      </c>
      <c r="K601" s="212">
        <v>0</v>
      </c>
      <c r="L601" s="212">
        <v>1</v>
      </c>
      <c r="M601" s="212" t="s">
        <v>184</v>
      </c>
      <c r="N601" s="212">
        <v>0</v>
      </c>
      <c r="O601" s="256">
        <v>0</v>
      </c>
      <c r="P601" s="1"/>
      <c r="Q601" s="255" t="str" cm="1">
        <f t="array" ref="Q601">INDEX(CALCOLI!$R$17:$AC$17, ,_xlfn.XMATCH(B597,CALCOLI!$R$1:$AC$1,0))</f>
        <v>264,324</v>
      </c>
      <c r="R601" s="212" t="str" cm="1">
        <f t="array" ref="R601">INDEX(CALCOLI!$R$18:$AC$18, ,_xlfn.XMATCH(B597,CALCOLI!$R$1:$AC$1,0))</f>
        <v>1037,1307</v>
      </c>
      <c r="S601" s="212"/>
      <c r="T601" s="256">
        <v>0.1</v>
      </c>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t="s">
        <v>185</v>
      </c>
    </row>
    <row r="602" spans="1:44" x14ac:dyDescent="0.35">
      <c r="A602" s="662"/>
      <c r="B602" s="288" t="s">
        <v>62</v>
      </c>
      <c r="C602" s="214">
        <v>1</v>
      </c>
      <c r="D602" s="214">
        <v>12</v>
      </c>
      <c r="E602" s="214">
        <f t="shared" si="89"/>
        <v>2</v>
      </c>
      <c r="F602" s="215" cm="1">
        <f t="array" ref="F602">INDEX(CALCOLI!$R$12:$AC$12, ,_xlfn.XMATCH(B597,CALCOLI!$R$1:$AC$1,0))</f>
        <v>330</v>
      </c>
      <c r="G602" s="191"/>
      <c r="H602" s="257">
        <v>0.1</v>
      </c>
      <c r="I602" s="215">
        <v>10</v>
      </c>
      <c r="J602" s="215" t="s">
        <v>184</v>
      </c>
      <c r="K602" s="215">
        <v>0</v>
      </c>
      <c r="L602" s="215">
        <v>1</v>
      </c>
      <c r="M602" s="215" t="s">
        <v>184</v>
      </c>
      <c r="N602" s="215">
        <v>0</v>
      </c>
      <c r="O602" s="258">
        <v>0</v>
      </c>
      <c r="P602" s="1"/>
      <c r="Q602" s="257" t="str" cm="1">
        <f t="array" ref="Q602">INDEX(CALCOLI!$R$17:$AC$17, ,_xlfn.XMATCH(B597,CALCOLI!$R$1:$AC$1,0))</f>
        <v>264,324</v>
      </c>
      <c r="R602" s="215" t="str" cm="1">
        <f t="array" ref="R602">INDEX(CALCOLI!$R$18:$AC$18, ,_xlfn.XMATCH(B597,CALCOLI!$R$1:$AC$1,0))</f>
        <v>1037,1307</v>
      </c>
      <c r="S602" s="215"/>
      <c r="T602" s="258">
        <v>0.1</v>
      </c>
      <c r="U602" s="1"/>
      <c r="V602" s="192"/>
      <c r="W602" s="1"/>
      <c r="X602" s="1"/>
      <c r="Y602" s="192"/>
      <c r="Z602" s="192"/>
      <c r="AA602" s="192"/>
      <c r="AB602" s="192"/>
      <c r="AC602" s="192"/>
      <c r="AD602" s="192"/>
      <c r="AE602" s="1"/>
      <c r="AF602" s="1"/>
      <c r="AG602" s="1"/>
      <c r="AH602" s="1"/>
      <c r="AI602" s="1"/>
      <c r="AJ602" s="1"/>
      <c r="AK602" s="1"/>
      <c r="AL602" s="1"/>
      <c r="AM602" s="1"/>
      <c r="AN602" s="1"/>
      <c r="AO602" s="1"/>
      <c r="AP602" s="1"/>
      <c r="AQ602" s="1"/>
      <c r="AR602" s="1" t="s">
        <v>157</v>
      </c>
    </row>
    <row r="603" spans="1:44" x14ac:dyDescent="0.35">
      <c r="A603" s="662"/>
      <c r="B603" s="259" t="s">
        <v>63</v>
      </c>
      <c r="C603" s="218"/>
      <c r="D603" s="218"/>
      <c r="E603" s="217">
        <f t="shared" si="89"/>
        <v>2</v>
      </c>
      <c r="F603" s="219" cm="1">
        <f t="array" ref="F603">INDEX(CALCOLI!$R$20:$AC$20, ,_xlfn.XMATCH(B597,CALCOLI!$R$1:$AC$1,0))</f>
        <v>667</v>
      </c>
      <c r="G603" s="193"/>
      <c r="H603" s="259">
        <v>0.1</v>
      </c>
      <c r="I603" s="217">
        <v>1</v>
      </c>
      <c r="J603" s="217" t="s">
        <v>184</v>
      </c>
      <c r="K603" s="217">
        <v>0</v>
      </c>
      <c r="L603" s="217">
        <v>1</v>
      </c>
      <c r="M603" s="217" t="s">
        <v>186</v>
      </c>
      <c r="N603" s="217">
        <v>0</v>
      </c>
      <c r="O603" s="260">
        <v>2</v>
      </c>
      <c r="P603" s="1"/>
      <c r="Q603" s="259" t="str" cm="1">
        <f t="array" ref="Q603">INDEX(CALCOLI!$R$21:$AC$21, ,_xlfn.XMATCH(B597,CALCOLI!$R$1:$AC$1,0))</f>
        <v>1067,1440</v>
      </c>
      <c r="R603" s="217" t="str" cm="1">
        <f t="array" ref="R603">INDEX(CALCOLI!$R$22:$AC$22, ,_xlfn.XMATCH(B597,CALCOLI!$R$1:$AC$1,0))</f>
        <v>0,294</v>
      </c>
      <c r="S603" s="217"/>
      <c r="T603" s="260">
        <v>0.1</v>
      </c>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t="s">
        <v>187</v>
      </c>
    </row>
    <row r="604" spans="1:44" ht="15" thickBot="1" x14ac:dyDescent="0.4">
      <c r="A604" s="663"/>
      <c r="B604" s="291"/>
      <c r="C604" s="216"/>
      <c r="D604" s="216"/>
      <c r="E604" s="214">
        <f t="shared" si="89"/>
        <v>0</v>
      </c>
      <c r="F604" s="292"/>
      <c r="G604" s="194"/>
      <c r="H604" s="272"/>
      <c r="I604" s="273"/>
      <c r="J604" s="273"/>
      <c r="K604" s="273"/>
      <c r="L604" s="273"/>
      <c r="M604" s="273"/>
      <c r="N604" s="273"/>
      <c r="O604" s="274"/>
      <c r="P604" s="1"/>
      <c r="Q604" s="272"/>
      <c r="R604" s="273"/>
      <c r="S604" s="273"/>
      <c r="T604" s="274"/>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t="s">
        <v>188</v>
      </c>
    </row>
    <row r="605" spans="1:44" x14ac:dyDescent="0.35">
      <c r="A605" s="667" t="s">
        <v>64</v>
      </c>
      <c r="B605" s="275" t="s">
        <v>65</v>
      </c>
      <c r="C605" s="220">
        <v>1</v>
      </c>
      <c r="D605" s="220">
        <v>2</v>
      </c>
      <c r="E605" s="220">
        <f t="shared" si="89"/>
        <v>1</v>
      </c>
      <c r="F605" s="242">
        <v>240</v>
      </c>
      <c r="G605" s="190"/>
      <c r="H605" s="270">
        <v>0.2</v>
      </c>
      <c r="I605" s="270">
        <v>30</v>
      </c>
      <c r="J605" s="270" t="s">
        <v>184</v>
      </c>
      <c r="K605" s="270">
        <v>0</v>
      </c>
      <c r="L605" s="270">
        <v>1</v>
      </c>
      <c r="M605" s="270" t="s">
        <v>184</v>
      </c>
      <c r="N605" s="270">
        <v>0</v>
      </c>
      <c r="O605" s="271">
        <v>0</v>
      </c>
      <c r="P605" s="1"/>
      <c r="Q605" s="566" t="s">
        <v>192</v>
      </c>
      <c r="R605" s="220"/>
      <c r="S605" s="220"/>
      <c r="T605" s="242">
        <v>0.1</v>
      </c>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t="s">
        <v>189</v>
      </c>
    </row>
    <row r="606" spans="1:44" x14ac:dyDescent="0.35">
      <c r="A606" s="668"/>
      <c r="B606" s="262" t="s">
        <v>66</v>
      </c>
      <c r="C606" s="223">
        <v>1</v>
      </c>
      <c r="D606" s="223">
        <v>10</v>
      </c>
      <c r="E606" s="223">
        <f t="shared" si="89"/>
        <v>2</v>
      </c>
      <c r="F606" s="245">
        <v>120</v>
      </c>
      <c r="G606" s="191"/>
      <c r="H606" s="223">
        <v>0.4</v>
      </c>
      <c r="I606" s="223">
        <v>20</v>
      </c>
      <c r="J606" s="223" t="s">
        <v>184</v>
      </c>
      <c r="K606" s="223">
        <v>0</v>
      </c>
      <c r="L606" s="223">
        <v>0.8</v>
      </c>
      <c r="M606" s="223" t="s">
        <v>184</v>
      </c>
      <c r="N606" s="223">
        <v>0</v>
      </c>
      <c r="O606" s="245">
        <v>0</v>
      </c>
      <c r="P606" s="1"/>
      <c r="Q606" s="568" t="s">
        <v>500</v>
      </c>
      <c r="R606" s="569" t="s">
        <v>491</v>
      </c>
      <c r="S606" s="223"/>
      <c r="T606" s="245">
        <v>0.2</v>
      </c>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t="s">
        <v>190</v>
      </c>
    </row>
    <row r="607" spans="1:44" x14ac:dyDescent="0.35">
      <c r="A607" s="668"/>
      <c r="B607" s="261" t="s">
        <v>67</v>
      </c>
      <c r="C607" s="221">
        <v>1</v>
      </c>
      <c r="D607" s="221">
        <v>20</v>
      </c>
      <c r="E607" s="221">
        <f t="shared" si="89"/>
        <v>0</v>
      </c>
      <c r="F607" s="243">
        <v>120</v>
      </c>
      <c r="G607" s="191"/>
      <c r="H607" s="221">
        <v>0.25</v>
      </c>
      <c r="I607" s="221">
        <v>30</v>
      </c>
      <c r="J607" s="221" t="s">
        <v>184</v>
      </c>
      <c r="K607" s="221">
        <v>0</v>
      </c>
      <c r="L607" s="221">
        <v>0.8</v>
      </c>
      <c r="M607" s="221" t="s">
        <v>184</v>
      </c>
      <c r="N607" s="221">
        <v>0</v>
      </c>
      <c r="O607" s="243">
        <v>0</v>
      </c>
      <c r="P607" s="1"/>
      <c r="Q607" s="261"/>
      <c r="R607" s="221"/>
      <c r="S607" s="221"/>
      <c r="T607" s="243">
        <v>0.15</v>
      </c>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row>
    <row r="608" spans="1:44" x14ac:dyDescent="0.35">
      <c r="A608" s="668"/>
      <c r="B608" s="262" t="s">
        <v>68</v>
      </c>
      <c r="C608" s="223"/>
      <c r="D608" s="223"/>
      <c r="E608" s="223">
        <f t="shared" si="89"/>
        <v>0</v>
      </c>
      <c r="F608" s="245"/>
      <c r="G608" s="191"/>
      <c r="H608" s="223">
        <v>0.4</v>
      </c>
      <c r="I608" s="223">
        <v>20</v>
      </c>
      <c r="J608" s="223" t="s">
        <v>184</v>
      </c>
      <c r="K608" s="223">
        <v>0</v>
      </c>
      <c r="L608" s="223">
        <v>0.8</v>
      </c>
      <c r="M608" s="223" t="s">
        <v>184</v>
      </c>
      <c r="N608" s="223">
        <v>0</v>
      </c>
      <c r="O608" s="245">
        <v>0</v>
      </c>
      <c r="P608" s="1"/>
      <c r="Q608" s="262"/>
      <c r="R608" s="223"/>
      <c r="S608" s="223"/>
      <c r="T608" s="245">
        <v>0.2</v>
      </c>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row>
    <row r="609" spans="1:44" ht="15" thickBot="1" x14ac:dyDescent="0.4">
      <c r="A609" s="669"/>
      <c r="B609" s="276"/>
      <c r="C609" s="222"/>
      <c r="D609" s="222"/>
      <c r="E609" s="221">
        <f t="shared" si="89"/>
        <v>0</v>
      </c>
      <c r="F609" s="244"/>
      <c r="G609" s="194"/>
      <c r="H609" s="222"/>
      <c r="I609" s="222"/>
      <c r="J609" s="222"/>
      <c r="K609" s="222"/>
      <c r="L609" s="222"/>
      <c r="M609" s="222"/>
      <c r="N609" s="222"/>
      <c r="O609" s="244"/>
      <c r="P609" s="1"/>
      <c r="Q609" s="276"/>
      <c r="R609" s="222"/>
      <c r="S609" s="222"/>
      <c r="T609" s="244"/>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row>
    <row r="610" spans="1:44" x14ac:dyDescent="0.35">
      <c r="A610" s="670" t="s">
        <v>69</v>
      </c>
      <c r="B610" s="277" t="s">
        <v>70</v>
      </c>
      <c r="C610" s="224">
        <v>1</v>
      </c>
      <c r="D610" s="224">
        <v>20</v>
      </c>
      <c r="E610" s="224">
        <f t="shared" si="89"/>
        <v>2</v>
      </c>
      <c r="F610" s="225" cm="1">
        <f t="array" ref="F610">INDEX(CALCOLI!$R$2:$AC$2, ,_xlfn.XMATCH(B597,CALCOLI!$R$1:$AC$1,0))</f>
        <v>60</v>
      </c>
      <c r="G610" s="190"/>
      <c r="H610" s="224">
        <v>0.2</v>
      </c>
      <c r="I610" s="224">
        <v>30</v>
      </c>
      <c r="J610" s="224" t="s">
        <v>184</v>
      </c>
      <c r="K610" s="224">
        <v>0</v>
      </c>
      <c r="L610" s="224">
        <v>1</v>
      </c>
      <c r="M610" s="224" t="s">
        <v>184</v>
      </c>
      <c r="N610" s="224">
        <v>0</v>
      </c>
      <c r="O610" s="246">
        <v>0</v>
      </c>
      <c r="P610" s="1"/>
      <c r="Q610" s="277" t="str" cm="1">
        <f t="array" ref="Q610">INDEX(CALCOLI!$R$5:$AC$5, ,_xlfn.XMATCH(B597,CALCOLI!$R$1:$AC$1,0))</f>
        <v>360,420</v>
      </c>
      <c r="R610" s="224" t="str" cm="1">
        <f t="array" ref="R610">INDEX(CALCOLI!$R$6:$AC$6, ,_xlfn.XMATCH(B597,CALCOLI!$R$1:$AC$1,0))</f>
        <v>900,900</v>
      </c>
      <c r="S610" s="224"/>
      <c r="T610" s="246">
        <v>0.1</v>
      </c>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row>
    <row r="611" spans="1:44" x14ac:dyDescent="0.35">
      <c r="A611" s="671"/>
      <c r="B611" s="264" t="s">
        <v>71</v>
      </c>
      <c r="C611" s="227"/>
      <c r="D611" s="227"/>
      <c r="E611" s="227">
        <f t="shared" si="89"/>
        <v>2</v>
      </c>
      <c r="F611" s="228" cm="1">
        <f t="array" ref="F611">INDEX(CALCOLI!$R$2:$AC$2, ,_xlfn.XMATCH(B597,CALCOLI!$R$1:$AC$1,0))</f>
        <v>60</v>
      </c>
      <c r="G611" s="191"/>
      <c r="H611" s="227">
        <v>0.2</v>
      </c>
      <c r="I611" s="227">
        <v>30</v>
      </c>
      <c r="J611" s="227" t="s">
        <v>184</v>
      </c>
      <c r="K611" s="227">
        <v>0</v>
      </c>
      <c r="L611" s="227">
        <v>1</v>
      </c>
      <c r="M611" s="227" t="s">
        <v>184</v>
      </c>
      <c r="N611" s="227">
        <v>0</v>
      </c>
      <c r="O611" s="248">
        <v>0</v>
      </c>
      <c r="P611" s="1"/>
      <c r="Q611" s="264" t="str" cm="1">
        <f t="array" ref="Q611">INDEX(CALCOLI!$R$5:$AC$5, ,_xlfn.XMATCH(B597,CALCOLI!$R$1:$AC$1,0))</f>
        <v>360,420</v>
      </c>
      <c r="R611" s="227" t="str" cm="1">
        <f t="array" ref="R611">INDEX(CALCOLI!$R$6:$AC$6, ,_xlfn.XMATCH(B597,CALCOLI!$R$1:$AC$1,0))</f>
        <v>900,900</v>
      </c>
      <c r="S611" s="227"/>
      <c r="T611" s="248">
        <v>0.1</v>
      </c>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row>
    <row r="612" spans="1:44" x14ac:dyDescent="0.35">
      <c r="A612" s="671"/>
      <c r="B612" s="263" t="s">
        <v>72</v>
      </c>
      <c r="C612" s="226"/>
      <c r="D612" s="226"/>
      <c r="E612" s="226">
        <f t="shared" si="89"/>
        <v>0</v>
      </c>
      <c r="F612" s="247"/>
      <c r="G612" s="191"/>
      <c r="H612" s="226">
        <v>0.2</v>
      </c>
      <c r="I612" s="226">
        <v>30</v>
      </c>
      <c r="J612" s="226" t="s">
        <v>191</v>
      </c>
      <c r="K612" s="226">
        <v>0</v>
      </c>
      <c r="L612" s="226">
        <v>1</v>
      </c>
      <c r="M612" s="226" t="s">
        <v>184</v>
      </c>
      <c r="N612" s="226">
        <v>0</v>
      </c>
      <c r="O612" s="247">
        <v>0</v>
      </c>
      <c r="P612" s="1"/>
      <c r="Q612" s="263"/>
      <c r="R612" s="226"/>
      <c r="S612" s="226"/>
      <c r="T612" s="247">
        <v>0.1</v>
      </c>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row>
    <row r="613" spans="1:44" ht="15" thickBot="1" x14ac:dyDescent="0.4">
      <c r="A613" s="672"/>
      <c r="B613" s="278"/>
      <c r="C613" s="229"/>
      <c r="D613" s="229"/>
      <c r="E613" s="227">
        <f t="shared" si="89"/>
        <v>0</v>
      </c>
      <c r="F613" s="249"/>
      <c r="G613" s="194"/>
      <c r="H613" s="229"/>
      <c r="I613" s="229"/>
      <c r="J613" s="229"/>
      <c r="K613" s="229"/>
      <c r="L613" s="229"/>
      <c r="M613" s="229"/>
      <c r="N613" s="229"/>
      <c r="O613" s="249"/>
      <c r="P613" s="1"/>
      <c r="Q613" s="278"/>
      <c r="R613" s="229"/>
      <c r="S613" s="229"/>
      <c r="T613" s="249"/>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row>
    <row r="614" spans="1:44" x14ac:dyDescent="0.35">
      <c r="A614" s="673" t="s">
        <v>73</v>
      </c>
      <c r="B614" s="279" t="s">
        <v>74</v>
      </c>
      <c r="C614" s="230"/>
      <c r="D614" s="230"/>
      <c r="E614" s="230">
        <f t="shared" si="89"/>
        <v>0</v>
      </c>
      <c r="F614" s="250"/>
      <c r="G614" s="190"/>
      <c r="H614" s="230">
        <v>0.25</v>
      </c>
      <c r="I614" s="230">
        <v>2</v>
      </c>
      <c r="J614" s="230" t="s">
        <v>184</v>
      </c>
      <c r="K614" s="230">
        <v>0</v>
      </c>
      <c r="L614" s="230">
        <v>0.5</v>
      </c>
      <c r="M614" s="230" t="s">
        <v>184</v>
      </c>
      <c r="N614" s="230">
        <v>0</v>
      </c>
      <c r="O614" s="250">
        <v>0</v>
      </c>
      <c r="P614" s="1"/>
      <c r="Q614" s="279"/>
      <c r="R614" s="230"/>
      <c r="S614" s="230"/>
      <c r="T614" s="250">
        <v>0.2</v>
      </c>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row>
    <row r="615" spans="1:44" x14ac:dyDescent="0.35">
      <c r="A615" s="674"/>
      <c r="B615" s="266" t="s">
        <v>75</v>
      </c>
      <c r="C615" s="233"/>
      <c r="D615" s="233"/>
      <c r="E615" s="233">
        <f t="shared" si="89"/>
        <v>0</v>
      </c>
      <c r="F615" s="254"/>
      <c r="G615" s="191"/>
      <c r="H615" s="233">
        <v>0.25</v>
      </c>
      <c r="I615" s="233">
        <v>2</v>
      </c>
      <c r="J615" s="233" t="s">
        <v>184</v>
      </c>
      <c r="K615" s="233">
        <v>0</v>
      </c>
      <c r="L615" s="233">
        <v>0.5</v>
      </c>
      <c r="M615" s="233" t="s">
        <v>184</v>
      </c>
      <c r="N615" s="233">
        <v>0</v>
      </c>
      <c r="O615" s="254">
        <v>0</v>
      </c>
      <c r="P615" s="1"/>
      <c r="Q615" s="266"/>
      <c r="R615" s="233"/>
      <c r="S615" s="233"/>
      <c r="T615" s="254">
        <v>0.2</v>
      </c>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row>
    <row r="616" spans="1:44" x14ac:dyDescent="0.35">
      <c r="A616" s="674"/>
      <c r="B616" s="265" t="s">
        <v>76</v>
      </c>
      <c r="C616" s="231"/>
      <c r="D616" s="231"/>
      <c r="E616" s="231">
        <f t="shared" si="89"/>
        <v>0</v>
      </c>
      <c r="F616" s="251"/>
      <c r="G616" s="191"/>
      <c r="H616" s="231"/>
      <c r="I616" s="231"/>
      <c r="J616" s="231"/>
      <c r="K616" s="231"/>
      <c r="L616" s="231"/>
      <c r="M616" s="231"/>
      <c r="N616" s="231"/>
      <c r="O616" s="251"/>
      <c r="P616" s="1"/>
      <c r="Q616" s="265"/>
      <c r="R616" s="231"/>
      <c r="S616" s="231"/>
      <c r="T616" s="25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row>
    <row r="617" spans="1:44" x14ac:dyDescent="0.35">
      <c r="A617" s="674"/>
      <c r="B617" s="266" t="s">
        <v>77</v>
      </c>
      <c r="C617" s="233"/>
      <c r="D617" s="233"/>
      <c r="E617" s="233">
        <f t="shared" si="89"/>
        <v>0</v>
      </c>
      <c r="F617" s="254"/>
      <c r="G617" s="191"/>
      <c r="H617" s="233"/>
      <c r="I617" s="233"/>
      <c r="J617" s="233"/>
      <c r="K617" s="233"/>
      <c r="L617" s="233"/>
      <c r="M617" s="233"/>
      <c r="N617" s="233"/>
      <c r="O617" s="254"/>
      <c r="P617" s="1"/>
      <c r="Q617" s="266"/>
      <c r="R617" s="233"/>
      <c r="S617" s="233"/>
      <c r="T617" s="254"/>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row>
    <row r="618" spans="1:44" x14ac:dyDescent="0.35">
      <c r="A618" s="674"/>
      <c r="B618" s="265" t="s">
        <v>78</v>
      </c>
      <c r="C618" s="231"/>
      <c r="D618" s="231"/>
      <c r="E618" s="231">
        <f t="shared" si="89"/>
        <v>1</v>
      </c>
      <c r="F618" s="231">
        <v>1440</v>
      </c>
      <c r="G618" s="191"/>
      <c r="H618" s="231">
        <v>0</v>
      </c>
      <c r="I618" s="231">
        <v>30</v>
      </c>
      <c r="J618" s="252" t="s">
        <v>186</v>
      </c>
      <c r="K618" s="231">
        <v>3</v>
      </c>
      <c r="L618" s="231">
        <v>1</v>
      </c>
      <c r="M618" s="231" t="s">
        <v>184</v>
      </c>
      <c r="N618" s="231">
        <v>0</v>
      </c>
      <c r="O618" s="251">
        <v>0</v>
      </c>
      <c r="P618" s="1"/>
      <c r="Q618" s="265" t="s">
        <v>192</v>
      </c>
      <c r="R618" s="231"/>
      <c r="S618" s="231"/>
      <c r="T618" s="251">
        <v>0</v>
      </c>
      <c r="U618" s="1"/>
      <c r="V618" s="83">
        <v>150</v>
      </c>
      <c r="W618" s="84">
        <v>20</v>
      </c>
      <c r="X618" s="84">
        <v>5</v>
      </c>
      <c r="Y618" s="84">
        <v>10</v>
      </c>
      <c r="Z618" s="84"/>
      <c r="AA618" s="83">
        <v>150</v>
      </c>
      <c r="AB618" s="84">
        <v>15</v>
      </c>
      <c r="AC618" s="84">
        <v>5</v>
      </c>
      <c r="AD618" s="84">
        <v>15</v>
      </c>
      <c r="AE618" s="85"/>
      <c r="AF618" s="84">
        <v>150</v>
      </c>
      <c r="AG618" s="84">
        <v>10</v>
      </c>
      <c r="AH618" s="84">
        <v>5</v>
      </c>
      <c r="AI618" s="84">
        <v>20</v>
      </c>
      <c r="AJ618" s="84"/>
      <c r="AK618" s="83">
        <v>580.12</v>
      </c>
      <c r="AL618" s="86" t="s">
        <v>193</v>
      </c>
      <c r="AM618" s="84">
        <v>420.57900000000001</v>
      </c>
      <c r="AN618" s="86" t="s">
        <v>193</v>
      </c>
      <c r="AO618" s="84">
        <v>0.41899999999999998</v>
      </c>
      <c r="AP618" s="85">
        <v>1201.144</v>
      </c>
      <c r="AQ618" s="1"/>
      <c r="AR618" s="1"/>
    </row>
    <row r="619" spans="1:44" x14ac:dyDescent="0.35">
      <c r="A619" s="674"/>
      <c r="B619" s="266" t="s">
        <v>79</v>
      </c>
      <c r="C619" s="233"/>
      <c r="D619" s="233"/>
      <c r="E619" s="233">
        <f>COUNTA(Q619:S619)</f>
        <v>1</v>
      </c>
      <c r="F619" s="233">
        <v>1440</v>
      </c>
      <c r="G619" s="191"/>
      <c r="H619" s="233">
        <v>0</v>
      </c>
      <c r="I619" s="233">
        <v>30</v>
      </c>
      <c r="J619" s="233" t="s">
        <v>186</v>
      </c>
      <c r="K619" s="233">
        <v>3</v>
      </c>
      <c r="L619" s="233">
        <v>1</v>
      </c>
      <c r="M619" s="233" t="s">
        <v>184</v>
      </c>
      <c r="N619" s="233">
        <v>0</v>
      </c>
      <c r="O619" s="254">
        <v>0</v>
      </c>
      <c r="P619" s="1"/>
      <c r="Q619" s="266" t="s">
        <v>192</v>
      </c>
      <c r="R619" s="233"/>
      <c r="S619" s="233"/>
      <c r="T619" s="254"/>
      <c r="U619" s="1"/>
      <c r="V619" s="87"/>
      <c r="W619" s="88"/>
      <c r="X619" s="88"/>
      <c r="Y619" s="88"/>
      <c r="Z619" s="88"/>
      <c r="AA619" s="87"/>
      <c r="AB619" s="88"/>
      <c r="AC619" s="88"/>
      <c r="AD619" s="88"/>
      <c r="AE619" s="89"/>
      <c r="AF619" s="88"/>
      <c r="AG619" s="88"/>
      <c r="AH619" s="88"/>
      <c r="AI619" s="88"/>
      <c r="AJ619" s="88"/>
      <c r="AK619" s="87"/>
      <c r="AL619" s="88"/>
      <c r="AM619" s="88"/>
      <c r="AN619" s="88"/>
      <c r="AO619" s="88"/>
      <c r="AP619" s="89"/>
      <c r="AQ619" s="1"/>
      <c r="AR619" s="1"/>
    </row>
    <row r="620" spans="1:44" ht="15" thickBot="1" x14ac:dyDescent="0.4">
      <c r="A620" s="674"/>
      <c r="B620" s="293"/>
      <c r="C620" s="232"/>
      <c r="D620" s="232"/>
      <c r="E620" s="231">
        <f t="shared" si="89"/>
        <v>0</v>
      </c>
      <c r="F620" s="253"/>
      <c r="G620" s="191"/>
      <c r="H620" s="232"/>
      <c r="I620" s="232"/>
      <c r="J620" s="232"/>
      <c r="K620" s="232"/>
      <c r="L620" s="232"/>
      <c r="M620" s="232"/>
      <c r="N620" s="232"/>
      <c r="O620" s="253"/>
      <c r="P620" s="1"/>
      <c r="Q620" s="280"/>
      <c r="R620" s="281"/>
      <c r="S620" s="281"/>
      <c r="T620" s="282"/>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row>
    <row r="621" spans="1:44" x14ac:dyDescent="0.35">
      <c r="A621" s="664" t="s">
        <v>80</v>
      </c>
      <c r="B621" s="283" t="s">
        <v>81</v>
      </c>
      <c r="C621" s="234"/>
      <c r="D621" s="234"/>
      <c r="E621" s="234">
        <f>COUNTA(Q621:S621)</f>
        <v>0</v>
      </c>
      <c r="F621" s="235"/>
      <c r="G621" s="190"/>
      <c r="H621" s="234"/>
      <c r="I621" s="234"/>
      <c r="J621" s="234"/>
      <c r="K621" s="234"/>
      <c r="L621" s="234"/>
      <c r="M621" s="234"/>
      <c r="N621" s="234">
        <v>0</v>
      </c>
      <c r="O621" s="235"/>
      <c r="P621" s="1"/>
      <c r="Q621" s="283"/>
      <c r="R621" s="234"/>
      <c r="S621" s="234"/>
      <c r="T621" s="235"/>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row>
    <row r="622" spans="1:44" x14ac:dyDescent="0.35">
      <c r="A622" s="665"/>
      <c r="B622" s="268" t="s">
        <v>82</v>
      </c>
      <c r="C622" s="238"/>
      <c r="D622" s="238"/>
      <c r="E622" s="238">
        <f>COUNTA(Q626:S626)</f>
        <v>0</v>
      </c>
      <c r="F622" s="239"/>
      <c r="G622" s="191"/>
      <c r="H622" s="238"/>
      <c r="I622" s="238"/>
      <c r="J622" s="238"/>
      <c r="K622" s="238"/>
      <c r="L622" s="238"/>
      <c r="M622" s="238"/>
      <c r="N622" s="238">
        <v>0</v>
      </c>
      <c r="O622" s="239"/>
      <c r="P622" s="1"/>
      <c r="Q622" s="268"/>
      <c r="R622" s="238"/>
      <c r="S622" s="238"/>
      <c r="T622" s="239"/>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row>
    <row r="623" spans="1:44" x14ac:dyDescent="0.35">
      <c r="A623" s="665"/>
      <c r="B623" s="267"/>
      <c r="C623" s="236"/>
      <c r="D623" s="236"/>
      <c r="E623" s="236">
        <f t="shared" ref="E623" si="90">COUNTA(Q623:S623)</f>
        <v>0</v>
      </c>
      <c r="F623" s="237"/>
      <c r="G623" s="191"/>
      <c r="H623" s="236"/>
      <c r="I623" s="236"/>
      <c r="J623" s="236"/>
      <c r="K623" s="236"/>
      <c r="L623" s="236"/>
      <c r="M623" s="236"/>
      <c r="N623" s="236"/>
      <c r="O623" s="237"/>
      <c r="P623" s="1"/>
      <c r="Q623" s="267"/>
      <c r="R623" s="236"/>
      <c r="S623" s="236"/>
      <c r="T623" s="237"/>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row>
    <row r="624" spans="1:44" x14ac:dyDescent="0.35">
      <c r="A624" s="665"/>
      <c r="B624" s="268"/>
      <c r="C624" s="238"/>
      <c r="D624" s="238"/>
      <c r="E624" s="238">
        <f t="shared" ref="E624" si="91">COUNTA(Q628:S628)</f>
        <v>0</v>
      </c>
      <c r="F624" s="239"/>
      <c r="G624" s="191"/>
      <c r="H624" s="238"/>
      <c r="I624" s="238"/>
      <c r="J624" s="238"/>
      <c r="K624" s="238"/>
      <c r="L624" s="238"/>
      <c r="M624" s="238"/>
      <c r="N624" s="238"/>
      <c r="O624" s="239"/>
      <c r="P624" s="1"/>
      <c r="Q624" s="268"/>
      <c r="R624" s="238"/>
      <c r="S624" s="238"/>
      <c r="T624" s="239"/>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row>
    <row r="625" spans="1:44" x14ac:dyDescent="0.35">
      <c r="A625" s="665"/>
      <c r="B625" s="267"/>
      <c r="C625" s="236"/>
      <c r="D625" s="236"/>
      <c r="E625" s="236">
        <f t="shared" ref="E625" si="92">COUNTA(Q625:S625)</f>
        <v>0</v>
      </c>
      <c r="F625" s="237"/>
      <c r="G625" s="191"/>
      <c r="H625" s="236"/>
      <c r="I625" s="236"/>
      <c r="J625" s="236"/>
      <c r="K625" s="236"/>
      <c r="L625" s="236"/>
      <c r="M625" s="236"/>
      <c r="N625" s="236"/>
      <c r="O625" s="237"/>
      <c r="P625" s="1"/>
      <c r="Q625" s="267"/>
      <c r="R625" s="236"/>
      <c r="S625" s="236"/>
      <c r="T625" s="237"/>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row>
    <row r="626" spans="1:44" ht="15" thickBot="1" x14ac:dyDescent="0.4">
      <c r="A626" s="666"/>
      <c r="B626" s="269"/>
      <c r="C626" s="240"/>
      <c r="D626" s="240"/>
      <c r="E626" s="240">
        <f t="shared" ref="E626" si="93">COUNTA(Q630:S630)</f>
        <v>0</v>
      </c>
      <c r="F626" s="241"/>
      <c r="G626" s="194"/>
      <c r="H626" s="240"/>
      <c r="I626" s="240"/>
      <c r="J626" s="240"/>
      <c r="K626" s="240"/>
      <c r="L626" s="240"/>
      <c r="M626" s="240"/>
      <c r="N626" s="240"/>
      <c r="O626" s="241"/>
      <c r="P626" s="1"/>
      <c r="Q626" s="269"/>
      <c r="R626" s="240"/>
      <c r="S626" s="240"/>
      <c r="T626" s="24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row>
    <row r="627" spans="1:44" ht="15" thickBot="1" x14ac:dyDescent="0.4">
      <c r="A627" s="120"/>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row>
    <row r="628" spans="1:44" x14ac:dyDescent="0.35">
      <c r="A628" s="122" t="s">
        <v>152</v>
      </c>
      <c r="B628" s="178" t="s">
        <v>467</v>
      </c>
      <c r="G628" s="120"/>
      <c r="AR628" t="s">
        <v>153</v>
      </c>
    </row>
    <row r="629" spans="1:44" x14ac:dyDescent="0.35">
      <c r="A629" s="123" t="s">
        <v>154</v>
      </c>
      <c r="B629" s="181">
        <v>2</v>
      </c>
      <c r="G629" s="120"/>
      <c r="AR629" t="s">
        <v>155</v>
      </c>
    </row>
    <row r="630" spans="1:44" ht="15" thickBot="1" x14ac:dyDescent="0.4">
      <c r="A630" s="125" t="s">
        <v>156</v>
      </c>
      <c r="B630" s="126" t="s">
        <v>190</v>
      </c>
      <c r="G630" s="120"/>
      <c r="AR630" s="3" t="s">
        <v>158</v>
      </c>
    </row>
    <row r="631" spans="1:44" x14ac:dyDescent="0.35">
      <c r="A631" s="4"/>
      <c r="B631" s="4"/>
      <c r="C631" s="4"/>
      <c r="D631" s="4"/>
      <c r="E631" s="4"/>
      <c r="F631" s="4"/>
      <c r="G631" s="121"/>
      <c r="H631" s="4"/>
      <c r="I631" s="4"/>
      <c r="J631" s="4"/>
      <c r="K631" s="4"/>
      <c r="L631" s="4"/>
      <c r="M631" s="4"/>
      <c r="N631" s="4"/>
      <c r="O631" s="4"/>
      <c r="P631" s="4"/>
      <c r="Q631" s="4"/>
      <c r="R631" s="4"/>
      <c r="S631" s="4"/>
      <c r="T631" s="4"/>
      <c r="U631" s="4"/>
      <c r="V631" s="658" t="s">
        <v>159</v>
      </c>
      <c r="W631" s="659"/>
      <c r="X631" s="659"/>
      <c r="Y631" s="659"/>
      <c r="Z631" s="659"/>
      <c r="AA631" s="658" t="s">
        <v>160</v>
      </c>
      <c r="AB631" s="659"/>
      <c r="AC631" s="659"/>
      <c r="AD631" s="659"/>
      <c r="AE631" s="659"/>
      <c r="AF631" s="658" t="s">
        <v>161</v>
      </c>
      <c r="AG631" s="659"/>
      <c r="AH631" s="659"/>
      <c r="AI631" s="659"/>
      <c r="AJ631" s="660"/>
      <c r="AK631" s="655" t="s">
        <v>162</v>
      </c>
      <c r="AL631" s="656"/>
      <c r="AM631" s="656"/>
      <c r="AN631" s="656"/>
      <c r="AO631" s="656"/>
      <c r="AP631" s="657"/>
      <c r="AQ631" s="4"/>
      <c r="AR631" t="s">
        <v>163</v>
      </c>
    </row>
    <row r="632" spans="1:44" ht="43.5" x14ac:dyDescent="0.35">
      <c r="A632" s="4"/>
      <c r="B632" s="69" t="s">
        <v>56</v>
      </c>
      <c r="C632" s="70" t="s">
        <v>57</v>
      </c>
      <c r="D632" s="70" t="s">
        <v>58</v>
      </c>
      <c r="E632" s="69" t="s">
        <v>164</v>
      </c>
      <c r="F632" s="71" t="s">
        <v>59</v>
      </c>
      <c r="G632" s="121"/>
      <c r="H632" s="284" t="s">
        <v>165</v>
      </c>
      <c r="I632" s="285" t="s">
        <v>166</v>
      </c>
      <c r="J632" s="285" t="s">
        <v>167</v>
      </c>
      <c r="K632" s="286" t="s">
        <v>168</v>
      </c>
      <c r="L632" s="285" t="s">
        <v>169</v>
      </c>
      <c r="M632" s="285" t="s">
        <v>170</v>
      </c>
      <c r="N632" s="285" t="s">
        <v>171</v>
      </c>
      <c r="O632" s="287" t="s">
        <v>172</v>
      </c>
      <c r="Q632" s="114" t="s">
        <v>173</v>
      </c>
      <c r="R632" s="115" t="s">
        <v>174</v>
      </c>
      <c r="S632" s="116" t="s">
        <v>175</v>
      </c>
      <c r="T632" s="72" t="s">
        <v>176</v>
      </c>
      <c r="V632" s="76" t="s">
        <v>177</v>
      </c>
      <c r="W632" s="77" t="s">
        <v>178</v>
      </c>
      <c r="X632" s="77" t="s">
        <v>179</v>
      </c>
      <c r="Y632" s="77" t="s">
        <v>180</v>
      </c>
      <c r="Z632" s="78" t="s">
        <v>181</v>
      </c>
      <c r="AA632" s="76" t="s">
        <v>177</v>
      </c>
      <c r="AB632" s="77" t="s">
        <v>178</v>
      </c>
      <c r="AC632" s="77" t="s">
        <v>179</v>
      </c>
      <c r="AD632" s="77" t="s">
        <v>180</v>
      </c>
      <c r="AE632" s="78" t="s">
        <v>181</v>
      </c>
      <c r="AF632" s="76" t="s">
        <v>177</v>
      </c>
      <c r="AG632" s="77" t="s">
        <v>178</v>
      </c>
      <c r="AH632" s="77" t="s">
        <v>179</v>
      </c>
      <c r="AI632" s="77" t="s">
        <v>180</v>
      </c>
      <c r="AJ632" s="79" t="s">
        <v>181</v>
      </c>
      <c r="AK632" s="80" t="s">
        <v>173</v>
      </c>
      <c r="AL632" s="81"/>
      <c r="AM632" s="81" t="s">
        <v>174</v>
      </c>
      <c r="AN632" s="81"/>
      <c r="AO632" s="81" t="s">
        <v>175</v>
      </c>
      <c r="AP632" s="82"/>
      <c r="AR632" t="s">
        <v>182</v>
      </c>
    </row>
    <row r="633" spans="1:44" ht="15" thickBot="1" x14ac:dyDescent="0.4">
      <c r="F633" s="5"/>
      <c r="G633" s="120"/>
      <c r="AR633" t="s">
        <v>183</v>
      </c>
    </row>
    <row r="634" spans="1:44" x14ac:dyDescent="0.35">
      <c r="A634" s="661" t="s">
        <v>60</v>
      </c>
      <c r="B634" s="255" t="s">
        <v>61</v>
      </c>
      <c r="C634" s="212">
        <v>1</v>
      </c>
      <c r="D634" s="212">
        <v>2</v>
      </c>
      <c r="E634" s="212">
        <f t="shared" ref="E634:E653" si="94">COUNTA(Q634:S634)</f>
        <v>2</v>
      </c>
      <c r="F634" s="213" cm="1">
        <f t="array" ref="F634">INDEX(CALCOLI!$R$12:$AC$12, ,_xlfn.XMATCH(B630,CALCOLI!$R$1:$AC$1,0))</f>
        <v>330</v>
      </c>
      <c r="G634" s="190"/>
      <c r="H634" s="255">
        <v>0.1</v>
      </c>
      <c r="I634" s="212">
        <v>10</v>
      </c>
      <c r="J634" s="212" t="s">
        <v>184</v>
      </c>
      <c r="K634" s="212">
        <v>0</v>
      </c>
      <c r="L634" s="212">
        <v>1</v>
      </c>
      <c r="M634" s="212" t="s">
        <v>184</v>
      </c>
      <c r="N634" s="212">
        <v>0</v>
      </c>
      <c r="O634" s="256">
        <v>0</v>
      </c>
      <c r="P634" s="1"/>
      <c r="Q634" s="255" t="str" cm="1">
        <f t="array" ref="Q634">INDEX(CALCOLI!$R$17:$AC$17, ,_xlfn.XMATCH(B630,CALCOLI!$R$1:$AC$1,0))</f>
        <v>264,324</v>
      </c>
      <c r="R634" s="212" t="str" cm="1">
        <f t="array" ref="R634">INDEX(CALCOLI!$R$18:$AC$18, ,_xlfn.XMATCH(B630,CALCOLI!$R$1:$AC$1,0))</f>
        <v>1037,1307</v>
      </c>
      <c r="S634" s="212"/>
      <c r="T634" s="256">
        <v>0.1</v>
      </c>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t="s">
        <v>185</v>
      </c>
    </row>
    <row r="635" spans="1:44" x14ac:dyDescent="0.35">
      <c r="A635" s="662"/>
      <c r="B635" s="288" t="s">
        <v>62</v>
      </c>
      <c r="C635" s="214">
        <v>1</v>
      </c>
      <c r="D635" s="214">
        <v>12</v>
      </c>
      <c r="E635" s="214">
        <f t="shared" si="94"/>
        <v>2</v>
      </c>
      <c r="F635" s="215" cm="1">
        <f t="array" ref="F635">INDEX(CALCOLI!$R$12:$AC$12, ,_xlfn.XMATCH(B630,CALCOLI!$R$1:$AC$1,0))</f>
        <v>330</v>
      </c>
      <c r="G635" s="191"/>
      <c r="H635" s="257">
        <v>0.1</v>
      </c>
      <c r="I635" s="215">
        <v>10</v>
      </c>
      <c r="J635" s="215" t="s">
        <v>184</v>
      </c>
      <c r="K635" s="215">
        <v>0</v>
      </c>
      <c r="L635" s="215">
        <v>1</v>
      </c>
      <c r="M635" s="215" t="s">
        <v>184</v>
      </c>
      <c r="N635" s="215">
        <v>0</v>
      </c>
      <c r="O635" s="258">
        <v>0</v>
      </c>
      <c r="P635" s="1"/>
      <c r="Q635" s="257" t="str" cm="1">
        <f t="array" ref="Q635">INDEX(CALCOLI!$R$17:$AC$17, ,_xlfn.XMATCH(B630,CALCOLI!$R$1:$AC$1,0))</f>
        <v>264,324</v>
      </c>
      <c r="R635" s="215" t="str" cm="1">
        <f t="array" ref="R635">INDEX(CALCOLI!$R$18:$AC$18, ,_xlfn.XMATCH(B630,CALCOLI!$R$1:$AC$1,0))</f>
        <v>1037,1307</v>
      </c>
      <c r="S635" s="215"/>
      <c r="T635" s="258">
        <v>0.1</v>
      </c>
      <c r="U635" s="1"/>
      <c r="V635" s="192"/>
      <c r="W635" s="1"/>
      <c r="X635" s="1"/>
      <c r="Y635" s="192"/>
      <c r="Z635" s="192"/>
      <c r="AA635" s="192"/>
      <c r="AB635" s="192"/>
      <c r="AC635" s="192"/>
      <c r="AD635" s="192"/>
      <c r="AE635" s="1"/>
      <c r="AF635" s="1"/>
      <c r="AG635" s="1"/>
      <c r="AH635" s="1"/>
      <c r="AI635" s="1"/>
      <c r="AJ635" s="1"/>
      <c r="AK635" s="1"/>
      <c r="AL635" s="1"/>
      <c r="AM635" s="1"/>
      <c r="AN635" s="1"/>
      <c r="AO635" s="1"/>
      <c r="AP635" s="1"/>
      <c r="AQ635" s="1"/>
      <c r="AR635" s="1" t="s">
        <v>157</v>
      </c>
    </row>
    <row r="636" spans="1:44" x14ac:dyDescent="0.35">
      <c r="A636" s="662"/>
      <c r="B636" s="259" t="s">
        <v>63</v>
      </c>
      <c r="C636" s="218"/>
      <c r="D636" s="218"/>
      <c r="E636" s="217">
        <f t="shared" si="94"/>
        <v>2</v>
      </c>
      <c r="F636" s="219" cm="1">
        <f t="array" ref="F636">INDEX(CALCOLI!$R$20:$AC$20, ,_xlfn.XMATCH(B630,CALCOLI!$R$1:$AC$1,0))</f>
        <v>667</v>
      </c>
      <c r="G636" s="193"/>
      <c r="H636" s="259">
        <v>0.1</v>
      </c>
      <c r="I636" s="217">
        <v>1</v>
      </c>
      <c r="J636" s="217" t="s">
        <v>184</v>
      </c>
      <c r="K636" s="217">
        <v>0</v>
      </c>
      <c r="L636" s="217">
        <v>1</v>
      </c>
      <c r="M636" s="217" t="s">
        <v>186</v>
      </c>
      <c r="N636" s="217">
        <v>0</v>
      </c>
      <c r="O636" s="260">
        <v>2</v>
      </c>
      <c r="P636" s="1"/>
      <c r="Q636" s="259" t="str" cm="1">
        <f t="array" ref="Q636">INDEX(CALCOLI!$R$21:$AC$21, ,_xlfn.XMATCH(B630,CALCOLI!$R$1:$AC$1,0))</f>
        <v>1067,1440</v>
      </c>
      <c r="R636" s="217" t="str" cm="1">
        <f t="array" ref="R636">INDEX(CALCOLI!$R$22:$AC$22, ,_xlfn.XMATCH(B630,CALCOLI!$R$1:$AC$1,0))</f>
        <v>0,294</v>
      </c>
      <c r="S636" s="217"/>
      <c r="T636" s="260">
        <v>0.1</v>
      </c>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t="s">
        <v>187</v>
      </c>
    </row>
    <row r="637" spans="1:44" ht="15" thickBot="1" x14ac:dyDescent="0.4">
      <c r="A637" s="663"/>
      <c r="B637" s="291"/>
      <c r="C637" s="216"/>
      <c r="D637" s="216"/>
      <c r="E637" s="214">
        <f t="shared" si="94"/>
        <v>0</v>
      </c>
      <c r="F637" s="292"/>
      <c r="G637" s="194"/>
      <c r="H637" s="272"/>
      <c r="I637" s="273"/>
      <c r="J637" s="273"/>
      <c r="K637" s="273"/>
      <c r="L637" s="273"/>
      <c r="M637" s="273"/>
      <c r="N637" s="273"/>
      <c r="O637" s="274"/>
      <c r="P637" s="1"/>
      <c r="Q637" s="272"/>
      <c r="R637" s="273"/>
      <c r="S637" s="273"/>
      <c r="T637" s="274"/>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t="s">
        <v>188</v>
      </c>
    </row>
    <row r="638" spans="1:44" x14ac:dyDescent="0.35">
      <c r="A638" s="667" t="s">
        <v>64</v>
      </c>
      <c r="B638" s="275" t="s">
        <v>65</v>
      </c>
      <c r="C638" s="220">
        <v>3</v>
      </c>
      <c r="D638" s="220">
        <v>5</v>
      </c>
      <c r="E638" s="220">
        <f t="shared" si="94"/>
        <v>1</v>
      </c>
      <c r="F638" s="242">
        <v>120</v>
      </c>
      <c r="G638" s="190"/>
      <c r="H638" s="270">
        <v>0.2</v>
      </c>
      <c r="I638" s="270">
        <v>30</v>
      </c>
      <c r="J638" s="270" t="s">
        <v>184</v>
      </c>
      <c r="K638" s="270">
        <v>0</v>
      </c>
      <c r="L638" s="270">
        <v>1</v>
      </c>
      <c r="M638" s="270" t="s">
        <v>184</v>
      </c>
      <c r="N638" s="270">
        <v>0</v>
      </c>
      <c r="O638" s="271">
        <v>0</v>
      </c>
      <c r="P638" s="1"/>
      <c r="Q638" s="566" t="s">
        <v>192</v>
      </c>
      <c r="R638" s="220"/>
      <c r="S638" s="220"/>
      <c r="T638" s="242">
        <v>0.1</v>
      </c>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t="s">
        <v>189</v>
      </c>
    </row>
    <row r="639" spans="1:44" x14ac:dyDescent="0.35">
      <c r="A639" s="668"/>
      <c r="B639" s="262" t="s">
        <v>66</v>
      </c>
      <c r="C639" s="223">
        <v>1</v>
      </c>
      <c r="D639" s="223">
        <v>10</v>
      </c>
      <c r="E639" s="223">
        <f t="shared" si="94"/>
        <v>2</v>
      </c>
      <c r="F639" s="245">
        <v>120</v>
      </c>
      <c r="G639" s="191"/>
      <c r="H639" s="223">
        <v>0.4</v>
      </c>
      <c r="I639" s="223">
        <v>20</v>
      </c>
      <c r="J639" s="223" t="s">
        <v>184</v>
      </c>
      <c r="K639" s="223">
        <v>0</v>
      </c>
      <c r="L639" s="223">
        <v>0.8</v>
      </c>
      <c r="M639" s="223" t="s">
        <v>184</v>
      </c>
      <c r="N639" s="223">
        <v>0</v>
      </c>
      <c r="O639" s="245">
        <v>0</v>
      </c>
      <c r="P639" s="1"/>
      <c r="Q639" s="568" t="s">
        <v>500</v>
      </c>
      <c r="R639" s="569" t="s">
        <v>491</v>
      </c>
      <c r="S639" s="223"/>
      <c r="T639" s="245">
        <v>0.2</v>
      </c>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t="s">
        <v>190</v>
      </c>
    </row>
    <row r="640" spans="1:44" x14ac:dyDescent="0.35">
      <c r="A640" s="668"/>
      <c r="B640" s="261" t="s">
        <v>67</v>
      </c>
      <c r="C640" s="221">
        <v>1</v>
      </c>
      <c r="D640" s="221">
        <v>20</v>
      </c>
      <c r="E640" s="221">
        <f t="shared" si="94"/>
        <v>0</v>
      </c>
      <c r="F640" s="243">
        <v>120</v>
      </c>
      <c r="G640" s="191"/>
      <c r="H640" s="221">
        <v>0.25</v>
      </c>
      <c r="I640" s="221">
        <v>30</v>
      </c>
      <c r="J640" s="221" t="s">
        <v>184</v>
      </c>
      <c r="K640" s="221">
        <v>0</v>
      </c>
      <c r="L640" s="221">
        <v>0.8</v>
      </c>
      <c r="M640" s="221" t="s">
        <v>184</v>
      </c>
      <c r="N640" s="221">
        <v>0</v>
      </c>
      <c r="O640" s="243">
        <v>0</v>
      </c>
      <c r="P640" s="1"/>
      <c r="Q640" s="261"/>
      <c r="R640" s="221"/>
      <c r="S640" s="221"/>
      <c r="T640" s="243">
        <v>0.15</v>
      </c>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row>
    <row r="641" spans="1:44" x14ac:dyDescent="0.35">
      <c r="A641" s="668"/>
      <c r="B641" s="262" t="s">
        <v>68</v>
      </c>
      <c r="C641" s="223"/>
      <c r="D641" s="223"/>
      <c r="E641" s="223">
        <f t="shared" si="94"/>
        <v>0</v>
      </c>
      <c r="F641" s="245"/>
      <c r="G641" s="191"/>
      <c r="H641" s="223">
        <v>0.4</v>
      </c>
      <c r="I641" s="223">
        <v>20</v>
      </c>
      <c r="J641" s="223" t="s">
        <v>184</v>
      </c>
      <c r="K641" s="223">
        <v>0</v>
      </c>
      <c r="L641" s="223">
        <v>0.8</v>
      </c>
      <c r="M641" s="223" t="s">
        <v>184</v>
      </c>
      <c r="N641" s="223">
        <v>0</v>
      </c>
      <c r="O641" s="245">
        <v>0</v>
      </c>
      <c r="P641" s="1"/>
      <c r="Q641" s="262"/>
      <c r="R641" s="223"/>
      <c r="S641" s="223"/>
      <c r="T641" s="245">
        <v>0.2</v>
      </c>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row>
    <row r="642" spans="1:44" ht="15" thickBot="1" x14ac:dyDescent="0.4">
      <c r="A642" s="669"/>
      <c r="B642" s="276"/>
      <c r="C642" s="222"/>
      <c r="D642" s="222"/>
      <c r="E642" s="221">
        <f t="shared" si="94"/>
        <v>0</v>
      </c>
      <c r="F642" s="244"/>
      <c r="G642" s="194"/>
      <c r="H642" s="222"/>
      <c r="I642" s="222"/>
      <c r="J642" s="222"/>
      <c r="K642" s="222"/>
      <c r="L642" s="222"/>
      <c r="M642" s="222"/>
      <c r="N642" s="222"/>
      <c r="O642" s="244"/>
      <c r="P642" s="1"/>
      <c r="Q642" s="276"/>
      <c r="R642" s="222"/>
      <c r="S642" s="222"/>
      <c r="T642" s="244"/>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row>
    <row r="643" spans="1:44" x14ac:dyDescent="0.35">
      <c r="A643" s="670" t="s">
        <v>69</v>
      </c>
      <c r="B643" s="277" t="s">
        <v>70</v>
      </c>
      <c r="C643" s="224">
        <v>1</v>
      </c>
      <c r="D643" s="224">
        <v>20</v>
      </c>
      <c r="E643" s="224">
        <f t="shared" si="94"/>
        <v>2</v>
      </c>
      <c r="F643" s="225" cm="1">
        <f t="array" ref="F643">INDEX(CALCOLI!$R$2:$AC$2, ,_xlfn.XMATCH(B630,CALCOLI!$R$1:$AC$1,0))</f>
        <v>60</v>
      </c>
      <c r="G643" s="190"/>
      <c r="H643" s="224">
        <v>0.2</v>
      </c>
      <c r="I643" s="224">
        <v>30</v>
      </c>
      <c r="J643" s="224" t="s">
        <v>184</v>
      </c>
      <c r="K643" s="224">
        <v>0</v>
      </c>
      <c r="L643" s="224">
        <v>1</v>
      </c>
      <c r="M643" s="224" t="s">
        <v>184</v>
      </c>
      <c r="N643" s="224">
        <v>0</v>
      </c>
      <c r="O643" s="246">
        <v>0</v>
      </c>
      <c r="P643" s="1"/>
      <c r="Q643" s="277" t="str" cm="1">
        <f t="array" ref="Q643">INDEX(CALCOLI!$R$5:$AC$5, ,_xlfn.XMATCH(B630,CALCOLI!$R$1:$AC$1,0))</f>
        <v>360,420</v>
      </c>
      <c r="R643" s="224" t="str" cm="1">
        <f t="array" ref="R643">INDEX(CALCOLI!$R$6:$AC$6, ,_xlfn.XMATCH(B630,CALCOLI!$R$1:$AC$1,0))</f>
        <v>900,900</v>
      </c>
      <c r="S643" s="224"/>
      <c r="T643" s="246">
        <v>0.1</v>
      </c>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row>
    <row r="644" spans="1:44" x14ac:dyDescent="0.35">
      <c r="A644" s="671"/>
      <c r="B644" s="264" t="s">
        <v>71</v>
      </c>
      <c r="C644" s="227"/>
      <c r="D644" s="227"/>
      <c r="E644" s="227">
        <f t="shared" si="94"/>
        <v>2</v>
      </c>
      <c r="F644" s="228" cm="1">
        <f t="array" ref="F644">INDEX(CALCOLI!$R$2:$AC$2, ,_xlfn.XMATCH(B630,CALCOLI!$R$1:$AC$1,0))</f>
        <v>60</v>
      </c>
      <c r="G644" s="191"/>
      <c r="H644" s="227">
        <v>0.2</v>
      </c>
      <c r="I644" s="227">
        <v>30</v>
      </c>
      <c r="J644" s="227" t="s">
        <v>184</v>
      </c>
      <c r="K644" s="227">
        <v>0</v>
      </c>
      <c r="L644" s="227">
        <v>1</v>
      </c>
      <c r="M644" s="227" t="s">
        <v>184</v>
      </c>
      <c r="N644" s="227">
        <v>0</v>
      </c>
      <c r="O644" s="248">
        <v>0</v>
      </c>
      <c r="P644" s="1"/>
      <c r="Q644" s="264" t="str" cm="1">
        <f t="array" ref="Q644">INDEX(CALCOLI!$R$5:$AC$5, ,_xlfn.XMATCH(B630,CALCOLI!$R$1:$AC$1,0))</f>
        <v>360,420</v>
      </c>
      <c r="R644" s="227" t="str" cm="1">
        <f t="array" ref="R644">INDEX(CALCOLI!$R$6:$AC$6, ,_xlfn.XMATCH(B630,CALCOLI!$R$1:$AC$1,0))</f>
        <v>900,900</v>
      </c>
      <c r="S644" s="227"/>
      <c r="T644" s="248">
        <v>0.1</v>
      </c>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row>
    <row r="645" spans="1:44" x14ac:dyDescent="0.35">
      <c r="A645" s="671"/>
      <c r="B645" s="263" t="s">
        <v>72</v>
      </c>
      <c r="C645" s="226"/>
      <c r="D645" s="226"/>
      <c r="E645" s="226">
        <f t="shared" si="94"/>
        <v>0</v>
      </c>
      <c r="F645" s="247"/>
      <c r="G645" s="191"/>
      <c r="H645" s="226">
        <v>0.2</v>
      </c>
      <c r="I645" s="226">
        <v>30</v>
      </c>
      <c r="J645" s="226" t="s">
        <v>191</v>
      </c>
      <c r="K645" s="226">
        <v>0</v>
      </c>
      <c r="L645" s="226">
        <v>1</v>
      </c>
      <c r="M645" s="226" t="s">
        <v>184</v>
      </c>
      <c r="N645" s="226">
        <v>0</v>
      </c>
      <c r="O645" s="247">
        <v>0</v>
      </c>
      <c r="P645" s="1"/>
      <c r="Q645" s="263"/>
      <c r="R645" s="226"/>
      <c r="S645" s="226"/>
      <c r="T645" s="247">
        <v>0.1</v>
      </c>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row>
    <row r="646" spans="1:44" ht="15" thickBot="1" x14ac:dyDescent="0.4">
      <c r="A646" s="672"/>
      <c r="B646" s="278"/>
      <c r="C646" s="229"/>
      <c r="D646" s="229"/>
      <c r="E646" s="227">
        <f t="shared" si="94"/>
        <v>0</v>
      </c>
      <c r="F646" s="249"/>
      <c r="G646" s="194"/>
      <c r="H646" s="229"/>
      <c r="I646" s="229"/>
      <c r="J646" s="229"/>
      <c r="K646" s="229"/>
      <c r="L646" s="229"/>
      <c r="M646" s="229"/>
      <c r="N646" s="229"/>
      <c r="O646" s="249"/>
      <c r="P646" s="1"/>
      <c r="Q646" s="278"/>
      <c r="R646" s="229"/>
      <c r="S646" s="229"/>
      <c r="T646" s="249"/>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row>
    <row r="647" spans="1:44" x14ac:dyDescent="0.35">
      <c r="A647" s="673" t="s">
        <v>73</v>
      </c>
      <c r="B647" s="279" t="s">
        <v>74</v>
      </c>
      <c r="C647" s="230"/>
      <c r="D647" s="230"/>
      <c r="E647" s="230">
        <f t="shared" si="94"/>
        <v>0</v>
      </c>
      <c r="F647" s="250"/>
      <c r="G647" s="190"/>
      <c r="H647" s="230">
        <v>0.25</v>
      </c>
      <c r="I647" s="230">
        <v>2</v>
      </c>
      <c r="J647" s="230" t="s">
        <v>184</v>
      </c>
      <c r="K647" s="230">
        <v>0</v>
      </c>
      <c r="L647" s="230">
        <v>0.5</v>
      </c>
      <c r="M647" s="230" t="s">
        <v>184</v>
      </c>
      <c r="N647" s="230">
        <v>0</v>
      </c>
      <c r="O647" s="250">
        <v>0</v>
      </c>
      <c r="P647" s="1"/>
      <c r="Q647" s="279"/>
      <c r="R647" s="230"/>
      <c r="S647" s="230"/>
      <c r="T647" s="250">
        <v>0.2</v>
      </c>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row>
    <row r="648" spans="1:44" x14ac:dyDescent="0.35">
      <c r="A648" s="674"/>
      <c r="B648" s="266" t="s">
        <v>75</v>
      </c>
      <c r="C648" s="233"/>
      <c r="D648" s="233"/>
      <c r="E648" s="233">
        <f t="shared" si="94"/>
        <v>0</v>
      </c>
      <c r="F648" s="254"/>
      <c r="G648" s="191"/>
      <c r="H648" s="233">
        <v>0.25</v>
      </c>
      <c r="I648" s="233">
        <v>2</v>
      </c>
      <c r="J648" s="233" t="s">
        <v>184</v>
      </c>
      <c r="K648" s="233">
        <v>0</v>
      </c>
      <c r="L648" s="233">
        <v>0.5</v>
      </c>
      <c r="M648" s="233" t="s">
        <v>184</v>
      </c>
      <c r="N648" s="233">
        <v>0</v>
      </c>
      <c r="O648" s="254">
        <v>0</v>
      </c>
      <c r="P648" s="1"/>
      <c r="Q648" s="266"/>
      <c r="R648" s="233"/>
      <c r="S648" s="233"/>
      <c r="T648" s="254">
        <v>0.2</v>
      </c>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row>
    <row r="649" spans="1:44" x14ac:dyDescent="0.35">
      <c r="A649" s="674"/>
      <c r="B649" s="265" t="s">
        <v>76</v>
      </c>
      <c r="C649" s="231"/>
      <c r="D649" s="231"/>
      <c r="E649" s="231">
        <f t="shared" si="94"/>
        <v>0</v>
      </c>
      <c r="F649" s="251"/>
      <c r="G649" s="191"/>
      <c r="H649" s="231"/>
      <c r="I649" s="231"/>
      <c r="J649" s="231"/>
      <c r="K649" s="231"/>
      <c r="L649" s="231"/>
      <c r="M649" s="231"/>
      <c r="N649" s="231"/>
      <c r="O649" s="251"/>
      <c r="P649" s="1"/>
      <c r="Q649" s="265"/>
      <c r="R649" s="231"/>
      <c r="S649" s="231"/>
      <c r="T649" s="25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row>
    <row r="650" spans="1:44" x14ac:dyDescent="0.35">
      <c r="A650" s="674"/>
      <c r="B650" s="266" t="s">
        <v>77</v>
      </c>
      <c r="C650" s="233"/>
      <c r="D650" s="233"/>
      <c r="E650" s="233">
        <f t="shared" si="94"/>
        <v>0</v>
      </c>
      <c r="F650" s="254"/>
      <c r="G650" s="191"/>
      <c r="H650" s="233"/>
      <c r="I650" s="233"/>
      <c r="J650" s="233"/>
      <c r="K650" s="233"/>
      <c r="L650" s="233"/>
      <c r="M650" s="233"/>
      <c r="N650" s="233"/>
      <c r="O650" s="254"/>
      <c r="P650" s="1"/>
      <c r="Q650" s="266"/>
      <c r="R650" s="233"/>
      <c r="S650" s="233"/>
      <c r="T650" s="254"/>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row>
    <row r="651" spans="1:44" x14ac:dyDescent="0.35">
      <c r="A651" s="674"/>
      <c r="B651" s="265" t="s">
        <v>78</v>
      </c>
      <c r="C651" s="231"/>
      <c r="D651" s="231"/>
      <c r="E651" s="231">
        <f t="shared" si="94"/>
        <v>1</v>
      </c>
      <c r="F651" s="231">
        <v>1440</v>
      </c>
      <c r="G651" s="191"/>
      <c r="H651" s="231">
        <v>0</v>
      </c>
      <c r="I651" s="231">
        <v>30</v>
      </c>
      <c r="J651" s="252" t="s">
        <v>186</v>
      </c>
      <c r="K651" s="231">
        <v>3</v>
      </c>
      <c r="L651" s="231">
        <v>1</v>
      </c>
      <c r="M651" s="231" t="s">
        <v>184</v>
      </c>
      <c r="N651" s="231">
        <v>0</v>
      </c>
      <c r="O651" s="251">
        <v>0</v>
      </c>
      <c r="P651" s="1"/>
      <c r="Q651" s="265" t="s">
        <v>192</v>
      </c>
      <c r="R651" s="231"/>
      <c r="S651" s="231"/>
      <c r="T651" s="251">
        <v>0</v>
      </c>
      <c r="U651" s="1"/>
      <c r="V651" s="83">
        <v>150</v>
      </c>
      <c r="W651" s="84">
        <v>20</v>
      </c>
      <c r="X651" s="84">
        <v>5</v>
      </c>
      <c r="Y651" s="84">
        <v>10</v>
      </c>
      <c r="Z651" s="84"/>
      <c r="AA651" s="83">
        <v>150</v>
      </c>
      <c r="AB651" s="84">
        <v>15</v>
      </c>
      <c r="AC651" s="84">
        <v>5</v>
      </c>
      <c r="AD651" s="84">
        <v>15</v>
      </c>
      <c r="AE651" s="85"/>
      <c r="AF651" s="84">
        <v>150</v>
      </c>
      <c r="AG651" s="84">
        <v>10</v>
      </c>
      <c r="AH651" s="84">
        <v>5</v>
      </c>
      <c r="AI651" s="84">
        <v>20</v>
      </c>
      <c r="AJ651" s="84"/>
      <c r="AK651" s="83">
        <v>580.12</v>
      </c>
      <c r="AL651" s="86" t="s">
        <v>193</v>
      </c>
      <c r="AM651" s="84">
        <v>420.57900000000001</v>
      </c>
      <c r="AN651" s="86" t="s">
        <v>193</v>
      </c>
      <c r="AO651" s="84">
        <v>0.41899999999999998</v>
      </c>
      <c r="AP651" s="85">
        <v>1201.144</v>
      </c>
      <c r="AQ651" s="1"/>
      <c r="AR651" s="1"/>
    </row>
    <row r="652" spans="1:44" x14ac:dyDescent="0.35">
      <c r="A652" s="674"/>
      <c r="B652" s="266" t="s">
        <v>79</v>
      </c>
      <c r="C652" s="233"/>
      <c r="D652" s="233"/>
      <c r="E652" s="233">
        <f>COUNTA(Q652:S652)</f>
        <v>1</v>
      </c>
      <c r="F652" s="233">
        <v>1440</v>
      </c>
      <c r="G652" s="191"/>
      <c r="H652" s="233">
        <v>0</v>
      </c>
      <c r="I652" s="233">
        <v>30</v>
      </c>
      <c r="J652" s="233" t="s">
        <v>186</v>
      </c>
      <c r="K652" s="233">
        <v>3</v>
      </c>
      <c r="L652" s="233">
        <v>1</v>
      </c>
      <c r="M652" s="233" t="s">
        <v>184</v>
      </c>
      <c r="N652" s="233">
        <v>0</v>
      </c>
      <c r="O652" s="254">
        <v>0</v>
      </c>
      <c r="P652" s="1"/>
      <c r="Q652" s="266" t="s">
        <v>192</v>
      </c>
      <c r="R652" s="233"/>
      <c r="S652" s="233"/>
      <c r="T652" s="254"/>
      <c r="U652" s="1"/>
      <c r="V652" s="87"/>
      <c r="W652" s="88"/>
      <c r="X652" s="88"/>
      <c r="Y652" s="88"/>
      <c r="Z652" s="88"/>
      <c r="AA652" s="87"/>
      <c r="AB652" s="88"/>
      <c r="AC652" s="88"/>
      <c r="AD652" s="88"/>
      <c r="AE652" s="89"/>
      <c r="AF652" s="88"/>
      <c r="AG652" s="88"/>
      <c r="AH652" s="88"/>
      <c r="AI652" s="88"/>
      <c r="AJ652" s="88"/>
      <c r="AK652" s="87"/>
      <c r="AL652" s="88"/>
      <c r="AM652" s="88"/>
      <c r="AN652" s="88"/>
      <c r="AO652" s="88"/>
      <c r="AP652" s="89"/>
      <c r="AQ652" s="1"/>
      <c r="AR652" s="1"/>
    </row>
    <row r="653" spans="1:44" ht="15" thickBot="1" x14ac:dyDescent="0.4">
      <c r="A653" s="674"/>
      <c r="B653" s="293"/>
      <c r="C653" s="232"/>
      <c r="D653" s="232"/>
      <c r="E653" s="231">
        <f t="shared" si="94"/>
        <v>0</v>
      </c>
      <c r="F653" s="253"/>
      <c r="G653" s="191"/>
      <c r="H653" s="232"/>
      <c r="I653" s="232"/>
      <c r="J653" s="232"/>
      <c r="K653" s="232"/>
      <c r="L653" s="232"/>
      <c r="M653" s="232"/>
      <c r="N653" s="232"/>
      <c r="O653" s="253"/>
      <c r="P653" s="1"/>
      <c r="Q653" s="280"/>
      <c r="R653" s="281"/>
      <c r="S653" s="281"/>
      <c r="T653" s="282"/>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row>
    <row r="654" spans="1:44" x14ac:dyDescent="0.35">
      <c r="A654" s="664" t="s">
        <v>80</v>
      </c>
      <c r="B654" s="283" t="s">
        <v>81</v>
      </c>
      <c r="C654" s="234"/>
      <c r="D654" s="234"/>
      <c r="E654" s="234">
        <f>COUNTA(Q654:S654)</f>
        <v>0</v>
      </c>
      <c r="F654" s="235"/>
      <c r="G654" s="190"/>
      <c r="H654" s="234"/>
      <c r="I654" s="234"/>
      <c r="J654" s="234"/>
      <c r="K654" s="234"/>
      <c r="L654" s="234"/>
      <c r="M654" s="234"/>
      <c r="N654" s="234">
        <v>0</v>
      </c>
      <c r="O654" s="235"/>
      <c r="P654" s="1"/>
      <c r="Q654" s="283"/>
      <c r="R654" s="234"/>
      <c r="S654" s="234"/>
      <c r="T654" s="235"/>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row>
    <row r="655" spans="1:44" x14ac:dyDescent="0.35">
      <c r="A655" s="665"/>
      <c r="B655" s="268" t="s">
        <v>82</v>
      </c>
      <c r="C655" s="238"/>
      <c r="D655" s="238"/>
      <c r="E655" s="238">
        <f>COUNTA(Q659:S659)</f>
        <v>0</v>
      </c>
      <c r="F655" s="239"/>
      <c r="G655" s="191"/>
      <c r="H655" s="238"/>
      <c r="I655" s="238"/>
      <c r="J655" s="238"/>
      <c r="K655" s="238"/>
      <c r="L655" s="238"/>
      <c r="M655" s="238"/>
      <c r="N655" s="238">
        <v>0</v>
      </c>
      <c r="O655" s="239"/>
      <c r="P655" s="1"/>
      <c r="Q655" s="268"/>
      <c r="R655" s="238"/>
      <c r="S655" s="238"/>
      <c r="T655" s="239"/>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row>
    <row r="656" spans="1:44" x14ac:dyDescent="0.35">
      <c r="A656" s="665"/>
      <c r="B656" s="267"/>
      <c r="C656" s="236"/>
      <c r="D656" s="236"/>
      <c r="E656" s="236">
        <f t="shared" ref="E656" si="95">COUNTA(Q656:S656)</f>
        <v>0</v>
      </c>
      <c r="F656" s="237"/>
      <c r="G656" s="191"/>
      <c r="H656" s="236"/>
      <c r="I656" s="236"/>
      <c r="J656" s="236"/>
      <c r="K656" s="236"/>
      <c r="L656" s="236"/>
      <c r="M656" s="236"/>
      <c r="N656" s="236"/>
      <c r="O656" s="237"/>
      <c r="P656" s="1"/>
      <c r="Q656" s="267"/>
      <c r="R656" s="236"/>
      <c r="S656" s="236"/>
      <c r="T656" s="237"/>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row>
    <row r="657" spans="1:44" x14ac:dyDescent="0.35">
      <c r="A657" s="665"/>
      <c r="B657" s="268"/>
      <c r="C657" s="238"/>
      <c r="D657" s="238"/>
      <c r="E657" s="238">
        <f t="shared" ref="E657" si="96">COUNTA(Q661:S661)</f>
        <v>0</v>
      </c>
      <c r="F657" s="239"/>
      <c r="G657" s="191"/>
      <c r="H657" s="238"/>
      <c r="I657" s="238"/>
      <c r="J657" s="238"/>
      <c r="K657" s="238"/>
      <c r="L657" s="238"/>
      <c r="M657" s="238"/>
      <c r="N657" s="238"/>
      <c r="O657" s="239"/>
      <c r="P657" s="1"/>
      <c r="Q657" s="268"/>
      <c r="R657" s="238"/>
      <c r="S657" s="238"/>
      <c r="T657" s="239"/>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row>
    <row r="658" spans="1:44" x14ac:dyDescent="0.35">
      <c r="A658" s="665"/>
      <c r="B658" s="267"/>
      <c r="C658" s="236"/>
      <c r="D658" s="236"/>
      <c r="E658" s="236">
        <f t="shared" ref="E658" si="97">COUNTA(Q658:S658)</f>
        <v>0</v>
      </c>
      <c r="F658" s="237"/>
      <c r="G658" s="191"/>
      <c r="H658" s="236"/>
      <c r="I658" s="236"/>
      <c r="J658" s="236"/>
      <c r="K658" s="236"/>
      <c r="L658" s="236"/>
      <c r="M658" s="236"/>
      <c r="N658" s="236"/>
      <c r="O658" s="237"/>
      <c r="P658" s="1"/>
      <c r="Q658" s="267"/>
      <c r="R658" s="236"/>
      <c r="S658" s="236"/>
      <c r="T658" s="237"/>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row>
    <row r="659" spans="1:44" ht="15" thickBot="1" x14ac:dyDescent="0.4">
      <c r="A659" s="666"/>
      <c r="B659" s="269"/>
      <c r="C659" s="240"/>
      <c r="D659" s="240"/>
      <c r="E659" s="240">
        <f t="shared" ref="E659" si="98">COUNTA(Q663:S663)</f>
        <v>0</v>
      </c>
      <c r="F659" s="241"/>
      <c r="G659" s="194"/>
      <c r="H659" s="240"/>
      <c r="I659" s="240"/>
      <c r="J659" s="240"/>
      <c r="K659" s="240"/>
      <c r="L659" s="240"/>
      <c r="M659" s="240"/>
      <c r="N659" s="240"/>
      <c r="O659" s="241"/>
      <c r="P659" s="1"/>
      <c r="Q659" s="269"/>
      <c r="R659" s="240"/>
      <c r="S659" s="240"/>
      <c r="T659" s="24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row>
    <row r="660" spans="1:44" ht="15" thickBot="1" x14ac:dyDescent="0.4">
      <c r="A660" s="120"/>
      <c r="B660" s="120"/>
      <c r="C660" s="120"/>
      <c r="D660" s="120"/>
      <c r="E660" s="120"/>
      <c r="F660" s="120"/>
      <c r="G660" s="120"/>
      <c r="H660" s="120"/>
      <c r="I660" s="120"/>
      <c r="J660" s="120"/>
      <c r="K660" s="120"/>
      <c r="L660" s="120"/>
      <c r="M660" s="120"/>
      <c r="N660" s="120"/>
      <c r="O660" s="120"/>
      <c r="P660" s="120"/>
      <c r="Q660" s="120"/>
      <c r="R660" s="120"/>
      <c r="S660" s="120"/>
      <c r="T660" s="120"/>
      <c r="U660" s="120"/>
      <c r="V660" s="120"/>
      <c r="W660" s="120"/>
      <c r="X660" s="120"/>
      <c r="Y660" s="120"/>
      <c r="Z660" s="120"/>
      <c r="AA660" s="120"/>
      <c r="AB660" s="120"/>
      <c r="AC660" s="120"/>
      <c r="AD660" s="120"/>
      <c r="AE660" s="120"/>
      <c r="AF660" s="120"/>
      <c r="AG660" s="120"/>
      <c r="AH660" s="120"/>
      <c r="AI660" s="120"/>
      <c r="AJ660" s="120"/>
      <c r="AK660" s="120"/>
      <c r="AL660" s="120"/>
      <c r="AM660" s="120"/>
      <c r="AN660" s="120"/>
      <c r="AO660" s="120"/>
      <c r="AP660" s="120"/>
      <c r="AQ660" s="120"/>
    </row>
    <row r="661" spans="1:44" x14ac:dyDescent="0.35">
      <c r="A661" s="122" t="s">
        <v>152</v>
      </c>
      <c r="B661" s="178" t="s">
        <v>468</v>
      </c>
      <c r="G661" s="120"/>
      <c r="AR661" t="s">
        <v>153</v>
      </c>
    </row>
    <row r="662" spans="1:44" x14ac:dyDescent="0.35">
      <c r="A662" s="123" t="s">
        <v>154</v>
      </c>
      <c r="B662" s="181">
        <v>1</v>
      </c>
      <c r="G662" s="120"/>
      <c r="AR662" t="s">
        <v>155</v>
      </c>
    </row>
    <row r="663" spans="1:44" ht="15" thickBot="1" x14ac:dyDescent="0.4">
      <c r="A663" s="125" t="s">
        <v>156</v>
      </c>
      <c r="B663" s="126" t="s">
        <v>190</v>
      </c>
      <c r="G663" s="120"/>
      <c r="AR663" s="3" t="s">
        <v>158</v>
      </c>
    </row>
    <row r="664" spans="1:44" x14ac:dyDescent="0.35">
      <c r="A664" s="4"/>
      <c r="B664" s="4"/>
      <c r="C664" s="4"/>
      <c r="D664" s="4"/>
      <c r="E664" s="4"/>
      <c r="F664" s="4"/>
      <c r="G664" s="121"/>
      <c r="H664" s="4"/>
      <c r="I664" s="4"/>
      <c r="J664" s="4"/>
      <c r="K664" s="4"/>
      <c r="L664" s="4"/>
      <c r="M664" s="4"/>
      <c r="N664" s="4"/>
      <c r="O664" s="4"/>
      <c r="P664" s="4"/>
      <c r="Q664" s="4"/>
      <c r="R664" s="4"/>
      <c r="S664" s="4"/>
      <c r="T664" s="4"/>
      <c r="U664" s="4"/>
      <c r="V664" s="658" t="s">
        <v>159</v>
      </c>
      <c r="W664" s="659"/>
      <c r="X664" s="659"/>
      <c r="Y664" s="659"/>
      <c r="Z664" s="659"/>
      <c r="AA664" s="658" t="s">
        <v>160</v>
      </c>
      <c r="AB664" s="659"/>
      <c r="AC664" s="659"/>
      <c r="AD664" s="659"/>
      <c r="AE664" s="659"/>
      <c r="AF664" s="658" t="s">
        <v>161</v>
      </c>
      <c r="AG664" s="659"/>
      <c r="AH664" s="659"/>
      <c r="AI664" s="659"/>
      <c r="AJ664" s="660"/>
      <c r="AK664" s="655" t="s">
        <v>162</v>
      </c>
      <c r="AL664" s="656"/>
      <c r="AM664" s="656"/>
      <c r="AN664" s="656"/>
      <c r="AO664" s="656"/>
      <c r="AP664" s="657"/>
      <c r="AQ664" s="4"/>
      <c r="AR664" t="s">
        <v>163</v>
      </c>
    </row>
    <row r="665" spans="1:44" ht="43.5" x14ac:dyDescent="0.35">
      <c r="A665" s="4"/>
      <c r="B665" s="69" t="s">
        <v>56</v>
      </c>
      <c r="C665" s="70" t="s">
        <v>57</v>
      </c>
      <c r="D665" s="70" t="s">
        <v>58</v>
      </c>
      <c r="E665" s="69" t="s">
        <v>164</v>
      </c>
      <c r="F665" s="71" t="s">
        <v>59</v>
      </c>
      <c r="G665" s="121"/>
      <c r="H665" s="284" t="s">
        <v>165</v>
      </c>
      <c r="I665" s="285" t="s">
        <v>166</v>
      </c>
      <c r="J665" s="285" t="s">
        <v>167</v>
      </c>
      <c r="K665" s="286" t="s">
        <v>168</v>
      </c>
      <c r="L665" s="285" t="s">
        <v>169</v>
      </c>
      <c r="M665" s="285" t="s">
        <v>170</v>
      </c>
      <c r="N665" s="285" t="s">
        <v>171</v>
      </c>
      <c r="O665" s="287" t="s">
        <v>172</v>
      </c>
      <c r="Q665" s="114" t="s">
        <v>173</v>
      </c>
      <c r="R665" s="115" t="s">
        <v>174</v>
      </c>
      <c r="S665" s="116" t="s">
        <v>175</v>
      </c>
      <c r="T665" s="72" t="s">
        <v>176</v>
      </c>
      <c r="V665" s="76" t="s">
        <v>177</v>
      </c>
      <c r="W665" s="77" t="s">
        <v>178</v>
      </c>
      <c r="X665" s="77" t="s">
        <v>179</v>
      </c>
      <c r="Y665" s="77" t="s">
        <v>180</v>
      </c>
      <c r="Z665" s="78" t="s">
        <v>181</v>
      </c>
      <c r="AA665" s="76" t="s">
        <v>177</v>
      </c>
      <c r="AB665" s="77" t="s">
        <v>178</v>
      </c>
      <c r="AC665" s="77" t="s">
        <v>179</v>
      </c>
      <c r="AD665" s="77" t="s">
        <v>180</v>
      </c>
      <c r="AE665" s="78" t="s">
        <v>181</v>
      </c>
      <c r="AF665" s="76" t="s">
        <v>177</v>
      </c>
      <c r="AG665" s="77" t="s">
        <v>178</v>
      </c>
      <c r="AH665" s="77" t="s">
        <v>179</v>
      </c>
      <c r="AI665" s="77" t="s">
        <v>180</v>
      </c>
      <c r="AJ665" s="79" t="s">
        <v>181</v>
      </c>
      <c r="AK665" s="80" t="s">
        <v>173</v>
      </c>
      <c r="AL665" s="81"/>
      <c r="AM665" s="81" t="s">
        <v>174</v>
      </c>
      <c r="AN665" s="81"/>
      <c r="AO665" s="81" t="s">
        <v>175</v>
      </c>
      <c r="AP665" s="82"/>
      <c r="AR665" t="s">
        <v>182</v>
      </c>
    </row>
    <row r="666" spans="1:44" ht="15" thickBot="1" x14ac:dyDescent="0.4">
      <c r="F666" s="5"/>
      <c r="G666" s="120"/>
      <c r="AR666" t="s">
        <v>183</v>
      </c>
    </row>
    <row r="667" spans="1:44" x14ac:dyDescent="0.35">
      <c r="A667" s="661" t="s">
        <v>60</v>
      </c>
      <c r="B667" s="255" t="s">
        <v>61</v>
      </c>
      <c r="C667" s="212">
        <v>1</v>
      </c>
      <c r="D667" s="212">
        <v>2</v>
      </c>
      <c r="E667" s="212">
        <f t="shared" ref="E667:E686" si="99">COUNTA(Q667:S667)</f>
        <v>2</v>
      </c>
      <c r="F667" s="213" cm="1">
        <f t="array" ref="F667">INDEX(CALCOLI!$R$12:$AC$12, ,_xlfn.XMATCH(B663,CALCOLI!$R$1:$AC$1,0))</f>
        <v>330</v>
      </c>
      <c r="G667" s="190"/>
      <c r="H667" s="255">
        <v>0.1</v>
      </c>
      <c r="I667" s="212">
        <v>10</v>
      </c>
      <c r="J667" s="212" t="s">
        <v>184</v>
      </c>
      <c r="K667" s="212">
        <v>0</v>
      </c>
      <c r="L667" s="212">
        <v>1</v>
      </c>
      <c r="M667" s="212" t="s">
        <v>184</v>
      </c>
      <c r="N667" s="212">
        <v>0</v>
      </c>
      <c r="O667" s="256">
        <v>0</v>
      </c>
      <c r="P667" s="1"/>
      <c r="Q667" s="255" t="str" cm="1">
        <f t="array" ref="Q667">INDEX(CALCOLI!$R$17:$AC$17, ,_xlfn.XMATCH(B663,CALCOLI!$R$1:$AC$1,0))</f>
        <v>264,324</v>
      </c>
      <c r="R667" s="212" t="str" cm="1">
        <f t="array" ref="R667">INDEX(CALCOLI!$R$18:$AC$18, ,_xlfn.XMATCH(B663,CALCOLI!$R$1:$AC$1,0))</f>
        <v>1037,1307</v>
      </c>
      <c r="S667" s="212"/>
      <c r="T667" s="256">
        <v>0.1</v>
      </c>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t="s">
        <v>185</v>
      </c>
    </row>
    <row r="668" spans="1:44" x14ac:dyDescent="0.35">
      <c r="A668" s="662"/>
      <c r="B668" s="288" t="s">
        <v>62</v>
      </c>
      <c r="C668" s="214">
        <v>1</v>
      </c>
      <c r="D668" s="214">
        <v>12</v>
      </c>
      <c r="E668" s="214">
        <f t="shared" si="99"/>
        <v>2</v>
      </c>
      <c r="F668" s="215" cm="1">
        <f t="array" ref="F668">INDEX(CALCOLI!$R$12:$AC$12, ,_xlfn.XMATCH(B663,CALCOLI!$R$1:$AC$1,0))</f>
        <v>330</v>
      </c>
      <c r="G668" s="191"/>
      <c r="H668" s="257">
        <v>0.1</v>
      </c>
      <c r="I668" s="215">
        <v>10</v>
      </c>
      <c r="J668" s="215" t="s">
        <v>184</v>
      </c>
      <c r="K668" s="215">
        <v>0</v>
      </c>
      <c r="L668" s="215">
        <v>1</v>
      </c>
      <c r="M668" s="215" t="s">
        <v>184</v>
      </c>
      <c r="N668" s="215">
        <v>0</v>
      </c>
      <c r="O668" s="258">
        <v>0</v>
      </c>
      <c r="P668" s="1"/>
      <c r="Q668" s="257" t="str" cm="1">
        <f t="array" ref="Q668">INDEX(CALCOLI!$R$17:$AC$17, ,_xlfn.XMATCH(B663,CALCOLI!$R$1:$AC$1,0))</f>
        <v>264,324</v>
      </c>
      <c r="R668" s="215" t="str" cm="1">
        <f t="array" ref="R668">INDEX(CALCOLI!$R$18:$AC$18, ,_xlfn.XMATCH(B663,CALCOLI!$R$1:$AC$1,0))</f>
        <v>1037,1307</v>
      </c>
      <c r="S668" s="215"/>
      <c r="T668" s="258">
        <v>0.1</v>
      </c>
      <c r="U668" s="1"/>
      <c r="V668" s="192"/>
      <c r="W668" s="1"/>
      <c r="X668" s="1"/>
      <c r="Y668" s="192"/>
      <c r="Z668" s="192"/>
      <c r="AA668" s="192"/>
      <c r="AB668" s="192"/>
      <c r="AC668" s="192"/>
      <c r="AD668" s="192"/>
      <c r="AE668" s="1"/>
      <c r="AF668" s="1"/>
      <c r="AG668" s="1"/>
      <c r="AH668" s="1"/>
      <c r="AI668" s="1"/>
      <c r="AJ668" s="1"/>
      <c r="AK668" s="1"/>
      <c r="AL668" s="1"/>
      <c r="AM668" s="1"/>
      <c r="AN668" s="1"/>
      <c r="AO668" s="1"/>
      <c r="AP668" s="1"/>
      <c r="AQ668" s="1"/>
      <c r="AR668" s="1" t="s">
        <v>157</v>
      </c>
    </row>
    <row r="669" spans="1:44" x14ac:dyDescent="0.35">
      <c r="A669" s="662"/>
      <c r="B669" s="259" t="s">
        <v>63</v>
      </c>
      <c r="C669" s="218"/>
      <c r="D669" s="218"/>
      <c r="E669" s="217">
        <f t="shared" si="99"/>
        <v>2</v>
      </c>
      <c r="F669" s="219" cm="1">
        <f t="array" ref="F669">INDEX(CALCOLI!$R$20:$AC$20, ,_xlfn.XMATCH(B663,CALCOLI!$R$1:$AC$1,0))</f>
        <v>667</v>
      </c>
      <c r="G669" s="193"/>
      <c r="H669" s="259">
        <v>0.1</v>
      </c>
      <c r="I669" s="217">
        <v>1</v>
      </c>
      <c r="J669" s="217" t="s">
        <v>184</v>
      </c>
      <c r="K669" s="217">
        <v>0</v>
      </c>
      <c r="L669" s="217">
        <v>1</v>
      </c>
      <c r="M669" s="217" t="s">
        <v>186</v>
      </c>
      <c r="N669" s="217">
        <v>0</v>
      </c>
      <c r="O669" s="260">
        <v>2</v>
      </c>
      <c r="P669" s="1"/>
      <c r="Q669" s="259" t="str" cm="1">
        <f t="array" ref="Q669">INDEX(CALCOLI!$R$21:$AC$21, ,_xlfn.XMATCH(B663,CALCOLI!$R$1:$AC$1,0))</f>
        <v>1067,1440</v>
      </c>
      <c r="R669" s="217" t="str" cm="1">
        <f t="array" ref="R669">INDEX(CALCOLI!$R$22:$AC$22, ,_xlfn.XMATCH(B663,CALCOLI!$R$1:$AC$1,0))</f>
        <v>0,294</v>
      </c>
      <c r="S669" s="217"/>
      <c r="T669" s="260">
        <v>0.1</v>
      </c>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t="s">
        <v>187</v>
      </c>
    </row>
    <row r="670" spans="1:44" ht="15" thickBot="1" x14ac:dyDescent="0.4">
      <c r="A670" s="663"/>
      <c r="B670" s="291"/>
      <c r="C670" s="216"/>
      <c r="D670" s="216"/>
      <c r="E670" s="214">
        <f t="shared" si="99"/>
        <v>0</v>
      </c>
      <c r="F670" s="292"/>
      <c r="G670" s="194"/>
      <c r="H670" s="272"/>
      <c r="I670" s="273"/>
      <c r="J670" s="273"/>
      <c r="K670" s="273"/>
      <c r="L670" s="273"/>
      <c r="M670" s="273"/>
      <c r="N670" s="273"/>
      <c r="O670" s="274"/>
      <c r="P670" s="1"/>
      <c r="Q670" s="272"/>
      <c r="R670" s="273"/>
      <c r="S670" s="273"/>
      <c r="T670" s="274"/>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t="s">
        <v>188</v>
      </c>
    </row>
    <row r="671" spans="1:44" x14ac:dyDescent="0.35">
      <c r="A671" s="667" t="s">
        <v>64</v>
      </c>
      <c r="B671" s="275" t="s">
        <v>65</v>
      </c>
      <c r="C671" s="220">
        <v>1</v>
      </c>
      <c r="D671" s="220">
        <v>2</v>
      </c>
      <c r="E671" s="220">
        <f t="shared" si="99"/>
        <v>1</v>
      </c>
      <c r="F671" s="242">
        <v>240</v>
      </c>
      <c r="G671" s="190"/>
      <c r="H671" s="270">
        <v>0.2</v>
      </c>
      <c r="I671" s="270">
        <v>30</v>
      </c>
      <c r="J671" s="270" t="s">
        <v>184</v>
      </c>
      <c r="K671" s="270">
        <v>0</v>
      </c>
      <c r="L671" s="270">
        <v>1</v>
      </c>
      <c r="M671" s="270" t="s">
        <v>184</v>
      </c>
      <c r="N671" s="270">
        <v>0</v>
      </c>
      <c r="O671" s="271">
        <v>0</v>
      </c>
      <c r="P671" s="1"/>
      <c r="Q671" s="566" t="s">
        <v>192</v>
      </c>
      <c r="R671" s="220"/>
      <c r="S671" s="220"/>
      <c r="T671" s="242">
        <v>0.1</v>
      </c>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t="s">
        <v>189</v>
      </c>
    </row>
    <row r="672" spans="1:44" x14ac:dyDescent="0.35">
      <c r="A672" s="668"/>
      <c r="B672" s="262" t="s">
        <v>66</v>
      </c>
      <c r="C672" s="223">
        <v>1</v>
      </c>
      <c r="D672" s="223">
        <v>7</v>
      </c>
      <c r="E672" s="223">
        <f t="shared" si="99"/>
        <v>2</v>
      </c>
      <c r="F672" s="245">
        <v>240</v>
      </c>
      <c r="G672" s="191"/>
      <c r="H672" s="223">
        <v>0.4</v>
      </c>
      <c r="I672" s="223">
        <v>20</v>
      </c>
      <c r="J672" s="223" t="s">
        <v>184</v>
      </c>
      <c r="K672" s="223">
        <v>0</v>
      </c>
      <c r="L672" s="223">
        <v>0.8</v>
      </c>
      <c r="M672" s="223" t="s">
        <v>184</v>
      </c>
      <c r="N672" s="223">
        <v>0</v>
      </c>
      <c r="O672" s="245">
        <v>0</v>
      </c>
      <c r="P672" s="1"/>
      <c r="Q672" s="568" t="s">
        <v>500</v>
      </c>
      <c r="R672" s="569" t="s">
        <v>491</v>
      </c>
      <c r="S672" s="223"/>
      <c r="T672" s="245">
        <v>0.2</v>
      </c>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t="s">
        <v>190</v>
      </c>
    </row>
    <row r="673" spans="1:44" x14ac:dyDescent="0.35">
      <c r="A673" s="668"/>
      <c r="B673" s="261" t="s">
        <v>67</v>
      </c>
      <c r="C673" s="221">
        <v>1</v>
      </c>
      <c r="D673" s="221">
        <v>20</v>
      </c>
      <c r="E673" s="221">
        <f t="shared" si="99"/>
        <v>0</v>
      </c>
      <c r="F673" s="243">
        <v>120</v>
      </c>
      <c r="G673" s="191"/>
      <c r="H673" s="221">
        <v>0.25</v>
      </c>
      <c r="I673" s="221">
        <v>30</v>
      </c>
      <c r="J673" s="221" t="s">
        <v>184</v>
      </c>
      <c r="K673" s="221">
        <v>0</v>
      </c>
      <c r="L673" s="221">
        <v>0.8</v>
      </c>
      <c r="M673" s="221" t="s">
        <v>184</v>
      </c>
      <c r="N673" s="221">
        <v>0</v>
      </c>
      <c r="O673" s="243">
        <v>0</v>
      </c>
      <c r="P673" s="1"/>
      <c r="Q673" s="261"/>
      <c r="R673" s="221"/>
      <c r="S673" s="221"/>
      <c r="T673" s="243">
        <v>0.15</v>
      </c>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row>
    <row r="674" spans="1:44" x14ac:dyDescent="0.35">
      <c r="A674" s="668"/>
      <c r="B674" s="262" t="s">
        <v>68</v>
      </c>
      <c r="C674" s="223"/>
      <c r="D674" s="223"/>
      <c r="E674" s="223">
        <f t="shared" si="99"/>
        <v>0</v>
      </c>
      <c r="F674" s="245"/>
      <c r="G674" s="191"/>
      <c r="H674" s="223">
        <v>0.4</v>
      </c>
      <c r="I674" s="223">
        <v>20</v>
      </c>
      <c r="J674" s="223" t="s">
        <v>184</v>
      </c>
      <c r="K674" s="223">
        <v>0</v>
      </c>
      <c r="L674" s="223">
        <v>0.8</v>
      </c>
      <c r="M674" s="223" t="s">
        <v>184</v>
      </c>
      <c r="N674" s="223">
        <v>0</v>
      </c>
      <c r="O674" s="245">
        <v>0</v>
      </c>
      <c r="P674" s="1"/>
      <c r="Q674" s="262"/>
      <c r="R674" s="223"/>
      <c r="S674" s="223"/>
      <c r="T674" s="245">
        <v>0.2</v>
      </c>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row>
    <row r="675" spans="1:44" ht="15" thickBot="1" x14ac:dyDescent="0.4">
      <c r="A675" s="669"/>
      <c r="B675" s="276"/>
      <c r="C675" s="222"/>
      <c r="D675" s="222"/>
      <c r="E675" s="221">
        <f t="shared" si="99"/>
        <v>0</v>
      </c>
      <c r="F675" s="244"/>
      <c r="G675" s="194"/>
      <c r="H675" s="222"/>
      <c r="I675" s="222"/>
      <c r="J675" s="222"/>
      <c r="K675" s="222"/>
      <c r="L675" s="222"/>
      <c r="M675" s="222"/>
      <c r="N675" s="222"/>
      <c r="O675" s="244"/>
      <c r="P675" s="1"/>
      <c r="Q675" s="276"/>
      <c r="R675" s="222"/>
      <c r="S675" s="222"/>
      <c r="T675" s="244"/>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row>
    <row r="676" spans="1:44" x14ac:dyDescent="0.35">
      <c r="A676" s="670" t="s">
        <v>69</v>
      </c>
      <c r="B676" s="277" t="s">
        <v>70</v>
      </c>
      <c r="C676" s="224">
        <v>1</v>
      </c>
      <c r="D676" s="224">
        <v>20</v>
      </c>
      <c r="E676" s="224">
        <f t="shared" si="99"/>
        <v>2</v>
      </c>
      <c r="F676" s="225" cm="1">
        <f t="array" ref="F676">INDEX(CALCOLI!$R$2:$AC$2, ,_xlfn.XMATCH(B663,CALCOLI!$R$1:$AC$1,0))</f>
        <v>60</v>
      </c>
      <c r="G676" s="190"/>
      <c r="H676" s="224">
        <v>0.2</v>
      </c>
      <c r="I676" s="224">
        <v>30</v>
      </c>
      <c r="J676" s="224" t="s">
        <v>184</v>
      </c>
      <c r="K676" s="224">
        <v>0</v>
      </c>
      <c r="L676" s="224">
        <v>1</v>
      </c>
      <c r="M676" s="224" t="s">
        <v>184</v>
      </c>
      <c r="N676" s="224">
        <v>0</v>
      </c>
      <c r="O676" s="246">
        <v>0</v>
      </c>
      <c r="P676" s="1"/>
      <c r="Q676" s="277" t="str" cm="1">
        <f t="array" ref="Q676">INDEX(CALCOLI!$R$5:$AC$5, ,_xlfn.XMATCH(B663,CALCOLI!$R$1:$AC$1,0))</f>
        <v>360,420</v>
      </c>
      <c r="R676" s="224" t="str" cm="1">
        <f t="array" ref="R676">INDEX(CALCOLI!$R$6:$AC$6, ,_xlfn.XMATCH(B663,CALCOLI!$R$1:$AC$1,0))</f>
        <v>900,900</v>
      </c>
      <c r="S676" s="224"/>
      <c r="T676" s="246">
        <v>0.1</v>
      </c>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row>
    <row r="677" spans="1:44" x14ac:dyDescent="0.35">
      <c r="A677" s="671"/>
      <c r="B677" s="264" t="s">
        <v>71</v>
      </c>
      <c r="C677" s="227"/>
      <c r="D677" s="227"/>
      <c r="E677" s="227">
        <f t="shared" si="99"/>
        <v>2</v>
      </c>
      <c r="F677" s="228" cm="1">
        <f t="array" ref="F677">INDEX(CALCOLI!$R$2:$AC$2, ,_xlfn.XMATCH(B663,CALCOLI!$R$1:$AC$1,0))</f>
        <v>60</v>
      </c>
      <c r="G677" s="191"/>
      <c r="H677" s="227">
        <v>0.2</v>
      </c>
      <c r="I677" s="227">
        <v>30</v>
      </c>
      <c r="J677" s="227" t="s">
        <v>184</v>
      </c>
      <c r="K677" s="227">
        <v>0</v>
      </c>
      <c r="L677" s="227">
        <v>1</v>
      </c>
      <c r="M677" s="227" t="s">
        <v>184</v>
      </c>
      <c r="N677" s="227">
        <v>0</v>
      </c>
      <c r="O677" s="248">
        <v>0</v>
      </c>
      <c r="P677" s="1"/>
      <c r="Q677" s="264" t="str" cm="1">
        <f t="array" ref="Q677">INDEX(CALCOLI!$R$5:$AC$5, ,_xlfn.XMATCH(B663,CALCOLI!$R$1:$AC$1,0))</f>
        <v>360,420</v>
      </c>
      <c r="R677" s="227" t="str" cm="1">
        <f t="array" ref="R677">INDEX(CALCOLI!$R$6:$AC$6, ,_xlfn.XMATCH(B663,CALCOLI!$R$1:$AC$1,0))</f>
        <v>900,900</v>
      </c>
      <c r="S677" s="227"/>
      <c r="T677" s="248">
        <v>0.1</v>
      </c>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row>
    <row r="678" spans="1:44" x14ac:dyDescent="0.35">
      <c r="A678" s="671"/>
      <c r="B678" s="263" t="s">
        <v>72</v>
      </c>
      <c r="C678" s="226"/>
      <c r="D678" s="226"/>
      <c r="E678" s="226">
        <f t="shared" si="99"/>
        <v>0</v>
      </c>
      <c r="F678" s="247"/>
      <c r="G678" s="191"/>
      <c r="H678" s="226">
        <v>0.2</v>
      </c>
      <c r="I678" s="226">
        <v>30</v>
      </c>
      <c r="J678" s="226" t="s">
        <v>191</v>
      </c>
      <c r="K678" s="226">
        <v>0</v>
      </c>
      <c r="L678" s="226">
        <v>1</v>
      </c>
      <c r="M678" s="226" t="s">
        <v>184</v>
      </c>
      <c r="N678" s="226">
        <v>0</v>
      </c>
      <c r="O678" s="247">
        <v>0</v>
      </c>
      <c r="P678" s="1"/>
      <c r="Q678" s="263"/>
      <c r="R678" s="226"/>
      <c r="S678" s="226"/>
      <c r="T678" s="247">
        <v>0.1</v>
      </c>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row>
    <row r="679" spans="1:44" ht="15" thickBot="1" x14ac:dyDescent="0.4">
      <c r="A679" s="672"/>
      <c r="B679" s="278"/>
      <c r="C679" s="229"/>
      <c r="D679" s="229"/>
      <c r="E679" s="227">
        <f t="shared" si="99"/>
        <v>0</v>
      </c>
      <c r="F679" s="249"/>
      <c r="G679" s="194"/>
      <c r="H679" s="229"/>
      <c r="I679" s="229"/>
      <c r="J679" s="229"/>
      <c r="K679" s="229"/>
      <c r="L679" s="229"/>
      <c r="M679" s="229"/>
      <c r="N679" s="229"/>
      <c r="O679" s="249"/>
      <c r="P679" s="1"/>
      <c r="Q679" s="278"/>
      <c r="R679" s="229"/>
      <c r="S679" s="229"/>
      <c r="T679" s="249"/>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row>
    <row r="680" spans="1:44" x14ac:dyDescent="0.35">
      <c r="A680" s="673" t="s">
        <v>73</v>
      </c>
      <c r="B680" s="279" t="s">
        <v>74</v>
      </c>
      <c r="C680" s="230"/>
      <c r="D680" s="230"/>
      <c r="E680" s="230">
        <f t="shared" si="99"/>
        <v>0</v>
      </c>
      <c r="F680" s="250"/>
      <c r="G680" s="190"/>
      <c r="H680" s="230">
        <v>0.25</v>
      </c>
      <c r="I680" s="230">
        <v>2</v>
      </c>
      <c r="J680" s="230" t="s">
        <v>184</v>
      </c>
      <c r="K680" s="230">
        <v>0</v>
      </c>
      <c r="L680" s="230">
        <v>0.5</v>
      </c>
      <c r="M680" s="230" t="s">
        <v>184</v>
      </c>
      <c r="N680" s="230">
        <v>0</v>
      </c>
      <c r="O680" s="250">
        <v>0</v>
      </c>
      <c r="P680" s="1"/>
      <c r="Q680" s="279"/>
      <c r="R680" s="230"/>
      <c r="S680" s="230"/>
      <c r="T680" s="250">
        <v>0.2</v>
      </c>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row>
    <row r="681" spans="1:44" x14ac:dyDescent="0.35">
      <c r="A681" s="674"/>
      <c r="B681" s="266" t="s">
        <v>75</v>
      </c>
      <c r="C681" s="233"/>
      <c r="D681" s="233"/>
      <c r="E681" s="233">
        <f t="shared" si="99"/>
        <v>0</v>
      </c>
      <c r="F681" s="254"/>
      <c r="G681" s="191"/>
      <c r="H681" s="233">
        <v>0.25</v>
      </c>
      <c r="I681" s="233">
        <v>2</v>
      </c>
      <c r="J681" s="233" t="s">
        <v>184</v>
      </c>
      <c r="K681" s="233">
        <v>0</v>
      </c>
      <c r="L681" s="233">
        <v>0.5</v>
      </c>
      <c r="M681" s="233" t="s">
        <v>184</v>
      </c>
      <c r="N681" s="233">
        <v>0</v>
      </c>
      <c r="O681" s="254">
        <v>0</v>
      </c>
      <c r="P681" s="1"/>
      <c r="Q681" s="266"/>
      <c r="R681" s="233"/>
      <c r="S681" s="233"/>
      <c r="T681" s="254">
        <v>0.2</v>
      </c>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row>
    <row r="682" spans="1:44" x14ac:dyDescent="0.35">
      <c r="A682" s="674"/>
      <c r="B682" s="265" t="s">
        <v>76</v>
      </c>
      <c r="C682" s="231"/>
      <c r="D682" s="231"/>
      <c r="E682" s="231">
        <f t="shared" si="99"/>
        <v>0</v>
      </c>
      <c r="F682" s="251"/>
      <c r="G682" s="191"/>
      <c r="H682" s="231"/>
      <c r="I682" s="231"/>
      <c r="J682" s="231"/>
      <c r="K682" s="231"/>
      <c r="L682" s="231"/>
      <c r="M682" s="231"/>
      <c r="N682" s="231"/>
      <c r="O682" s="251"/>
      <c r="P682" s="1"/>
      <c r="Q682" s="265"/>
      <c r="R682" s="231"/>
      <c r="S682" s="231"/>
      <c r="T682" s="25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row>
    <row r="683" spans="1:44" x14ac:dyDescent="0.35">
      <c r="A683" s="674"/>
      <c r="B683" s="266" t="s">
        <v>77</v>
      </c>
      <c r="C683" s="233"/>
      <c r="D683" s="233"/>
      <c r="E683" s="233">
        <f t="shared" si="99"/>
        <v>0</v>
      </c>
      <c r="F683" s="254"/>
      <c r="G683" s="191"/>
      <c r="H683" s="233"/>
      <c r="I683" s="233"/>
      <c r="J683" s="233"/>
      <c r="K683" s="233"/>
      <c r="L683" s="233"/>
      <c r="M683" s="233"/>
      <c r="N683" s="233"/>
      <c r="O683" s="254"/>
      <c r="P683" s="1"/>
      <c r="Q683" s="266"/>
      <c r="R683" s="233"/>
      <c r="S683" s="233"/>
      <c r="T683" s="254"/>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row>
    <row r="684" spans="1:44" x14ac:dyDescent="0.35">
      <c r="A684" s="674"/>
      <c r="B684" s="265" t="s">
        <v>78</v>
      </c>
      <c r="C684" s="231"/>
      <c r="D684" s="231"/>
      <c r="E684" s="231">
        <f t="shared" si="99"/>
        <v>1</v>
      </c>
      <c r="F684" s="231">
        <v>1440</v>
      </c>
      <c r="G684" s="191"/>
      <c r="H684" s="231">
        <v>0</v>
      </c>
      <c r="I684" s="231">
        <v>30</v>
      </c>
      <c r="J684" s="252" t="s">
        <v>186</v>
      </c>
      <c r="K684" s="231">
        <v>3</v>
      </c>
      <c r="L684" s="231">
        <v>1</v>
      </c>
      <c r="M684" s="231" t="s">
        <v>184</v>
      </c>
      <c r="N684" s="231">
        <v>0</v>
      </c>
      <c r="O684" s="251">
        <v>0</v>
      </c>
      <c r="P684" s="1"/>
      <c r="Q684" s="265" t="s">
        <v>192</v>
      </c>
      <c r="R684" s="231"/>
      <c r="S684" s="231"/>
      <c r="T684" s="251">
        <v>0</v>
      </c>
      <c r="U684" s="1"/>
      <c r="V684" s="83">
        <v>150</v>
      </c>
      <c r="W684" s="84">
        <v>20</v>
      </c>
      <c r="X684" s="84">
        <v>5</v>
      </c>
      <c r="Y684" s="84">
        <v>10</v>
      </c>
      <c r="Z684" s="84"/>
      <c r="AA684" s="83">
        <v>150</v>
      </c>
      <c r="AB684" s="84">
        <v>15</v>
      </c>
      <c r="AC684" s="84">
        <v>5</v>
      </c>
      <c r="AD684" s="84">
        <v>15</v>
      </c>
      <c r="AE684" s="85"/>
      <c r="AF684" s="84">
        <v>150</v>
      </c>
      <c r="AG684" s="84">
        <v>10</v>
      </c>
      <c r="AH684" s="84">
        <v>5</v>
      </c>
      <c r="AI684" s="84">
        <v>20</v>
      </c>
      <c r="AJ684" s="84"/>
      <c r="AK684" s="83">
        <v>580.12</v>
      </c>
      <c r="AL684" s="86" t="s">
        <v>193</v>
      </c>
      <c r="AM684" s="84">
        <v>420.57900000000001</v>
      </c>
      <c r="AN684" s="86" t="s">
        <v>193</v>
      </c>
      <c r="AO684" s="84">
        <v>0.41899999999999998</v>
      </c>
      <c r="AP684" s="85">
        <v>1201.144</v>
      </c>
      <c r="AQ684" s="1"/>
      <c r="AR684" s="1"/>
    </row>
    <row r="685" spans="1:44" x14ac:dyDescent="0.35">
      <c r="A685" s="674"/>
      <c r="B685" s="266" t="s">
        <v>79</v>
      </c>
      <c r="C685" s="233"/>
      <c r="D685" s="233"/>
      <c r="E685" s="233">
        <f>COUNTA(Q685:S685)</f>
        <v>1</v>
      </c>
      <c r="F685" s="233">
        <v>1440</v>
      </c>
      <c r="G685" s="191"/>
      <c r="H685" s="233">
        <v>0</v>
      </c>
      <c r="I685" s="233">
        <v>30</v>
      </c>
      <c r="J685" s="233" t="s">
        <v>186</v>
      </c>
      <c r="K685" s="233">
        <v>3</v>
      </c>
      <c r="L685" s="233">
        <v>1</v>
      </c>
      <c r="M685" s="233" t="s">
        <v>184</v>
      </c>
      <c r="N685" s="233">
        <v>0</v>
      </c>
      <c r="O685" s="254">
        <v>0</v>
      </c>
      <c r="P685" s="1"/>
      <c r="Q685" s="266" t="s">
        <v>192</v>
      </c>
      <c r="R685" s="233"/>
      <c r="S685" s="233"/>
      <c r="T685" s="254"/>
      <c r="U685" s="1"/>
      <c r="V685" s="87"/>
      <c r="W685" s="88"/>
      <c r="X685" s="88"/>
      <c r="Y685" s="88"/>
      <c r="Z685" s="88"/>
      <c r="AA685" s="87"/>
      <c r="AB685" s="88"/>
      <c r="AC685" s="88"/>
      <c r="AD685" s="88"/>
      <c r="AE685" s="89"/>
      <c r="AF685" s="88"/>
      <c r="AG685" s="88"/>
      <c r="AH685" s="88"/>
      <c r="AI685" s="88"/>
      <c r="AJ685" s="88"/>
      <c r="AK685" s="87"/>
      <c r="AL685" s="88"/>
      <c r="AM685" s="88"/>
      <c r="AN685" s="88"/>
      <c r="AO685" s="88"/>
      <c r="AP685" s="89"/>
      <c r="AQ685" s="1"/>
      <c r="AR685" s="1"/>
    </row>
    <row r="686" spans="1:44" ht="15" thickBot="1" x14ac:dyDescent="0.4">
      <c r="A686" s="674"/>
      <c r="B686" s="293"/>
      <c r="C686" s="232"/>
      <c r="D686" s="232"/>
      <c r="E686" s="231">
        <f t="shared" si="99"/>
        <v>0</v>
      </c>
      <c r="F686" s="253"/>
      <c r="G686" s="191"/>
      <c r="H686" s="232"/>
      <c r="I686" s="232"/>
      <c r="J686" s="232"/>
      <c r="K686" s="232"/>
      <c r="L686" s="232"/>
      <c r="M686" s="232"/>
      <c r="N686" s="232"/>
      <c r="O686" s="253"/>
      <c r="P686" s="1"/>
      <c r="Q686" s="280"/>
      <c r="R686" s="281"/>
      <c r="S686" s="281"/>
      <c r="T686" s="282"/>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row>
    <row r="687" spans="1:44" x14ac:dyDescent="0.35">
      <c r="A687" s="664" t="s">
        <v>80</v>
      </c>
      <c r="B687" s="283" t="s">
        <v>81</v>
      </c>
      <c r="C687" s="234"/>
      <c r="D687" s="234"/>
      <c r="E687" s="234">
        <f>COUNTA(Q687:S687)</f>
        <v>0</v>
      </c>
      <c r="F687" s="235"/>
      <c r="G687" s="190"/>
      <c r="H687" s="234"/>
      <c r="I687" s="234"/>
      <c r="J687" s="234"/>
      <c r="K687" s="234"/>
      <c r="L687" s="234"/>
      <c r="M687" s="234"/>
      <c r="N687" s="234">
        <v>0</v>
      </c>
      <c r="O687" s="235"/>
      <c r="P687" s="1"/>
      <c r="Q687" s="283"/>
      <c r="R687" s="234"/>
      <c r="S687" s="234"/>
      <c r="T687" s="235"/>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row>
    <row r="688" spans="1:44" x14ac:dyDescent="0.35">
      <c r="A688" s="665"/>
      <c r="B688" s="268" t="s">
        <v>82</v>
      </c>
      <c r="C688" s="238"/>
      <c r="D688" s="238"/>
      <c r="E688" s="238">
        <f>COUNTA(Q692:S692)</f>
        <v>0</v>
      </c>
      <c r="F688" s="239"/>
      <c r="G688" s="191"/>
      <c r="H688" s="238"/>
      <c r="I688" s="238"/>
      <c r="J688" s="238"/>
      <c r="K688" s="238"/>
      <c r="L688" s="238"/>
      <c r="M688" s="238"/>
      <c r="N688" s="238">
        <v>0</v>
      </c>
      <c r="O688" s="239"/>
      <c r="P688" s="1"/>
      <c r="Q688" s="268"/>
      <c r="R688" s="238"/>
      <c r="S688" s="238"/>
      <c r="T688" s="239"/>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row>
    <row r="689" spans="1:44" x14ac:dyDescent="0.35">
      <c r="A689" s="665"/>
      <c r="B689" s="267"/>
      <c r="C689" s="236"/>
      <c r="D689" s="236"/>
      <c r="E689" s="236">
        <f t="shared" ref="E689" si="100">COUNTA(Q689:S689)</f>
        <v>0</v>
      </c>
      <c r="F689" s="237"/>
      <c r="G689" s="191"/>
      <c r="H689" s="236"/>
      <c r="I689" s="236"/>
      <c r="J689" s="236"/>
      <c r="K689" s="236"/>
      <c r="L689" s="236"/>
      <c r="M689" s="236"/>
      <c r="N689" s="236"/>
      <c r="O689" s="237"/>
      <c r="P689" s="1"/>
      <c r="Q689" s="267"/>
      <c r="R689" s="236"/>
      <c r="S689" s="236"/>
      <c r="T689" s="237"/>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row>
    <row r="690" spans="1:44" x14ac:dyDescent="0.35">
      <c r="A690" s="665"/>
      <c r="B690" s="268"/>
      <c r="C690" s="238"/>
      <c r="D690" s="238"/>
      <c r="E690" s="238">
        <f t="shared" ref="E690" si="101">COUNTA(Q694:S694)</f>
        <v>0</v>
      </c>
      <c r="F690" s="239"/>
      <c r="G690" s="191"/>
      <c r="H690" s="238"/>
      <c r="I690" s="238"/>
      <c r="J690" s="238"/>
      <c r="K690" s="238"/>
      <c r="L690" s="238"/>
      <c r="M690" s="238"/>
      <c r="N690" s="238"/>
      <c r="O690" s="239"/>
      <c r="P690" s="1"/>
      <c r="Q690" s="268"/>
      <c r="R690" s="238"/>
      <c r="S690" s="238"/>
      <c r="T690" s="239"/>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row>
    <row r="691" spans="1:44" x14ac:dyDescent="0.35">
      <c r="A691" s="665"/>
      <c r="B691" s="267"/>
      <c r="C691" s="236"/>
      <c r="D691" s="236"/>
      <c r="E691" s="236">
        <f t="shared" ref="E691" si="102">COUNTA(Q691:S691)</f>
        <v>0</v>
      </c>
      <c r="F691" s="237"/>
      <c r="G691" s="191"/>
      <c r="H691" s="236"/>
      <c r="I691" s="236"/>
      <c r="J691" s="236"/>
      <c r="K691" s="236"/>
      <c r="L691" s="236"/>
      <c r="M691" s="236"/>
      <c r="N691" s="236"/>
      <c r="O691" s="237"/>
      <c r="P691" s="1"/>
      <c r="Q691" s="267"/>
      <c r="R691" s="236"/>
      <c r="S691" s="236"/>
      <c r="T691" s="237"/>
      <c r="U691" s="1"/>
      <c r="V691" s="1"/>
      <c r="W691" s="1"/>
      <c r="X691" s="1"/>
      <c r="Y691" s="1"/>
      <c r="Z691" s="1"/>
      <c r="AA691" s="1"/>
      <c r="AB691" s="1"/>
      <c r="AC691" s="1"/>
      <c r="AD691" s="1"/>
      <c r="AE691" s="1"/>
      <c r="AF691" s="1"/>
      <c r="AG691" s="1"/>
      <c r="AH691" s="1"/>
      <c r="AI691" s="1"/>
      <c r="AJ691" s="1"/>
      <c r="AK691" s="1"/>
      <c r="AL691" s="1"/>
      <c r="AM691" s="1"/>
      <c r="AN691" s="1"/>
      <c r="AO691" s="1"/>
      <c r="AP691" s="1"/>
      <c r="AQ691" s="1"/>
      <c r="AR691" s="1"/>
    </row>
    <row r="692" spans="1:44" ht="15" thickBot="1" x14ac:dyDescent="0.4">
      <c r="A692" s="666"/>
      <c r="B692" s="269"/>
      <c r="C692" s="240"/>
      <c r="D692" s="240"/>
      <c r="E692" s="240">
        <f t="shared" ref="E692" si="103">COUNTA(Q696:S696)</f>
        <v>0</v>
      </c>
      <c r="F692" s="241"/>
      <c r="G692" s="194"/>
      <c r="H692" s="240"/>
      <c r="I692" s="240"/>
      <c r="J692" s="240"/>
      <c r="K692" s="240"/>
      <c r="L692" s="240"/>
      <c r="M692" s="240"/>
      <c r="N692" s="240"/>
      <c r="O692" s="241"/>
      <c r="P692" s="1"/>
      <c r="Q692" s="269"/>
      <c r="R692" s="240"/>
      <c r="S692" s="240"/>
      <c r="T692" s="241"/>
      <c r="U692" s="1"/>
      <c r="V692" s="1"/>
      <c r="W692" s="1"/>
      <c r="X692" s="1"/>
      <c r="Y692" s="1"/>
      <c r="Z692" s="1"/>
      <c r="AA692" s="1"/>
      <c r="AB692" s="1"/>
      <c r="AC692" s="1"/>
      <c r="AD692" s="1"/>
      <c r="AE692" s="1"/>
      <c r="AF692" s="1"/>
      <c r="AG692" s="1"/>
      <c r="AH692" s="1"/>
      <c r="AI692" s="1"/>
      <c r="AJ692" s="1"/>
      <c r="AK692" s="1"/>
      <c r="AL692" s="1"/>
      <c r="AM692" s="1"/>
      <c r="AN692" s="1"/>
      <c r="AO692" s="1"/>
      <c r="AP692" s="1"/>
      <c r="AQ692" s="1"/>
      <c r="AR692" s="1"/>
    </row>
    <row r="693" spans="1:44" x14ac:dyDescent="0.35">
      <c r="A693" s="120"/>
      <c r="B693" s="120"/>
      <c r="C693" s="120"/>
      <c r="D693" s="120"/>
      <c r="E693" s="120"/>
      <c r="F693" s="120"/>
      <c r="G693" s="120"/>
      <c r="H693" s="120"/>
      <c r="I693" s="120"/>
      <c r="J693" s="120"/>
      <c r="K693" s="120"/>
      <c r="L693" s="120"/>
      <c r="M693" s="120"/>
      <c r="N693" s="120"/>
      <c r="O693" s="120"/>
      <c r="P693" s="120"/>
      <c r="Q693" s="120"/>
      <c r="R693" s="120"/>
      <c r="S693" s="120"/>
      <c r="T693" s="120"/>
      <c r="U693" s="120"/>
      <c r="V693" s="120"/>
      <c r="W693" s="120"/>
      <c r="X693" s="120"/>
      <c r="Y693" s="120"/>
      <c r="Z693" s="120"/>
      <c r="AA693" s="120"/>
      <c r="AB693" s="120"/>
      <c r="AC693" s="120"/>
      <c r="AD693" s="120"/>
      <c r="AE693" s="120"/>
      <c r="AF693" s="120"/>
      <c r="AG693" s="120"/>
      <c r="AH693" s="120"/>
      <c r="AI693" s="120"/>
      <c r="AJ693" s="120"/>
      <c r="AK693" s="120"/>
      <c r="AL693" s="120"/>
      <c r="AM693" s="120"/>
      <c r="AN693" s="120"/>
      <c r="AO693" s="120"/>
      <c r="AP693" s="120"/>
      <c r="AQ693" s="120"/>
    </row>
  </sheetData>
  <mergeCells count="189">
    <mergeCell ref="V664:Z664"/>
    <mergeCell ref="AA664:AE664"/>
    <mergeCell ref="AF664:AJ664"/>
    <mergeCell ref="AK664:AP664"/>
    <mergeCell ref="A667:A670"/>
    <mergeCell ref="A671:A675"/>
    <mergeCell ref="A676:A679"/>
    <mergeCell ref="A680:A686"/>
    <mergeCell ref="A687:A692"/>
    <mergeCell ref="V631:Z631"/>
    <mergeCell ref="AA631:AE631"/>
    <mergeCell ref="AF631:AJ631"/>
    <mergeCell ref="AK631:AP631"/>
    <mergeCell ref="A634:A637"/>
    <mergeCell ref="A638:A642"/>
    <mergeCell ref="A643:A646"/>
    <mergeCell ref="A647:A653"/>
    <mergeCell ref="A654:A659"/>
    <mergeCell ref="V598:Z598"/>
    <mergeCell ref="AA598:AE598"/>
    <mergeCell ref="AF598:AJ598"/>
    <mergeCell ref="AK598:AP598"/>
    <mergeCell ref="A601:A604"/>
    <mergeCell ref="A605:A609"/>
    <mergeCell ref="A610:A613"/>
    <mergeCell ref="A614:A620"/>
    <mergeCell ref="A621:A626"/>
    <mergeCell ref="V565:Z565"/>
    <mergeCell ref="AA565:AE565"/>
    <mergeCell ref="AF565:AJ565"/>
    <mergeCell ref="AK565:AP565"/>
    <mergeCell ref="A568:A571"/>
    <mergeCell ref="A572:A576"/>
    <mergeCell ref="A577:A580"/>
    <mergeCell ref="A581:A587"/>
    <mergeCell ref="A588:A593"/>
    <mergeCell ref="V532:Z532"/>
    <mergeCell ref="AA532:AE532"/>
    <mergeCell ref="AF532:AJ532"/>
    <mergeCell ref="AK532:AP532"/>
    <mergeCell ref="A535:A538"/>
    <mergeCell ref="A539:A543"/>
    <mergeCell ref="A544:A547"/>
    <mergeCell ref="A548:A554"/>
    <mergeCell ref="A555:A560"/>
    <mergeCell ref="V499:Z499"/>
    <mergeCell ref="AA499:AE499"/>
    <mergeCell ref="AF499:AJ499"/>
    <mergeCell ref="AK499:AP499"/>
    <mergeCell ref="A502:A505"/>
    <mergeCell ref="A506:A510"/>
    <mergeCell ref="A511:A514"/>
    <mergeCell ref="A515:A521"/>
    <mergeCell ref="A522:A527"/>
    <mergeCell ref="V466:Z466"/>
    <mergeCell ref="AA466:AE466"/>
    <mergeCell ref="AF466:AJ466"/>
    <mergeCell ref="AK466:AP466"/>
    <mergeCell ref="A469:A472"/>
    <mergeCell ref="A473:A477"/>
    <mergeCell ref="A478:A481"/>
    <mergeCell ref="A482:A488"/>
    <mergeCell ref="A489:A494"/>
    <mergeCell ref="V433:Z433"/>
    <mergeCell ref="AA433:AE433"/>
    <mergeCell ref="AF433:AJ433"/>
    <mergeCell ref="AK433:AP433"/>
    <mergeCell ref="A436:A439"/>
    <mergeCell ref="A440:A444"/>
    <mergeCell ref="A445:A448"/>
    <mergeCell ref="A449:A455"/>
    <mergeCell ref="A456:A461"/>
    <mergeCell ref="A407:A411"/>
    <mergeCell ref="A412:A415"/>
    <mergeCell ref="A416:A422"/>
    <mergeCell ref="A423:A428"/>
    <mergeCell ref="V400:Z400"/>
    <mergeCell ref="AA400:AE400"/>
    <mergeCell ref="AF400:AJ400"/>
    <mergeCell ref="AK400:AP400"/>
    <mergeCell ref="A403:A406"/>
    <mergeCell ref="A370:A373"/>
    <mergeCell ref="A374:A378"/>
    <mergeCell ref="A379:A382"/>
    <mergeCell ref="A383:A389"/>
    <mergeCell ref="A390:A395"/>
    <mergeCell ref="A357:A362"/>
    <mergeCell ref="V367:Z367"/>
    <mergeCell ref="AA367:AE367"/>
    <mergeCell ref="AF367:AJ367"/>
    <mergeCell ref="AK367:AP367"/>
    <mergeCell ref="AK334:AP334"/>
    <mergeCell ref="A337:A340"/>
    <mergeCell ref="A341:A345"/>
    <mergeCell ref="A346:A349"/>
    <mergeCell ref="A350:A356"/>
    <mergeCell ref="A317:A323"/>
    <mergeCell ref="A324:A329"/>
    <mergeCell ref="V334:Z334"/>
    <mergeCell ref="AA334:AE334"/>
    <mergeCell ref="AF334:AJ334"/>
    <mergeCell ref="AF301:AJ301"/>
    <mergeCell ref="AK301:AP301"/>
    <mergeCell ref="A304:A307"/>
    <mergeCell ref="A308:A312"/>
    <mergeCell ref="A313:A316"/>
    <mergeCell ref="A280:A283"/>
    <mergeCell ref="A284:A290"/>
    <mergeCell ref="A291:A296"/>
    <mergeCell ref="V301:Z301"/>
    <mergeCell ref="AA301:AE301"/>
    <mergeCell ref="AA268:AE268"/>
    <mergeCell ref="AF268:AJ268"/>
    <mergeCell ref="AK268:AP268"/>
    <mergeCell ref="A271:A274"/>
    <mergeCell ref="A275:A279"/>
    <mergeCell ref="A242:A246"/>
    <mergeCell ref="A247:A250"/>
    <mergeCell ref="A251:A257"/>
    <mergeCell ref="A258:A263"/>
    <mergeCell ref="V268:Z268"/>
    <mergeCell ref="V235:Z235"/>
    <mergeCell ref="AA235:AE235"/>
    <mergeCell ref="AF235:AJ235"/>
    <mergeCell ref="AK235:AP235"/>
    <mergeCell ref="A238:A241"/>
    <mergeCell ref="A209:A213"/>
    <mergeCell ref="A214:A217"/>
    <mergeCell ref="A218:A224"/>
    <mergeCell ref="A225:A230"/>
    <mergeCell ref="V202:Z202"/>
    <mergeCell ref="AA202:AE202"/>
    <mergeCell ref="AF202:AJ202"/>
    <mergeCell ref="AK202:AP202"/>
    <mergeCell ref="A205:A208"/>
    <mergeCell ref="AK37:AP37"/>
    <mergeCell ref="A40:A43"/>
    <mergeCell ref="A44:A48"/>
    <mergeCell ref="A49:A52"/>
    <mergeCell ref="A53:A59"/>
    <mergeCell ref="AF37:AJ37"/>
    <mergeCell ref="A86:A92"/>
    <mergeCell ref="A93:A98"/>
    <mergeCell ref="V103:Z103"/>
    <mergeCell ref="AA103:AE103"/>
    <mergeCell ref="AA37:AE37"/>
    <mergeCell ref="A77:A81"/>
    <mergeCell ref="V37:Z37"/>
    <mergeCell ref="A60:A65"/>
    <mergeCell ref="V70:Z70"/>
    <mergeCell ref="AA70:AE70"/>
    <mergeCell ref="AF70:AJ70"/>
    <mergeCell ref="AK70:AP70"/>
    <mergeCell ref="A73:A76"/>
    <mergeCell ref="V4:Z4"/>
    <mergeCell ref="AA4:AE4"/>
    <mergeCell ref="AF4:AJ4"/>
    <mergeCell ref="AK4:AP4"/>
    <mergeCell ref="A7:A10"/>
    <mergeCell ref="A11:A15"/>
    <mergeCell ref="A16:A19"/>
    <mergeCell ref="A20:A26"/>
    <mergeCell ref="A27:A32"/>
    <mergeCell ref="A82:A85"/>
    <mergeCell ref="A192:A197"/>
    <mergeCell ref="AF169:AJ169"/>
    <mergeCell ref="A143:A147"/>
    <mergeCell ref="A126:A131"/>
    <mergeCell ref="V136:Z136"/>
    <mergeCell ref="AA136:AE136"/>
    <mergeCell ref="AF136:AJ136"/>
    <mergeCell ref="A176:A180"/>
    <mergeCell ref="A181:A184"/>
    <mergeCell ref="A185:A191"/>
    <mergeCell ref="A172:A175"/>
    <mergeCell ref="AK103:AP103"/>
    <mergeCell ref="A106:A109"/>
    <mergeCell ref="A110:A114"/>
    <mergeCell ref="A115:A118"/>
    <mergeCell ref="A119:A125"/>
    <mergeCell ref="AF103:AJ103"/>
    <mergeCell ref="AK136:AP136"/>
    <mergeCell ref="A139:A142"/>
    <mergeCell ref="AK169:AP169"/>
    <mergeCell ref="V169:Z169"/>
    <mergeCell ref="AA169:AE169"/>
    <mergeCell ref="A148:A151"/>
    <mergeCell ref="A152:A158"/>
    <mergeCell ref="A159:A164"/>
  </mergeCells>
  <dataValidations count="1">
    <dataValidation type="list" allowBlank="1" showInputMessage="1" showErrorMessage="1" sqref="B3 B36 B69 B102 B135 B168 B201 B234 B267 B300 B333 B366 B399 B432 B465 B498 B531 B564 B597 B630 B663" xr:uid="{B6392FD2-4A5D-4F17-9EB4-DEFF37762055}">
      <formula1>$AR$1:$AR$12</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09333-6B63-4710-98BE-F88786C8F740}">
  <sheetPr codeName="Foglio9"/>
  <dimension ref="A1:CV104"/>
  <sheetViews>
    <sheetView tabSelected="1" zoomScale="99" zoomScaleNormal="90" workbookViewId="0">
      <pane xSplit="1" topLeftCell="CH1" activePane="topRight" state="frozen"/>
      <selection activeCell="A2" sqref="A2"/>
      <selection pane="topRight" activeCell="CN7" sqref="CN7"/>
    </sheetView>
  </sheetViews>
  <sheetFormatPr defaultColWidth="8.90625" defaultRowHeight="14.5" x14ac:dyDescent="0.35"/>
  <cols>
    <col min="1" max="1" width="26" style="198" customWidth="1"/>
    <col min="2" max="2" width="12.6328125" style="198" bestFit="1" customWidth="1"/>
    <col min="3" max="3" width="7.36328125" style="198" customWidth="1"/>
    <col min="4" max="4" width="19.6328125" style="198" bestFit="1" customWidth="1"/>
    <col min="5" max="5" width="16.90625" style="198" bestFit="1" customWidth="1"/>
    <col min="6" max="6" width="12.6328125" style="341" bestFit="1" customWidth="1"/>
    <col min="7" max="7" width="4.453125" style="341" customWidth="1"/>
    <col min="8" max="8" width="15.08984375" style="198" bestFit="1" customWidth="1"/>
    <col min="9" max="9" width="13.453125" style="198" bestFit="1" customWidth="1"/>
    <col min="10" max="10" width="12.36328125" style="341" bestFit="1" customWidth="1"/>
    <col min="11" max="11" width="13.90625" style="198" customWidth="1"/>
    <col min="12" max="12" width="12.36328125" style="495" bestFit="1" customWidth="1"/>
    <col min="13" max="13" width="13" style="495" customWidth="1"/>
    <col min="14" max="14" width="13" style="445" customWidth="1"/>
    <col min="15" max="15" width="14.08984375" style="445" customWidth="1"/>
    <col min="16" max="16" width="16.54296875" style="341" bestFit="1" customWidth="1"/>
    <col min="17" max="17" width="4.54296875" style="341" customWidth="1"/>
    <col min="18" max="18" width="16.453125" style="198" customWidth="1"/>
    <col min="19" max="19" width="16.453125" style="445" customWidth="1"/>
    <col min="20" max="20" width="16.453125" style="341" customWidth="1"/>
    <col min="21" max="21" width="15.54296875" style="198" customWidth="1"/>
    <col min="22" max="23" width="9.08984375" style="198" bestFit="1" customWidth="1"/>
    <col min="24" max="24" width="9" style="198" customWidth="1"/>
    <col min="25" max="25" width="0" style="198" hidden="1" customWidth="1"/>
    <col min="26" max="26" width="11.90625" style="198" bestFit="1" customWidth="1"/>
    <col min="27" max="27" width="4" style="198" customWidth="1"/>
    <col min="28" max="29" width="11.6328125" style="198" customWidth="1"/>
    <col min="30" max="30" width="11.6328125" style="198" hidden="1" customWidth="1"/>
    <col min="31" max="31" width="11.6328125" style="198" customWidth="1"/>
    <col min="32" max="32" width="13" style="198" customWidth="1"/>
    <col min="33" max="34" width="9" style="198" bestFit="1" customWidth="1"/>
    <col min="35" max="35" width="9" style="198" customWidth="1"/>
    <col min="36" max="36" width="9" style="198" hidden="1" customWidth="1"/>
    <col min="37" max="37" width="14.453125" style="341" bestFit="1" customWidth="1"/>
    <col min="38" max="38" width="6.6328125" style="341" customWidth="1"/>
    <col min="39" max="40" width="14.453125" style="198" customWidth="1"/>
    <col min="41" max="41" width="14.453125" style="198" hidden="1" customWidth="1"/>
    <col min="42" max="42" width="14.453125" style="341" customWidth="1"/>
    <col min="43" max="43" width="8.90625" style="198"/>
    <col min="44" max="44" width="24.54296875" style="198" bestFit="1" customWidth="1"/>
    <col min="45" max="47" width="12.36328125" style="198" bestFit="1" customWidth="1"/>
    <col min="48" max="48" width="9.81640625" style="198" bestFit="1" customWidth="1"/>
    <col min="49" max="49" width="8.90625" style="198"/>
    <col min="50" max="52" width="9.08984375" style="198" bestFit="1" customWidth="1"/>
    <col min="53" max="53" width="9.81640625" style="198" bestFit="1" customWidth="1"/>
    <col min="54" max="54" width="5.36328125" style="120" customWidth="1"/>
    <col min="55" max="57" width="8.90625" style="198"/>
    <col min="58" max="58" width="17.36328125" style="198" bestFit="1" customWidth="1"/>
    <col min="59" max="59" width="8.90625" style="198"/>
    <col min="60" max="60" width="20.36328125" style="198" bestFit="1" customWidth="1"/>
    <col min="61" max="61" width="8.90625" style="198"/>
    <col min="62" max="62" width="20.90625" style="198" bestFit="1" customWidth="1"/>
    <col min="63" max="66" width="8.90625" style="198"/>
    <col min="67" max="67" width="8.90625" style="198" customWidth="1"/>
    <col min="68" max="68" width="8.90625" style="198"/>
    <col min="69" max="69" width="11" style="198" bestFit="1" customWidth="1"/>
    <col min="70" max="70" width="8.90625" style="336"/>
    <col min="71" max="71" width="15" style="198" bestFit="1" customWidth="1"/>
    <col min="72" max="72" width="8.90625" style="198" customWidth="1"/>
    <col min="73" max="73" width="18.453125" style="198" bestFit="1" customWidth="1"/>
    <col min="74" max="83" width="8.90625" style="198"/>
    <col min="84" max="84" width="14.90625" style="198" bestFit="1" customWidth="1"/>
    <col min="85" max="85" width="8.90625" style="198"/>
    <col min="86" max="86" width="18.36328125" style="198" bestFit="1" customWidth="1"/>
    <col min="87" max="93" width="8.90625" style="198"/>
    <col min="94" max="94" width="8.90625" style="120"/>
    <col min="95" max="16384" width="8.90625" style="198"/>
  </cols>
  <sheetData>
    <row r="1" spans="1:100" ht="24" thickBot="1" x14ac:dyDescent="0.6">
      <c r="A1" s="694" t="s">
        <v>194</v>
      </c>
      <c r="B1" s="695"/>
      <c r="C1" s="695"/>
      <c r="D1" s="695"/>
      <c r="E1" s="695"/>
      <c r="F1" s="695"/>
      <c r="G1" s="695"/>
      <c r="H1" s="695"/>
      <c r="I1" s="695"/>
      <c r="J1" s="695"/>
      <c r="K1" s="695"/>
      <c r="L1" s="695"/>
      <c r="M1" s="695"/>
      <c r="N1" s="695"/>
      <c r="O1" s="695"/>
      <c r="P1" s="695"/>
      <c r="Q1" s="695"/>
      <c r="R1" s="695"/>
      <c r="S1" s="695"/>
      <c r="T1" s="695"/>
      <c r="U1" s="695"/>
      <c r="V1" s="695"/>
      <c r="W1" s="695"/>
      <c r="X1" s="695"/>
      <c r="Y1" s="695"/>
      <c r="Z1" s="695"/>
      <c r="AA1" s="695"/>
      <c r="AB1" s="695"/>
      <c r="AC1" s="695"/>
      <c r="AD1" s="695"/>
      <c r="AE1" s="695"/>
      <c r="AF1" s="695"/>
      <c r="AG1" s="695"/>
      <c r="AH1" s="695"/>
      <c r="AI1" s="695"/>
      <c r="AJ1" s="695"/>
      <c r="AK1" s="695"/>
      <c r="AL1" s="695"/>
      <c r="AM1" s="695"/>
      <c r="AN1" s="695"/>
      <c r="AO1" s="695"/>
      <c r="AP1" s="695"/>
      <c r="AQ1" s="695"/>
      <c r="AR1" s="695"/>
      <c r="AS1" s="695"/>
      <c r="AT1" s="695"/>
      <c r="AU1" s="695"/>
      <c r="AV1" s="695"/>
      <c r="AW1" s="695"/>
      <c r="AX1" s="695"/>
      <c r="AY1" s="695"/>
      <c r="AZ1" s="695"/>
      <c r="BA1" s="696"/>
      <c r="BC1" s="679" t="s">
        <v>195</v>
      </c>
      <c r="BD1" s="680"/>
      <c r="BE1" s="680"/>
      <c r="BF1" s="680"/>
      <c r="BG1" s="680"/>
      <c r="BH1" s="680"/>
      <c r="BI1" s="680"/>
      <c r="BJ1" s="680"/>
      <c r="BK1" s="680"/>
      <c r="BL1" s="680"/>
      <c r="BM1" s="680"/>
      <c r="BN1" s="680"/>
      <c r="BO1" s="680"/>
      <c r="BP1" s="680"/>
      <c r="BQ1" s="680"/>
      <c r="BR1" s="680"/>
      <c r="BS1" s="680"/>
      <c r="BT1" s="680"/>
      <c r="BU1" s="680"/>
      <c r="BV1" s="680"/>
      <c r="BW1" s="680"/>
      <c r="BX1" s="680"/>
      <c r="BY1" s="680"/>
      <c r="BZ1" s="680"/>
      <c r="CA1" s="680"/>
      <c r="CB1" s="680"/>
      <c r="CC1" s="680"/>
      <c r="CD1" s="680"/>
      <c r="CE1" s="680"/>
      <c r="CF1" s="680"/>
      <c r="CG1" s="680"/>
      <c r="CH1" s="680"/>
      <c r="CI1" s="680"/>
      <c r="CJ1" s="680"/>
      <c r="CK1" s="680"/>
      <c r="CL1" s="680"/>
      <c r="CM1" s="680"/>
      <c r="CN1" s="680"/>
      <c r="CO1" s="681"/>
    </row>
    <row r="2" spans="1:100" ht="43.25" customHeight="1" thickTop="1" thickBot="1" x14ac:dyDescent="0.4">
      <c r="A2" s="486"/>
      <c r="B2" s="487" t="s">
        <v>196</v>
      </c>
      <c r="D2" s="685" t="s">
        <v>197</v>
      </c>
      <c r="E2" s="686"/>
      <c r="F2" s="687"/>
      <c r="G2" s="350"/>
      <c r="H2" s="697" t="s">
        <v>198</v>
      </c>
      <c r="I2" s="698"/>
      <c r="J2" s="699"/>
      <c r="L2" s="500"/>
      <c r="M2" s="505"/>
      <c r="N2" s="686" t="s">
        <v>199</v>
      </c>
      <c r="O2" s="686"/>
      <c r="P2" s="687"/>
      <c r="Q2" s="350"/>
      <c r="R2" s="697" t="s">
        <v>200</v>
      </c>
      <c r="S2" s="698"/>
      <c r="T2" s="699"/>
      <c r="V2" s="488"/>
      <c r="W2" s="686" t="s">
        <v>201</v>
      </c>
      <c r="X2" s="686"/>
      <c r="Y2" s="686"/>
      <c r="Z2" s="687"/>
      <c r="AA2" s="350"/>
      <c r="AB2" s="697" t="s">
        <v>202</v>
      </c>
      <c r="AC2" s="698"/>
      <c r="AD2" s="698"/>
      <c r="AE2" s="699"/>
      <c r="AG2" s="488"/>
      <c r="AH2" s="686" t="s">
        <v>203</v>
      </c>
      <c r="AI2" s="686"/>
      <c r="AJ2" s="686"/>
      <c r="AK2" s="687"/>
      <c r="AL2" s="350"/>
      <c r="AM2" s="700" t="s">
        <v>204</v>
      </c>
      <c r="AN2" s="701"/>
      <c r="AO2" s="701"/>
      <c r="AP2" s="702"/>
      <c r="AR2" s="685" t="s">
        <v>205</v>
      </c>
      <c r="AS2" s="686"/>
      <c r="AT2" s="686"/>
      <c r="AU2" s="686"/>
      <c r="AV2" s="686"/>
      <c r="AW2" s="686"/>
      <c r="AX2" s="686"/>
      <c r="AY2" s="686"/>
      <c r="AZ2" s="686"/>
      <c r="BA2" s="687"/>
      <c r="CR2" s="676" t="s">
        <v>495</v>
      </c>
      <c r="CS2" s="677"/>
      <c r="CT2" s="677"/>
      <c r="CU2" s="677"/>
      <c r="CV2" s="678"/>
    </row>
    <row r="3" spans="1:100" s="336" customFormat="1" ht="56" customHeight="1" x14ac:dyDescent="0.35">
      <c r="A3" s="381" t="s">
        <v>206</v>
      </c>
      <c r="B3" s="352" t="s">
        <v>207</v>
      </c>
      <c r="D3" s="353" t="s">
        <v>208</v>
      </c>
      <c r="E3" s="354" t="s">
        <v>209</v>
      </c>
      <c r="F3" s="355" t="s">
        <v>210</v>
      </c>
      <c r="G3" s="351"/>
      <c r="H3" s="379" t="s">
        <v>208</v>
      </c>
      <c r="I3" s="358" t="s">
        <v>209</v>
      </c>
      <c r="J3" s="360" t="s">
        <v>211</v>
      </c>
      <c r="L3" s="501" t="s">
        <v>196</v>
      </c>
      <c r="M3" s="506" t="s">
        <v>212</v>
      </c>
      <c r="N3" s="354" t="s">
        <v>213</v>
      </c>
      <c r="O3" s="354" t="s">
        <v>214</v>
      </c>
      <c r="P3" s="355" t="s">
        <v>215</v>
      </c>
      <c r="Q3" s="361"/>
      <c r="R3" s="358" t="s">
        <v>213</v>
      </c>
      <c r="S3" s="358" t="s">
        <v>214</v>
      </c>
      <c r="T3" s="360" t="s">
        <v>215</v>
      </c>
      <c r="V3" s="382" t="s">
        <v>196</v>
      </c>
      <c r="W3" s="354" t="s">
        <v>216</v>
      </c>
      <c r="X3" s="354" t="s">
        <v>213</v>
      </c>
      <c r="Y3" s="354" t="s">
        <v>214</v>
      </c>
      <c r="Z3" s="353" t="s">
        <v>217</v>
      </c>
      <c r="AA3" s="362"/>
      <c r="AB3" s="379" t="s">
        <v>216</v>
      </c>
      <c r="AC3" s="358" t="s">
        <v>213</v>
      </c>
      <c r="AD3" s="358" t="s">
        <v>214</v>
      </c>
      <c r="AE3" s="358" t="s">
        <v>217</v>
      </c>
      <c r="AG3" s="382" t="s">
        <v>196</v>
      </c>
      <c r="AH3" s="354" t="s">
        <v>216</v>
      </c>
      <c r="AI3" s="354" t="s">
        <v>213</v>
      </c>
      <c r="AJ3" s="354" t="s">
        <v>214</v>
      </c>
      <c r="AK3" s="355" t="s">
        <v>218</v>
      </c>
      <c r="AL3" s="361"/>
      <c r="AM3" s="358" t="s">
        <v>216</v>
      </c>
      <c r="AN3" s="358" t="s">
        <v>213</v>
      </c>
      <c r="AO3" s="358" t="s">
        <v>214</v>
      </c>
      <c r="AP3" s="360" t="s">
        <v>218</v>
      </c>
      <c r="AR3" s="198"/>
      <c r="AS3" s="691" t="s">
        <v>219</v>
      </c>
      <c r="AT3" s="692"/>
      <c r="AU3" s="692"/>
      <c r="AV3" s="693"/>
      <c r="AW3" s="298"/>
      <c r="AX3" s="691" t="s">
        <v>220</v>
      </c>
      <c r="AY3" s="692"/>
      <c r="AZ3" s="692"/>
      <c r="BA3" s="693"/>
      <c r="BB3" s="193"/>
      <c r="CP3" s="193"/>
    </row>
    <row r="4" spans="1:100" x14ac:dyDescent="0.35">
      <c r="A4" s="364" t="str">
        <f>IF(INPUT!A30 ="","",INPUT!A30)</f>
        <v>NA_1</v>
      </c>
      <c r="B4" s="364">
        <f>IF(INPUT!B30 ="","",INPUT!B30)</f>
        <v>35</v>
      </c>
      <c r="D4" s="365">
        <f>IF(INPUT!A30 ="","", DSS!CH3-DSS!CJ3)</f>
        <v>0</v>
      </c>
      <c r="E4" s="366">
        <f>IF(INPUT!A30 ="","", DSS!CJ3)</f>
        <v>35</v>
      </c>
      <c r="F4" s="367">
        <f>IF(INPUT!A30 ="","",E4/B4)</f>
        <v>1</v>
      </c>
      <c r="H4" s="372">
        <f>IF(INPUT!A30 ="","", DSS!CH3-DSS!CL3)</f>
        <v>0</v>
      </c>
      <c r="I4" s="373">
        <f>IF(INPUT!A30 ="","", DSS!CL3)</f>
        <v>35</v>
      </c>
      <c r="J4" s="369">
        <f>IF(INPUT!A30 ="","", I4/B4)</f>
        <v>1</v>
      </c>
      <c r="L4" s="502">
        <f>IF(INPUT!A30 ="","",DSS!N3)</f>
        <v>0</v>
      </c>
      <c r="M4" s="507">
        <f>IF(INPUT!B30 ="","",DSS!O3)</f>
        <v>0.17921146953405018</v>
      </c>
      <c r="N4" s="512">
        <v>2.9000000000000001E-2</v>
      </c>
      <c r="O4" s="510"/>
      <c r="P4" s="370" t="str">
        <f>IF(OR(INPUT!A30="",L4=0, N4=0),"",(N4-L4)/L4)</f>
        <v/>
      </c>
      <c r="Q4" s="339"/>
      <c r="R4" s="513">
        <v>0.21133333333333335</v>
      </c>
      <c r="S4" s="513"/>
      <c r="T4" s="369" t="str">
        <f>IF(OR(INPUT!A30="",L4=0, R4=0),"",(R4-L4)/L4)</f>
        <v/>
      </c>
      <c r="U4" s="341"/>
      <c r="V4" s="380">
        <f>DSS!S3</f>
        <v>0</v>
      </c>
      <c r="W4" s="366">
        <f>IF(INPUT!A30 ="","",DSS!CK3)</f>
        <v>1</v>
      </c>
      <c r="X4" s="546" t="s">
        <v>473</v>
      </c>
      <c r="Y4" s="454" t="s">
        <v>221</v>
      </c>
      <c r="Z4" s="366" t="e">
        <f>IF(INPUT!A30="","",X4-V4)</f>
        <v>#VALUE!</v>
      </c>
      <c r="AA4" s="363"/>
      <c r="AB4" s="383">
        <f>IF(INPUT!A30 ="","", DSS!CM3)</f>
        <v>2</v>
      </c>
      <c r="AC4" s="546" t="s">
        <v>473</v>
      </c>
      <c r="AD4" s="452" t="s">
        <v>221</v>
      </c>
      <c r="AE4" s="369"/>
      <c r="AG4" s="549">
        <f>IF(INPUT!A30="","",IF(M4=0,0,L4/M4))</f>
        <v>0</v>
      </c>
      <c r="AH4" s="366">
        <f>IF(INPUT!A30 ="","",1)</f>
        <v>1</v>
      </c>
      <c r="AI4" s="556">
        <f>IF(INPUT!A30 ="","",IF(M4=0, 0, N4/M4))</f>
        <v>0.16182000000000002</v>
      </c>
      <c r="AJ4" s="366">
        <f>IF(INPUT!B30 ="","",IF(N4=0, 0, O4/N4))</f>
        <v>0</v>
      </c>
      <c r="AK4" s="370" t="str">
        <f>IF(OR(INPUT!A30 ="", AG4=0, AI4=0),"",(AI4-AG4)/AG4)</f>
        <v/>
      </c>
      <c r="AL4" s="339"/>
      <c r="AM4" s="373">
        <f>IF(INPUT!A30 ="","",1)</f>
        <v>1</v>
      </c>
      <c r="AN4" s="513">
        <f>IF(INPUT!A30 ="","",IF(M4=0,0,R4/M4))</f>
        <v>1.1792400000000001</v>
      </c>
      <c r="AO4" s="373">
        <f>IF(INPUT!A30 ="","",S4/M4)</f>
        <v>0</v>
      </c>
      <c r="AP4" s="369" t="str">
        <f>IF(OR(INPUT!A30 ="", AG4=0,AN4=0),"",(AN4-AG4)/AG4)</f>
        <v/>
      </c>
      <c r="AR4" s="336"/>
      <c r="AS4" s="377" t="s">
        <v>196</v>
      </c>
      <c r="AT4" s="378" t="s">
        <v>216</v>
      </c>
      <c r="AU4" s="378" t="s">
        <v>222</v>
      </c>
      <c r="AV4" s="377" t="s">
        <v>223</v>
      </c>
      <c r="AW4" s="336"/>
      <c r="AX4" s="377" t="s">
        <v>196</v>
      </c>
      <c r="AY4" s="378" t="s">
        <v>216</v>
      </c>
      <c r="AZ4" s="378" t="s">
        <v>222</v>
      </c>
      <c r="BA4" s="377" t="s">
        <v>223</v>
      </c>
    </row>
    <row r="5" spans="1:100" x14ac:dyDescent="0.35">
      <c r="A5" s="337" t="str">
        <f>IF(INPUT!A31 ="","",INPUT!A31)</f>
        <v>NA_2</v>
      </c>
      <c r="B5" s="337">
        <f>IF(INPUT!B31 ="","",INPUT!B31)</f>
        <v>19</v>
      </c>
      <c r="D5" s="338">
        <f>IF(INPUT!A31 ="","", DSS!CH4-DSS!CJ4)</f>
        <v>0</v>
      </c>
      <c r="E5" s="337">
        <f>IF(INPUT!A31 ="","", DSS!CJ4)</f>
        <v>19</v>
      </c>
      <c r="F5" s="340">
        <f>IF(INPUT!A31 ="","",E5/B5)</f>
        <v>1</v>
      </c>
      <c r="H5" s="338">
        <f>IF(INPUT!A31 ="","", DSS!CH4-DSS!CL4)</f>
        <v>0</v>
      </c>
      <c r="I5" s="337">
        <f>IF(INPUT!A31 ="","", DSS!CL4)</f>
        <v>19</v>
      </c>
      <c r="J5" s="339">
        <f>IF(INPUT!A31 ="","", I5/B5)</f>
        <v>1</v>
      </c>
      <c r="L5" s="503">
        <f>IF(INPUT!A31 ="","",DSS!N4)</f>
        <v>0</v>
      </c>
      <c r="M5" s="508">
        <f>IF(INPUT!B31 ="","",DSS!O4)</f>
        <v>0.17921146953405018</v>
      </c>
      <c r="N5" s="443">
        <v>4.7E-2</v>
      </c>
      <c r="O5" s="443"/>
      <c r="P5" s="339" t="str">
        <f>IF(OR(INPUT!A31="",L5=0, N5=0),"",(N5-L5)/L5)</f>
        <v/>
      </c>
      <c r="Q5" s="339"/>
      <c r="R5" s="444">
        <v>0.21133333333333335</v>
      </c>
      <c r="S5" s="444"/>
      <c r="T5" s="339" t="str">
        <f>IF(OR(INPUT!A31="",L5=0, R5=0),"",(R5-L5)/L5)</f>
        <v/>
      </c>
      <c r="U5" s="341"/>
      <c r="V5" s="338">
        <f>DSS!S4</f>
        <v>0</v>
      </c>
      <c r="W5" s="337">
        <f>IF(INPUT!A31 ="","",DSS!CK4)</f>
        <v>1</v>
      </c>
      <c r="X5" s="547" t="s">
        <v>474</v>
      </c>
      <c r="Y5" s="455" t="s">
        <v>221</v>
      </c>
      <c r="Z5" s="337" t="e">
        <f>IF(INPUT!A31="","",X5-V5)</f>
        <v>#VALUE!</v>
      </c>
      <c r="AA5" s="363"/>
      <c r="AB5" s="338">
        <f>IF(INPUT!A31 ="","", DSS!CM4)</f>
        <v>2</v>
      </c>
      <c r="AC5" s="547" t="s">
        <v>474</v>
      </c>
      <c r="AD5" s="453" t="s">
        <v>221</v>
      </c>
      <c r="AE5" s="339"/>
      <c r="AG5" s="443">
        <f>IF(INPUT!A31="","",IF(M5=0,0,L5/M5))</f>
        <v>0</v>
      </c>
      <c r="AH5" s="337">
        <f>IF(INPUT!A31 ="","",1)</f>
        <v>1</v>
      </c>
      <c r="AI5" s="444">
        <f>IF(INPUT!A31 ="","",IF(M5=0, 0, N5/M5))</f>
        <v>0.26225999999999999</v>
      </c>
      <c r="AJ5" s="337">
        <f>IF(INPUT!A31 ="","",O5/M5)</f>
        <v>0</v>
      </c>
      <c r="AK5" s="339" t="str">
        <f>IF(OR(INPUT!A31 ="", AG5=0, AI5=0),"",(AI5-AG5)/AG5)</f>
        <v/>
      </c>
      <c r="AL5" s="339"/>
      <c r="AM5" s="337">
        <f>IF(INPUT!A31 ="","",1)</f>
        <v>1</v>
      </c>
      <c r="AN5" s="444">
        <f>IF(INPUT!A31 ="","",IF(M5=0,0,R5/M5))</f>
        <v>1.1792400000000001</v>
      </c>
      <c r="AO5" s="337">
        <f>IF(INPUT!A31 ="","",S5/M5)</f>
        <v>0</v>
      </c>
      <c r="AP5" s="339" t="str">
        <f>IF(OR(INPUT!A31 ="", AG5=0,AN5=0),"",(AN5-AG5)/AG5)</f>
        <v/>
      </c>
      <c r="AS5" s="338"/>
      <c r="AT5" s="337"/>
      <c r="AU5" s="337"/>
      <c r="AV5" s="337"/>
      <c r="AX5" s="338"/>
      <c r="AY5" s="337"/>
      <c r="AZ5" s="337"/>
      <c r="BA5" s="337"/>
    </row>
    <row r="6" spans="1:100" x14ac:dyDescent="0.35">
      <c r="A6" s="364" t="str">
        <f>IF(INPUT!A32 ="","",INPUT!A32)</f>
        <v>NA_3</v>
      </c>
      <c r="B6" s="364">
        <f>IF(INPUT!B32 ="","",INPUT!B32)</f>
        <v>34</v>
      </c>
      <c r="D6" s="365">
        <f>IF(INPUT!A32 ="","", DSS!CH5-DSS!CJ5)</f>
        <v>0</v>
      </c>
      <c r="E6" s="366">
        <f>IF(INPUT!A32 ="","", DSS!CJ5)</f>
        <v>34</v>
      </c>
      <c r="F6" s="368">
        <f>IF(INPUT!A32 ="","",E6/B6)</f>
        <v>1</v>
      </c>
      <c r="H6" s="372">
        <f>IF(INPUT!A32 ="","", DSS!CH5-DSS!CL5)</f>
        <v>0</v>
      </c>
      <c r="I6" s="373">
        <f>IF(INPUT!A32 ="","", DSS!CL5)</f>
        <v>34</v>
      </c>
      <c r="J6" s="369">
        <f>IF(INPUT!A32 ="","", I6/B6)</f>
        <v>1</v>
      </c>
      <c r="L6" s="502">
        <f>IF(INPUT!A32 ="","",DSS!N5)</f>
        <v>0</v>
      </c>
      <c r="M6" s="507">
        <f>IF(INPUT!B32 ="","",DSS!O5)</f>
        <v>0.17921146953405018</v>
      </c>
      <c r="N6" s="510">
        <v>2.9000000000000001E-2</v>
      </c>
      <c r="O6" s="510"/>
      <c r="P6" s="368" t="str">
        <f>IF(OR(INPUT!A32="",L6=0, N6=0),"",(N6-L6)/L6)</f>
        <v/>
      </c>
      <c r="Q6" s="339"/>
      <c r="R6" s="513">
        <v>0.20733333333333334</v>
      </c>
      <c r="S6" s="513"/>
      <c r="T6" s="369" t="str">
        <f>IF(OR(INPUT!A32="",L6=0, R6=0),"",(R6-L6)/L6)</f>
        <v/>
      </c>
      <c r="U6" s="341"/>
      <c r="V6" s="380">
        <f>DSS!S5</f>
        <v>0</v>
      </c>
      <c r="W6" s="366">
        <f>IF(INPUT!A32 ="","",DSS!CK5)</f>
        <v>1</v>
      </c>
      <c r="X6" s="547" t="s">
        <v>475</v>
      </c>
      <c r="Y6" s="454" t="s">
        <v>221</v>
      </c>
      <c r="Z6" s="365" t="e">
        <f>IF(INPUT!A32="","",X6-V6)</f>
        <v>#VALUE!</v>
      </c>
      <c r="AA6" s="363"/>
      <c r="AB6" s="372">
        <f>IF(INPUT!A32 ="","", DSS!CM5)</f>
        <v>2</v>
      </c>
      <c r="AC6" s="547" t="s">
        <v>475</v>
      </c>
      <c r="AD6" s="452" t="s">
        <v>221</v>
      </c>
      <c r="AE6" s="369"/>
      <c r="AG6" s="549">
        <f>IF(INPUT!A32="","",IF(M6=0,0,L6/M6))</f>
        <v>0</v>
      </c>
      <c r="AH6" s="366">
        <f>IF(INPUT!A32 ="","",1)</f>
        <v>1</v>
      </c>
      <c r="AI6" s="556">
        <f>IF(INPUT!A32 ="","",IF(M6=0, 0, N6/M6))</f>
        <v>0.16182000000000002</v>
      </c>
      <c r="AJ6" s="366">
        <f>IF(INPUT!A32 ="","",O6/M6)</f>
        <v>0</v>
      </c>
      <c r="AK6" s="370" t="str">
        <f>IF(OR(INPUT!A32 ="", AG6=0, AI6=0),"",(AI6-AG6)/AG6)</f>
        <v/>
      </c>
      <c r="AL6" s="339"/>
      <c r="AM6" s="373">
        <f>IF(INPUT!A32 ="","",1)</f>
        <v>1</v>
      </c>
      <c r="AN6" s="513">
        <f>IF(INPUT!A32 ="","",IF(M6=0,0,R6/M6))</f>
        <v>1.1569199999999999</v>
      </c>
      <c r="AO6" s="373">
        <f>IF(INPUT!A32 ="","",S6/M6)</f>
        <v>0</v>
      </c>
      <c r="AP6" s="369" t="str">
        <f>IF(OR(INPUT!A32 ="", AG6=0,AN6=0),"",(AN6-AG6)/AG6)</f>
        <v/>
      </c>
      <c r="AR6" s="357" t="s">
        <v>224</v>
      </c>
      <c r="AS6" s="523">
        <f>SUMPRODUCT(B4:B104, L4:L104)</f>
        <v>1.6320000000000001</v>
      </c>
      <c r="AT6" s="524">
        <f>SUMPRODUCT(B4:B104, M4:M104)</f>
        <v>22.323316089410341</v>
      </c>
      <c r="AU6" s="524">
        <f>SUMPRODUCT(E4:E104,N4:N104) + SUMPRODUCT(D4:D104, O4:O104)</f>
        <v>7.557666666666667</v>
      </c>
      <c r="AV6" s="548">
        <f>(AU6-AS6)/AS6</f>
        <v>3.6309232026143787</v>
      </c>
      <c r="AW6" s="298"/>
      <c r="AX6" s="515">
        <f>AS6/AT6</f>
        <v>7.310741797784169E-2</v>
      </c>
      <c r="AY6" s="527">
        <v>1</v>
      </c>
      <c r="AZ6" s="516">
        <f>AU6/AT6</f>
        <v>0.33855483819681464</v>
      </c>
      <c r="BA6" s="548">
        <f>(AZ6-AX6)/AX6</f>
        <v>3.6309232026143783</v>
      </c>
    </row>
    <row r="7" spans="1:100" x14ac:dyDescent="0.35">
      <c r="A7" s="337" t="str">
        <f>IF(INPUT!A33 ="","",INPUT!A33)</f>
        <v>NA_4</v>
      </c>
      <c r="B7" s="337">
        <f>IF(INPUT!B33 ="","",INPUT!B33)</f>
        <v>1</v>
      </c>
      <c r="D7" s="338">
        <f>IF(INPUT!A33 ="","", DSS!CH6-DSS!CJ6)</f>
        <v>0</v>
      </c>
      <c r="E7" s="337">
        <f>IF(INPUT!A33 ="","", DSS!CJ6)</f>
        <v>1</v>
      </c>
      <c r="F7" s="340">
        <f>IF(INPUT!A33 ="","",E7/B7)</f>
        <v>1</v>
      </c>
      <c r="H7" s="338">
        <f>IF(INPUT!A33 ="","", DSS!CH6-DSS!CL6)</f>
        <v>0</v>
      </c>
      <c r="I7" s="337">
        <f>IF(INPUT!A33 ="","", DSS!CL6)</f>
        <v>1</v>
      </c>
      <c r="J7" s="339">
        <f>IF(INPUT!A33 ="","", I7/B7)</f>
        <v>1</v>
      </c>
      <c r="L7" s="503">
        <f>IF(INPUT!A33 ="","",DSS!N6)</f>
        <v>0</v>
      </c>
      <c r="M7" s="508">
        <f>IF(INPUT!B33 ="","",DSS!O6)</f>
        <v>0.17921146953405018</v>
      </c>
      <c r="N7" s="443">
        <v>7.2999999999999995E-2</v>
      </c>
      <c r="O7" s="444"/>
      <c r="P7" s="339" t="str">
        <f>IF(OR(INPUT!A33="",L7=0, N7=0),"",(N7-L7)/L7)</f>
        <v/>
      </c>
      <c r="Q7" s="339"/>
      <c r="R7" s="444">
        <v>7.2999999999999995E-2</v>
      </c>
      <c r="S7" s="444"/>
      <c r="T7" s="339" t="str">
        <f>IF(OR(INPUT!A33="",L7=0, R7=0),"",(R7-L7)/L7)</f>
        <v/>
      </c>
      <c r="U7" s="341"/>
      <c r="V7" s="338">
        <f>DSS!S6</f>
        <v>0</v>
      </c>
      <c r="W7" s="337">
        <f>IF(INPUT!A33 ="","",DSS!CK6)</f>
        <v>1</v>
      </c>
      <c r="X7" s="338"/>
      <c r="Y7" s="456" t="s">
        <v>221</v>
      </c>
      <c r="Z7" s="337">
        <f>IF(INPUT!A33="","",X7-V7)</f>
        <v>0</v>
      </c>
      <c r="AA7" s="363"/>
      <c r="AB7" s="338">
        <f>IF(INPUT!A33 ="","", DSS!CM6)</f>
        <v>1</v>
      </c>
      <c r="AC7" s="339"/>
      <c r="AD7" s="453" t="s">
        <v>221</v>
      </c>
      <c r="AE7" s="339"/>
      <c r="AG7" s="443">
        <f>IF(INPUT!A33="","",IF(M7=0,0,L7/M7))</f>
        <v>0</v>
      </c>
      <c r="AH7" s="337">
        <f>IF(INPUT!A33 ="","",1)</f>
        <v>1</v>
      </c>
      <c r="AI7" s="444">
        <f>IF(INPUT!A33 ="","",IF(M7=0, 0, N7/M7))</f>
        <v>0.40733999999999998</v>
      </c>
      <c r="AJ7" s="337">
        <f>IF(INPUT!A33 ="","",O7/M7)</f>
        <v>0</v>
      </c>
      <c r="AK7" s="339" t="str">
        <f>IF(OR(INPUT!A33 ="", AG7=0, AI7=0),"",(AI7-AG7)/AG7)</f>
        <v/>
      </c>
      <c r="AL7" s="339"/>
      <c r="AM7" s="337">
        <f>IF(INPUT!A33 ="","",1)</f>
        <v>1</v>
      </c>
      <c r="AN7" s="444">
        <f>IF(INPUT!A33 ="","",IF(M7=0,0,R7/M7))</f>
        <v>0.40733999999999998</v>
      </c>
      <c r="AO7" s="337">
        <f>IF(INPUT!A33 ="","",S7/M7)</f>
        <v>0</v>
      </c>
      <c r="AP7" s="339" t="str">
        <f>IF(OR(INPUT!A33 ="", AG7=0,AN7=0),"",(AN7-AG7)/AG7)</f>
        <v/>
      </c>
      <c r="AR7" s="298"/>
      <c r="AS7" s="517"/>
      <c r="AT7" s="518"/>
      <c r="AU7" s="518"/>
      <c r="AV7" s="554"/>
      <c r="AW7" s="298"/>
      <c r="AX7" s="520"/>
      <c r="AY7" s="519"/>
      <c r="AZ7" s="519"/>
      <c r="BA7" s="519"/>
    </row>
    <row r="8" spans="1:100" x14ac:dyDescent="0.35">
      <c r="A8" s="364" t="str">
        <f>IF(INPUT!A34 ="","",INPUT!A34)</f>
        <v>NA_5</v>
      </c>
      <c r="B8" s="364">
        <f>IF(INPUT!B34 ="","",INPUT!B34)</f>
        <v>5</v>
      </c>
      <c r="D8" s="365">
        <f>IF(INPUT!A34 ="","", DSS!CH7-DSS!CJ7)</f>
        <v>0</v>
      </c>
      <c r="E8" s="366">
        <f>IF(INPUT!A34 ="","", DSS!CJ7)</f>
        <v>5</v>
      </c>
      <c r="F8" s="368">
        <f>IF(INPUT!A34 ="","",E8/B8)</f>
        <v>1</v>
      </c>
      <c r="H8" s="372">
        <f>IF(INPUT!A34 ="","", DSS!CH7-DSS!CL7)</f>
        <v>0</v>
      </c>
      <c r="I8" s="373">
        <f>IF(INPUT!A34 ="","", DSS!CL7)</f>
        <v>5</v>
      </c>
      <c r="J8" s="369">
        <f>IF(INPUT!A34 ="","", I8/B8)</f>
        <v>1</v>
      </c>
      <c r="L8" s="502">
        <f>IF(INPUT!A34 ="","",DSS!N7)</f>
        <v>0</v>
      </c>
      <c r="M8" s="507">
        <f>IF(INPUT!B34 ="","",DSS!O7)</f>
        <v>0.17921146953405018</v>
      </c>
      <c r="N8" s="510">
        <v>3.1E-2</v>
      </c>
      <c r="O8" s="510"/>
      <c r="P8" s="368" t="str">
        <f>IF(OR(INPUT!A34="",L8=0, N8=0),"",(N8-L8)/L8)</f>
        <v/>
      </c>
      <c r="Q8" s="339"/>
      <c r="R8" s="513">
        <v>0.19933333333333333</v>
      </c>
      <c r="S8" s="513"/>
      <c r="T8" s="369" t="str">
        <f>IF(OR(INPUT!A34="",L8=0, R8=0),"",(R8-L8)/L8)</f>
        <v/>
      </c>
      <c r="U8" s="341"/>
      <c r="V8" s="380">
        <f>DSS!S7</f>
        <v>0</v>
      </c>
      <c r="W8" s="366">
        <f>IF(INPUT!A34 ="","",DSS!CK7)</f>
        <v>1</v>
      </c>
      <c r="X8" s="365"/>
      <c r="Y8" s="454" t="s">
        <v>221</v>
      </c>
      <c r="Z8" s="365">
        <f>IF(INPUT!A34="","",X8-V8)</f>
        <v>0</v>
      </c>
      <c r="AA8" s="363"/>
      <c r="AB8" s="372">
        <f>IF(INPUT!A34 ="","", DSS!CM7)</f>
        <v>2</v>
      </c>
      <c r="AC8" s="369"/>
      <c r="AD8" s="452" t="s">
        <v>221</v>
      </c>
      <c r="AE8" s="369"/>
      <c r="AG8" s="549">
        <f>IF(INPUT!A34="","",IF(M8=0,0,L8/M8))</f>
        <v>0</v>
      </c>
      <c r="AH8" s="366">
        <f>IF(INPUT!A34 ="","",1)</f>
        <v>1</v>
      </c>
      <c r="AI8" s="556">
        <f>IF(INPUT!A34 ="","",IF(M8=0, 0, N8/M8))</f>
        <v>0.17297999999999999</v>
      </c>
      <c r="AJ8" s="366">
        <f>IF(INPUT!A34 ="","",O8/M8)</f>
        <v>0</v>
      </c>
      <c r="AK8" s="370" t="str">
        <f>IF(OR(INPUT!A34 ="", AG8=0, AI8=0),"",(AI8-AG8)/AG8)</f>
        <v/>
      </c>
      <c r="AL8" s="339"/>
      <c r="AM8" s="373">
        <f>IF(INPUT!A34 ="","",1)</f>
        <v>1</v>
      </c>
      <c r="AN8" s="513">
        <f>IF(INPUT!A34 ="","",IF(M8=0,0,R8/M8))</f>
        <v>1.1122799999999999</v>
      </c>
      <c r="AO8" s="373">
        <f>IF(INPUT!A34 ="","",S8/M8)</f>
        <v>0</v>
      </c>
      <c r="AP8" s="369" t="str">
        <f>IF(OR(INPUT!A34 ="", AG8=0,AN8=0),"",(AN8-AG8)/AG8)</f>
        <v/>
      </c>
      <c r="AR8" s="357" t="s">
        <v>225</v>
      </c>
      <c r="AS8" s="525">
        <f>SUMPRODUCT(E4:E104, L4:L104)</f>
        <v>1.4520000000000002</v>
      </c>
      <c r="AT8" s="526">
        <f>SUMPRODUCT(E4:E104, M4:M104)</f>
        <v>22.276135472670251</v>
      </c>
      <c r="AU8" s="526">
        <f>SUMPRODUCT(E4:E104, N4:N104)</f>
        <v>7.3776666666666673</v>
      </c>
      <c r="AV8" s="552">
        <f t="shared" ref="AV8" si="0">(AU8-AS8)/AS8</f>
        <v>4.0810376492194678</v>
      </c>
      <c r="AW8" s="298"/>
      <c r="AX8" s="550">
        <f>AS8/AT8</f>
        <v>6.5181862526442438E-2</v>
      </c>
      <c r="AY8" s="522">
        <v>1</v>
      </c>
      <c r="AZ8" s="521">
        <f>AU8/AT8</f>
        <v>0.33119149754310157</v>
      </c>
      <c r="BA8" s="552">
        <f t="shared" ref="BA8" si="1">(AZ8-AX8)/AX8</f>
        <v>4.0810376492194678</v>
      </c>
    </row>
    <row r="9" spans="1:100" x14ac:dyDescent="0.35">
      <c r="A9" s="337" t="str">
        <f>IF(INPUT!A35 ="","",INPUT!A35)</f>
        <v>NA_6</v>
      </c>
      <c r="B9" s="337">
        <f>IF(INPUT!B35 ="","",INPUT!B35)</f>
        <v>1</v>
      </c>
      <c r="D9" s="338">
        <f>IF(INPUT!A35 ="","", DSS!CH8-DSS!CJ8)</f>
        <v>0</v>
      </c>
      <c r="E9" s="337">
        <f>IF(INPUT!A35 ="","", DSS!CJ8)</f>
        <v>1</v>
      </c>
      <c r="F9" s="340">
        <f>IF(INPUT!A35 ="","",E9/B9)</f>
        <v>1</v>
      </c>
      <c r="H9" s="338">
        <f>IF(INPUT!A35 ="","", DSS!CH8-DSS!CL8)</f>
        <v>0</v>
      </c>
      <c r="I9" s="337">
        <f>IF(INPUT!A35 ="","", DSS!CL8)</f>
        <v>1</v>
      </c>
      <c r="J9" s="339">
        <f>IF(INPUT!A35 ="","", I9/B9)</f>
        <v>1</v>
      </c>
      <c r="L9" s="503">
        <f>IF(INPUT!A35 ="","",DSS!N8)</f>
        <v>0</v>
      </c>
      <c r="M9" s="508">
        <f>IF(INPUT!B35 ="","",DSS!O8)</f>
        <v>0.17921146953405018</v>
      </c>
      <c r="N9" s="443">
        <v>0.17499999999999999</v>
      </c>
      <c r="O9" s="444"/>
      <c r="P9" s="339" t="str">
        <f>IF(OR(INPUT!A35="",L9=0, N9=0),"",(N9-L9)/L9)</f>
        <v/>
      </c>
      <c r="Q9" s="339"/>
      <c r="R9" s="444">
        <v>0.17499999999999999</v>
      </c>
      <c r="S9" s="444"/>
      <c r="T9" s="339" t="str">
        <f>IF(OR(INPUT!A35="",L9=0, R9=0),"",(R9-L9)/L9)</f>
        <v/>
      </c>
      <c r="U9" s="341"/>
      <c r="V9" s="338">
        <f>DSS!S8</f>
        <v>0</v>
      </c>
      <c r="W9" s="337">
        <f>IF(INPUT!A35 ="","",DSS!CK8)</f>
        <v>1</v>
      </c>
      <c r="X9" s="338"/>
      <c r="Y9" s="337"/>
      <c r="Z9" s="337">
        <f>IF(INPUT!A35="","",X9-V9)</f>
        <v>0</v>
      </c>
      <c r="AA9" s="363"/>
      <c r="AB9" s="338">
        <f>IF(INPUT!A35 ="","", DSS!CM8)</f>
        <v>1</v>
      </c>
      <c r="AC9" s="339"/>
      <c r="AD9" s="339"/>
      <c r="AE9" s="339"/>
      <c r="AG9" s="443">
        <f>IF(INPUT!A35="","",IF(M9=0,0,L9/M9))</f>
        <v>0</v>
      </c>
      <c r="AH9" s="337">
        <f>IF(INPUT!A35 ="","",1)</f>
        <v>1</v>
      </c>
      <c r="AI9" s="444">
        <f>IF(INPUT!A35 ="","",IF(M9=0, 0, N9/M9))</f>
        <v>0.97649999999999992</v>
      </c>
      <c r="AJ9" s="337">
        <f>IF(INPUT!A35 ="","",O9/M9)</f>
        <v>0</v>
      </c>
      <c r="AK9" s="339" t="str">
        <f>IF(OR(INPUT!A35 ="", AG9=0, AI9=0),"",(AI9-AG9)/AG9)</f>
        <v/>
      </c>
      <c r="AL9" s="339"/>
      <c r="AM9" s="337">
        <f>IF(INPUT!A35 ="","",1)</f>
        <v>1</v>
      </c>
      <c r="AN9" s="444">
        <f>IF(INPUT!A35 ="","",IF(M9=0,0,R9/M9))</f>
        <v>0.97649999999999992</v>
      </c>
      <c r="AO9" s="337">
        <f>IF(INPUT!A35 ="","",S9/M9)</f>
        <v>0</v>
      </c>
      <c r="AP9" s="339" t="str">
        <f>IF(OR(INPUT!A35 ="", AG9=0,AN9=0),"",(AN9-AG9)/AG9)</f>
        <v/>
      </c>
      <c r="AR9" s="298"/>
      <c r="AS9" s="298"/>
      <c r="AT9" s="298"/>
      <c r="AU9" s="298"/>
      <c r="AV9" s="298"/>
      <c r="AW9" s="298"/>
      <c r="AX9" s="298"/>
      <c r="AY9" s="298"/>
      <c r="AZ9" s="298"/>
      <c r="BA9" s="298"/>
    </row>
    <row r="10" spans="1:100" x14ac:dyDescent="0.35">
      <c r="A10" s="364" t="str">
        <f>IF(INPUT!A36 ="","",INPUT!A36)</f>
        <v>NA_7</v>
      </c>
      <c r="B10" s="364">
        <f>IF(INPUT!B36 ="","",INPUT!B36)</f>
        <v>1</v>
      </c>
      <c r="D10" s="365">
        <f>IF(INPUT!A36 ="","", DSS!CH9-DSS!CJ9)</f>
        <v>0</v>
      </c>
      <c r="E10" s="366">
        <f>IF(INPUT!A36 ="","", DSS!CJ9)</f>
        <v>1</v>
      </c>
      <c r="F10" s="368">
        <f>IF(INPUT!A36 ="","",E10/B10)</f>
        <v>1</v>
      </c>
      <c r="H10" s="372">
        <f>IF(INPUT!A36 ="","", DSS!CH9-DSS!CL9)</f>
        <v>0</v>
      </c>
      <c r="I10" s="373">
        <f>IF(INPUT!A36 ="","", DSS!CL9)</f>
        <v>1</v>
      </c>
      <c r="J10" s="369">
        <f>IF(INPUT!A36 ="","", I10/B10)</f>
        <v>1</v>
      </c>
      <c r="L10" s="502">
        <f>IF(INPUT!A36 ="","",DSS!N9)</f>
        <v>0</v>
      </c>
      <c r="M10" s="507">
        <f>IF(INPUT!B36 ="","",DSS!O9)</f>
        <v>0.17921146953405018</v>
      </c>
      <c r="N10" s="510">
        <v>6.9000000000000006E-2</v>
      </c>
      <c r="O10" s="510"/>
      <c r="P10" s="368" t="str">
        <f>IF(OR(INPUT!A36="",L10=0, N10=0),"",(N10-L10)/L10)</f>
        <v/>
      </c>
      <c r="Q10" s="339"/>
      <c r="R10" s="513">
        <v>6.9000000000000006E-2</v>
      </c>
      <c r="S10" s="513"/>
      <c r="T10" s="369" t="str">
        <f>IF(OR(INPUT!A36="",L10=0, R10=0),"",(R10-L10)/L10)</f>
        <v/>
      </c>
      <c r="U10" s="341"/>
      <c r="V10" s="380">
        <f>DSS!S9</f>
        <v>0</v>
      </c>
      <c r="W10" s="366">
        <f>IF(INPUT!A36 ="","",DSS!CK9)</f>
        <v>1</v>
      </c>
      <c r="X10" s="365"/>
      <c r="Y10" s="365"/>
      <c r="Z10" s="365">
        <f>IF(INPUT!A36="","",X10-V10)</f>
        <v>0</v>
      </c>
      <c r="AA10" s="363"/>
      <c r="AB10" s="372">
        <f>IF(INPUT!A36 ="","", DSS!CM9)</f>
        <v>1</v>
      </c>
      <c r="AC10" s="369"/>
      <c r="AD10" s="369"/>
      <c r="AE10" s="369"/>
      <c r="AG10" s="549">
        <f>IF(INPUT!A36="","",IF(M10=0,0,L10/M10))</f>
        <v>0</v>
      </c>
      <c r="AH10" s="366">
        <f>IF(INPUT!A36 ="","",1)</f>
        <v>1</v>
      </c>
      <c r="AI10" s="556">
        <f>IF(INPUT!A36 ="","",IF(M10=0, 0, N10/M10))</f>
        <v>0.38502000000000003</v>
      </c>
      <c r="AJ10" s="366">
        <f>IF(INPUT!A36 ="","",O10/M10)</f>
        <v>0</v>
      </c>
      <c r="AK10" s="370" t="str">
        <f>IF(OR(INPUT!A36 ="", AG10=0, AI10=0),"",(AI10-AG10)/AG10)</f>
        <v/>
      </c>
      <c r="AL10" s="339"/>
      <c r="AM10" s="373">
        <f>IF(INPUT!A36 ="","",1)</f>
        <v>1</v>
      </c>
      <c r="AN10" s="513">
        <f>IF(INPUT!A36 ="","",IF(M10=0,0,R10/M10))</f>
        <v>0.38502000000000003</v>
      </c>
      <c r="AO10" s="373">
        <f>IF(INPUT!A36 ="","",S10/M10)</f>
        <v>0</v>
      </c>
      <c r="AP10" s="369" t="str">
        <f>IF(OR(INPUT!A36 ="", AG10=0,AN10=0),"",(AN10-AG10)/AG10)</f>
        <v/>
      </c>
      <c r="AR10" s="298"/>
      <c r="AS10" s="298"/>
      <c r="AT10" s="298"/>
      <c r="AU10" s="298"/>
      <c r="AV10" s="298"/>
      <c r="AW10" s="298"/>
      <c r="AX10" s="298"/>
      <c r="AY10" s="298"/>
      <c r="AZ10" s="298"/>
      <c r="BA10" s="298"/>
    </row>
    <row r="11" spans="1:100" x14ac:dyDescent="0.35">
      <c r="A11" s="337" t="str">
        <f>IF(INPUT!A37 ="","",INPUT!A37)</f>
        <v>NA_8</v>
      </c>
      <c r="B11" s="337">
        <f>IF(INPUT!B37 ="","",INPUT!B37)</f>
        <v>1</v>
      </c>
      <c r="D11" s="338">
        <f>IF(INPUT!A37 ="","", DSS!CH10-DSS!CJ10)</f>
        <v>0</v>
      </c>
      <c r="E11" s="337">
        <f>IF(INPUT!A37 ="","", DSS!CJ10)</f>
        <v>1</v>
      </c>
      <c r="F11" s="340">
        <f>IF(INPUT!A37 ="","",E11/B11)</f>
        <v>1</v>
      </c>
      <c r="H11" s="338">
        <f>IF(INPUT!A37 ="","", DSS!CH10-DSS!CL10)</f>
        <v>0</v>
      </c>
      <c r="I11" s="337">
        <f>IF(INPUT!A37 ="","", DSS!CL10)</f>
        <v>1</v>
      </c>
      <c r="J11" s="339">
        <f>IF(INPUT!A37 ="","", I11/B11)</f>
        <v>1</v>
      </c>
      <c r="L11" s="503">
        <f>IF(INPUT!A37 ="","",DSS!N10)</f>
        <v>0</v>
      </c>
      <c r="M11" s="508">
        <f>IF(INPUT!B37 ="","",DSS!O10)</f>
        <v>0.17921146953405018</v>
      </c>
      <c r="N11" s="443">
        <v>0.189</v>
      </c>
      <c r="O11" s="444"/>
      <c r="P11" s="339" t="str">
        <f>IF(OR(INPUT!A37="",L11=0, N11=0),"",(N11-L11)/L11)</f>
        <v/>
      </c>
      <c r="Q11" s="339"/>
      <c r="R11" s="444">
        <v>0.189</v>
      </c>
      <c r="S11" s="444"/>
      <c r="T11" s="339" t="str">
        <f>IF(OR(INPUT!A37="",L11=0, R11=0),"",(R11-L11)/L11)</f>
        <v/>
      </c>
      <c r="U11" s="341"/>
      <c r="V11" s="338">
        <f>DSS!S10</f>
        <v>0</v>
      </c>
      <c r="W11" s="337">
        <f>IF(INPUT!A37 ="","",DSS!CK10)</f>
        <v>1</v>
      </c>
      <c r="X11" s="338"/>
      <c r="Y11" s="337"/>
      <c r="Z11" s="337">
        <f>IF(INPUT!A37="","",X11-V11)</f>
        <v>0</v>
      </c>
      <c r="AA11" s="363"/>
      <c r="AB11" s="338">
        <f>IF(INPUT!A37 ="","", DSS!CM10)</f>
        <v>1</v>
      </c>
      <c r="AC11" s="339"/>
      <c r="AD11" s="339"/>
      <c r="AE11" s="339"/>
      <c r="AG11" s="443">
        <f>IF(INPUT!A37="","",IF(M11=0,0,L11/M11))</f>
        <v>0</v>
      </c>
      <c r="AH11" s="337">
        <f>IF(INPUT!A37 ="","",1)</f>
        <v>1</v>
      </c>
      <c r="AI11" s="444">
        <f>IF(INPUT!A37 ="","",IF(M11=0, 0, N11/M11))</f>
        <v>1.0546200000000001</v>
      </c>
      <c r="AJ11" s="337">
        <f>IF(INPUT!A37 ="","",O11/M11)</f>
        <v>0</v>
      </c>
      <c r="AK11" s="339" t="str">
        <f>IF(OR(INPUT!A37 ="", AG11=0, AI11=0),"",(AI11-AG11)/AG11)</f>
        <v/>
      </c>
      <c r="AL11" s="339"/>
      <c r="AM11" s="337">
        <f>IF(INPUT!A37 ="","",1)</f>
        <v>1</v>
      </c>
      <c r="AN11" s="444">
        <f>IF(INPUT!A37 ="","",IF(M11=0,0,R11/M11))</f>
        <v>1.0546200000000001</v>
      </c>
      <c r="AO11" s="337">
        <f>IF(INPUT!A37 ="","",S11/M11)</f>
        <v>0</v>
      </c>
      <c r="AP11" s="339" t="str">
        <f>IF(OR(INPUT!A37 ="", AG11=0,AN11=0),"",(AN11-AG11)/AG11)</f>
        <v/>
      </c>
      <c r="AR11" s="688" t="s">
        <v>128</v>
      </c>
      <c r="AS11" s="689"/>
      <c r="AT11" s="689"/>
      <c r="AU11" s="689"/>
      <c r="AV11" s="689"/>
      <c r="AW11" s="689"/>
      <c r="AX11" s="689"/>
      <c r="AY11" s="689"/>
      <c r="AZ11" s="689"/>
      <c r="BA11" s="690"/>
    </row>
    <row r="12" spans="1:100" x14ac:dyDescent="0.35">
      <c r="A12" s="364" t="str">
        <f>IF(INPUT!A38 ="","",INPUT!A38)</f>
        <v>NA_9</v>
      </c>
      <c r="B12" s="364">
        <f>IF(INPUT!B38 ="","",INPUT!B38)</f>
        <v>1</v>
      </c>
      <c r="D12" s="365">
        <f>IF(INPUT!A38 ="","", DSS!CH11-DSS!CJ11)</f>
        <v>0</v>
      </c>
      <c r="E12" s="366">
        <f>IF(INPUT!A38 ="","", DSS!CJ11)</f>
        <v>1</v>
      </c>
      <c r="F12" s="368">
        <f>IF(INPUT!A38 ="","",E12/B12)</f>
        <v>1</v>
      </c>
      <c r="H12" s="372">
        <f>IF(INPUT!A38 ="","", DSS!CH11-DSS!CL11)</f>
        <v>0</v>
      </c>
      <c r="I12" s="373">
        <f>IF(INPUT!A38 ="","", DSS!CL11)</f>
        <v>1</v>
      </c>
      <c r="J12" s="369">
        <f>IF(INPUT!A38 ="","", I12/B12)</f>
        <v>1</v>
      </c>
      <c r="L12" s="502">
        <f>IF(INPUT!A38 ="","",DSS!N11)</f>
        <v>0</v>
      </c>
      <c r="M12" s="507">
        <f>IF(INPUT!B38 ="","",DSS!O11)</f>
        <v>0.17921146953405018</v>
      </c>
      <c r="N12" s="510">
        <v>0.22900000000000001</v>
      </c>
      <c r="O12" s="510"/>
      <c r="P12" s="368" t="str">
        <f>IF(OR(INPUT!A38="",L12=0, N12=0),"",(N12-L12)/L12)</f>
        <v/>
      </c>
      <c r="Q12" s="339"/>
      <c r="R12" s="561">
        <v>0.22900000000000001</v>
      </c>
      <c r="S12" s="513"/>
      <c r="T12" s="369" t="str">
        <f>IF(OR(INPUT!A38="",L12=0, R12=0),"",(R12-L12)/L12)</f>
        <v/>
      </c>
      <c r="U12" s="341"/>
      <c r="V12" s="380">
        <f>DSS!S11</f>
        <v>0</v>
      </c>
      <c r="W12" s="366">
        <f>IF(INPUT!A38 ="","",DSS!CK11)</f>
        <v>1</v>
      </c>
      <c r="X12" s="365"/>
      <c r="Y12" s="365"/>
      <c r="Z12" s="365">
        <f>IF(INPUT!A38="","",X12-V12)</f>
        <v>0</v>
      </c>
      <c r="AA12" s="363"/>
      <c r="AB12" s="372">
        <f>IF(INPUT!A38 ="","", DSS!CM11)</f>
        <v>1</v>
      </c>
      <c r="AC12" s="369"/>
      <c r="AD12" s="369"/>
      <c r="AE12" s="369"/>
      <c r="AG12" s="549">
        <f>IF(INPUT!A38="","",IF(M12=0,0,L12/M12))</f>
        <v>0</v>
      </c>
      <c r="AH12" s="366">
        <f>IF(INPUT!A38 ="","",1)</f>
        <v>1</v>
      </c>
      <c r="AI12" s="556">
        <f>IF(INPUT!A38 ="","",IF(M12=0, 0, N12/M12))</f>
        <v>1.27782</v>
      </c>
      <c r="AJ12" s="366">
        <f>IF(INPUT!A38 ="","",O12/M12)</f>
        <v>0</v>
      </c>
      <c r="AK12" s="370" t="str">
        <f>IF(OR(INPUT!A38 ="", AG12=0, AI12=0),"",(AI12-AG12)/AG12)</f>
        <v/>
      </c>
      <c r="AL12" s="339"/>
      <c r="AM12" s="373">
        <f>IF(INPUT!A38 ="","",1)</f>
        <v>1</v>
      </c>
      <c r="AN12" s="513">
        <f>IF(INPUT!A38 ="","",IF(M12=0,0,R12/M12))</f>
        <v>1.27782</v>
      </c>
      <c r="AO12" s="373">
        <f>IF(INPUT!A38 ="","",S12/M12)</f>
        <v>0</v>
      </c>
      <c r="AP12" s="369" t="str">
        <f>IF(OR(INPUT!A38 ="", AG12=0,AN12=0),"",(AN12-AG12)/AG12)</f>
        <v/>
      </c>
      <c r="AR12" s="298"/>
      <c r="AS12" s="682" t="s">
        <v>219</v>
      </c>
      <c r="AT12" s="683"/>
      <c r="AU12" s="683"/>
      <c r="AV12" s="684"/>
      <c r="AW12" s="298"/>
      <c r="AX12" s="682" t="s">
        <v>220</v>
      </c>
      <c r="AY12" s="683"/>
      <c r="AZ12" s="683"/>
      <c r="BA12" s="684"/>
    </row>
    <row r="13" spans="1:100" x14ac:dyDescent="0.35">
      <c r="A13" s="337" t="str">
        <f>IF(INPUT!A39 ="","",INPUT!A39)</f>
        <v>SHD_1</v>
      </c>
      <c r="B13" s="337">
        <f>IF(INPUT!B39 ="","",INPUT!B39)</f>
        <v>1</v>
      </c>
      <c r="D13" s="338">
        <f>IF(INPUT!A39 ="","", DSS!CH12-DSS!CJ12)</f>
        <v>0</v>
      </c>
      <c r="E13" s="337">
        <f>IF(INPUT!A39 ="","", DSS!CJ12)</f>
        <v>1</v>
      </c>
      <c r="F13" s="340">
        <f>IF(INPUT!A39 ="","",E13/B13)</f>
        <v>1</v>
      </c>
      <c r="H13" s="338">
        <f>IF(INPUT!A39 ="","", DSS!CH12-DSS!CL12)</f>
        <v>0</v>
      </c>
      <c r="I13" s="337">
        <f>IF(INPUT!A39 ="","", DSS!CL12)</f>
        <v>1</v>
      </c>
      <c r="J13" s="339">
        <f>IF(INPUT!A39 ="","", I13/B13)</f>
        <v>1</v>
      </c>
      <c r="L13" s="503">
        <f>IF(INPUT!A39 ="","",DSS!N12)</f>
        <v>0.12</v>
      </c>
      <c r="M13" s="508">
        <f>IF(INPUT!B39 ="","",DSS!O12)</f>
        <v>0.41812499999999991</v>
      </c>
      <c r="N13" s="443">
        <v>0.30333333333333329</v>
      </c>
      <c r="O13" s="444"/>
      <c r="P13" s="339">
        <f>IF(OR(INPUT!A39="",L13=0, N13=0),"",(N13-L13)/L13)</f>
        <v>1.5277777777777775</v>
      </c>
      <c r="Q13" s="339"/>
      <c r="R13" s="444">
        <v>0.90333333333333321</v>
      </c>
      <c r="S13" s="444"/>
      <c r="T13" s="339">
        <f>IF(OR(INPUT!A39="",L13=0, R13=0),"",(R13-L13)/L13)</f>
        <v>6.5277777777777768</v>
      </c>
      <c r="U13" s="341"/>
      <c r="V13" s="338">
        <f>DSS!S12</f>
        <v>1</v>
      </c>
      <c r="W13" s="337">
        <f>IF(INPUT!A39 ="","",DSS!CK12)</f>
        <v>2</v>
      </c>
      <c r="X13" s="338"/>
      <c r="Y13" s="337"/>
      <c r="Z13" s="337">
        <f>IF(INPUT!A39="","",X13-V13)</f>
        <v>-1</v>
      </c>
      <c r="AA13" s="363"/>
      <c r="AB13" s="338">
        <f>IF(INPUT!A39 ="","", DSS!CM12)</f>
        <v>2</v>
      </c>
      <c r="AC13" s="339"/>
      <c r="AD13" s="339"/>
      <c r="AE13" s="339"/>
      <c r="AG13" s="443">
        <f>IF(INPUT!A39="","",IF(M13=0,0,L13/M13))</f>
        <v>0.28699551569506732</v>
      </c>
      <c r="AH13" s="337">
        <f>IF(INPUT!A39 ="","",1)</f>
        <v>1</v>
      </c>
      <c r="AI13" s="444">
        <f>IF(INPUT!A39 ="","",IF(M13=0, 0, N13/M13))</f>
        <v>0.72546088689586452</v>
      </c>
      <c r="AJ13" s="337">
        <f>IF(INPUT!A39 ="","",O13/M13)</f>
        <v>0</v>
      </c>
      <c r="AK13" s="339">
        <f>IF(OR(INPUT!A39 ="", AG13=0, AI13=0),"",(AI13-AG13)/AG13)</f>
        <v>1.5277777777777775</v>
      </c>
      <c r="AL13" s="339"/>
      <c r="AM13" s="337">
        <f>IF(INPUT!A39 ="","",1)</f>
        <v>1</v>
      </c>
      <c r="AN13" s="444">
        <f>IF(INPUT!A39 ="","",IF(M13=0,0,R13/M13))</f>
        <v>2.1604384653712008</v>
      </c>
      <c r="AO13" s="337">
        <f>IF(INPUT!A39 ="","",S13/M13)</f>
        <v>0</v>
      </c>
      <c r="AP13" s="339">
        <f>IF(OR(INPUT!A39 ="", AG13=0,AN13=0),"",(AN13-AG13)/AG13)</f>
        <v>6.5277777777777768</v>
      </c>
      <c r="AR13" s="336"/>
      <c r="AS13" s="375" t="s">
        <v>196</v>
      </c>
      <c r="AT13" s="376" t="s">
        <v>216</v>
      </c>
      <c r="AU13" s="376" t="s">
        <v>222</v>
      </c>
      <c r="AV13" s="375" t="s">
        <v>223</v>
      </c>
      <c r="AW13" s="336"/>
      <c r="AX13" s="375" t="s">
        <v>196</v>
      </c>
      <c r="AY13" s="376" t="s">
        <v>216</v>
      </c>
      <c r="AZ13" s="376" t="s">
        <v>222</v>
      </c>
      <c r="BA13" s="375" t="s">
        <v>223</v>
      </c>
    </row>
    <row r="14" spans="1:100" x14ac:dyDescent="0.35">
      <c r="A14" s="364" t="str">
        <f>IF(INPUT!A40 ="","",INPUT!A40)</f>
        <v>SHD_2</v>
      </c>
      <c r="B14" s="364">
        <f>IF(INPUT!B40 ="","",INPUT!B40)</f>
        <v>1</v>
      </c>
      <c r="D14" s="365">
        <f>IF(INPUT!A40 ="","", DSS!CH13-DSS!CJ13)</f>
        <v>0</v>
      </c>
      <c r="E14" s="366">
        <f>IF(INPUT!A40 ="","", DSS!CJ13)</f>
        <v>1</v>
      </c>
      <c r="F14" s="368">
        <f>IF(INPUT!A40 ="","",E14/B14)</f>
        <v>1</v>
      </c>
      <c r="H14" s="372">
        <f>IF(INPUT!A40 ="","", DSS!CH13-DSS!CL13)</f>
        <v>0</v>
      </c>
      <c r="I14" s="373">
        <f>IF(INPUT!A40 ="","", DSS!CL13)</f>
        <v>1</v>
      </c>
      <c r="J14" s="369">
        <f>IF(INPUT!A40 ="","", I14/B14)</f>
        <v>1</v>
      </c>
      <c r="L14" s="502">
        <f>IF(INPUT!A40 ="","",DSS!N13)</f>
        <v>0.16800000000000001</v>
      </c>
      <c r="M14" s="507">
        <f>IF(INPUT!B40 ="","",DSS!O13)</f>
        <v>0.48781250000000009</v>
      </c>
      <c r="N14" s="510">
        <v>0.34333333333333332</v>
      </c>
      <c r="O14" s="510"/>
      <c r="P14" s="368">
        <f>IF(OR(INPUT!A40="",L14=0, N14=0),"",(N14-L14)/L14)</f>
        <v>1.0436507936507935</v>
      </c>
      <c r="Q14" s="339"/>
      <c r="R14" s="513">
        <v>0.94333333333333325</v>
      </c>
      <c r="S14" s="513"/>
      <c r="T14" s="369">
        <f>IF(OR(INPUT!A40="",L14=0, R14=0),"",(R14-L14)/L14)</f>
        <v>4.6150793650793638</v>
      </c>
      <c r="V14" s="380">
        <f>DSS!S13</f>
        <v>1</v>
      </c>
      <c r="W14" s="366">
        <f>IF(INPUT!A40 ="","",DSS!CK13)</f>
        <v>2</v>
      </c>
      <c r="X14" s="365"/>
      <c r="Y14" s="365"/>
      <c r="Z14" s="365">
        <f>IF(INPUT!A40="","",X14-V14)</f>
        <v>-1</v>
      </c>
      <c r="AA14" s="363"/>
      <c r="AB14" s="372">
        <f>IF(INPUT!A40 ="","", DSS!CM13)</f>
        <v>2</v>
      </c>
      <c r="AC14" s="369"/>
      <c r="AD14" s="369"/>
      <c r="AE14" s="369"/>
      <c r="AG14" s="549">
        <f>IF(INPUT!A40="","",IF(M14=0,0,L14/M14))</f>
        <v>0.34439461883408068</v>
      </c>
      <c r="AH14" s="366">
        <f>IF(INPUT!A40 ="","",1)</f>
        <v>1</v>
      </c>
      <c r="AI14" s="556">
        <f>IF(INPUT!A40 ="","",IF(M14=0, 0, N14/M14))</f>
        <v>0.70382233610933143</v>
      </c>
      <c r="AJ14" s="366">
        <f>IF(INPUT!A40 ="","",O14/M14)</f>
        <v>0</v>
      </c>
      <c r="AK14" s="370">
        <f>IF(OR(INPUT!A40 ="", AG14=0, AI14=0),"",(AI14-AG14)/AG14)</f>
        <v>1.0436507936507933</v>
      </c>
      <c r="AL14" s="339"/>
      <c r="AM14" s="373">
        <f>IF(INPUT!A40 ="","",1)</f>
        <v>1</v>
      </c>
      <c r="AN14" s="513">
        <f>IF(INPUT!A40 ="","",IF(M14=0,0,R14/M14))</f>
        <v>1.9338031176596193</v>
      </c>
      <c r="AO14" s="373">
        <f>IF(INPUT!A40 ="","",S14/M14)</f>
        <v>0</v>
      </c>
      <c r="AP14" s="369">
        <f>IF(OR(INPUT!A40 ="", AG14=0,AN14=0),"",(AN14-AG14)/AG14)</f>
        <v>4.6150793650793638</v>
      </c>
      <c r="AR14" s="298"/>
      <c r="AS14" s="520"/>
      <c r="AT14" s="519"/>
      <c r="AU14" s="519"/>
      <c r="AV14" s="519"/>
      <c r="AW14" s="298"/>
      <c r="AX14" s="520"/>
      <c r="AY14" s="519"/>
      <c r="AZ14" s="519"/>
      <c r="BA14" s="519"/>
    </row>
    <row r="15" spans="1:100" x14ac:dyDescent="0.35">
      <c r="A15" s="337" t="str">
        <f>IF(INPUT!A41 ="","",INPUT!A41)</f>
        <v>SHD_3</v>
      </c>
      <c r="B15" s="337">
        <f>IF(INPUT!B41 ="","",INPUT!B41)</f>
        <v>2</v>
      </c>
      <c r="D15" s="338">
        <f>IF(INPUT!A41 ="","", DSS!CH14-DSS!CJ14)</f>
        <v>0</v>
      </c>
      <c r="E15" s="337">
        <f>IF(INPUT!A41 ="","", DSS!CJ14)</f>
        <v>2</v>
      </c>
      <c r="F15" s="340">
        <f>IF(INPUT!A41 ="","",E15/B15)</f>
        <v>1</v>
      </c>
      <c r="H15" s="338">
        <f>IF(INPUT!A41 ="","", DSS!CH14-DSS!CL14)</f>
        <v>0</v>
      </c>
      <c r="I15" s="337">
        <f>IF(INPUT!A41 ="","", DSS!CL14)</f>
        <v>2</v>
      </c>
      <c r="J15" s="339">
        <f>IF(INPUT!A41 ="","", I15/B15)</f>
        <v>1</v>
      </c>
      <c r="L15" s="503">
        <f>IF(INPUT!A41 ="","",DSS!N14)</f>
        <v>0.02</v>
      </c>
      <c r="M15" s="508">
        <f>IF(INPUT!B41 ="","",DSS!O14)</f>
        <v>8.7109375000000003E-2</v>
      </c>
      <c r="N15" s="443">
        <v>4.4999999999999998E-2</v>
      </c>
      <c r="O15" s="444"/>
      <c r="P15" s="339">
        <f>IF(OR(INPUT!A41="",L15=0, N15=0),"",(N15-L15)/L15)</f>
        <v>1.2499999999999998</v>
      </c>
      <c r="Q15" s="339"/>
      <c r="R15" s="444">
        <v>0.22333333333333336</v>
      </c>
      <c r="S15" s="444"/>
      <c r="T15" s="339">
        <f>IF(OR(INPUT!A41="",L15=0, R15=0),"",(R15-L15)/L15)</f>
        <v>10.166666666666668</v>
      </c>
      <c r="V15" s="338">
        <f>DSS!S14</f>
        <v>1</v>
      </c>
      <c r="W15" s="337">
        <f>IF(INPUT!A41 ="","",DSS!CK14)</f>
        <v>1</v>
      </c>
      <c r="X15" s="338"/>
      <c r="Y15" s="337"/>
      <c r="Z15" s="337">
        <f>IF(INPUT!A41="","",X15-V15)</f>
        <v>-1</v>
      </c>
      <c r="AA15" s="363"/>
      <c r="AB15" s="338">
        <f>IF(INPUT!A41 ="","", DSS!CM14)</f>
        <v>2</v>
      </c>
      <c r="AC15" s="339"/>
      <c r="AD15" s="339"/>
      <c r="AE15" s="339"/>
      <c r="AG15" s="443">
        <f>IF(INPUT!A41="","",IF(M15=0,0,L15/M15))</f>
        <v>0.22959641255605381</v>
      </c>
      <c r="AH15" s="337">
        <f>IF(INPUT!A41 ="","",1)</f>
        <v>1</v>
      </c>
      <c r="AI15" s="444">
        <f>IF(INPUT!A41 ="","",IF(M15=0, 0, N15/M15))</f>
        <v>0.51659192825112099</v>
      </c>
      <c r="AJ15" s="337">
        <f>IF(INPUT!A41 ="","",O15/M15)</f>
        <v>0</v>
      </c>
      <c r="AK15" s="339">
        <f>IF(OR(INPUT!A41 ="", AG15=0, AI15=0),"",(AI15-AG15)/AG15)</f>
        <v>1.2499999999999998</v>
      </c>
      <c r="AL15" s="339"/>
      <c r="AM15" s="337">
        <f>IF(INPUT!A41 ="","",1)</f>
        <v>1</v>
      </c>
      <c r="AN15" s="444">
        <f>IF(INPUT!A41 ="","",IF(M15=0,0,R15/M15))</f>
        <v>2.5638266068759346</v>
      </c>
      <c r="AO15" s="337">
        <f>IF(INPUT!A41 ="","",S15/M15)</f>
        <v>0</v>
      </c>
      <c r="AP15" s="339">
        <f>IF(OR(INPUT!A41 ="", AG15=0,AN15=0),"",(AN15-AG15)/AG15)</f>
        <v>10.166666666666668</v>
      </c>
      <c r="AR15" s="359" t="s">
        <v>224</v>
      </c>
      <c r="AS15" s="531">
        <f>SUMPRODUCT(B4:B104, L4:L104)</f>
        <v>1.6320000000000001</v>
      </c>
      <c r="AT15" s="532">
        <f>SUMPRODUCT(B4:B104, M4:M104)</f>
        <v>22.323316089410341</v>
      </c>
      <c r="AU15" s="532">
        <f>SUMPRODUCT(I4:I104,R4:R104) + SUMPRODUCT(H4:H104, S4:S104)</f>
        <v>29.73566666666666</v>
      </c>
      <c r="AV15" s="553">
        <f>(AU15-AS15)/AS15</f>
        <v>17.220383986928098</v>
      </c>
      <c r="AW15" s="298"/>
      <c r="AX15" s="528">
        <f>AS15/AT15</f>
        <v>7.310741797784169E-2</v>
      </c>
      <c r="AY15" s="537">
        <v>1</v>
      </c>
      <c r="AZ15" s="529">
        <f>AU15/AT15</f>
        <v>1.3320452278491262</v>
      </c>
      <c r="BA15" s="553">
        <f>(AZ15-AX15)/AX15</f>
        <v>17.220383986928098</v>
      </c>
    </row>
    <row r="16" spans="1:100" x14ac:dyDescent="0.35">
      <c r="A16" s="364" t="str">
        <f>IF(INPUT!A42 ="","",INPUT!A42)</f>
        <v>SHD_4</v>
      </c>
      <c r="B16" s="364">
        <f>IF(INPUT!B42 ="","",INPUT!B42)</f>
        <v>2</v>
      </c>
      <c r="D16" s="365">
        <f>IF(INPUT!A42 ="","", DSS!CH15-DSS!CJ15)</f>
        <v>0</v>
      </c>
      <c r="E16" s="366">
        <f>IF(INPUT!A42 ="","", DSS!CJ15)</f>
        <v>2</v>
      </c>
      <c r="F16" s="368">
        <f>IF(INPUT!A42 ="","",E16/B16)</f>
        <v>1</v>
      </c>
      <c r="H16" s="372">
        <f>IF(INPUT!A42 ="","", DSS!CH15-DSS!CL15)</f>
        <v>0</v>
      </c>
      <c r="I16" s="373">
        <f>IF(INPUT!A42 ="","", DSS!CL15)</f>
        <v>2</v>
      </c>
      <c r="J16" s="369">
        <f>IF(INPUT!A42 ="","", I16/B16)</f>
        <v>1</v>
      </c>
      <c r="L16" s="502">
        <f>IF(INPUT!A42 ="","",DSS!N15)</f>
        <v>0</v>
      </c>
      <c r="M16" s="507">
        <f>IF(INPUT!B42 ="","",DSS!O15)</f>
        <v>0</v>
      </c>
      <c r="N16" s="510">
        <v>2.9000000000000001E-2</v>
      </c>
      <c r="O16" s="510"/>
      <c r="P16" s="368" t="str">
        <f>IF(OR(INPUT!A42="",L16=0, N16=0),"",(N16-L16)/L16)</f>
        <v/>
      </c>
      <c r="Q16" s="339"/>
      <c r="R16" s="513">
        <v>0.21133333333333335</v>
      </c>
      <c r="S16" s="513"/>
      <c r="T16" s="369" t="str">
        <f>IF(OR(INPUT!A42="",L16=0, R16=0),"",(R16-L16)/L16)</f>
        <v/>
      </c>
      <c r="V16" s="380">
        <f>DSS!S15</f>
        <v>0</v>
      </c>
      <c r="W16" s="366">
        <f>IF(INPUT!A42 ="","",DSS!CK15)</f>
        <v>1</v>
      </c>
      <c r="X16" s="365"/>
      <c r="Y16" s="365"/>
      <c r="Z16" s="365">
        <f>IF(INPUT!A42="","",X16-V16)</f>
        <v>0</v>
      </c>
      <c r="AA16" s="363"/>
      <c r="AB16" s="372">
        <f>IF(INPUT!A42 ="","", DSS!CM15)</f>
        <v>2</v>
      </c>
      <c r="AC16" s="369"/>
      <c r="AD16" s="369"/>
      <c r="AE16" s="369"/>
      <c r="AG16" s="549">
        <f>IF(INPUT!A42="","",IF(M16=0,0,L16/M16))</f>
        <v>0</v>
      </c>
      <c r="AH16" s="366">
        <f>IF(INPUT!A42 ="","",1)</f>
        <v>1</v>
      </c>
      <c r="AI16" s="556">
        <f>IF(INPUT!A42 ="","",IF(M16=0, 0, N16/M16))</f>
        <v>0</v>
      </c>
      <c r="AJ16" s="366" t="e">
        <f>IF(INPUT!A42 ="","",O16/M16)</f>
        <v>#DIV/0!</v>
      </c>
      <c r="AK16" s="370" t="str">
        <f>IF(OR(INPUT!A42 ="", AG16=0, AI16=0),"",(AI16-AG16)/AG16)</f>
        <v/>
      </c>
      <c r="AL16" s="339"/>
      <c r="AM16" s="373">
        <f>IF(INPUT!A42 ="","",1)</f>
        <v>1</v>
      </c>
      <c r="AN16" s="513">
        <f>IF(INPUT!A42 ="","",IF(M16=0,0,R16/M16))</f>
        <v>0</v>
      </c>
      <c r="AO16" s="373" t="e">
        <f>IF(INPUT!A42 ="","",S16/M16)</f>
        <v>#DIV/0!</v>
      </c>
      <c r="AP16" s="369" t="str">
        <f>IF(OR(INPUT!A42 ="", AG16=0,AN16=0),"",(AN16-AG16)/AG16)</f>
        <v/>
      </c>
      <c r="AR16" s="298"/>
      <c r="AS16" s="533"/>
      <c r="AT16" s="534"/>
      <c r="AU16" s="534"/>
      <c r="AV16" s="554"/>
      <c r="AW16" s="298"/>
      <c r="AX16" s="517"/>
      <c r="AY16" s="538"/>
      <c r="AZ16" s="518"/>
      <c r="BA16" s="554"/>
    </row>
    <row r="17" spans="1:86" x14ac:dyDescent="0.35">
      <c r="A17" s="337" t="str">
        <f>IF(INPUT!A43 ="","",INPUT!A43)</f>
        <v>SHD_5</v>
      </c>
      <c r="B17" s="337">
        <f>IF(INPUT!B43 ="","",INPUT!B43)</f>
        <v>4</v>
      </c>
      <c r="D17" s="338">
        <f>IF(INPUT!A43 ="","", DSS!CH16-DSS!CJ16)</f>
        <v>0</v>
      </c>
      <c r="E17" s="337">
        <f>IF(INPUT!A43 ="","", DSS!CJ16)</f>
        <v>4</v>
      </c>
      <c r="F17" s="340">
        <f>IF(INPUT!A43 ="","",E17/B17)</f>
        <v>1</v>
      </c>
      <c r="H17" s="338">
        <f>IF(INPUT!A43 ="","", DSS!CH16-DSS!CL16)</f>
        <v>0</v>
      </c>
      <c r="I17" s="337">
        <f>IF(INPUT!A43 ="","", DSS!CL16)</f>
        <v>4</v>
      </c>
      <c r="J17" s="339">
        <f>IF(INPUT!A43 ="","", I17/B17)</f>
        <v>1</v>
      </c>
      <c r="L17" s="503">
        <f>IF(INPUT!A43 ="","",DSS!N16)</f>
        <v>0.06</v>
      </c>
      <c r="M17" s="508">
        <f>IF(INPUT!B43 ="","",DSS!O16)</f>
        <v>0.20906249999999996</v>
      </c>
      <c r="N17" s="443">
        <v>0.23533333333333334</v>
      </c>
      <c r="O17" s="444"/>
      <c r="P17" s="339">
        <f>IF(OR(INPUT!A43="",L17=0, N17=0),"",(N17-L17)/L17)</f>
        <v>2.9222222222222225</v>
      </c>
      <c r="Q17" s="339"/>
      <c r="R17" s="444">
        <v>0.23533333333333334</v>
      </c>
      <c r="S17" s="444"/>
      <c r="T17" s="339">
        <f>IF(OR(INPUT!A43="",L17=0, R17=0),"",(R17-L17)/L17)</f>
        <v>2.9222222222222225</v>
      </c>
      <c r="V17" s="338">
        <f>DSS!S16</f>
        <v>1</v>
      </c>
      <c r="W17" s="337">
        <f>IF(INPUT!A43 ="","",DSS!CK16)</f>
        <v>2</v>
      </c>
      <c r="X17" s="338"/>
      <c r="Y17" s="337"/>
      <c r="Z17" s="337">
        <f>IF(INPUT!A43="","",X17-V17)</f>
        <v>-1</v>
      </c>
      <c r="AA17" s="363"/>
      <c r="AB17" s="338">
        <f>IF(INPUT!A43 ="","", DSS!CM16)</f>
        <v>2</v>
      </c>
      <c r="AC17" s="339"/>
      <c r="AD17" s="339"/>
      <c r="AE17" s="339"/>
      <c r="AG17" s="443">
        <f>IF(INPUT!A43="","",IF(M17=0,0,L17/M17))</f>
        <v>0.28699551569506732</v>
      </c>
      <c r="AH17" s="337">
        <f>IF(INPUT!A43 ="","",1)</f>
        <v>1</v>
      </c>
      <c r="AI17" s="444">
        <f>IF(INPUT!A43 ="","",IF(M17=0, 0, N17/M17))</f>
        <v>1.1256601893373197</v>
      </c>
      <c r="AJ17" s="337">
        <f>IF(INPUT!A43 ="","",O17/M17)</f>
        <v>0</v>
      </c>
      <c r="AK17" s="339">
        <f>IF(OR(INPUT!A43 ="", AG17=0, AI17=0),"",(AI17-AG17)/AG17)</f>
        <v>2.9222222222222225</v>
      </c>
      <c r="AL17" s="339"/>
      <c r="AM17" s="337">
        <f>IF(INPUT!A43 ="","",1)</f>
        <v>1</v>
      </c>
      <c r="AN17" s="444">
        <f>IF(INPUT!A43 ="","",IF(M17=0,0,R17/M17))</f>
        <v>1.1256601893373197</v>
      </c>
      <c r="AO17" s="337">
        <f>IF(INPUT!A43 ="","",S17/M17)</f>
        <v>0</v>
      </c>
      <c r="AP17" s="339">
        <f>IF(OR(INPUT!A43 ="", AG17=0,AN17=0),"",(AN17-AG17)/AG17)</f>
        <v>2.9222222222222225</v>
      </c>
      <c r="AR17" s="359" t="s">
        <v>225</v>
      </c>
      <c r="AS17" s="535">
        <f>SUMPRODUCT(I4:I104, L4:L104)</f>
        <v>1.4520000000000002</v>
      </c>
      <c r="AT17" s="536">
        <f>SUMPRODUCT(I4:I104, M4:M104)</f>
        <v>22.276135472670251</v>
      </c>
      <c r="AU17" s="536">
        <f>SUMPRODUCT(I4:I104, R4:R104)</f>
        <v>29.55566666666666</v>
      </c>
      <c r="AV17" s="555">
        <f t="shared" ref="AV17" si="2">(AU17-AS17)/AS17</f>
        <v>19.355142332415053</v>
      </c>
      <c r="AW17" s="298"/>
      <c r="AX17" s="551">
        <f>AS17/AT17</f>
        <v>6.5181862526442438E-2</v>
      </c>
      <c r="AY17" s="539">
        <v>1</v>
      </c>
      <c r="AZ17" s="530">
        <f>AU17/AT17</f>
        <v>1.3267860892176468</v>
      </c>
      <c r="BA17" s="555">
        <f t="shared" ref="BA17" si="3">(AZ17-AX17)/AX17</f>
        <v>19.355142332415053</v>
      </c>
    </row>
    <row r="18" spans="1:86" x14ac:dyDescent="0.35">
      <c r="A18" s="364" t="str">
        <f>IF(INPUT!A44 ="","",INPUT!A44)</f>
        <v>SHD_6</v>
      </c>
      <c r="B18" s="364">
        <f>IF(INPUT!B44 ="","",INPUT!B44)</f>
        <v>3</v>
      </c>
      <c r="D18" s="365">
        <f>IF(INPUT!A44 ="","", DSS!CH17-DSS!CJ17)</f>
        <v>0</v>
      </c>
      <c r="E18" s="366">
        <f>IF(INPUT!A44 ="","", DSS!CJ17)</f>
        <v>3</v>
      </c>
      <c r="F18" s="368">
        <f>IF(INPUT!A44 ="","",E18/B18)</f>
        <v>1</v>
      </c>
      <c r="H18" s="372">
        <f>IF(INPUT!A44 ="","", DSS!CH17-DSS!CL17)</f>
        <v>0</v>
      </c>
      <c r="I18" s="373">
        <f>IF(INPUT!A44 ="","", DSS!CL17)</f>
        <v>3</v>
      </c>
      <c r="J18" s="369">
        <f>IF(INPUT!A44 ="","", I18/B18)</f>
        <v>1</v>
      </c>
      <c r="L18" s="502">
        <f>IF(INPUT!A44 ="","",DSS!N17)</f>
        <v>0.11</v>
      </c>
      <c r="M18" s="507">
        <f>IF(INPUT!B44 ="","",DSS!O17)</f>
        <v>0.31940104166666666</v>
      </c>
      <c r="N18" s="510">
        <v>0.28533333333333333</v>
      </c>
      <c r="O18" s="510"/>
      <c r="P18" s="368">
        <f>IF(OR(INPUT!A44="",L18=0, N18=0),"",(N18-L18)/L18)</f>
        <v>1.593939393939394</v>
      </c>
      <c r="Q18" s="339"/>
      <c r="R18" s="513">
        <v>0.88533333333333331</v>
      </c>
      <c r="S18" s="513"/>
      <c r="T18" s="369">
        <f>IF(OR(INPUT!A44="",L18=0, R18=0),"",(R18-L18)/L18)</f>
        <v>7.0484848484848479</v>
      </c>
      <c r="V18" s="380">
        <f>DSS!S17</f>
        <v>1</v>
      </c>
      <c r="W18" s="366">
        <f>IF(INPUT!A44 ="","",DSS!CK17)</f>
        <v>2</v>
      </c>
      <c r="X18" s="365"/>
      <c r="Y18" s="365"/>
      <c r="Z18" s="365">
        <f>IF(INPUT!A44="","",X18-V18)</f>
        <v>-1</v>
      </c>
      <c r="AA18" s="363"/>
      <c r="AB18" s="372">
        <f>IF(INPUT!A44 ="","", DSS!CM17)</f>
        <v>2</v>
      </c>
      <c r="AC18" s="369"/>
      <c r="AD18" s="369"/>
      <c r="AE18" s="369"/>
      <c r="AG18" s="549">
        <f>IF(INPUT!A44="","",IF(M18=0,0,L18/M18))</f>
        <v>0.34439461883408073</v>
      </c>
      <c r="AH18" s="366">
        <f>IF(INPUT!A44 ="","",1)</f>
        <v>1</v>
      </c>
      <c r="AI18" s="556">
        <f>IF(INPUT!A44 ="","",IF(M18=0, 0, N18/M18))</f>
        <v>0.89333876885446395</v>
      </c>
      <c r="AJ18" s="366">
        <f>IF(INPUT!A44 ="","",O18/M18)</f>
        <v>0</v>
      </c>
      <c r="AK18" s="370">
        <f>IF(OR(INPUT!A44 ="", AG18=0, AI18=0),"",(AI18-AG18)/AG18)</f>
        <v>1.593939393939394</v>
      </c>
      <c r="AL18" s="339"/>
      <c r="AM18" s="373">
        <f>IF(INPUT!A44 ="","",1)</f>
        <v>1</v>
      </c>
      <c r="AN18" s="513">
        <f>IF(INPUT!A44 ="","",IF(M18=0,0,R18/M18))</f>
        <v>2.7718548715858131</v>
      </c>
      <c r="AO18" s="373">
        <f>IF(INPUT!A44 ="","",S18/M18)</f>
        <v>0</v>
      </c>
      <c r="AP18" s="369">
        <f>IF(OR(INPUT!A44 ="", AG18=0,AN18=0),"",(AN18-AG18)/AG18)</f>
        <v>7.0484848484848479</v>
      </c>
    </row>
    <row r="19" spans="1:86" x14ac:dyDescent="0.35">
      <c r="A19" s="337" t="str">
        <f>IF(INPUT!A45 ="","",INPUT!A45)</f>
        <v>SHD_BATT_1</v>
      </c>
      <c r="B19" s="337">
        <f>IF(INPUT!B45 ="","",INPUT!B45)</f>
        <v>1</v>
      </c>
      <c r="D19" s="338">
        <f>IF(INPUT!A45 ="","", DSS!CH18-DSS!CJ18)</f>
        <v>0</v>
      </c>
      <c r="E19" s="337">
        <f>IF(INPUT!A45 ="","", DSS!CJ18)</f>
        <v>1</v>
      </c>
      <c r="F19" s="340">
        <f>IF(INPUT!A45 ="","",E19/B19)</f>
        <v>1</v>
      </c>
      <c r="H19" s="338">
        <f>IF(INPUT!A45 ="","", DSS!CH18-DSS!CL18)</f>
        <v>0</v>
      </c>
      <c r="I19" s="337">
        <f>IF(INPUT!A45 ="","", DSS!CL18)</f>
        <v>1</v>
      </c>
      <c r="J19" s="339">
        <f>IF(INPUT!A45 ="","", I19/B19)</f>
        <v>1</v>
      </c>
      <c r="L19" s="503">
        <f>IF(INPUT!A45 ="","",DSS!N18)</f>
        <v>0.1</v>
      </c>
      <c r="M19" s="508">
        <f>IF(INPUT!B45 ="","",DSS!O18)</f>
        <v>0.359375</v>
      </c>
      <c r="N19" s="443">
        <v>0.30333333333333329</v>
      </c>
      <c r="O19" s="444"/>
      <c r="P19" s="339">
        <f>IF(OR(INPUT!A45="",L19=0, N19=0),"",(N19-L19)/L19)</f>
        <v>2.0333333333333328</v>
      </c>
      <c r="Q19" s="339"/>
      <c r="R19" s="444">
        <v>0.90333333333333321</v>
      </c>
      <c r="S19" s="444"/>
      <c r="T19" s="339">
        <f>IF(OR(INPUT!A45="",L19=0, R19=0),"",(R19-L19)/L19)</f>
        <v>8.0333333333333314</v>
      </c>
      <c r="V19" s="338">
        <f>DSS!S18</f>
        <v>1</v>
      </c>
      <c r="W19" s="337">
        <f>IF(INPUT!A45 ="","",DSS!CK18)</f>
        <v>2</v>
      </c>
      <c r="X19" s="338"/>
      <c r="Y19" s="337"/>
      <c r="Z19" s="337">
        <f>IF(INPUT!A45="","",X19-V19)</f>
        <v>-1</v>
      </c>
      <c r="AA19" s="363"/>
      <c r="AB19" s="338">
        <f>IF(INPUT!A45 ="","", DSS!CM18)</f>
        <v>2</v>
      </c>
      <c r="AC19" s="339"/>
      <c r="AD19" s="339"/>
      <c r="AE19" s="339"/>
      <c r="AG19" s="443">
        <f>IF(INPUT!A45="","",IF(M19=0,0,L19/M19))</f>
        <v>0.27826086956521739</v>
      </c>
      <c r="AH19" s="337">
        <f>IF(INPUT!A45 ="","",1)</f>
        <v>1</v>
      </c>
      <c r="AI19" s="444">
        <f>IF(INPUT!A45 ="","",IF(M19=0, 0, N19/M19))</f>
        <v>0.84405797101449265</v>
      </c>
      <c r="AJ19" s="337">
        <f>IF(INPUT!A45 ="","",O19/M19)</f>
        <v>0</v>
      </c>
      <c r="AK19" s="339">
        <f>IF(OR(INPUT!A45 ="", AG19=0, AI19=0),"",(AI19-AG19)/AG19)</f>
        <v>2.0333333333333332</v>
      </c>
      <c r="AL19" s="339"/>
      <c r="AM19" s="337">
        <f>IF(INPUT!A45 ="","",1)</f>
        <v>1</v>
      </c>
      <c r="AN19" s="444">
        <f>IF(INPUT!A45 ="","",IF(M19=0,0,R19/M19))</f>
        <v>2.5136231884057967</v>
      </c>
      <c r="AO19" s="337">
        <f>IF(INPUT!A45 ="","",S19/M19)</f>
        <v>0</v>
      </c>
      <c r="AP19" s="339">
        <f>IF(OR(INPUT!A45 ="", AG19=0,AN19=0),"",(AN19-AG19)/AG19)</f>
        <v>8.0333333333333314</v>
      </c>
    </row>
    <row r="20" spans="1:86" ht="15.5" x14ac:dyDescent="0.35">
      <c r="A20" s="364" t="str">
        <f>IF(INPUT!A46 ="","",INPUT!A46)</f>
        <v>SHD_BATT_2</v>
      </c>
      <c r="B20" s="364">
        <f>IF(INPUT!B46 ="","",INPUT!B46)</f>
        <v>1</v>
      </c>
      <c r="D20" s="365">
        <f>IF(INPUT!A46 ="","", DSS!CH19-DSS!CJ19)</f>
        <v>0</v>
      </c>
      <c r="E20" s="366">
        <f>IF(INPUT!A46 ="","", DSS!CJ19)</f>
        <v>1</v>
      </c>
      <c r="F20" s="368">
        <f>IF(INPUT!A46 ="","",E20/B20)</f>
        <v>1</v>
      </c>
      <c r="H20" s="372">
        <f>IF(INPUT!A46 ="","", DSS!CH19-DSS!CL19)</f>
        <v>0</v>
      </c>
      <c r="I20" s="373">
        <f>IF(INPUT!A46 ="","", DSS!CL19)</f>
        <v>1</v>
      </c>
      <c r="J20" s="369">
        <f>IF(INPUT!A46 ="","", I20/B20)</f>
        <v>1</v>
      </c>
      <c r="L20" s="502">
        <f>IF(INPUT!A46 ="","",DSS!N19)</f>
        <v>0.314</v>
      </c>
      <c r="M20" s="507">
        <f>IF(INPUT!B46 ="","",DSS!O19)</f>
        <v>0.9403645833333335</v>
      </c>
      <c r="N20" s="510">
        <v>0.47733333333333333</v>
      </c>
      <c r="O20" s="510"/>
      <c r="P20" s="368">
        <f>IF(OR(INPUT!A46="",L20=0, N20=0),"",(N20-L20)/L20)</f>
        <v>0.52016985138004246</v>
      </c>
      <c r="Q20" s="339"/>
      <c r="R20" s="513">
        <v>1.0773333333333333</v>
      </c>
      <c r="S20" s="513"/>
      <c r="T20" s="369">
        <f>IF(OR(INPUT!A46="",L20=0, R20=0),"",(R20-L20)/L20)</f>
        <v>2.4309978768577492</v>
      </c>
      <c r="V20" s="380">
        <f>DSS!S19</f>
        <v>2</v>
      </c>
      <c r="W20" s="366">
        <f>IF(INPUT!A46 ="","",DSS!CK19)</f>
        <v>2</v>
      </c>
      <c r="X20" s="365"/>
      <c r="Y20" s="365"/>
      <c r="Z20" s="365">
        <f>IF(INPUT!A46="","",X20-V20)</f>
        <v>-2</v>
      </c>
      <c r="AA20" s="363"/>
      <c r="AB20" s="372">
        <f>IF(INPUT!A46 ="","", DSS!CM19)</f>
        <v>2</v>
      </c>
      <c r="AC20" s="369"/>
      <c r="AD20" s="369"/>
      <c r="AE20" s="369"/>
      <c r="AG20" s="549">
        <f>IF(INPUT!A46="","",IF(M20=0,0,L20/M20))</f>
        <v>0.33391304347826078</v>
      </c>
      <c r="AH20" s="366">
        <f>IF(INPUT!A46 ="","",1)</f>
        <v>1</v>
      </c>
      <c r="AI20" s="556">
        <f>IF(INPUT!A46 ="","",IF(M20=0, 0, N20/M20))</f>
        <v>0.50760454167820535</v>
      </c>
      <c r="AJ20" s="366">
        <f>IF(INPUT!A46 ="","",O20/M20)</f>
        <v>0</v>
      </c>
      <c r="AK20" s="370">
        <f>IF(OR(INPUT!A46 ="", AG20=0, AI20=0),"",(AI20-AG20)/AG20)</f>
        <v>0.52016985138004246</v>
      </c>
      <c r="AL20" s="339"/>
      <c r="AM20" s="373">
        <f>IF(INPUT!A46 ="","",1)</f>
        <v>1</v>
      </c>
      <c r="AN20" s="513">
        <f>IF(INPUT!A46 ="","",IF(M20=0,0,R20/M20))</f>
        <v>1.1456549432290222</v>
      </c>
      <c r="AO20" s="373">
        <f>IF(INPUT!A46 ="","",S20/M20)</f>
        <v>0</v>
      </c>
      <c r="AP20" s="369">
        <f>IF(OR(INPUT!A46 ="", AG20=0,AN20=0),"",(AN20-AG20)/AG20)</f>
        <v>2.4309978768577496</v>
      </c>
      <c r="BD20" s="675" t="s">
        <v>226</v>
      </c>
      <c r="BE20" s="675"/>
      <c r="BF20" s="675"/>
      <c r="BG20" s="675"/>
      <c r="BH20" s="675"/>
      <c r="BI20" s="675"/>
      <c r="BJ20" s="675"/>
      <c r="BQ20" s="675" t="s">
        <v>226</v>
      </c>
      <c r="BR20" s="675"/>
      <c r="BS20" s="675"/>
      <c r="BT20" s="675"/>
      <c r="BU20" s="675"/>
      <c r="BV20" s="494"/>
      <c r="BW20" s="494"/>
      <c r="CD20" s="675" t="s">
        <v>226</v>
      </c>
      <c r="CE20" s="675"/>
      <c r="CF20" s="675"/>
      <c r="CG20" s="675"/>
      <c r="CH20" s="675"/>
    </row>
    <row r="21" spans="1:86" x14ac:dyDescent="0.35">
      <c r="A21" s="337" t="str">
        <f>IF(INPUT!A47 ="","",INPUT!A47)</f>
        <v>SHD_BATT_3</v>
      </c>
      <c r="B21" s="337">
        <f>IF(INPUT!B47 ="","",INPUT!B47)</f>
        <v>2</v>
      </c>
      <c r="D21" s="338">
        <f>IF(INPUT!A47 ="","", DSS!CH20-DSS!CJ20)</f>
        <v>0</v>
      </c>
      <c r="E21" s="337">
        <f>IF(INPUT!A47 ="","", DSS!CJ20)</f>
        <v>2</v>
      </c>
      <c r="F21" s="340">
        <f>IF(INPUT!A47 ="","",E21/B21)</f>
        <v>1</v>
      </c>
      <c r="H21" s="338">
        <f>IF(INPUT!A47 ="","", DSS!CH20-DSS!CL20)</f>
        <v>0</v>
      </c>
      <c r="I21" s="337">
        <f>IF(INPUT!A47 ="","", DSS!CL20)</f>
        <v>2</v>
      </c>
      <c r="J21" s="339">
        <f>IF(INPUT!A47 ="","", I21/B21)</f>
        <v>1</v>
      </c>
      <c r="L21" s="503">
        <f>IF(INPUT!A47 ="","",DSS!N20)</f>
        <v>0.02</v>
      </c>
      <c r="M21" s="508">
        <f>IF(INPUT!B47 ="","",DSS!O20)</f>
        <v>8.984375E-2</v>
      </c>
      <c r="N21" s="443">
        <v>3.5000000000000003E-2</v>
      </c>
      <c r="O21" s="444"/>
      <c r="P21" s="339">
        <f>IF(OR(INPUT!A47="",L21=0, N21=0),"",(N21-L21)/L21)</f>
        <v>0.75000000000000011</v>
      </c>
      <c r="Q21" s="339"/>
      <c r="R21" s="444">
        <v>0.20333333333333334</v>
      </c>
      <c r="S21" s="444"/>
      <c r="T21" s="339">
        <f>IF(OR(INPUT!A47="",L21=0, R21=0),"",(R21-L21)/L21)</f>
        <v>9.1666666666666679</v>
      </c>
      <c r="V21" s="338">
        <f>DSS!S20</f>
        <v>1</v>
      </c>
      <c r="W21" s="337">
        <f>IF(INPUT!A47 ="","",DSS!CK20)</f>
        <v>1</v>
      </c>
      <c r="X21" s="338"/>
      <c r="Y21" s="337"/>
      <c r="Z21" s="337">
        <f>IF(INPUT!A47="","",X21-V21)</f>
        <v>-1</v>
      </c>
      <c r="AA21" s="363"/>
      <c r="AB21" s="338">
        <f>IF(INPUT!A47 ="","", DSS!CM20)</f>
        <v>2</v>
      </c>
      <c r="AC21" s="339"/>
      <c r="AD21" s="339"/>
      <c r="AE21" s="339"/>
      <c r="AG21" s="443">
        <f>IF(INPUT!A47="","",IF(M21=0,0,L21/M21))</f>
        <v>0.22260869565217392</v>
      </c>
      <c r="AH21" s="337">
        <f>IF(INPUT!A47 ="","",1)</f>
        <v>1</v>
      </c>
      <c r="AI21" s="444">
        <f>IF(INPUT!A47 ="","",IF(M21=0, 0, N21/M21))</f>
        <v>0.3895652173913044</v>
      </c>
      <c r="AJ21" s="337">
        <f>IF(INPUT!A47 ="","",O21/M21)</f>
        <v>0</v>
      </c>
      <c r="AK21" s="339">
        <f>IF(OR(INPUT!A47 ="", AG21=0, AI21=0),"",(AI21-AG21)/AG21)</f>
        <v>0.75000000000000011</v>
      </c>
      <c r="AL21" s="339"/>
      <c r="AM21" s="337">
        <f>IF(INPUT!A47 ="","",1)</f>
        <v>1</v>
      </c>
      <c r="AN21" s="444">
        <f>IF(INPUT!A47 ="","",IF(M21=0,0,R21/M21))</f>
        <v>2.2631884057971017</v>
      </c>
      <c r="AO21" s="337">
        <f>IF(INPUT!A47 ="","",S21/M21)</f>
        <v>0</v>
      </c>
      <c r="AP21" s="339">
        <f>IF(OR(INPUT!A47 ="", AG21=0,AN21=0),"",(AN21-AG21)/AG21)</f>
        <v>9.1666666666666679</v>
      </c>
      <c r="BD21" s="493" t="s">
        <v>227</v>
      </c>
      <c r="BF21" s="493" t="s">
        <v>228</v>
      </c>
      <c r="BH21" s="493" t="s">
        <v>229</v>
      </c>
      <c r="BJ21" s="493" t="s">
        <v>230</v>
      </c>
      <c r="BQ21" s="493" t="s">
        <v>227</v>
      </c>
      <c r="BR21" s="198"/>
      <c r="BS21" s="493" t="s">
        <v>228</v>
      </c>
      <c r="BU21" s="493" t="s">
        <v>229</v>
      </c>
      <c r="CD21" s="493" t="s">
        <v>227</v>
      </c>
      <c r="CF21" s="493" t="s">
        <v>228</v>
      </c>
      <c r="CH21" s="493" t="s">
        <v>231</v>
      </c>
    </row>
    <row r="22" spans="1:86" x14ac:dyDescent="0.35">
      <c r="A22" s="364" t="str">
        <f>IF(INPUT!A48 ="","",INPUT!A48)</f>
        <v>SHD_BATT_4</v>
      </c>
      <c r="B22" s="364">
        <f>IF(INPUT!B48 ="","",INPUT!B48)</f>
        <v>2</v>
      </c>
      <c r="D22" s="365">
        <f>IF(INPUT!A48 ="","", DSS!CH21-DSS!CJ21)</f>
        <v>0</v>
      </c>
      <c r="E22" s="366">
        <f>IF(INPUT!A48 ="","", DSS!CJ21)</f>
        <v>2</v>
      </c>
      <c r="F22" s="368">
        <f>IF(INPUT!A48 ="","",E22/B22)</f>
        <v>1</v>
      </c>
      <c r="H22" s="372">
        <f>IF(INPUT!A48 ="","", DSS!CH21-DSS!CL21)</f>
        <v>0</v>
      </c>
      <c r="I22" s="373">
        <f>IF(INPUT!A48 ="","", DSS!CL21)</f>
        <v>2</v>
      </c>
      <c r="J22" s="369">
        <f>IF(INPUT!A48 ="","", I22/B22)</f>
        <v>1</v>
      </c>
      <c r="L22" s="502">
        <f>IF(INPUT!A48 ="","",DSS!N21)</f>
        <v>0.05</v>
      </c>
      <c r="M22" s="507">
        <f>IF(INPUT!B48 ="","",DSS!O21)</f>
        <v>0.1796875</v>
      </c>
      <c r="N22" s="510">
        <v>6.0999999999999999E-2</v>
      </c>
      <c r="O22" s="510"/>
      <c r="P22" s="368">
        <f>IF(OR(INPUT!A48="",L22=0, N22=0),"",(N22-L22)/L22)</f>
        <v>0.21999999999999992</v>
      </c>
      <c r="Q22" s="339"/>
      <c r="R22" s="513">
        <v>0.22533333333333333</v>
      </c>
      <c r="S22" s="513"/>
      <c r="T22" s="369">
        <f>IF(OR(INPUT!A48="",L22=0, R22=0),"",(R22-L22)/L22)</f>
        <v>3.5066666666666668</v>
      </c>
      <c r="V22" s="380">
        <f>DSS!S21</f>
        <v>1</v>
      </c>
      <c r="W22" s="366">
        <f>IF(INPUT!A48 ="","",DSS!CK21)</f>
        <v>1</v>
      </c>
      <c r="X22" s="365"/>
      <c r="Y22" s="365"/>
      <c r="Z22" s="365">
        <f>IF(INPUT!A48="","",X22-V22)</f>
        <v>-1</v>
      </c>
      <c r="AA22" s="363"/>
      <c r="AB22" s="372">
        <f>IF(INPUT!A48 ="","", DSS!CM21)</f>
        <v>2</v>
      </c>
      <c r="AC22" s="369"/>
      <c r="AD22" s="369"/>
      <c r="AE22" s="369"/>
      <c r="AG22" s="549">
        <f>IF(INPUT!A48="","",IF(M22=0,0,L22/M22))</f>
        <v>0.27826086956521739</v>
      </c>
      <c r="AH22" s="366">
        <f>IF(INPUT!A48 ="","",1)</f>
        <v>1</v>
      </c>
      <c r="AI22" s="556">
        <f>IF(INPUT!A48 ="","",IF(M22=0, 0, N22/M22))</f>
        <v>0.33947826086956523</v>
      </c>
      <c r="AJ22" s="366">
        <f>IF(INPUT!A48 ="","",O22/M22)</f>
        <v>0</v>
      </c>
      <c r="AK22" s="370">
        <f>IF(OR(INPUT!A48 ="", AG22=0, AI22=0),"",(AI22-AG22)/AG22)</f>
        <v>0.22000000000000003</v>
      </c>
      <c r="AL22" s="339"/>
      <c r="AM22" s="373">
        <f>IF(INPUT!A48 ="","",1)</f>
        <v>1</v>
      </c>
      <c r="AN22" s="513">
        <f>IF(INPUT!A48 ="","",IF(M22=0,0,R22/M22))</f>
        <v>1.2540289855072464</v>
      </c>
      <c r="AO22" s="373">
        <f>IF(INPUT!A48 ="","",S22/M22)</f>
        <v>0</v>
      </c>
      <c r="AP22" s="369">
        <f>IF(OR(INPUT!A48 ="", AG22=0,AN22=0),"",(AN22-AG22)/AG22)</f>
        <v>3.5066666666666668</v>
      </c>
      <c r="BD22" s="497">
        <v>1.8808591329907087E-2</v>
      </c>
      <c r="BE22" s="298"/>
      <c r="BF22" s="498">
        <v>0.90925193606854504</v>
      </c>
      <c r="BG22" s="499"/>
      <c r="BH22" s="498">
        <v>0.36577118517538409</v>
      </c>
      <c r="BI22" s="499"/>
      <c r="BJ22" s="498">
        <v>0.28787727726380774</v>
      </c>
      <c r="BK22" s="499"/>
      <c r="BL22" s="499"/>
      <c r="BM22" s="499"/>
      <c r="BN22" s="499"/>
      <c r="BO22" s="499"/>
      <c r="BP22" s="499"/>
      <c r="BQ22" s="498">
        <v>1.7757979121658551E-2</v>
      </c>
      <c r="BR22" s="496"/>
      <c r="BS22" s="498">
        <v>0.91357332959798299</v>
      </c>
      <c r="BT22" s="499"/>
      <c r="BU22" s="498">
        <v>0.45770790911952153</v>
      </c>
      <c r="BV22" s="499"/>
      <c r="BW22" s="499"/>
      <c r="BX22" s="499"/>
      <c r="BY22" s="499"/>
      <c r="BZ22" s="499"/>
      <c r="CA22" s="499"/>
      <c r="CB22" s="499"/>
      <c r="CC22" s="499"/>
      <c r="CD22" s="498">
        <v>1.7757979121658551E-2</v>
      </c>
      <c r="CE22" s="496"/>
      <c r="CF22" s="498">
        <v>0.91357332959798299</v>
      </c>
      <c r="CG22" s="499"/>
      <c r="CH22" s="498">
        <v>0.18014737296450833</v>
      </c>
    </row>
    <row r="23" spans="1:86" x14ac:dyDescent="0.35">
      <c r="A23" s="337" t="str">
        <f>IF(INPUT!A49 ="","",INPUT!A49)</f>
        <v>SHD_BATT_5</v>
      </c>
      <c r="B23" s="337">
        <f>IF(INPUT!B49 ="","",INPUT!B49)</f>
        <v>1</v>
      </c>
      <c r="D23" s="338">
        <f>IF(INPUT!A49 ="","", DSS!CH22-DSS!CJ22)</f>
        <v>0</v>
      </c>
      <c r="E23" s="337">
        <f>IF(INPUT!A49 ="","", DSS!CJ22)</f>
        <v>1</v>
      </c>
      <c r="F23" s="340">
        <f>IF(INPUT!A49 ="","",E23/B23)</f>
        <v>1</v>
      </c>
      <c r="H23" s="338">
        <f>IF(INPUT!A49 ="","", DSS!CH22-DSS!CL22)</f>
        <v>0</v>
      </c>
      <c r="I23" s="337">
        <f>IF(INPUT!A49 ="","", DSS!CL22)</f>
        <v>1</v>
      </c>
      <c r="J23" s="339">
        <f>IF(INPUT!A49 ="","", I23/B23)</f>
        <v>1</v>
      </c>
      <c r="L23" s="503">
        <f>IF(INPUT!A49 ="","",DSS!N22)</f>
        <v>0</v>
      </c>
      <c r="M23" s="508">
        <f>IF(INPUT!B49 ="","",DSS!O22)</f>
        <v>0</v>
      </c>
      <c r="N23" s="443">
        <v>2.9000000000000001E-2</v>
      </c>
      <c r="O23" s="444"/>
      <c r="P23" s="339" t="str">
        <f>IF(OR(INPUT!A49="",L23=0, N23=0),"",(N23-L23)/L23)</f>
        <v/>
      </c>
      <c r="Q23" s="339"/>
      <c r="R23" s="444">
        <v>0.21133333333333335</v>
      </c>
      <c r="S23" s="444"/>
      <c r="T23" s="339" t="str">
        <f>IF(OR(INPUT!A49="",L23=0, R23=0),"",(R23-L23)/L23)</f>
        <v/>
      </c>
      <c r="V23" s="338">
        <f>DSS!S22</f>
        <v>0</v>
      </c>
      <c r="W23" s="337">
        <f>IF(INPUT!A49 ="","",DSS!CK22)</f>
        <v>1</v>
      </c>
      <c r="X23" s="338"/>
      <c r="Y23" s="337"/>
      <c r="Z23" s="337">
        <f>IF(INPUT!A49="","",X23-V23)</f>
        <v>0</v>
      </c>
      <c r="AA23" s="363"/>
      <c r="AB23" s="338">
        <f>IF(INPUT!A49 ="","", DSS!CM22)</f>
        <v>2</v>
      </c>
      <c r="AC23" s="339"/>
      <c r="AD23" s="339"/>
      <c r="AE23" s="339"/>
      <c r="AG23" s="443">
        <f>IF(INPUT!A49="","",IF(M23=0,0,L23/M23))</f>
        <v>0</v>
      </c>
      <c r="AH23" s="337">
        <f>IF(INPUT!A49 ="","",1)</f>
        <v>1</v>
      </c>
      <c r="AI23" s="444">
        <f>IF(INPUT!A49 ="","",IF(M23=0, 0, N23/M23))</f>
        <v>0</v>
      </c>
      <c r="AJ23" s="337" t="e">
        <f>IF(INPUT!A49 ="","",O23/M23)</f>
        <v>#DIV/0!</v>
      </c>
      <c r="AK23" s="339" t="str">
        <f>IF(OR(INPUT!A49 ="", AG23=0, AI23=0),"",(AI23-AG23)/AG23)</f>
        <v/>
      </c>
      <c r="AL23" s="339"/>
      <c r="AM23" s="337">
        <f>IF(INPUT!A49 ="","",1)</f>
        <v>1</v>
      </c>
      <c r="AN23" s="444">
        <f>IF(INPUT!A49 ="","",IF(M23=0,0,R23/M23))</f>
        <v>0</v>
      </c>
      <c r="AO23" s="337" t="e">
        <f>IF(INPUT!A49 ="","",S23/M23)</f>
        <v>#DIV/0!</v>
      </c>
      <c r="AP23" s="339" t="str">
        <f>IF(OR(INPUT!A49 ="", AG23=0,AN23=0),"",(AN23-AG23)/AG23)</f>
        <v/>
      </c>
    </row>
    <row r="24" spans="1:86" x14ac:dyDescent="0.35">
      <c r="A24" s="364" t="str">
        <f>IF(INPUT!A50 ="","",INPUT!A50)</f>
        <v>GEN_1</v>
      </c>
      <c r="B24" s="364">
        <f>IF(INPUT!B50 ="","",INPUT!B50)</f>
        <v>1</v>
      </c>
      <c r="D24" s="365">
        <f>IF(INPUT!A50 ="","", DSS!CH23-DSS!CJ23)</f>
        <v>1</v>
      </c>
      <c r="E24" s="366">
        <f>IF(INPUT!A50 ="","", DSS!CJ23)</f>
        <v>0</v>
      </c>
      <c r="F24" s="368">
        <f>IF(INPUT!A50 ="","",E24/B24)</f>
        <v>0</v>
      </c>
      <c r="H24" s="372">
        <f>IF(INPUT!A50 ="","", DSS!CH23-DSS!CL23)</f>
        <v>1</v>
      </c>
      <c r="I24" s="373">
        <f>IF(INPUT!A50 ="","", DSS!CL23)</f>
        <v>0</v>
      </c>
      <c r="J24" s="369">
        <f>IF(INPUT!A50 ="","", I24/B24)</f>
        <v>0</v>
      </c>
      <c r="L24" s="502">
        <f>IF(INPUT!A50 ="","",DSS!N23)</f>
        <v>0.18</v>
      </c>
      <c r="M24" s="507">
        <f>IF(INPUT!B50 ="","",DSS!O23)</f>
        <v>4.7180616740088104E-2</v>
      </c>
      <c r="N24" s="510"/>
      <c r="O24" s="510">
        <v>0.18</v>
      </c>
      <c r="P24" s="368" t="str">
        <f>IF(OR(INPUT!A50="",L24=0, N24=0),"",(N24-L24)/L24)</f>
        <v/>
      </c>
      <c r="Q24" s="339"/>
      <c r="R24" s="373"/>
      <c r="S24" s="513">
        <v>0.18</v>
      </c>
      <c r="T24" s="369" t="str">
        <f>IF(OR(INPUT!A50="",L24=0, R24=0),"",(R24-L24)/L24)</f>
        <v/>
      </c>
      <c r="V24" s="380">
        <f>DSS!S23</f>
        <v>1</v>
      </c>
      <c r="W24" s="366">
        <f>IF(INPUT!A50 ="","",DSS!CK23)</f>
        <v>0</v>
      </c>
      <c r="X24" s="365"/>
      <c r="Y24" s="365"/>
      <c r="Z24" s="365">
        <f>IF(INPUT!A50="","",X24-V24)</f>
        <v>-1</v>
      </c>
      <c r="AA24" s="363"/>
      <c r="AB24" s="372">
        <f>IF(INPUT!A50 ="","", DSS!CM23)</f>
        <v>0</v>
      </c>
      <c r="AC24" s="369"/>
      <c r="AD24" s="369"/>
      <c r="AE24" s="369"/>
      <c r="AG24" s="549">
        <f>IF(INPUT!A50="","",IF(M24=0,0,L24/M24))</f>
        <v>3.8151260504201683</v>
      </c>
      <c r="AH24" s="366">
        <f>IF(INPUT!A50 ="","",1)</f>
        <v>1</v>
      </c>
      <c r="AI24" s="556">
        <f>IF(INPUT!A50 ="","",IF(M24=0, 0, N24/M24))</f>
        <v>0</v>
      </c>
      <c r="AJ24" s="366">
        <f>IF(INPUT!A50 ="","",O24/M24)</f>
        <v>3.8151260504201683</v>
      </c>
      <c r="AK24" s="370" t="str">
        <f>IF(OR(INPUT!A50 ="", AG24=0, AI24=0),"",(AI24-AG24)/AG24)</f>
        <v/>
      </c>
      <c r="AL24" s="339"/>
      <c r="AM24" s="373">
        <f>IF(INPUT!A50 ="","",1)</f>
        <v>1</v>
      </c>
      <c r="AN24" s="513">
        <f>IF(INPUT!A50 ="","",IF(M24=0,0,R24/M24))</f>
        <v>0</v>
      </c>
      <c r="AO24" s="373">
        <f>IF(INPUT!A50 ="","",S24/M24)</f>
        <v>3.8151260504201683</v>
      </c>
      <c r="AP24" s="369" t="str">
        <f>IF(OR(INPUT!A50 ="", AG24=0,AN24=0),"",(AN24-AG24)/AG24)</f>
        <v/>
      </c>
    </row>
    <row r="25" spans="1:86" x14ac:dyDescent="0.35">
      <c r="A25" s="337" t="str">
        <f>IF(INPUT!A51 ="","",INPUT!A51)</f>
        <v/>
      </c>
      <c r="B25" s="337" t="str">
        <f>IF(INPUT!B51 ="","",INPUT!B51)</f>
        <v/>
      </c>
      <c r="D25" s="338" t="str">
        <f>IF(INPUT!A51 ="","", DSS!CH24-DSS!CJ24)</f>
        <v/>
      </c>
      <c r="E25" s="337" t="str">
        <f>IF(INPUT!A51 ="","", DSS!CJ24)</f>
        <v/>
      </c>
      <c r="F25" s="340" t="str">
        <f>IF(INPUT!A51 ="","",E25/B25)</f>
        <v/>
      </c>
      <c r="H25" s="338" t="str">
        <f>IF(INPUT!A51 ="","", DSS!CH24-DSS!CL24)</f>
        <v/>
      </c>
      <c r="I25" s="337" t="str">
        <f>IF(INPUT!A51 ="","", DSS!CL24)</f>
        <v/>
      </c>
      <c r="J25" s="339" t="str">
        <f>IF(INPUT!A51 ="","", I25/B25)</f>
        <v/>
      </c>
      <c r="L25" s="503" t="str">
        <f>IF(INPUT!A51 ="","",DSS!N24)</f>
        <v/>
      </c>
      <c r="M25" s="508" t="str">
        <f>IF(INPUT!B51 ="","",DSS!O24)</f>
        <v/>
      </c>
      <c r="N25" s="443"/>
      <c r="O25" s="444"/>
      <c r="P25" s="339" t="str">
        <f>IF(OR(INPUT!A51="",L25=0, N25=0),"",(N25-L25)/L25)</f>
        <v/>
      </c>
      <c r="Q25" s="339"/>
      <c r="R25" s="337"/>
      <c r="S25" s="444"/>
      <c r="T25" s="339" t="str">
        <f>IF(OR(INPUT!A51="",L25=0, R25=0),"",(R25-L25)/L25)</f>
        <v/>
      </c>
      <c r="V25" s="338" t="str">
        <f>DSS!S24</f>
        <v/>
      </c>
      <c r="W25" s="337" t="str">
        <f>IF(INPUT!A51 ="","",DSS!CK24)</f>
        <v/>
      </c>
      <c r="X25" s="338"/>
      <c r="Y25" s="337"/>
      <c r="Z25" s="337" t="str">
        <f>IF(INPUT!A51="","",X25-V25)</f>
        <v/>
      </c>
      <c r="AA25" s="363"/>
      <c r="AB25" s="338" t="str">
        <f>IF(INPUT!A51 ="","", DSS!CM24)</f>
        <v/>
      </c>
      <c r="AC25" s="339"/>
      <c r="AD25" s="339"/>
      <c r="AE25" s="339"/>
      <c r="AG25" s="443" t="str">
        <f>IF(INPUT!A51="","",IF(M25=0,0,L25/M25))</f>
        <v/>
      </c>
      <c r="AH25" s="337" t="str">
        <f>IF(INPUT!A51 ="","",1)</f>
        <v/>
      </c>
      <c r="AI25" s="444" t="str">
        <f>IF(INPUT!A51 ="","",IF(M25=0, 0, N25/M25))</f>
        <v/>
      </c>
      <c r="AJ25" s="337" t="str">
        <f>IF(INPUT!A51 ="","",O25/M25)</f>
        <v/>
      </c>
      <c r="AK25" s="339" t="str">
        <f>IF(OR(INPUT!A51 ="", AG25=0, AI25=0),"",(AI25-AG25)/AG25)</f>
        <v/>
      </c>
      <c r="AL25" s="339"/>
      <c r="AM25" s="337" t="str">
        <f>IF(INPUT!A51 ="","",1)</f>
        <v/>
      </c>
      <c r="AN25" s="444" t="str">
        <f>IF(INPUT!A51 ="","",IF(M25=0,0,R25/M25))</f>
        <v/>
      </c>
      <c r="AO25" s="337" t="str">
        <f>IF(INPUT!A51 ="","",S25/M25)</f>
        <v/>
      </c>
      <c r="AP25" s="339" t="str">
        <f>IF(OR(INPUT!A51 ="", AG25=0,AN25=0),"",(AN25-AG25)/AG25)</f>
        <v/>
      </c>
    </row>
    <row r="26" spans="1:86" x14ac:dyDescent="0.35">
      <c r="A26" s="364" t="str">
        <f>IF(INPUT!A52 ="","",INPUT!A52)</f>
        <v/>
      </c>
      <c r="B26" s="364" t="str">
        <f>IF(INPUT!B52 ="","",INPUT!B52)</f>
        <v/>
      </c>
      <c r="D26" s="365" t="str">
        <f>IF(INPUT!A52 ="","", DSS!CH25-DSS!CJ25)</f>
        <v/>
      </c>
      <c r="E26" s="366" t="str">
        <f>IF(INPUT!A52 ="","", DSS!CJ25)</f>
        <v/>
      </c>
      <c r="F26" s="368" t="str">
        <f>IF(INPUT!A52 ="","",E26/B26)</f>
        <v/>
      </c>
      <c r="H26" s="372" t="str">
        <f>IF(INPUT!A52 ="","", DSS!CH25-DSS!CL25)</f>
        <v/>
      </c>
      <c r="I26" s="373" t="str">
        <f>IF(INPUT!A52 ="","", DSS!CL25)</f>
        <v/>
      </c>
      <c r="J26" s="369" t="str">
        <f>IF(INPUT!A52 ="","", I26/B26)</f>
        <v/>
      </c>
      <c r="L26" s="502" t="str">
        <f>IF(INPUT!A52 ="","",DSS!N25)</f>
        <v/>
      </c>
      <c r="M26" s="507" t="str">
        <f>IF(INPUT!B52 ="","",DSS!O25)</f>
        <v/>
      </c>
      <c r="N26" s="510"/>
      <c r="O26" s="510"/>
      <c r="P26" s="368" t="str">
        <f>IF(OR(INPUT!A52="",L26=0, N26=0),"",(N26-L26)/L26)</f>
        <v/>
      </c>
      <c r="Q26" s="339"/>
      <c r="R26" s="373"/>
      <c r="S26" s="513"/>
      <c r="T26" s="369" t="str">
        <f>IF(OR(INPUT!A52="",L26=0, R26=0),"",(R26-L26)/L26)</f>
        <v/>
      </c>
      <c r="V26" s="380" t="str">
        <f>DSS!S25</f>
        <v/>
      </c>
      <c r="W26" s="366" t="str">
        <f>IF(INPUT!A52 ="","",DSS!CK25)</f>
        <v/>
      </c>
      <c r="X26" s="365"/>
      <c r="Y26" s="365"/>
      <c r="Z26" s="365" t="str">
        <f>IF(INPUT!A52="","",X26-V26)</f>
        <v/>
      </c>
      <c r="AA26" s="363"/>
      <c r="AB26" s="372" t="str">
        <f>IF(INPUT!A52 ="","", DSS!CM25)</f>
        <v/>
      </c>
      <c r="AC26" s="369"/>
      <c r="AD26" s="369"/>
      <c r="AE26" s="369"/>
      <c r="AG26" s="549" t="str">
        <f>IF(INPUT!A52="","",IF(M26=0,0,L26/M26))</f>
        <v/>
      </c>
      <c r="AH26" s="366" t="str">
        <f>IF(INPUT!A52 ="","",1)</f>
        <v/>
      </c>
      <c r="AI26" s="556" t="str">
        <f>IF(INPUT!A52 ="","",IF(M26=0, 0, N26/M26))</f>
        <v/>
      </c>
      <c r="AJ26" s="366" t="str">
        <f>IF(INPUT!A52 ="","",O26/M26)</f>
        <v/>
      </c>
      <c r="AK26" s="370" t="str">
        <f>IF(OR(INPUT!A52 ="", AG26=0, AI26=0),"",(AI26-AG26)/AG26)</f>
        <v/>
      </c>
      <c r="AL26" s="339"/>
      <c r="AM26" s="373" t="str">
        <f>IF(INPUT!A52 ="","",1)</f>
        <v/>
      </c>
      <c r="AN26" s="513" t="str">
        <f>IF(INPUT!A52 ="","",IF(M26=0,0,R26/M26))</f>
        <v/>
      </c>
      <c r="AO26" s="373" t="str">
        <f>IF(INPUT!A52 ="","",S26/M26)</f>
        <v/>
      </c>
      <c r="AP26" s="369" t="str">
        <f>IF(OR(INPUT!A52 ="", AG26=0,AN26=0),"",(AN26-AG26)/AG26)</f>
        <v/>
      </c>
    </row>
    <row r="27" spans="1:86" x14ac:dyDescent="0.35">
      <c r="A27" s="337" t="str">
        <f>IF(INPUT!A53 ="","",INPUT!A53)</f>
        <v/>
      </c>
      <c r="B27" s="337" t="str">
        <f>IF(INPUT!B53 ="","",INPUT!B53)</f>
        <v/>
      </c>
      <c r="D27" s="338" t="str">
        <f>IF(INPUT!A53 ="","", DSS!CH26-DSS!CJ26)</f>
        <v/>
      </c>
      <c r="E27" s="337" t="str">
        <f>IF(INPUT!A53 ="","", DSS!CJ26)</f>
        <v/>
      </c>
      <c r="F27" s="340" t="str">
        <f>IF(INPUT!A53 ="","",E27/B27)</f>
        <v/>
      </c>
      <c r="H27" s="338" t="str">
        <f>IF(INPUT!A53 ="","", DSS!CH26-DSS!CL26)</f>
        <v/>
      </c>
      <c r="I27" s="337" t="str">
        <f>IF(INPUT!A53 ="","", DSS!CL26)</f>
        <v/>
      </c>
      <c r="J27" s="339" t="str">
        <f>IF(INPUT!A53 ="","", I27/B27)</f>
        <v/>
      </c>
      <c r="L27" s="503" t="str">
        <f>IF(INPUT!A53 ="","",DSS!N26)</f>
        <v/>
      </c>
      <c r="M27" s="508" t="str">
        <f>IF(INPUT!B53 ="","",DSS!O26)</f>
        <v/>
      </c>
      <c r="N27" s="443"/>
      <c r="O27" s="444"/>
      <c r="P27" s="339" t="str">
        <f>IF(OR(INPUT!A53="",L27=0, N27=0),"",(N27-L27)/L27)</f>
        <v/>
      </c>
      <c r="Q27" s="339"/>
      <c r="R27" s="337"/>
      <c r="S27" s="444"/>
      <c r="T27" s="339" t="str">
        <f>IF(OR(INPUT!A53="",L27=0, R27=0),"",(R27-L27)/L27)</f>
        <v/>
      </c>
      <c r="V27" s="338" t="str">
        <f>DSS!S26</f>
        <v/>
      </c>
      <c r="W27" s="337" t="str">
        <f>IF(INPUT!A53 ="","",DSS!CK26)</f>
        <v/>
      </c>
      <c r="X27" s="338"/>
      <c r="Y27" s="337"/>
      <c r="Z27" s="337" t="str">
        <f>IF(INPUT!A53="","",X27-V27)</f>
        <v/>
      </c>
      <c r="AA27" s="363"/>
      <c r="AB27" s="338" t="str">
        <f>IF(INPUT!A53 ="","", DSS!CM26)</f>
        <v/>
      </c>
      <c r="AC27" s="339"/>
      <c r="AD27" s="339"/>
      <c r="AE27" s="339"/>
      <c r="AG27" s="443" t="str">
        <f>IF(INPUT!A53="","",IF(M27=0,0,L27/M27))</f>
        <v/>
      </c>
      <c r="AH27" s="337" t="str">
        <f>IF(INPUT!A53 ="","",1)</f>
        <v/>
      </c>
      <c r="AI27" s="444" t="str">
        <f>IF(INPUT!A53 ="","",IF(M27=0, 0, N27/M27))</f>
        <v/>
      </c>
      <c r="AJ27" s="337" t="str">
        <f>IF(INPUT!A53 ="","",O27/M27)</f>
        <v/>
      </c>
      <c r="AK27" s="339" t="str">
        <f>IF(OR(INPUT!A53 ="", AG27=0, AI27=0),"",(AI27-AG27)/AG27)</f>
        <v/>
      </c>
      <c r="AL27" s="339"/>
      <c r="AM27" s="337" t="str">
        <f>IF(INPUT!A53 ="","",1)</f>
        <v/>
      </c>
      <c r="AN27" s="444" t="str">
        <f>IF(INPUT!A53 ="","",IF(M27=0,0,R27/M27))</f>
        <v/>
      </c>
      <c r="AO27" s="337" t="str">
        <f>IF(INPUT!A53 ="","",S27/M27)</f>
        <v/>
      </c>
      <c r="AP27" s="339" t="str">
        <f>IF(OR(INPUT!A53 ="", AG27=0,AN27=0),"",(AN27-AG27)/AG27)</f>
        <v/>
      </c>
    </row>
    <row r="28" spans="1:86" x14ac:dyDescent="0.35">
      <c r="A28" s="364" t="str">
        <f>IF(INPUT!A54 ="","",INPUT!A54)</f>
        <v/>
      </c>
      <c r="B28" s="364" t="str">
        <f>IF(INPUT!B54 ="","",INPUT!B54)</f>
        <v/>
      </c>
      <c r="D28" s="365" t="str">
        <f>IF(INPUT!A54 ="","", DSS!CH27-DSS!CJ27)</f>
        <v/>
      </c>
      <c r="E28" s="366" t="str">
        <f>IF(INPUT!A54 ="","", DSS!CJ27)</f>
        <v/>
      </c>
      <c r="F28" s="368" t="str">
        <f>IF(INPUT!A54 ="","",E28/B28)</f>
        <v/>
      </c>
      <c r="H28" s="372" t="str">
        <f>IF(INPUT!A54 ="","", DSS!CH27-DSS!CL27)</f>
        <v/>
      </c>
      <c r="I28" s="373" t="str">
        <f>IF(INPUT!A54 ="","", DSS!CL27)</f>
        <v/>
      </c>
      <c r="J28" s="369" t="str">
        <f>IF(INPUT!A54 ="","", I28/B28)</f>
        <v/>
      </c>
      <c r="L28" s="502" t="str">
        <f>IF(INPUT!A54 ="","",DSS!N27)</f>
        <v/>
      </c>
      <c r="M28" s="507" t="str">
        <f>IF(INPUT!B54 ="","",DSS!O27)</f>
        <v/>
      </c>
      <c r="N28" s="510"/>
      <c r="O28" s="510"/>
      <c r="P28" s="368" t="str">
        <f>IF(OR(INPUT!A54="",L28=0, N28=0),"",(N28-L28)/L28)</f>
        <v/>
      </c>
      <c r="Q28" s="339"/>
      <c r="R28" s="373"/>
      <c r="S28" s="513"/>
      <c r="T28" s="369" t="str">
        <f>IF(OR(INPUT!A54="",L28=0, R28=0),"",(R28-L28)/L28)</f>
        <v/>
      </c>
      <c r="V28" s="380" t="str">
        <f>DSS!S27</f>
        <v/>
      </c>
      <c r="W28" s="366" t="str">
        <f>IF(INPUT!A54 ="","",DSS!CK27)</f>
        <v/>
      </c>
      <c r="X28" s="365"/>
      <c r="Y28" s="365"/>
      <c r="Z28" s="365" t="str">
        <f>IF(INPUT!A54="","",X28-V28)</f>
        <v/>
      </c>
      <c r="AA28" s="363"/>
      <c r="AB28" s="372" t="str">
        <f>IF(INPUT!A54 ="","", DSS!CM27)</f>
        <v/>
      </c>
      <c r="AC28" s="369"/>
      <c r="AD28" s="369"/>
      <c r="AE28" s="369"/>
      <c r="AG28" s="549" t="str">
        <f>IF(INPUT!A54="","",IF(M28=0,0,L28/M28))</f>
        <v/>
      </c>
      <c r="AH28" s="366" t="str">
        <f>IF(INPUT!A54 ="","",1)</f>
        <v/>
      </c>
      <c r="AI28" s="556" t="str">
        <f>IF(INPUT!A54 ="","",IF(M28=0, 0, N28/M28))</f>
        <v/>
      </c>
      <c r="AJ28" s="366" t="str">
        <f>IF(INPUT!A54 ="","",O28/M28)</f>
        <v/>
      </c>
      <c r="AK28" s="370" t="str">
        <f>IF(OR(INPUT!A54 ="", AG28=0, AI28=0),"",(AI28-AG28)/AG28)</f>
        <v/>
      </c>
      <c r="AL28" s="339"/>
      <c r="AM28" s="373" t="str">
        <f>IF(INPUT!A54 ="","",1)</f>
        <v/>
      </c>
      <c r="AN28" s="513" t="str">
        <f>IF(INPUT!A54 ="","",IF(M28=0,0,R28/M28))</f>
        <v/>
      </c>
      <c r="AO28" s="373" t="str">
        <f>IF(INPUT!A54 ="","",S28/M28)</f>
        <v/>
      </c>
      <c r="AP28" s="369" t="str">
        <f>IF(OR(INPUT!A54 ="", AG28=0,AN28=0),"",(AN28-AG28)/AG28)</f>
        <v/>
      </c>
    </row>
    <row r="29" spans="1:86" x14ac:dyDescent="0.35">
      <c r="A29" s="337" t="str">
        <f>IF(INPUT!A55 ="","",INPUT!A55)</f>
        <v/>
      </c>
      <c r="B29" s="337" t="str">
        <f>IF(INPUT!B55 ="","",INPUT!B55)</f>
        <v/>
      </c>
      <c r="D29" s="338" t="str">
        <f>IF(INPUT!A55 ="","", DSS!CH28-DSS!CJ28)</f>
        <v/>
      </c>
      <c r="E29" s="337" t="str">
        <f>IF(INPUT!A55 ="","", DSS!CJ28)</f>
        <v/>
      </c>
      <c r="F29" s="340" t="str">
        <f>IF(INPUT!A55 ="","",E29/B29)</f>
        <v/>
      </c>
      <c r="H29" s="338" t="str">
        <f>IF(INPUT!A55 ="","", DSS!CH28-DSS!CL28)</f>
        <v/>
      </c>
      <c r="I29" s="337" t="str">
        <f>IF(INPUT!A55 ="","", DSS!CL28)</f>
        <v/>
      </c>
      <c r="J29" s="339" t="str">
        <f>IF(INPUT!A55 ="","", I29/B29)</f>
        <v/>
      </c>
      <c r="L29" s="503" t="str">
        <f>IF(INPUT!A55 ="","",DSS!N28)</f>
        <v/>
      </c>
      <c r="M29" s="508" t="str">
        <f>IF(INPUT!B55 ="","",DSS!O28)</f>
        <v/>
      </c>
      <c r="N29" s="443"/>
      <c r="O29" s="444"/>
      <c r="P29" s="339" t="str">
        <f>IF(OR(INPUT!A55="",L29=0, N29=0),"",(N29-L29)/L29)</f>
        <v/>
      </c>
      <c r="Q29" s="339"/>
      <c r="R29" s="337"/>
      <c r="S29" s="444"/>
      <c r="T29" s="339" t="str">
        <f>IF(OR(INPUT!A55="",L29=0, R29=0),"",(R29-L29)/L29)</f>
        <v/>
      </c>
      <c r="V29" s="338" t="str">
        <f>DSS!S28</f>
        <v/>
      </c>
      <c r="W29" s="337" t="str">
        <f>IF(INPUT!A55 ="","",DSS!CK28)</f>
        <v/>
      </c>
      <c r="X29" s="338"/>
      <c r="Y29" s="337"/>
      <c r="Z29" s="337" t="str">
        <f>IF(INPUT!A55="","",X29-V29)</f>
        <v/>
      </c>
      <c r="AA29" s="363"/>
      <c r="AB29" s="338" t="str">
        <f>IF(INPUT!A55 ="","", DSS!CM28)</f>
        <v/>
      </c>
      <c r="AC29" s="339"/>
      <c r="AD29" s="339"/>
      <c r="AE29" s="339"/>
      <c r="AG29" s="443" t="str">
        <f>IF(INPUT!A55="","",IF(M29=0,0,L29/M29))</f>
        <v/>
      </c>
      <c r="AH29" s="337" t="str">
        <f>IF(INPUT!A55 ="","",1)</f>
        <v/>
      </c>
      <c r="AI29" s="444" t="str">
        <f>IF(INPUT!A55 ="","",IF(M29=0, 0, N29/M29))</f>
        <v/>
      </c>
      <c r="AJ29" s="337" t="str">
        <f>IF(INPUT!A55 ="","",O29/M29)</f>
        <v/>
      </c>
      <c r="AK29" s="339" t="str">
        <f>IF(OR(INPUT!A55 ="", AG29=0, AI29=0),"",(AI29-AG29)/AG29)</f>
        <v/>
      </c>
      <c r="AL29" s="339"/>
      <c r="AM29" s="337" t="str">
        <f>IF(INPUT!A55 ="","",1)</f>
        <v/>
      </c>
      <c r="AN29" s="444" t="str">
        <f>IF(INPUT!A55 ="","",IF(M29=0,0,R29/M29))</f>
        <v/>
      </c>
      <c r="AO29" s="337" t="str">
        <f>IF(INPUT!A55 ="","",S29/M29)</f>
        <v/>
      </c>
      <c r="AP29" s="339" t="str">
        <f>IF(OR(INPUT!A55 ="", AG29=0,AN29=0),"",(AN29-AG29)/AG29)</f>
        <v/>
      </c>
    </row>
    <row r="30" spans="1:86" x14ac:dyDescent="0.35">
      <c r="A30" s="364" t="str">
        <f>IF(INPUT!A56 ="","",INPUT!A56)</f>
        <v/>
      </c>
      <c r="B30" s="364" t="str">
        <f>IF(INPUT!B56 ="","",INPUT!B56)</f>
        <v/>
      </c>
      <c r="D30" s="365" t="str">
        <f>IF(INPUT!A56 ="","", DSS!CH29-DSS!CJ29)</f>
        <v/>
      </c>
      <c r="E30" s="366" t="str">
        <f>IF(INPUT!A56 ="","", DSS!CJ29)</f>
        <v/>
      </c>
      <c r="F30" s="368" t="str">
        <f>IF(INPUT!A56 ="","",E30/B30)</f>
        <v/>
      </c>
      <c r="H30" s="372" t="str">
        <f>IF(INPUT!A56 ="","", DSS!CH29-DSS!CL29)</f>
        <v/>
      </c>
      <c r="I30" s="373" t="str">
        <f>IF(INPUT!A56 ="","", DSS!CL29)</f>
        <v/>
      </c>
      <c r="J30" s="369" t="str">
        <f>IF(INPUT!A56 ="","", I30/B30)</f>
        <v/>
      </c>
      <c r="L30" s="502" t="str">
        <f>IF(INPUT!A56 ="","",DSS!N29)</f>
        <v/>
      </c>
      <c r="M30" s="507" t="str">
        <f>IF(INPUT!B56 ="","",DSS!O29)</f>
        <v/>
      </c>
      <c r="N30" s="510"/>
      <c r="O30" s="510"/>
      <c r="P30" s="368" t="str">
        <f>IF(OR(INPUT!A56="",L30=0, N30=0),"",(N30-L30)/L30)</f>
        <v/>
      </c>
      <c r="Q30" s="339"/>
      <c r="R30" s="373"/>
      <c r="S30" s="513"/>
      <c r="T30" s="369" t="str">
        <f>IF(OR(INPUT!A56="",L30=0, R30=0),"",(R30-L30)/L30)</f>
        <v/>
      </c>
      <c r="V30" s="380" t="str">
        <f>DSS!S29</f>
        <v/>
      </c>
      <c r="W30" s="366" t="str">
        <f>IF(INPUT!A56 ="","",DSS!CK29)</f>
        <v/>
      </c>
      <c r="X30" s="365"/>
      <c r="Y30" s="365"/>
      <c r="Z30" s="365" t="str">
        <f>IF(INPUT!A56="","",X30-V30)</f>
        <v/>
      </c>
      <c r="AA30" s="363"/>
      <c r="AB30" s="372" t="str">
        <f>IF(INPUT!A56 ="","", DSS!CM29)</f>
        <v/>
      </c>
      <c r="AC30" s="369"/>
      <c r="AD30" s="369"/>
      <c r="AE30" s="369"/>
      <c r="AG30" s="549" t="str">
        <f>IF(INPUT!A56="","",IF(M30=0,0,L30/M30))</f>
        <v/>
      </c>
      <c r="AH30" s="366" t="str">
        <f>IF(INPUT!A56 ="","",1)</f>
        <v/>
      </c>
      <c r="AI30" s="556" t="str">
        <f>IF(INPUT!A56 ="","",IF(M30=0, 0, N30/M30))</f>
        <v/>
      </c>
      <c r="AJ30" s="366" t="str">
        <f>IF(INPUT!A56 ="","",O30/M30)</f>
        <v/>
      </c>
      <c r="AK30" s="370" t="str">
        <f>IF(OR(INPUT!A56 ="", AG30=0, AI30=0),"",(AI30-AG30)/AG30)</f>
        <v/>
      </c>
      <c r="AL30" s="339"/>
      <c r="AM30" s="373" t="str">
        <f>IF(INPUT!A56 ="","",1)</f>
        <v/>
      </c>
      <c r="AN30" s="513" t="str">
        <f>IF(INPUT!A56 ="","",IF(M30=0,0,R30/M30))</f>
        <v/>
      </c>
      <c r="AO30" s="373" t="str">
        <f>IF(INPUT!A56 ="","",S30/M30)</f>
        <v/>
      </c>
      <c r="AP30" s="369" t="str">
        <f>IF(OR(INPUT!A56 ="", AG30=0,AN30=0),"",(AN30-AG30)/AG30)</f>
        <v/>
      </c>
    </row>
    <row r="31" spans="1:86" x14ac:dyDescent="0.35">
      <c r="A31" s="337" t="str">
        <f>IF(INPUT!A57 ="","",INPUT!A57)</f>
        <v/>
      </c>
      <c r="B31" s="337" t="str">
        <f>IF(INPUT!B57 ="","",INPUT!B57)</f>
        <v/>
      </c>
      <c r="D31" s="338" t="str">
        <f>IF(INPUT!A57 ="","", DSS!CH30-DSS!CJ30)</f>
        <v/>
      </c>
      <c r="E31" s="337" t="str">
        <f>IF(INPUT!A57 ="","", DSS!CJ30)</f>
        <v/>
      </c>
      <c r="F31" s="340" t="str">
        <f>IF(INPUT!A57 ="","",E31/B31)</f>
        <v/>
      </c>
      <c r="H31" s="338" t="str">
        <f>IF(INPUT!A57 ="","", DSS!CH30-DSS!CL30)</f>
        <v/>
      </c>
      <c r="I31" s="337" t="str">
        <f>IF(INPUT!A57 ="","", DSS!CL30)</f>
        <v/>
      </c>
      <c r="J31" s="339" t="str">
        <f>IF(INPUT!A57 ="","", I31/B31)</f>
        <v/>
      </c>
      <c r="L31" s="503" t="str">
        <f>IF(INPUT!A57 ="","",DSS!N30)</f>
        <v/>
      </c>
      <c r="M31" s="508" t="str">
        <f>IF(INPUT!B57 ="","",DSS!O30)</f>
        <v/>
      </c>
      <c r="N31" s="443"/>
      <c r="O31" s="444"/>
      <c r="P31" s="339" t="str">
        <f>IF(OR(INPUT!A57="",L31=0, N31=0),"",(N31-L31)/L31)</f>
        <v/>
      </c>
      <c r="Q31" s="339"/>
      <c r="R31" s="337"/>
      <c r="S31" s="444"/>
      <c r="T31" s="339" t="str">
        <f>IF(OR(INPUT!A57="",L31=0, R31=0),"",(R31-L31)/L31)</f>
        <v/>
      </c>
      <c r="V31" s="338" t="str">
        <f>DSS!S30</f>
        <v/>
      </c>
      <c r="W31" s="337" t="str">
        <f>IF(INPUT!A57 ="","",DSS!CK30)</f>
        <v/>
      </c>
      <c r="X31" s="338"/>
      <c r="Y31" s="337"/>
      <c r="Z31" s="337" t="str">
        <f>IF(INPUT!A57="","",X31-V31)</f>
        <v/>
      </c>
      <c r="AA31" s="363"/>
      <c r="AB31" s="338" t="str">
        <f>IF(INPUT!A57 ="","", DSS!CM30)</f>
        <v/>
      </c>
      <c r="AC31" s="339"/>
      <c r="AD31" s="339"/>
      <c r="AE31" s="339"/>
      <c r="AG31" s="338" t="str">
        <f>IF(INPUT!A57="","",IF(M31=0,0,L31/M31))</f>
        <v/>
      </c>
      <c r="AH31" s="337" t="str">
        <f>IF(INPUT!A57 ="","",1)</f>
        <v/>
      </c>
      <c r="AI31" s="444" t="str">
        <f>IF(INPUT!A57 ="","",IF(M31=0, 0, N31/M31))</f>
        <v/>
      </c>
      <c r="AJ31" s="337" t="str">
        <f>IF(INPUT!A57 ="","",O31/M31)</f>
        <v/>
      </c>
      <c r="AK31" s="339" t="str">
        <f>IF(OR(INPUT!A57 ="", AG31=0, AI31=0),"",(AI31-AG31)/AG31)</f>
        <v/>
      </c>
      <c r="AL31" s="339"/>
      <c r="AM31" s="337" t="str">
        <f>IF(INPUT!A57 ="","",1)</f>
        <v/>
      </c>
      <c r="AN31" s="444" t="str">
        <f>IF(INPUT!A57 ="","",IF(M31=0,0,R31/M31))</f>
        <v/>
      </c>
      <c r="AO31" s="337" t="str">
        <f>IF(INPUT!A57 ="","",S31/M31)</f>
        <v/>
      </c>
      <c r="AP31" s="339" t="str">
        <f>IF(OR(INPUT!A57 ="", AG31=0,AN31=0),"",(AN31-AG31)/AG31)</f>
        <v/>
      </c>
    </row>
    <row r="32" spans="1:86" x14ac:dyDescent="0.35">
      <c r="A32" s="364" t="str">
        <f>IF(INPUT!A58 ="","",INPUT!A58)</f>
        <v/>
      </c>
      <c r="B32" s="364" t="str">
        <f>IF(INPUT!B58 ="","",INPUT!B58)</f>
        <v/>
      </c>
      <c r="D32" s="365" t="str">
        <f>IF(INPUT!A58 ="","", DSS!CH31-DSS!CJ31)</f>
        <v/>
      </c>
      <c r="E32" s="366" t="str">
        <f>IF(INPUT!A58 ="","", DSS!CJ31)</f>
        <v/>
      </c>
      <c r="F32" s="368" t="str">
        <f>IF(INPUT!A58 ="","",E32/B32)</f>
        <v/>
      </c>
      <c r="H32" s="372" t="str">
        <f>IF(INPUT!A58 ="","", DSS!CH31-DSS!CL31)</f>
        <v/>
      </c>
      <c r="I32" s="373" t="str">
        <f>IF(INPUT!A58 ="","", DSS!CL31)</f>
        <v/>
      </c>
      <c r="J32" s="369" t="str">
        <f>IF(INPUT!A58 ="","", I32/B32)</f>
        <v/>
      </c>
      <c r="L32" s="502" t="str">
        <f>IF(INPUT!A58 ="","",DSS!N31)</f>
        <v/>
      </c>
      <c r="M32" s="507" t="str">
        <f>IF(INPUT!B58 ="","",DSS!O31)</f>
        <v/>
      </c>
      <c r="N32" s="510"/>
      <c r="O32" s="510"/>
      <c r="P32" s="368" t="str">
        <f>IF(OR(INPUT!A58="",L32=0, N32=0),"",(N32-L32)/L32)</f>
        <v/>
      </c>
      <c r="Q32" s="339"/>
      <c r="R32" s="373"/>
      <c r="S32" s="513"/>
      <c r="T32" s="369" t="str">
        <f>IF(OR(INPUT!A58="",L32=0, R32=0),"",(R32-L32)/L32)</f>
        <v/>
      </c>
      <c r="V32" s="380" t="str">
        <f>DSS!S31</f>
        <v/>
      </c>
      <c r="W32" s="366" t="str">
        <f>IF(INPUT!A58 ="","",DSS!CK31)</f>
        <v/>
      </c>
      <c r="X32" s="365"/>
      <c r="Y32" s="365"/>
      <c r="Z32" s="365" t="str">
        <f>IF(INPUT!A58="","",X32-V32)</f>
        <v/>
      </c>
      <c r="AA32" s="363"/>
      <c r="AB32" s="372" t="str">
        <f>IF(INPUT!A58 ="","", DSS!CM31)</f>
        <v/>
      </c>
      <c r="AC32" s="369"/>
      <c r="AD32" s="369"/>
      <c r="AE32" s="369"/>
      <c r="AG32" s="380" t="str">
        <f>IF(INPUT!A58="","",IF(M32=0,0,L32/M32))</f>
        <v/>
      </c>
      <c r="AH32" s="366" t="str">
        <f>IF(INPUT!A58 ="","",1)</f>
        <v/>
      </c>
      <c r="AI32" s="556" t="str">
        <f>IF(INPUT!A58 ="","",IF(M32=0, 0, N32/M32))</f>
        <v/>
      </c>
      <c r="AJ32" s="366" t="str">
        <f>IF(INPUT!A58 ="","",O32/M32)</f>
        <v/>
      </c>
      <c r="AK32" s="370" t="str">
        <f>IF(OR(INPUT!A58 ="", AG32=0, AI32=0),"",(AI32-AG32)/AG32)</f>
        <v/>
      </c>
      <c r="AL32" s="339"/>
      <c r="AM32" s="373" t="str">
        <f>IF(INPUT!A58 ="","",1)</f>
        <v/>
      </c>
      <c r="AN32" s="513" t="str">
        <f>IF(INPUT!A58 ="","",IF(M32=0,0,R32/M32))</f>
        <v/>
      </c>
      <c r="AO32" s="373" t="str">
        <f>IF(INPUT!A58 ="","",S32/M32)</f>
        <v/>
      </c>
      <c r="AP32" s="369" t="str">
        <f>IF(OR(INPUT!A58 ="", AG32=0,AN32=0),"",(AN32-AG32)/AG32)</f>
        <v/>
      </c>
    </row>
    <row r="33" spans="1:42" x14ac:dyDescent="0.35">
      <c r="A33" s="337" t="str">
        <f>IF(INPUT!A59 ="","",INPUT!A59)</f>
        <v/>
      </c>
      <c r="B33" s="337" t="str">
        <f>IF(INPUT!B59 ="","",INPUT!B59)</f>
        <v/>
      </c>
      <c r="D33" s="338" t="str">
        <f>IF(INPUT!A59 ="","", DSS!CH32-DSS!CJ32)</f>
        <v/>
      </c>
      <c r="E33" s="337" t="str">
        <f>IF(INPUT!A59 ="","", DSS!CJ32)</f>
        <v/>
      </c>
      <c r="F33" s="340" t="str">
        <f>IF(INPUT!A59 ="","",E33/B33)</f>
        <v/>
      </c>
      <c r="H33" s="338" t="str">
        <f>IF(INPUT!A59 ="","", DSS!CH32-DSS!CL32)</f>
        <v/>
      </c>
      <c r="I33" s="337" t="str">
        <f>IF(INPUT!A59 ="","", DSS!CL32)</f>
        <v/>
      </c>
      <c r="J33" s="339" t="str">
        <f>IF(INPUT!A59 ="","", I33/B33)</f>
        <v/>
      </c>
      <c r="L33" s="503" t="str">
        <f>IF(INPUT!A59 ="","",DSS!N32)</f>
        <v/>
      </c>
      <c r="M33" s="508" t="str">
        <f>IF(INPUT!B59 ="","",DSS!O32)</f>
        <v/>
      </c>
      <c r="N33" s="443"/>
      <c r="O33" s="444"/>
      <c r="P33" s="339" t="str">
        <f>IF(OR(INPUT!A59="",L33=0, N33=0),"",(N33-L33)/L33)</f>
        <v/>
      </c>
      <c r="Q33" s="339"/>
      <c r="R33" s="337"/>
      <c r="S33" s="444"/>
      <c r="T33" s="339" t="str">
        <f>IF(OR(INPUT!A59="",L33=0, R33=0),"",(R33-L33)/L33)</f>
        <v/>
      </c>
      <c r="V33" s="338" t="str">
        <f>DSS!S32</f>
        <v/>
      </c>
      <c r="W33" s="337" t="str">
        <f>IF(INPUT!A59 ="","",DSS!CK32)</f>
        <v/>
      </c>
      <c r="X33" s="338"/>
      <c r="Y33" s="337"/>
      <c r="Z33" s="337" t="str">
        <f>IF(INPUT!A59="","",X33-V33)</f>
        <v/>
      </c>
      <c r="AA33" s="363"/>
      <c r="AB33" s="338" t="str">
        <f>IF(INPUT!A59 ="","", DSS!CM32)</f>
        <v/>
      </c>
      <c r="AC33" s="339"/>
      <c r="AD33" s="339"/>
      <c r="AE33" s="339"/>
      <c r="AG33" s="338" t="str">
        <f>IF(INPUT!A59="","",IF(M33=0,0,L33/M33))</f>
        <v/>
      </c>
      <c r="AH33" s="337" t="str">
        <f>IF(INPUT!A59 ="","",1)</f>
        <v/>
      </c>
      <c r="AI33" s="444" t="str">
        <f>IF(INPUT!A59 ="","",IF(M33=0, 0, N33/M33))</f>
        <v/>
      </c>
      <c r="AJ33" s="337" t="str">
        <f>IF(INPUT!A59 ="","",O33/M33)</f>
        <v/>
      </c>
      <c r="AK33" s="339" t="str">
        <f>IF(OR(INPUT!A59 ="", AG33=0, AI33=0),"",(AI33-AG33)/AG33)</f>
        <v/>
      </c>
      <c r="AL33" s="339"/>
      <c r="AM33" s="337" t="str">
        <f>IF(INPUT!A59 ="","",1)</f>
        <v/>
      </c>
      <c r="AN33" s="444" t="str">
        <f>IF(INPUT!A59 ="","",IF(M33=0,0,R33/M33))</f>
        <v/>
      </c>
      <c r="AO33" s="337" t="str">
        <f>IF(INPUT!A59 ="","",S33/M33)</f>
        <v/>
      </c>
      <c r="AP33" s="339" t="str">
        <f>IF(OR(INPUT!A59 ="", AG33=0,AN33=0),"",(AN33-AG33)/AG33)</f>
        <v/>
      </c>
    </row>
    <row r="34" spans="1:42" x14ac:dyDescent="0.35">
      <c r="A34" s="364" t="str">
        <f>IF(INPUT!A60 ="","",INPUT!A60)</f>
        <v/>
      </c>
      <c r="B34" s="364" t="str">
        <f>IF(INPUT!B60 ="","",INPUT!B60)</f>
        <v/>
      </c>
      <c r="D34" s="365" t="str">
        <f>IF(INPUT!A60 ="","", DSS!CH33-DSS!CJ33)</f>
        <v/>
      </c>
      <c r="E34" s="366" t="str">
        <f>IF(INPUT!A60 ="","", DSS!CJ33)</f>
        <v/>
      </c>
      <c r="F34" s="368" t="str">
        <f>IF(INPUT!A60 ="","",E34/B34)</f>
        <v/>
      </c>
      <c r="H34" s="372" t="str">
        <f>IF(INPUT!A60 ="","", DSS!CH33-DSS!CL33)</f>
        <v/>
      </c>
      <c r="I34" s="373" t="str">
        <f>IF(INPUT!A60 ="","", DSS!CL33)</f>
        <v/>
      </c>
      <c r="J34" s="369" t="str">
        <f>IF(INPUT!A60 ="","", I34/B34)</f>
        <v/>
      </c>
      <c r="L34" s="502" t="str">
        <f>IF(INPUT!A60 ="","",DSS!N33)</f>
        <v/>
      </c>
      <c r="M34" s="507" t="str">
        <f>IF(INPUT!B60 ="","",DSS!O33)</f>
        <v/>
      </c>
      <c r="N34" s="510"/>
      <c r="O34" s="510"/>
      <c r="P34" s="368" t="str">
        <f>IF(OR(INPUT!A60="",L34=0, N34=0),"",(N34-L34)/L34)</f>
        <v/>
      </c>
      <c r="Q34" s="339"/>
      <c r="R34" s="373"/>
      <c r="S34" s="513"/>
      <c r="T34" s="369" t="str">
        <f>IF(OR(INPUT!A60="",L34=0, R34=0),"",(R34-L34)/L34)</f>
        <v/>
      </c>
      <c r="V34" s="380" t="str">
        <f>DSS!S33</f>
        <v/>
      </c>
      <c r="W34" s="366" t="str">
        <f>IF(INPUT!A60 ="","",DSS!CK33)</f>
        <v/>
      </c>
      <c r="X34" s="365"/>
      <c r="Y34" s="365"/>
      <c r="Z34" s="365" t="str">
        <f>IF(INPUT!A60="","",X34-V34)</f>
        <v/>
      </c>
      <c r="AA34" s="363"/>
      <c r="AB34" s="372" t="str">
        <f>IF(INPUT!A60 ="","", DSS!CM33)</f>
        <v/>
      </c>
      <c r="AC34" s="369"/>
      <c r="AD34" s="369"/>
      <c r="AE34" s="369"/>
      <c r="AG34" s="380" t="str">
        <f>IF(INPUT!A60="","",IF(M34=0,0,L34/M34))</f>
        <v/>
      </c>
      <c r="AH34" s="366" t="str">
        <f>IF(INPUT!A60 ="","",1)</f>
        <v/>
      </c>
      <c r="AI34" s="556" t="str">
        <f>IF(INPUT!A60 ="","",IF(M34=0, 0, N34/M34))</f>
        <v/>
      </c>
      <c r="AJ34" s="366" t="str">
        <f>IF(INPUT!A60 ="","",O34/M34)</f>
        <v/>
      </c>
      <c r="AK34" s="370" t="str">
        <f>IF(OR(INPUT!A60 ="", AG34=0, AI34=0),"",(AI34-AG34)/AG34)</f>
        <v/>
      </c>
      <c r="AL34" s="339"/>
      <c r="AM34" s="373" t="str">
        <f>IF(INPUT!A60 ="","",1)</f>
        <v/>
      </c>
      <c r="AN34" s="513" t="str">
        <f>IF(INPUT!A60 ="","",IF(M34=0,0,R34/M34))</f>
        <v/>
      </c>
      <c r="AO34" s="373" t="str">
        <f>IF(INPUT!A60 ="","",S34/M34)</f>
        <v/>
      </c>
      <c r="AP34" s="369" t="str">
        <f>IF(OR(INPUT!A60 ="", AG34=0,AN34=0),"",(AN34-AG34)/AG34)</f>
        <v/>
      </c>
    </row>
    <row r="35" spans="1:42" x14ac:dyDescent="0.35">
      <c r="A35" s="337" t="str">
        <f>IF(INPUT!A61 ="","",INPUT!A61)</f>
        <v/>
      </c>
      <c r="B35" s="337" t="str">
        <f>IF(INPUT!B61 ="","",INPUT!B61)</f>
        <v/>
      </c>
      <c r="D35" s="338" t="str">
        <f>IF(INPUT!A61 ="","", DSS!CH34-DSS!CJ34)</f>
        <v/>
      </c>
      <c r="E35" s="337" t="str">
        <f>IF(INPUT!A61 ="","", DSS!CJ34)</f>
        <v/>
      </c>
      <c r="F35" s="340" t="str">
        <f>IF(INPUT!A61 ="","",E35/B35)</f>
        <v/>
      </c>
      <c r="H35" s="338" t="str">
        <f>IF(INPUT!A61 ="","", DSS!CH34-DSS!CL34)</f>
        <v/>
      </c>
      <c r="I35" s="337" t="str">
        <f>IF(INPUT!A61 ="","", DSS!CL34)</f>
        <v/>
      </c>
      <c r="J35" s="339" t="str">
        <f>IF(INPUT!A61 ="","", I35/B35)</f>
        <v/>
      </c>
      <c r="L35" s="503" t="str">
        <f>IF(INPUT!A61 ="","",DSS!N34)</f>
        <v/>
      </c>
      <c r="M35" s="508" t="str">
        <f>IF(INPUT!B61 ="","",DSS!O34)</f>
        <v/>
      </c>
      <c r="N35" s="443"/>
      <c r="O35" s="444"/>
      <c r="P35" s="339" t="str">
        <f>IF(OR(INPUT!A61="",L35=0, N35=0),"",(N35-L35)/L35)</f>
        <v/>
      </c>
      <c r="Q35" s="339"/>
      <c r="R35" s="337"/>
      <c r="S35" s="444"/>
      <c r="T35" s="339" t="str">
        <f>IF(OR(INPUT!A61="",L35=0, R35=0),"",(R35-L35)/L35)</f>
        <v/>
      </c>
      <c r="V35" s="338" t="str">
        <f>DSS!S34</f>
        <v/>
      </c>
      <c r="W35" s="337" t="str">
        <f>IF(INPUT!A61 ="","",DSS!CK34)</f>
        <v/>
      </c>
      <c r="X35" s="338"/>
      <c r="Y35" s="337"/>
      <c r="Z35" s="337" t="str">
        <f>IF(INPUT!A61="","",X35-V35)</f>
        <v/>
      </c>
      <c r="AA35" s="363"/>
      <c r="AB35" s="338" t="str">
        <f>IF(INPUT!A61 ="","", DSS!CM34)</f>
        <v/>
      </c>
      <c r="AC35" s="339"/>
      <c r="AD35" s="339"/>
      <c r="AE35" s="339"/>
      <c r="AG35" s="338" t="str">
        <f>IF(INPUT!A61="","",IF(M35=0,0,L35/M35))</f>
        <v/>
      </c>
      <c r="AH35" s="337" t="str">
        <f>IF(INPUT!A61 ="","",1)</f>
        <v/>
      </c>
      <c r="AI35" s="444" t="str">
        <f>IF(INPUT!A61 ="","",IF(M35=0, 0, N35/M35))</f>
        <v/>
      </c>
      <c r="AJ35" s="337" t="str">
        <f>IF(INPUT!A61 ="","",O35/M35)</f>
        <v/>
      </c>
      <c r="AK35" s="339" t="str">
        <f>IF(OR(INPUT!A61 ="", AG35=0, AI35=0),"",(AI35-AG35)/AG35)</f>
        <v/>
      </c>
      <c r="AL35" s="339"/>
      <c r="AM35" s="337" t="str">
        <f>IF(INPUT!A61 ="","",1)</f>
        <v/>
      </c>
      <c r="AN35" s="444" t="str">
        <f>IF(INPUT!A61 ="","",IF(M35=0,0,R35/M35))</f>
        <v/>
      </c>
      <c r="AO35" s="337" t="str">
        <f>IF(INPUT!A61 ="","",S35/M35)</f>
        <v/>
      </c>
      <c r="AP35" s="339" t="str">
        <f>IF(OR(INPUT!A61 ="", AG35=0,AN35=0),"",(AN35-AG35)/AG35)</f>
        <v/>
      </c>
    </row>
    <row r="36" spans="1:42" x14ac:dyDescent="0.35">
      <c r="A36" s="364" t="str">
        <f>IF(INPUT!A62 ="","",INPUT!A62)</f>
        <v/>
      </c>
      <c r="B36" s="364" t="str">
        <f>IF(INPUT!B62 ="","",INPUT!B62)</f>
        <v/>
      </c>
      <c r="D36" s="365" t="str">
        <f>IF(INPUT!A62 ="","", DSS!CH35-DSS!CJ35)</f>
        <v/>
      </c>
      <c r="E36" s="366" t="str">
        <f>IF(INPUT!A62 ="","", DSS!CJ35)</f>
        <v/>
      </c>
      <c r="F36" s="368" t="str">
        <f>IF(INPUT!A62 ="","",E36/B36)</f>
        <v/>
      </c>
      <c r="H36" s="372" t="str">
        <f>IF(INPUT!A62 ="","", DSS!CH35-DSS!CL35)</f>
        <v/>
      </c>
      <c r="I36" s="373" t="str">
        <f>IF(INPUT!A62 ="","", DSS!CL35)</f>
        <v/>
      </c>
      <c r="J36" s="369" t="str">
        <f>IF(INPUT!A62 ="","", I36/B36)</f>
        <v/>
      </c>
      <c r="L36" s="502" t="str">
        <f>IF(INPUT!A62 ="","",DSS!N35)</f>
        <v/>
      </c>
      <c r="M36" s="507" t="str">
        <f>IF(INPUT!B62 ="","",DSS!O35)</f>
        <v/>
      </c>
      <c r="N36" s="510"/>
      <c r="O36" s="510"/>
      <c r="P36" s="368" t="str">
        <f>IF(OR(INPUT!A62="",L36=0, N36=0),"",(N36-L36)/L36)</f>
        <v/>
      </c>
      <c r="Q36" s="339"/>
      <c r="R36" s="373"/>
      <c r="S36" s="513"/>
      <c r="T36" s="369" t="str">
        <f>IF(OR(INPUT!A62="",L36=0, R36=0),"",(R36-L36)/L36)</f>
        <v/>
      </c>
      <c r="V36" s="380" t="str">
        <f>DSS!S35</f>
        <v/>
      </c>
      <c r="W36" s="366" t="str">
        <f>IF(INPUT!A62 ="","",DSS!CK35)</f>
        <v/>
      </c>
      <c r="X36" s="365"/>
      <c r="Y36" s="365"/>
      <c r="Z36" s="365" t="str">
        <f>IF(INPUT!A62="","",X36-V36)</f>
        <v/>
      </c>
      <c r="AA36" s="363"/>
      <c r="AB36" s="372" t="str">
        <f>IF(INPUT!A62 ="","", DSS!CM35)</f>
        <v/>
      </c>
      <c r="AC36" s="369"/>
      <c r="AD36" s="369"/>
      <c r="AE36" s="369"/>
      <c r="AG36" s="380" t="str">
        <f>IF(INPUT!A62="","",IF(M36=0,0,L36/M36))</f>
        <v/>
      </c>
      <c r="AH36" s="366" t="str">
        <f>IF(INPUT!A62 ="","",1)</f>
        <v/>
      </c>
      <c r="AI36" s="556" t="str">
        <f>IF(INPUT!A62 ="","",IF(M36=0, 0, N36/M36))</f>
        <v/>
      </c>
      <c r="AJ36" s="366" t="str">
        <f>IF(INPUT!A62 ="","",O36/M36)</f>
        <v/>
      </c>
      <c r="AK36" s="370" t="str">
        <f>IF(OR(INPUT!A62 ="", AG36=0, AI36=0),"",(AI36-AG36)/AG36)</f>
        <v/>
      </c>
      <c r="AL36" s="339"/>
      <c r="AM36" s="373" t="str">
        <f>IF(INPUT!A62 ="","",1)</f>
        <v/>
      </c>
      <c r="AN36" s="513" t="str">
        <f>IF(INPUT!A62 ="","",IF(M36=0,0,R36/M36))</f>
        <v/>
      </c>
      <c r="AO36" s="373" t="str">
        <f>IF(INPUT!A62 ="","",S36/M36)</f>
        <v/>
      </c>
      <c r="AP36" s="369" t="str">
        <f>IF(OR(INPUT!A62 ="", AG36=0,AN36=0),"",(AN36-AG36)/AG36)</f>
        <v/>
      </c>
    </row>
    <row r="37" spans="1:42" x14ac:dyDescent="0.35">
      <c r="A37" s="337" t="str">
        <f>IF(INPUT!A63 ="","",INPUT!A63)</f>
        <v/>
      </c>
      <c r="B37" s="337" t="str">
        <f>IF(INPUT!B63 ="","",INPUT!B63)</f>
        <v/>
      </c>
      <c r="D37" s="338" t="str">
        <f>IF(INPUT!A63 ="","", DSS!CH36-DSS!CJ36)</f>
        <v/>
      </c>
      <c r="E37" s="337" t="str">
        <f>IF(INPUT!A63 ="","", DSS!CJ36)</f>
        <v/>
      </c>
      <c r="F37" s="340" t="str">
        <f>IF(INPUT!A63 ="","",E37/B37)</f>
        <v/>
      </c>
      <c r="H37" s="338" t="str">
        <f>IF(INPUT!A63 ="","", DSS!CH36-DSS!CL36)</f>
        <v/>
      </c>
      <c r="I37" s="337" t="str">
        <f>IF(INPUT!A63 ="","", DSS!CL36)</f>
        <v/>
      </c>
      <c r="J37" s="339" t="str">
        <f>IF(INPUT!A63 ="","", I37/B37)</f>
        <v/>
      </c>
      <c r="L37" s="503" t="str">
        <f>IF(INPUT!A63 ="","",DSS!N36)</f>
        <v/>
      </c>
      <c r="M37" s="508" t="str">
        <f>IF(INPUT!B63 ="","",DSS!O36)</f>
        <v/>
      </c>
      <c r="N37" s="443"/>
      <c r="O37" s="444"/>
      <c r="P37" s="339" t="str">
        <f>IF(OR(INPUT!A63="",L37=0, N37=0),"",(N37-L37)/L37)</f>
        <v/>
      </c>
      <c r="Q37" s="339"/>
      <c r="R37" s="337"/>
      <c r="S37" s="444"/>
      <c r="T37" s="339" t="str">
        <f>IF(OR(INPUT!A63="",L37=0, R37=0),"",(R37-L37)/L37)</f>
        <v/>
      </c>
      <c r="V37" s="338" t="str">
        <f>DSS!S36</f>
        <v/>
      </c>
      <c r="W37" s="337" t="str">
        <f>IF(INPUT!A63 ="","",DSS!CK36)</f>
        <v/>
      </c>
      <c r="X37" s="338"/>
      <c r="Y37" s="337"/>
      <c r="Z37" s="337" t="str">
        <f>IF(INPUT!A63="","",X37-V37)</f>
        <v/>
      </c>
      <c r="AA37" s="363"/>
      <c r="AB37" s="338" t="str">
        <f>IF(INPUT!A63 ="","", DSS!CM36)</f>
        <v/>
      </c>
      <c r="AC37" s="339"/>
      <c r="AD37" s="339"/>
      <c r="AE37" s="339"/>
      <c r="AG37" s="338" t="str">
        <f>IF(INPUT!A63="","",IF(M37=0,0,L37/M37))</f>
        <v/>
      </c>
      <c r="AH37" s="337" t="str">
        <f>IF(INPUT!A63 ="","",1)</f>
        <v/>
      </c>
      <c r="AI37" s="444" t="str">
        <f>IF(INPUT!A63 ="","",IF(M37=0, 0, N37/M37))</f>
        <v/>
      </c>
      <c r="AJ37" s="337" t="str">
        <f>IF(INPUT!A63 ="","",O37/M37)</f>
        <v/>
      </c>
      <c r="AK37" s="339" t="str">
        <f>IF(OR(INPUT!A63 ="", AG37=0, AI37=0),"",(AI37-AG37)/AG37)</f>
        <v/>
      </c>
      <c r="AL37" s="339"/>
      <c r="AM37" s="337" t="str">
        <f>IF(INPUT!A63 ="","",1)</f>
        <v/>
      </c>
      <c r="AN37" s="444" t="str">
        <f>IF(INPUT!A63 ="","",IF(M37=0,0,R37/M37))</f>
        <v/>
      </c>
      <c r="AO37" s="337" t="str">
        <f>IF(INPUT!A63 ="","",S37/M37)</f>
        <v/>
      </c>
      <c r="AP37" s="339" t="str">
        <f>IF(OR(INPUT!A63 ="", AG37=0,AN37=0),"",(AN37-AG37)/AG37)</f>
        <v/>
      </c>
    </row>
    <row r="38" spans="1:42" x14ac:dyDescent="0.35">
      <c r="A38" s="364" t="str">
        <f>IF(INPUT!A64 ="","",INPUT!A64)</f>
        <v/>
      </c>
      <c r="B38" s="364" t="str">
        <f>IF(INPUT!B64 ="","",INPUT!B64)</f>
        <v/>
      </c>
      <c r="D38" s="365" t="str">
        <f>IF(INPUT!A64 ="","", DSS!CH37-DSS!CJ37)</f>
        <v/>
      </c>
      <c r="E38" s="366" t="str">
        <f>IF(INPUT!A64 ="","", DSS!CJ37)</f>
        <v/>
      </c>
      <c r="F38" s="368" t="str">
        <f>IF(INPUT!A64 ="","",E38/B38)</f>
        <v/>
      </c>
      <c r="H38" s="372" t="str">
        <f>IF(INPUT!A64 ="","", DSS!CH37-DSS!CL37)</f>
        <v/>
      </c>
      <c r="I38" s="373" t="str">
        <f>IF(INPUT!A64 ="","", DSS!CL37)</f>
        <v/>
      </c>
      <c r="J38" s="369" t="str">
        <f>IF(INPUT!A64 ="","", I38/B38)</f>
        <v/>
      </c>
      <c r="L38" s="502" t="str">
        <f>IF(INPUT!A64 ="","",DSS!N37)</f>
        <v/>
      </c>
      <c r="M38" s="507" t="str">
        <f>IF(INPUT!B64 ="","",DSS!O37)</f>
        <v/>
      </c>
      <c r="N38" s="510"/>
      <c r="O38" s="510"/>
      <c r="P38" s="368" t="str">
        <f>IF(OR(INPUT!A64="",L38=0, N38=0),"",(N38-L38)/L38)</f>
        <v/>
      </c>
      <c r="Q38" s="339"/>
      <c r="R38" s="373"/>
      <c r="S38" s="513"/>
      <c r="T38" s="369" t="str">
        <f>IF(OR(INPUT!A64="",L38=0, R38=0),"",(R38-L38)/L38)</f>
        <v/>
      </c>
      <c r="V38" s="380" t="str">
        <f>DSS!S37</f>
        <v/>
      </c>
      <c r="W38" s="366" t="str">
        <f>IF(INPUT!A64 ="","",DSS!CK37)</f>
        <v/>
      </c>
      <c r="X38" s="365"/>
      <c r="Y38" s="365"/>
      <c r="Z38" s="365" t="str">
        <f>IF(INPUT!A64="","",X38-V38)</f>
        <v/>
      </c>
      <c r="AA38" s="363"/>
      <c r="AB38" s="372" t="str">
        <f>IF(INPUT!A64 ="","", DSS!CM37)</f>
        <v/>
      </c>
      <c r="AC38" s="369"/>
      <c r="AD38" s="369"/>
      <c r="AE38" s="369"/>
      <c r="AG38" s="380" t="str">
        <f>IF(INPUT!A64="","",IF(M38=0,0,L38/M38))</f>
        <v/>
      </c>
      <c r="AH38" s="366" t="str">
        <f>IF(INPUT!A64 ="","",1)</f>
        <v/>
      </c>
      <c r="AI38" s="556" t="str">
        <f>IF(INPUT!A64 ="","",IF(M38=0, 0, N38/M38))</f>
        <v/>
      </c>
      <c r="AJ38" s="366" t="str">
        <f>IF(INPUT!A64 ="","",O38/M38)</f>
        <v/>
      </c>
      <c r="AK38" s="370" t="str">
        <f>IF(OR(INPUT!A64 ="", AG38=0, AI38=0),"",(AI38-AG38)/AG38)</f>
        <v/>
      </c>
      <c r="AL38" s="339"/>
      <c r="AM38" s="373" t="str">
        <f>IF(INPUT!A64 ="","",1)</f>
        <v/>
      </c>
      <c r="AN38" s="513" t="str">
        <f>IF(INPUT!A64 ="","",IF(M38=0,0,R38/M38))</f>
        <v/>
      </c>
      <c r="AO38" s="373" t="str">
        <f>IF(INPUT!A64 ="","",S38/M38)</f>
        <v/>
      </c>
      <c r="AP38" s="369" t="str">
        <f>IF(OR(INPUT!A64 ="", AG38=0,AN38=0),"",(AN38-AG38)/AG38)</f>
        <v/>
      </c>
    </row>
    <row r="39" spans="1:42" x14ac:dyDescent="0.35">
      <c r="A39" s="337" t="str">
        <f>IF(INPUT!A65 ="","",INPUT!A65)</f>
        <v/>
      </c>
      <c r="B39" s="337" t="str">
        <f>IF(INPUT!B65 ="","",INPUT!B65)</f>
        <v/>
      </c>
      <c r="D39" s="338" t="str">
        <f>IF(INPUT!A65 ="","", DSS!CH38-DSS!CJ38)</f>
        <v/>
      </c>
      <c r="E39" s="337" t="str">
        <f>IF(INPUT!A65 ="","", DSS!CJ38)</f>
        <v/>
      </c>
      <c r="F39" s="340" t="str">
        <f>IF(INPUT!A65 ="","",E39/B39)</f>
        <v/>
      </c>
      <c r="H39" s="338" t="str">
        <f>IF(INPUT!A65 ="","", DSS!CH38-DSS!CL38)</f>
        <v/>
      </c>
      <c r="I39" s="337" t="str">
        <f>IF(INPUT!A65 ="","", DSS!CL38)</f>
        <v/>
      </c>
      <c r="J39" s="339" t="str">
        <f>IF(INPUT!A65 ="","", I39/B39)</f>
        <v/>
      </c>
      <c r="L39" s="503" t="str">
        <f>IF(INPUT!A65 ="","",DSS!N38)</f>
        <v/>
      </c>
      <c r="M39" s="508" t="str">
        <f>IF(INPUT!B65 ="","",DSS!O38)</f>
        <v/>
      </c>
      <c r="N39" s="443"/>
      <c r="O39" s="444"/>
      <c r="P39" s="339" t="str">
        <f>IF(OR(INPUT!A65="",L39=0, N39=0),"",(N39-L39)/L39)</f>
        <v/>
      </c>
      <c r="Q39" s="339"/>
      <c r="R39" s="337"/>
      <c r="S39" s="444"/>
      <c r="T39" s="339" t="str">
        <f>IF(OR(INPUT!A65="",L39=0, R39=0),"",(R39-L39)/L39)</f>
        <v/>
      </c>
      <c r="V39" s="338" t="str">
        <f>DSS!S38</f>
        <v/>
      </c>
      <c r="W39" s="337" t="str">
        <f>IF(INPUT!A65 ="","",DSS!CK38)</f>
        <v/>
      </c>
      <c r="X39" s="338"/>
      <c r="Y39" s="337"/>
      <c r="Z39" s="337" t="str">
        <f>IF(INPUT!A65="","",X39-V39)</f>
        <v/>
      </c>
      <c r="AA39" s="363"/>
      <c r="AB39" s="338" t="str">
        <f>IF(INPUT!A65 ="","", DSS!CM38)</f>
        <v/>
      </c>
      <c r="AC39" s="339"/>
      <c r="AD39" s="339"/>
      <c r="AE39" s="339"/>
      <c r="AG39" s="338" t="str">
        <f>IF(INPUT!A65="","",IF(M39=0,0,L39/M39))</f>
        <v/>
      </c>
      <c r="AH39" s="337" t="str">
        <f>IF(INPUT!A65 ="","",1)</f>
        <v/>
      </c>
      <c r="AI39" s="444" t="str">
        <f>IF(INPUT!A65 ="","",IF(M39=0, 0, N39/M39))</f>
        <v/>
      </c>
      <c r="AJ39" s="337" t="str">
        <f>IF(INPUT!A65 ="","",O39/M39)</f>
        <v/>
      </c>
      <c r="AK39" s="339" t="str">
        <f>IF(OR(INPUT!A65 ="", AG39=0, AI39=0),"",(AI39-AG39)/AG39)</f>
        <v/>
      </c>
      <c r="AL39" s="339"/>
      <c r="AM39" s="337" t="str">
        <f>IF(INPUT!A65 ="","",1)</f>
        <v/>
      </c>
      <c r="AN39" s="444" t="str">
        <f>IF(INPUT!A65 ="","",IF(M39=0,0,R39/M39))</f>
        <v/>
      </c>
      <c r="AO39" s="337" t="str">
        <f>IF(INPUT!A65 ="","",S39/M39)</f>
        <v/>
      </c>
      <c r="AP39" s="339" t="str">
        <f>IF(OR(INPUT!A65 ="", AG39=0,AN39=0),"",(AN39-AG39)/AG39)</f>
        <v/>
      </c>
    </row>
    <row r="40" spans="1:42" x14ac:dyDescent="0.35">
      <c r="A40" s="364" t="str">
        <f>IF(INPUT!A66 ="","",INPUT!A66)</f>
        <v/>
      </c>
      <c r="B40" s="364" t="str">
        <f>IF(INPUT!B66 ="","",INPUT!B66)</f>
        <v/>
      </c>
      <c r="D40" s="365" t="str">
        <f>IF(INPUT!A66 ="","", DSS!CH39-DSS!CJ39)</f>
        <v/>
      </c>
      <c r="E40" s="366" t="str">
        <f>IF(INPUT!A66 ="","", DSS!CJ39)</f>
        <v/>
      </c>
      <c r="F40" s="368" t="str">
        <f>IF(INPUT!A66 ="","",E40/B40)</f>
        <v/>
      </c>
      <c r="H40" s="372" t="str">
        <f>IF(INPUT!A66 ="","", DSS!CH39-DSS!CL39)</f>
        <v/>
      </c>
      <c r="I40" s="373" t="str">
        <f>IF(INPUT!A66 ="","", DSS!CL39)</f>
        <v/>
      </c>
      <c r="J40" s="369" t="str">
        <f>IF(INPUT!A66 ="","", I40/B40)</f>
        <v/>
      </c>
      <c r="L40" s="502" t="str">
        <f>IF(INPUT!A66 ="","",DSS!N39)</f>
        <v/>
      </c>
      <c r="M40" s="507" t="str">
        <f>IF(INPUT!B66 ="","",DSS!O39)</f>
        <v/>
      </c>
      <c r="N40" s="510"/>
      <c r="O40" s="510"/>
      <c r="P40" s="368" t="str">
        <f>IF(OR(INPUT!A66="",L40=0, N40=0),"",(N40-L40)/L40)</f>
        <v/>
      </c>
      <c r="Q40" s="339"/>
      <c r="R40" s="373"/>
      <c r="S40" s="513"/>
      <c r="T40" s="369" t="str">
        <f>IF(OR(INPUT!A66="",L40=0, R40=0),"",(R40-L40)/L40)</f>
        <v/>
      </c>
      <c r="V40" s="380" t="str">
        <f>DSS!S39</f>
        <v/>
      </c>
      <c r="W40" s="366" t="str">
        <f>IF(INPUT!A66 ="","",DSS!CK39)</f>
        <v/>
      </c>
      <c r="X40" s="365"/>
      <c r="Y40" s="365"/>
      <c r="Z40" s="365" t="str">
        <f>IF(INPUT!A66="","",X40-V40)</f>
        <v/>
      </c>
      <c r="AA40" s="363"/>
      <c r="AB40" s="372" t="str">
        <f>IF(INPUT!A66 ="","", DSS!CM39)</f>
        <v/>
      </c>
      <c r="AC40" s="369"/>
      <c r="AD40" s="369"/>
      <c r="AE40" s="369"/>
      <c r="AG40" s="380" t="str">
        <f>IF(INPUT!A66="","",IF(M40=0,0,L40/M40))</f>
        <v/>
      </c>
      <c r="AH40" s="366" t="str">
        <f>IF(INPUT!A66 ="","",1)</f>
        <v/>
      </c>
      <c r="AI40" s="556" t="str">
        <f>IF(INPUT!A66 ="","",IF(M40=0, 0, N40/M40))</f>
        <v/>
      </c>
      <c r="AJ40" s="366" t="str">
        <f>IF(INPUT!A66 ="","",O40/M40)</f>
        <v/>
      </c>
      <c r="AK40" s="370" t="str">
        <f>IF(OR(INPUT!A66 ="", AG40=0, AI40=0),"",(AI40-AG40)/AG40)</f>
        <v/>
      </c>
      <c r="AL40" s="339"/>
      <c r="AM40" s="373" t="str">
        <f>IF(INPUT!A66 ="","",1)</f>
        <v/>
      </c>
      <c r="AN40" s="513" t="str">
        <f>IF(INPUT!A66 ="","",IF(M40=0,0,R40/M40))</f>
        <v/>
      </c>
      <c r="AO40" s="373" t="str">
        <f>IF(INPUT!A66 ="","",S40/M40)</f>
        <v/>
      </c>
      <c r="AP40" s="369" t="str">
        <f>IF(OR(INPUT!A66 ="", AG40=0,AN40=0),"",(AN40-AG40)/AG40)</f>
        <v/>
      </c>
    </row>
    <row r="41" spans="1:42" x14ac:dyDescent="0.35">
      <c r="A41" s="337" t="str">
        <f>IF(INPUT!A67 ="","",INPUT!A67)</f>
        <v/>
      </c>
      <c r="B41" s="337" t="str">
        <f>IF(INPUT!B67 ="","",INPUT!B67)</f>
        <v/>
      </c>
      <c r="D41" s="338" t="str">
        <f>IF(INPUT!A67 ="","", DSS!CH40-DSS!CJ40)</f>
        <v/>
      </c>
      <c r="E41" s="337" t="str">
        <f>IF(INPUT!A67 ="","", DSS!CJ40)</f>
        <v/>
      </c>
      <c r="F41" s="340" t="str">
        <f>IF(INPUT!A67 ="","",E41/B41)</f>
        <v/>
      </c>
      <c r="H41" s="338" t="str">
        <f>IF(INPUT!A67 ="","", DSS!CH40-DSS!CL40)</f>
        <v/>
      </c>
      <c r="I41" s="337" t="str">
        <f>IF(INPUT!A67 ="","", DSS!CL40)</f>
        <v/>
      </c>
      <c r="J41" s="339" t="str">
        <f>IF(INPUT!A67 ="","", I41/B41)</f>
        <v/>
      </c>
      <c r="L41" s="503" t="str">
        <f>IF(INPUT!A67 ="","",DSS!N40)</f>
        <v/>
      </c>
      <c r="M41" s="508" t="str">
        <f>IF(INPUT!B67 ="","",DSS!O40)</f>
        <v/>
      </c>
      <c r="N41" s="443"/>
      <c r="O41" s="444"/>
      <c r="P41" s="339" t="str">
        <f>IF(OR(INPUT!A67="",L41=0, N41=0),"",(N41-L41)/L41)</f>
        <v/>
      </c>
      <c r="Q41" s="339"/>
      <c r="R41" s="337"/>
      <c r="S41" s="444"/>
      <c r="T41" s="339" t="str">
        <f>IF(OR(INPUT!A67="",L41=0, R41=0),"",(R41-L41)/L41)</f>
        <v/>
      </c>
      <c r="V41" s="338" t="str">
        <f>DSS!S40</f>
        <v/>
      </c>
      <c r="W41" s="337" t="str">
        <f>IF(INPUT!A67 ="","",DSS!CK40)</f>
        <v/>
      </c>
      <c r="X41" s="338"/>
      <c r="Y41" s="337"/>
      <c r="Z41" s="337" t="str">
        <f>IF(INPUT!A67="","",X41-V41)</f>
        <v/>
      </c>
      <c r="AA41" s="363"/>
      <c r="AB41" s="338" t="str">
        <f>IF(INPUT!A67 ="","", DSS!CM40)</f>
        <v/>
      </c>
      <c r="AC41" s="339"/>
      <c r="AD41" s="339"/>
      <c r="AE41" s="339"/>
      <c r="AG41" s="338" t="str">
        <f>IF(INPUT!A67="","",IF(M41=0,0,L41/M41))</f>
        <v/>
      </c>
      <c r="AH41" s="337" t="str">
        <f>IF(INPUT!A67 ="","",1)</f>
        <v/>
      </c>
      <c r="AI41" s="444" t="str">
        <f>IF(INPUT!A67 ="","",IF(M41=0, 0, N41/M41))</f>
        <v/>
      </c>
      <c r="AJ41" s="337" t="str">
        <f>IF(INPUT!A67 ="","",O41/M41)</f>
        <v/>
      </c>
      <c r="AK41" s="339" t="str">
        <f>IF(OR(INPUT!A67 ="", AG41=0, AI41=0),"",(AI41-AG41)/AG41)</f>
        <v/>
      </c>
      <c r="AL41" s="339"/>
      <c r="AM41" s="337" t="str">
        <f>IF(INPUT!A67 ="","",1)</f>
        <v/>
      </c>
      <c r="AN41" s="444" t="str">
        <f>IF(INPUT!A67 ="","",IF(M41=0,0,R41/M41))</f>
        <v/>
      </c>
      <c r="AO41" s="337" t="str">
        <f>IF(INPUT!A67 ="","",S41/M41)</f>
        <v/>
      </c>
      <c r="AP41" s="339" t="str">
        <f>IF(OR(INPUT!A67 ="", AG41=0,AN41=0),"",(AN41-AG41)/AG41)</f>
        <v/>
      </c>
    </row>
    <row r="42" spans="1:42" x14ac:dyDescent="0.35">
      <c r="A42" s="364" t="str">
        <f>IF(INPUT!A68 ="","",INPUT!A68)</f>
        <v/>
      </c>
      <c r="B42" s="364" t="str">
        <f>IF(INPUT!B68 ="","",INPUT!B68)</f>
        <v/>
      </c>
      <c r="D42" s="365" t="str">
        <f>IF(INPUT!A68 ="","", DSS!CH41-DSS!CJ41)</f>
        <v/>
      </c>
      <c r="E42" s="366" t="str">
        <f>IF(INPUT!A68 ="","", DSS!CJ41)</f>
        <v/>
      </c>
      <c r="F42" s="368" t="str">
        <f>IF(INPUT!A68 ="","",E42/B42)</f>
        <v/>
      </c>
      <c r="H42" s="372" t="str">
        <f>IF(INPUT!A68 ="","", DSS!CH41-DSS!CL41)</f>
        <v/>
      </c>
      <c r="I42" s="373" t="str">
        <f>IF(INPUT!A68 ="","", DSS!CL41)</f>
        <v/>
      </c>
      <c r="J42" s="369" t="str">
        <f>IF(INPUT!A68 ="","", I42/B42)</f>
        <v/>
      </c>
      <c r="L42" s="502" t="str">
        <f>IF(INPUT!A68 ="","",DSS!N41)</f>
        <v/>
      </c>
      <c r="M42" s="507" t="str">
        <f>IF(INPUT!B68 ="","",DSS!O41)</f>
        <v/>
      </c>
      <c r="N42" s="510"/>
      <c r="O42" s="510"/>
      <c r="P42" s="368" t="str">
        <f>IF(OR(INPUT!A68="",L42=0, N42=0),"",(N42-L42)/L42)</f>
        <v/>
      </c>
      <c r="Q42" s="339"/>
      <c r="R42" s="373"/>
      <c r="S42" s="513"/>
      <c r="T42" s="369" t="str">
        <f>IF(OR(INPUT!A68="",L42=0, R42=0),"",(R42-L42)/L42)</f>
        <v/>
      </c>
      <c r="V42" s="380" t="str">
        <f>DSS!S41</f>
        <v/>
      </c>
      <c r="W42" s="366" t="str">
        <f>IF(INPUT!A68 ="","",DSS!CK41)</f>
        <v/>
      </c>
      <c r="X42" s="365"/>
      <c r="Y42" s="365"/>
      <c r="Z42" s="365" t="str">
        <f>IF(INPUT!A68="","",X42-V42)</f>
        <v/>
      </c>
      <c r="AA42" s="363"/>
      <c r="AB42" s="372" t="str">
        <f>IF(INPUT!A68 ="","", DSS!CM41)</f>
        <v/>
      </c>
      <c r="AC42" s="369"/>
      <c r="AD42" s="369"/>
      <c r="AE42" s="369"/>
      <c r="AG42" s="380" t="str">
        <f>IF(INPUT!A68="","",IF(M42=0,0,L42/M42))</f>
        <v/>
      </c>
      <c r="AH42" s="366" t="str">
        <f>IF(INPUT!A68 ="","",1)</f>
        <v/>
      </c>
      <c r="AI42" s="556" t="str">
        <f>IF(INPUT!A68 ="","",IF(M42=0, 0, N42/M42))</f>
        <v/>
      </c>
      <c r="AJ42" s="366" t="str">
        <f>IF(INPUT!A68 ="","",O42/M42)</f>
        <v/>
      </c>
      <c r="AK42" s="370" t="str">
        <f>IF(OR(INPUT!A68 ="", AG42=0, AI42=0),"",(AI42-AG42)/AG42)</f>
        <v/>
      </c>
      <c r="AL42" s="339"/>
      <c r="AM42" s="373" t="str">
        <f>IF(INPUT!A68 ="","",1)</f>
        <v/>
      </c>
      <c r="AN42" s="513" t="str">
        <f>IF(INPUT!A68 ="","",IF(M42=0,0,R42/M42))</f>
        <v/>
      </c>
      <c r="AO42" s="373" t="str">
        <f>IF(INPUT!A68 ="","",S42/M42)</f>
        <v/>
      </c>
      <c r="AP42" s="369" t="str">
        <f>IF(OR(INPUT!A68 ="", AG42=0,AN42=0),"",(AN42-AG42)/AG42)</f>
        <v/>
      </c>
    </row>
    <row r="43" spans="1:42" x14ac:dyDescent="0.35">
      <c r="A43" s="337" t="str">
        <f>IF(INPUT!A69 ="","",INPUT!A69)</f>
        <v/>
      </c>
      <c r="B43" s="337" t="str">
        <f>IF(INPUT!B69 ="","",INPUT!B69)</f>
        <v/>
      </c>
      <c r="D43" s="338" t="str">
        <f>IF(INPUT!A69 ="","", DSS!CH42-DSS!CJ42)</f>
        <v/>
      </c>
      <c r="E43" s="337" t="str">
        <f>IF(INPUT!A69 ="","", DSS!CJ42)</f>
        <v/>
      </c>
      <c r="F43" s="340" t="str">
        <f>IF(INPUT!A69 ="","",E43/B43)</f>
        <v/>
      </c>
      <c r="H43" s="338" t="str">
        <f>IF(INPUT!A69 ="","", DSS!CH42-DSS!CL42)</f>
        <v/>
      </c>
      <c r="I43" s="337" t="str">
        <f>IF(INPUT!A69 ="","", DSS!CL42)</f>
        <v/>
      </c>
      <c r="J43" s="339" t="str">
        <f>IF(INPUT!A69 ="","", I43/B43)</f>
        <v/>
      </c>
      <c r="L43" s="503" t="str">
        <f>IF(INPUT!A69 ="","",DSS!N42)</f>
        <v/>
      </c>
      <c r="M43" s="508" t="str">
        <f>IF(INPUT!B69 ="","",DSS!O42)</f>
        <v/>
      </c>
      <c r="N43" s="443"/>
      <c r="O43" s="444"/>
      <c r="P43" s="339" t="str">
        <f>IF(OR(INPUT!A69="",L43=0, N43=0),"",(N43-L43)/L43)</f>
        <v/>
      </c>
      <c r="Q43" s="339"/>
      <c r="R43" s="337"/>
      <c r="S43" s="444"/>
      <c r="T43" s="339" t="str">
        <f>IF(OR(INPUT!A69="",L43=0, R43=0),"",(R43-L43)/L43)</f>
        <v/>
      </c>
      <c r="V43" s="338" t="str">
        <f>DSS!S42</f>
        <v/>
      </c>
      <c r="W43" s="337" t="str">
        <f>IF(INPUT!A69 ="","",DSS!CK42)</f>
        <v/>
      </c>
      <c r="X43" s="338"/>
      <c r="Y43" s="337"/>
      <c r="Z43" s="337" t="str">
        <f>IF(INPUT!A69="","",X43-V43)</f>
        <v/>
      </c>
      <c r="AA43" s="363"/>
      <c r="AB43" s="338" t="str">
        <f>IF(INPUT!A69 ="","", DSS!CM42)</f>
        <v/>
      </c>
      <c r="AC43" s="339"/>
      <c r="AD43" s="339"/>
      <c r="AE43" s="339"/>
      <c r="AG43" s="338" t="str">
        <f>IF(INPUT!A69="","",IF(M43=0,0,L43/M43))</f>
        <v/>
      </c>
      <c r="AH43" s="337" t="str">
        <f>IF(INPUT!A69 ="","",1)</f>
        <v/>
      </c>
      <c r="AI43" s="444" t="str">
        <f>IF(INPUT!A69 ="","",IF(M43=0, 0, N43/M43))</f>
        <v/>
      </c>
      <c r="AJ43" s="337" t="str">
        <f>IF(INPUT!A69 ="","",O43/M43)</f>
        <v/>
      </c>
      <c r="AK43" s="339" t="str">
        <f>IF(OR(INPUT!A69 ="", AG43=0, AI43=0),"",(AI43-AG43)/AG43)</f>
        <v/>
      </c>
      <c r="AL43" s="339"/>
      <c r="AM43" s="337" t="str">
        <f>IF(INPUT!A69 ="","",1)</f>
        <v/>
      </c>
      <c r="AN43" s="444" t="str">
        <f>IF(INPUT!A69 ="","",IF(M43=0,0,R43/M43))</f>
        <v/>
      </c>
      <c r="AO43" s="337" t="str">
        <f>IF(INPUT!A69 ="","",S43/M43)</f>
        <v/>
      </c>
      <c r="AP43" s="339" t="str">
        <f>IF(OR(INPUT!A69 ="", AG43=0,AN43=0),"",(AN43-AG43)/AG43)</f>
        <v/>
      </c>
    </row>
    <row r="44" spans="1:42" x14ac:dyDescent="0.35">
      <c r="A44" s="364" t="str">
        <f>IF(INPUT!A70 ="","",INPUT!A70)</f>
        <v/>
      </c>
      <c r="B44" s="364" t="str">
        <f>IF(INPUT!B70 ="","",INPUT!B70)</f>
        <v/>
      </c>
      <c r="D44" s="365" t="str">
        <f>IF(INPUT!A70 ="","", DSS!CH43-DSS!CJ43)</f>
        <v/>
      </c>
      <c r="E44" s="366" t="str">
        <f>IF(INPUT!A70 ="","", DSS!CJ43)</f>
        <v/>
      </c>
      <c r="F44" s="368" t="str">
        <f>IF(INPUT!A70 ="","",E44/B44)</f>
        <v/>
      </c>
      <c r="H44" s="372" t="str">
        <f>IF(INPUT!A70 ="","", DSS!CH43-DSS!CL43)</f>
        <v/>
      </c>
      <c r="I44" s="373" t="str">
        <f>IF(INPUT!A70 ="","", DSS!CL43)</f>
        <v/>
      </c>
      <c r="J44" s="369" t="str">
        <f>IF(INPUT!A70 ="","", I44/B44)</f>
        <v/>
      </c>
      <c r="L44" s="502" t="str">
        <f>IF(INPUT!A70 ="","",DSS!N43)</f>
        <v/>
      </c>
      <c r="M44" s="507" t="str">
        <f>IF(INPUT!B70 ="","",DSS!O43)</f>
        <v/>
      </c>
      <c r="N44" s="510"/>
      <c r="O44" s="510"/>
      <c r="P44" s="368" t="str">
        <f>IF(OR(INPUT!A70="",L44=0, N44=0),"",(N44-L44)/L44)</f>
        <v/>
      </c>
      <c r="Q44" s="339"/>
      <c r="R44" s="373"/>
      <c r="S44" s="513"/>
      <c r="T44" s="369" t="str">
        <f>IF(OR(INPUT!A70="",L44=0, R44=0),"",(R44-L44)/L44)</f>
        <v/>
      </c>
      <c r="V44" s="380" t="str">
        <f>DSS!S43</f>
        <v/>
      </c>
      <c r="W44" s="366" t="str">
        <f>IF(INPUT!A70 ="","",DSS!CK43)</f>
        <v/>
      </c>
      <c r="X44" s="365"/>
      <c r="Y44" s="365"/>
      <c r="Z44" s="365" t="str">
        <f>IF(INPUT!A70="","",X44-V44)</f>
        <v/>
      </c>
      <c r="AA44" s="363"/>
      <c r="AB44" s="372" t="str">
        <f>IF(INPUT!A70 ="","", DSS!CM43)</f>
        <v/>
      </c>
      <c r="AC44" s="369"/>
      <c r="AD44" s="369"/>
      <c r="AE44" s="369"/>
      <c r="AG44" s="380" t="str">
        <f>IF(INPUT!A70="","",IF(M44=0,0,L44/M44))</f>
        <v/>
      </c>
      <c r="AH44" s="366" t="str">
        <f>IF(INPUT!A70 ="","",1)</f>
        <v/>
      </c>
      <c r="AI44" s="556" t="str">
        <f>IF(INPUT!A70 ="","",IF(M44=0, 0, N44/M44))</f>
        <v/>
      </c>
      <c r="AJ44" s="366" t="str">
        <f>IF(INPUT!A70 ="","",O44/M44)</f>
        <v/>
      </c>
      <c r="AK44" s="370" t="str">
        <f>IF(OR(INPUT!A70 ="", AG44=0, AI44=0),"",(AI44-AG44)/AG44)</f>
        <v/>
      </c>
      <c r="AL44" s="339"/>
      <c r="AM44" s="373" t="str">
        <f>IF(INPUT!A70 ="","",1)</f>
        <v/>
      </c>
      <c r="AN44" s="513" t="str">
        <f>IF(INPUT!A70 ="","",IF(M44=0,0,R44/M44))</f>
        <v/>
      </c>
      <c r="AO44" s="373" t="str">
        <f>IF(INPUT!A70 ="","",S44/M44)</f>
        <v/>
      </c>
      <c r="AP44" s="369" t="str">
        <f>IF(OR(INPUT!A70 ="", AG44=0,AN44=0),"",(AN44-AG44)/AG44)</f>
        <v/>
      </c>
    </row>
    <row r="45" spans="1:42" x14ac:dyDescent="0.35">
      <c r="A45" s="337" t="str">
        <f>IF(INPUT!A71 ="","",INPUT!A71)</f>
        <v/>
      </c>
      <c r="B45" s="337" t="str">
        <f>IF(INPUT!B71 ="","",INPUT!B71)</f>
        <v/>
      </c>
      <c r="D45" s="338" t="str">
        <f>IF(INPUT!A71 ="","", DSS!CH44-DSS!CJ44)</f>
        <v/>
      </c>
      <c r="E45" s="337" t="str">
        <f>IF(INPUT!A71 ="","", DSS!CJ44)</f>
        <v/>
      </c>
      <c r="F45" s="340" t="str">
        <f>IF(INPUT!A71 ="","",E45/B45)</f>
        <v/>
      </c>
      <c r="H45" s="338" t="str">
        <f>IF(INPUT!A71 ="","", DSS!CH44-DSS!CL44)</f>
        <v/>
      </c>
      <c r="I45" s="337" t="str">
        <f>IF(INPUT!A71 ="","", DSS!CL44)</f>
        <v/>
      </c>
      <c r="J45" s="339" t="str">
        <f>IF(INPUT!A71 ="","", I45/B45)</f>
        <v/>
      </c>
      <c r="L45" s="503" t="str">
        <f>IF(INPUT!A71 ="","",DSS!N44)</f>
        <v/>
      </c>
      <c r="M45" s="508" t="str">
        <f>IF(INPUT!B71 ="","",DSS!O44)</f>
        <v/>
      </c>
      <c r="N45" s="443"/>
      <c r="O45" s="444"/>
      <c r="P45" s="339" t="str">
        <f>IF(OR(INPUT!A71="",L45=0, N45=0),"",(N45-L45)/L45)</f>
        <v/>
      </c>
      <c r="Q45" s="339"/>
      <c r="R45" s="337"/>
      <c r="S45" s="444"/>
      <c r="T45" s="339" t="str">
        <f>IF(OR(INPUT!A71="",L45=0, R45=0),"",(R45-L45)/L45)</f>
        <v/>
      </c>
      <c r="V45" s="338" t="str">
        <f>DSS!S44</f>
        <v/>
      </c>
      <c r="W45" s="337" t="str">
        <f>IF(INPUT!A71 ="","",DSS!CK44)</f>
        <v/>
      </c>
      <c r="X45" s="338"/>
      <c r="Y45" s="337"/>
      <c r="Z45" s="337" t="str">
        <f>IF(INPUT!A71="","",X45-V45)</f>
        <v/>
      </c>
      <c r="AA45" s="363"/>
      <c r="AB45" s="338" t="str">
        <f>IF(INPUT!A71 ="","", DSS!CM44)</f>
        <v/>
      </c>
      <c r="AC45" s="339"/>
      <c r="AD45" s="339"/>
      <c r="AE45" s="339"/>
      <c r="AG45" s="338" t="str">
        <f>IF(INPUT!A71="","",IF(M45=0,0,L45/M45))</f>
        <v/>
      </c>
      <c r="AH45" s="337" t="str">
        <f>IF(INPUT!A71 ="","",1)</f>
        <v/>
      </c>
      <c r="AI45" s="444" t="str">
        <f>IF(INPUT!A71 ="","",IF(M45=0, 0, N45/M45))</f>
        <v/>
      </c>
      <c r="AJ45" s="337" t="str">
        <f>IF(INPUT!A71 ="","",O45/M45)</f>
        <v/>
      </c>
      <c r="AK45" s="339" t="str">
        <f>IF(OR(INPUT!A71 ="", AG45=0, AI45=0),"",(AI45-AG45)/AG45)</f>
        <v/>
      </c>
      <c r="AL45" s="339"/>
      <c r="AM45" s="337" t="str">
        <f>IF(INPUT!A71 ="","",1)</f>
        <v/>
      </c>
      <c r="AN45" s="444" t="str">
        <f>IF(INPUT!A71 ="","",IF(M45=0,0,R45/M45))</f>
        <v/>
      </c>
      <c r="AO45" s="337" t="str">
        <f>IF(INPUT!A71 ="","",S45/M45)</f>
        <v/>
      </c>
      <c r="AP45" s="339" t="str">
        <f>IF(OR(INPUT!A71 ="", AG45=0,AN45=0),"",(AN45-AG45)/AG45)</f>
        <v/>
      </c>
    </row>
    <row r="46" spans="1:42" x14ac:dyDescent="0.35">
      <c r="A46" s="364" t="str">
        <f>IF(INPUT!A72 ="","",INPUT!A72)</f>
        <v/>
      </c>
      <c r="B46" s="364" t="str">
        <f>IF(INPUT!B72 ="","",INPUT!B72)</f>
        <v/>
      </c>
      <c r="D46" s="365" t="str">
        <f>IF(INPUT!A72 ="","", DSS!CH45-DSS!CJ45)</f>
        <v/>
      </c>
      <c r="E46" s="366" t="str">
        <f>IF(INPUT!A72 ="","", DSS!CJ45)</f>
        <v/>
      </c>
      <c r="F46" s="368" t="str">
        <f>IF(INPUT!A72 ="","",E46/B46)</f>
        <v/>
      </c>
      <c r="H46" s="372" t="str">
        <f>IF(INPUT!A72 ="","", DSS!CH45-DSS!CL45)</f>
        <v/>
      </c>
      <c r="I46" s="373" t="str">
        <f>IF(INPUT!A72 ="","", DSS!CL45)</f>
        <v/>
      </c>
      <c r="J46" s="369" t="str">
        <f>IF(INPUT!A72 ="","", I46/B46)</f>
        <v/>
      </c>
      <c r="L46" s="502" t="str">
        <f>IF(INPUT!A72 ="","",DSS!N45)</f>
        <v/>
      </c>
      <c r="M46" s="507" t="str">
        <f>IF(INPUT!B72 ="","",DSS!O45)</f>
        <v/>
      </c>
      <c r="N46" s="510"/>
      <c r="O46" s="510"/>
      <c r="P46" s="368" t="str">
        <f>IF(OR(INPUT!A72="",L46=0, N46=0),"",(N46-L46)/L46)</f>
        <v/>
      </c>
      <c r="Q46" s="339"/>
      <c r="R46" s="373"/>
      <c r="S46" s="513"/>
      <c r="T46" s="369" t="str">
        <f>IF(OR(INPUT!A72="",L46=0, R46=0),"",(R46-L46)/L46)</f>
        <v/>
      </c>
      <c r="V46" s="380" t="str">
        <f>DSS!S45</f>
        <v/>
      </c>
      <c r="W46" s="366" t="str">
        <f>IF(INPUT!A72 ="","",DSS!CK45)</f>
        <v/>
      </c>
      <c r="X46" s="365"/>
      <c r="Y46" s="365"/>
      <c r="Z46" s="365" t="str">
        <f>IF(INPUT!A72="","",X46-V46)</f>
        <v/>
      </c>
      <c r="AA46" s="363"/>
      <c r="AB46" s="372" t="str">
        <f>IF(INPUT!A72 ="","", DSS!CM45)</f>
        <v/>
      </c>
      <c r="AC46" s="369"/>
      <c r="AD46" s="369"/>
      <c r="AE46" s="369"/>
      <c r="AG46" s="380" t="str">
        <f>IF(INPUT!A72="","",IF(M46=0,0,L46/M46))</f>
        <v/>
      </c>
      <c r="AH46" s="366" t="str">
        <f>IF(INPUT!A72 ="","",1)</f>
        <v/>
      </c>
      <c r="AI46" s="556" t="str">
        <f>IF(INPUT!A72 ="","",IF(M46=0, 0, N46/M46))</f>
        <v/>
      </c>
      <c r="AJ46" s="366" t="str">
        <f>IF(INPUT!A72 ="","",O46/M46)</f>
        <v/>
      </c>
      <c r="AK46" s="370" t="str">
        <f>IF(OR(INPUT!A72 ="", AG46=0, AI46=0),"",(AI46-AG46)/AG46)</f>
        <v/>
      </c>
      <c r="AL46" s="339"/>
      <c r="AM46" s="373" t="str">
        <f>IF(INPUT!A72 ="","",1)</f>
        <v/>
      </c>
      <c r="AN46" s="513" t="str">
        <f>IF(INPUT!A72 ="","",IF(M46=0,0,R46/M46))</f>
        <v/>
      </c>
      <c r="AO46" s="373" t="str">
        <f>IF(INPUT!A72 ="","",S46/M46)</f>
        <v/>
      </c>
      <c r="AP46" s="369" t="str">
        <f>IF(OR(INPUT!A72 ="", AG46=0,AN46=0),"",(AN46-AG46)/AG46)</f>
        <v/>
      </c>
    </row>
    <row r="47" spans="1:42" x14ac:dyDescent="0.35">
      <c r="A47" s="337" t="str">
        <f>IF(INPUT!A73 ="","",INPUT!A73)</f>
        <v/>
      </c>
      <c r="B47" s="337" t="str">
        <f>IF(INPUT!B73 ="","",INPUT!B73)</f>
        <v/>
      </c>
      <c r="D47" s="338" t="str">
        <f>IF(INPUT!A73 ="","", DSS!CH46-DSS!CJ46)</f>
        <v/>
      </c>
      <c r="E47" s="337" t="str">
        <f>IF(INPUT!A73 ="","", DSS!CJ46)</f>
        <v/>
      </c>
      <c r="F47" s="340" t="str">
        <f>IF(INPUT!A73 ="","",E47/B47)</f>
        <v/>
      </c>
      <c r="H47" s="338" t="str">
        <f>IF(INPUT!A73 ="","", DSS!CH46-DSS!CL46)</f>
        <v/>
      </c>
      <c r="I47" s="337" t="str">
        <f>IF(INPUT!A73 ="","", DSS!CL46)</f>
        <v/>
      </c>
      <c r="J47" s="339" t="str">
        <f>IF(INPUT!A73 ="","", I47/B47)</f>
        <v/>
      </c>
      <c r="L47" s="503" t="str">
        <f>IF(INPUT!A73 ="","",DSS!N46)</f>
        <v/>
      </c>
      <c r="M47" s="508" t="str">
        <f>IF(INPUT!B73 ="","",DSS!O46)</f>
        <v/>
      </c>
      <c r="N47" s="443"/>
      <c r="O47" s="444"/>
      <c r="P47" s="339" t="str">
        <f>IF(OR(INPUT!A73="",L47=0, N47=0),"",(N47-L47)/L47)</f>
        <v/>
      </c>
      <c r="Q47" s="339"/>
      <c r="R47" s="337"/>
      <c r="S47" s="444"/>
      <c r="T47" s="339" t="str">
        <f>IF(OR(INPUT!A73="",L47=0, R47=0),"",(R47-L47)/L47)</f>
        <v/>
      </c>
      <c r="V47" s="338" t="str">
        <f>DSS!S46</f>
        <v/>
      </c>
      <c r="W47" s="337" t="str">
        <f>IF(INPUT!A73 ="","",DSS!CK46)</f>
        <v/>
      </c>
      <c r="X47" s="338"/>
      <c r="Y47" s="337"/>
      <c r="Z47" s="337" t="str">
        <f>IF(INPUT!A73="","",X47-V47)</f>
        <v/>
      </c>
      <c r="AA47" s="363"/>
      <c r="AB47" s="338" t="str">
        <f>IF(INPUT!A73 ="","", DSS!CM46)</f>
        <v/>
      </c>
      <c r="AC47" s="339"/>
      <c r="AD47" s="339"/>
      <c r="AE47" s="339"/>
      <c r="AG47" s="338" t="str">
        <f>IF(INPUT!A73="","",IF(M47=0,0,L47/M47))</f>
        <v/>
      </c>
      <c r="AH47" s="337" t="str">
        <f>IF(INPUT!A73 ="","",1)</f>
        <v/>
      </c>
      <c r="AI47" s="444" t="str">
        <f>IF(INPUT!A73 ="","",IF(M47=0, 0, N47/M47))</f>
        <v/>
      </c>
      <c r="AJ47" s="337" t="str">
        <f>IF(INPUT!A73 ="","",O47/M47)</f>
        <v/>
      </c>
      <c r="AK47" s="339" t="str">
        <f>IF(OR(INPUT!A73 ="", AG47=0, AI47=0),"",(AI47-AG47)/AG47)</f>
        <v/>
      </c>
      <c r="AL47" s="339"/>
      <c r="AM47" s="337" t="str">
        <f>IF(INPUT!A73 ="","",1)</f>
        <v/>
      </c>
      <c r="AN47" s="444" t="str">
        <f>IF(INPUT!A73 ="","",IF(M47=0,0,R47/M47))</f>
        <v/>
      </c>
      <c r="AO47" s="337" t="str">
        <f>IF(INPUT!A73 ="","",S47/M47)</f>
        <v/>
      </c>
      <c r="AP47" s="339" t="str">
        <f>IF(OR(INPUT!A73 ="", AG47=0,AN47=0),"",(AN47-AG47)/AG47)</f>
        <v/>
      </c>
    </row>
    <row r="48" spans="1:42" x14ac:dyDescent="0.35">
      <c r="A48" s="364" t="str">
        <f>IF(INPUT!A74 ="","",INPUT!A74)</f>
        <v/>
      </c>
      <c r="B48" s="364" t="str">
        <f>IF(INPUT!B74 ="","",INPUT!B74)</f>
        <v/>
      </c>
      <c r="D48" s="365" t="str">
        <f>IF(INPUT!A74 ="","", DSS!CH47-DSS!CJ47)</f>
        <v/>
      </c>
      <c r="E48" s="366" t="str">
        <f>IF(INPUT!A74 ="","", DSS!CJ47)</f>
        <v/>
      </c>
      <c r="F48" s="368" t="str">
        <f>IF(INPUT!A74 ="","",E48/B48)</f>
        <v/>
      </c>
      <c r="H48" s="372" t="str">
        <f>IF(INPUT!A74 ="","", DSS!CH47-DSS!CL47)</f>
        <v/>
      </c>
      <c r="I48" s="373" t="str">
        <f>IF(INPUT!A74 ="","", DSS!CL47)</f>
        <v/>
      </c>
      <c r="J48" s="369" t="str">
        <f>IF(INPUT!A74 ="","", I48/B48)</f>
        <v/>
      </c>
      <c r="L48" s="502" t="str">
        <f>IF(INPUT!A74 ="","",DSS!N47)</f>
        <v/>
      </c>
      <c r="M48" s="507" t="str">
        <f>IF(INPUT!B74 ="","",DSS!O47)</f>
        <v/>
      </c>
      <c r="N48" s="510"/>
      <c r="O48" s="510"/>
      <c r="P48" s="368" t="str">
        <f>IF(OR(INPUT!A74="",L48=0, N48=0),"",(N48-L48)/L48)</f>
        <v/>
      </c>
      <c r="Q48" s="339"/>
      <c r="R48" s="373"/>
      <c r="S48" s="513"/>
      <c r="T48" s="369" t="str">
        <f>IF(OR(INPUT!A74="",L48=0, R48=0),"",(R48-L48)/L48)</f>
        <v/>
      </c>
      <c r="V48" s="380" t="str">
        <f>DSS!S47</f>
        <v/>
      </c>
      <c r="W48" s="366" t="str">
        <f>IF(INPUT!A74 ="","",DSS!CK47)</f>
        <v/>
      </c>
      <c r="X48" s="365"/>
      <c r="Y48" s="365"/>
      <c r="Z48" s="365" t="str">
        <f>IF(INPUT!A74="","",X48-V48)</f>
        <v/>
      </c>
      <c r="AA48" s="363"/>
      <c r="AB48" s="372" t="str">
        <f>IF(INPUT!A74 ="","", DSS!CM47)</f>
        <v/>
      </c>
      <c r="AC48" s="369"/>
      <c r="AD48" s="369"/>
      <c r="AE48" s="369"/>
      <c r="AG48" s="380" t="str">
        <f>IF(INPUT!A74="","",IF(M48=0,0,L48/M48))</f>
        <v/>
      </c>
      <c r="AH48" s="366" t="str">
        <f>IF(INPUT!A74 ="","",1)</f>
        <v/>
      </c>
      <c r="AI48" s="556" t="str">
        <f>IF(INPUT!A74 ="","",IF(M48=0, 0, N48/M48))</f>
        <v/>
      </c>
      <c r="AJ48" s="366" t="str">
        <f>IF(INPUT!A74 ="","",O48/M48)</f>
        <v/>
      </c>
      <c r="AK48" s="370" t="str">
        <f>IF(OR(INPUT!A74 ="", AG48=0, AI48=0),"",(AI48-AG48)/AG48)</f>
        <v/>
      </c>
      <c r="AL48" s="339"/>
      <c r="AM48" s="373" t="str">
        <f>IF(INPUT!A74 ="","",1)</f>
        <v/>
      </c>
      <c r="AN48" s="513" t="str">
        <f>IF(INPUT!A74 ="","",IF(M48=0,0,R48/M48))</f>
        <v/>
      </c>
      <c r="AO48" s="373" t="str">
        <f>IF(INPUT!A74 ="","",S48/M48)</f>
        <v/>
      </c>
      <c r="AP48" s="369" t="str">
        <f>IF(OR(INPUT!A74 ="", AG48=0,AN48=0),"",(AN48-AG48)/AG48)</f>
        <v/>
      </c>
    </row>
    <row r="49" spans="1:42" x14ac:dyDescent="0.35">
      <c r="A49" s="337" t="str">
        <f>IF(INPUT!A75 ="","",INPUT!A75)</f>
        <v/>
      </c>
      <c r="B49" s="337" t="str">
        <f>IF(INPUT!B75 ="","",INPUT!B75)</f>
        <v/>
      </c>
      <c r="D49" s="338" t="str">
        <f>IF(INPUT!A75 ="","", DSS!CH48-DSS!CJ48)</f>
        <v/>
      </c>
      <c r="E49" s="337" t="str">
        <f>IF(INPUT!A75 ="","", DSS!CJ48)</f>
        <v/>
      </c>
      <c r="F49" s="340" t="str">
        <f>IF(INPUT!A75 ="","",E49/B49)</f>
        <v/>
      </c>
      <c r="H49" s="338" t="str">
        <f>IF(INPUT!A75 ="","", DSS!CH48-DSS!CL48)</f>
        <v/>
      </c>
      <c r="I49" s="337" t="str">
        <f>IF(INPUT!A75 ="","", DSS!CL48)</f>
        <v/>
      </c>
      <c r="J49" s="339" t="str">
        <f>IF(INPUT!A75 ="","", I49/B49)</f>
        <v/>
      </c>
      <c r="L49" s="503" t="str">
        <f>IF(INPUT!A75 ="","",DSS!N48)</f>
        <v/>
      </c>
      <c r="M49" s="508" t="str">
        <f>IF(INPUT!B75 ="","",DSS!O48)</f>
        <v/>
      </c>
      <c r="N49" s="443"/>
      <c r="O49" s="444"/>
      <c r="P49" s="339" t="str">
        <f>IF(OR(INPUT!A75="",L49=0, N49=0),"",(N49-L49)/L49)</f>
        <v/>
      </c>
      <c r="Q49" s="339"/>
      <c r="R49" s="337"/>
      <c r="S49" s="444"/>
      <c r="T49" s="339" t="str">
        <f>IF(OR(INPUT!A75="",L49=0, R49=0),"",(R49-L49)/L49)</f>
        <v/>
      </c>
      <c r="V49" s="338" t="str">
        <f>DSS!S48</f>
        <v/>
      </c>
      <c r="W49" s="337" t="str">
        <f>IF(INPUT!A75 ="","",DSS!CK48)</f>
        <v/>
      </c>
      <c r="X49" s="338"/>
      <c r="Y49" s="337"/>
      <c r="Z49" s="337" t="str">
        <f>IF(INPUT!A75="","",X49-V49)</f>
        <v/>
      </c>
      <c r="AA49" s="363"/>
      <c r="AB49" s="338" t="str">
        <f>IF(INPUT!A75 ="","", DSS!CM48)</f>
        <v/>
      </c>
      <c r="AC49" s="339"/>
      <c r="AD49" s="339"/>
      <c r="AE49" s="339"/>
      <c r="AG49" s="338" t="str">
        <f>IF(INPUT!A75="","",IF(M49=0,0,L49/M49))</f>
        <v/>
      </c>
      <c r="AH49" s="337" t="str">
        <f>IF(INPUT!A75 ="","",1)</f>
        <v/>
      </c>
      <c r="AI49" s="444" t="str">
        <f>IF(INPUT!A75 ="","",IF(M49=0, 0, N49/M49))</f>
        <v/>
      </c>
      <c r="AJ49" s="337" t="str">
        <f>IF(INPUT!A75 ="","",O49/M49)</f>
        <v/>
      </c>
      <c r="AK49" s="339" t="str">
        <f>IF(OR(INPUT!A75 ="", AG49=0, AI49=0),"",(AI49-AG49)/AG49)</f>
        <v/>
      </c>
      <c r="AL49" s="339"/>
      <c r="AM49" s="337" t="str">
        <f>IF(INPUT!A75 ="","",1)</f>
        <v/>
      </c>
      <c r="AN49" s="444" t="str">
        <f>IF(INPUT!A75 ="","",IF(M49=0,0,R49/M49))</f>
        <v/>
      </c>
      <c r="AO49" s="337" t="str">
        <f>IF(INPUT!A75 ="","",S49/M49)</f>
        <v/>
      </c>
      <c r="AP49" s="339" t="str">
        <f>IF(OR(INPUT!A75 ="", AG49=0,AN49=0),"",(AN49-AG49)/AG49)</f>
        <v/>
      </c>
    </row>
    <row r="50" spans="1:42" x14ac:dyDescent="0.35">
      <c r="A50" s="364" t="str">
        <f>IF(INPUT!A76 ="","",INPUT!A76)</f>
        <v/>
      </c>
      <c r="B50" s="364" t="str">
        <f>IF(INPUT!B76 ="","",INPUT!B76)</f>
        <v/>
      </c>
      <c r="D50" s="365" t="str">
        <f>IF(INPUT!A76 ="","", DSS!CH49-DSS!CJ49)</f>
        <v/>
      </c>
      <c r="E50" s="366" t="str">
        <f>IF(INPUT!A76 ="","", DSS!CJ49)</f>
        <v/>
      </c>
      <c r="F50" s="368" t="str">
        <f>IF(INPUT!A76 ="","",E50/B50)</f>
        <v/>
      </c>
      <c r="H50" s="372" t="str">
        <f>IF(INPUT!A76 ="","", DSS!CH49-DSS!CL49)</f>
        <v/>
      </c>
      <c r="I50" s="373" t="str">
        <f>IF(INPUT!A76 ="","", DSS!CL49)</f>
        <v/>
      </c>
      <c r="J50" s="369" t="str">
        <f>IF(INPUT!A76 ="","", I50/B50)</f>
        <v/>
      </c>
      <c r="L50" s="502" t="str">
        <f>IF(INPUT!A76 ="","",DSS!N49)</f>
        <v/>
      </c>
      <c r="M50" s="507" t="str">
        <f>IF(INPUT!B76 ="","",DSS!O49)</f>
        <v/>
      </c>
      <c r="N50" s="510"/>
      <c r="O50" s="510"/>
      <c r="P50" s="368" t="str">
        <f>IF(OR(INPUT!A76="",L50=0, N50=0),"",(N50-L50)/L50)</f>
        <v/>
      </c>
      <c r="Q50" s="339"/>
      <c r="R50" s="373"/>
      <c r="S50" s="513"/>
      <c r="T50" s="369" t="str">
        <f>IF(OR(INPUT!A76="",L50=0, R50=0),"",(R50-L50)/L50)</f>
        <v/>
      </c>
      <c r="V50" s="380" t="str">
        <f>DSS!S49</f>
        <v/>
      </c>
      <c r="W50" s="366" t="str">
        <f>IF(INPUT!A76 ="","",DSS!CK49)</f>
        <v/>
      </c>
      <c r="X50" s="365"/>
      <c r="Y50" s="365"/>
      <c r="Z50" s="365" t="str">
        <f>IF(INPUT!A76="","",X50-V50)</f>
        <v/>
      </c>
      <c r="AA50" s="363"/>
      <c r="AB50" s="372" t="str">
        <f>IF(INPUT!A76 ="","", DSS!CM49)</f>
        <v/>
      </c>
      <c r="AC50" s="369"/>
      <c r="AD50" s="369"/>
      <c r="AE50" s="369"/>
      <c r="AG50" s="380" t="str">
        <f>IF(INPUT!A76="","",IF(M50=0,0,L50/M50))</f>
        <v/>
      </c>
      <c r="AH50" s="366" t="str">
        <f>IF(INPUT!A76 ="","",1)</f>
        <v/>
      </c>
      <c r="AI50" s="556" t="str">
        <f>IF(INPUT!A76 ="","",IF(M50=0, 0, N50/M50))</f>
        <v/>
      </c>
      <c r="AJ50" s="366" t="str">
        <f>IF(INPUT!A76 ="","",O50/M50)</f>
        <v/>
      </c>
      <c r="AK50" s="370" t="str">
        <f>IF(OR(INPUT!A76 ="", AG50=0, AI50=0),"",(AI50-AG50)/AG50)</f>
        <v/>
      </c>
      <c r="AL50" s="339"/>
      <c r="AM50" s="373" t="str">
        <f>IF(INPUT!A76 ="","",1)</f>
        <v/>
      </c>
      <c r="AN50" s="513" t="str">
        <f>IF(INPUT!A76 ="","",IF(M50=0,0,R50/M50))</f>
        <v/>
      </c>
      <c r="AO50" s="373" t="str">
        <f>IF(INPUT!A76 ="","",S50/M50)</f>
        <v/>
      </c>
      <c r="AP50" s="369" t="str">
        <f>IF(OR(INPUT!A76 ="", AG50=0,AN50=0),"",(AN50-AG50)/AG50)</f>
        <v/>
      </c>
    </row>
    <row r="51" spans="1:42" x14ac:dyDescent="0.35">
      <c r="A51" s="337" t="str">
        <f>IF(INPUT!A77 ="","",INPUT!A77)</f>
        <v/>
      </c>
      <c r="B51" s="337" t="str">
        <f>IF(INPUT!B77 ="","",INPUT!B77)</f>
        <v/>
      </c>
      <c r="D51" s="338" t="str">
        <f>IF(INPUT!A77 ="","", DSS!CH50-DSS!CJ50)</f>
        <v/>
      </c>
      <c r="E51" s="337" t="str">
        <f>IF(INPUT!A77 ="","", DSS!CJ50)</f>
        <v/>
      </c>
      <c r="F51" s="340" t="str">
        <f>IF(INPUT!A77 ="","",E51/B51)</f>
        <v/>
      </c>
      <c r="H51" s="338" t="str">
        <f>IF(INPUT!A77 ="","", DSS!CH50-DSS!CL50)</f>
        <v/>
      </c>
      <c r="I51" s="337" t="str">
        <f>IF(INPUT!A77 ="","", DSS!CL50)</f>
        <v/>
      </c>
      <c r="J51" s="339" t="str">
        <f>IF(INPUT!A77 ="","", I51/B51)</f>
        <v/>
      </c>
      <c r="L51" s="503" t="str">
        <f>IF(INPUT!A77 ="","",DSS!N50)</f>
        <v/>
      </c>
      <c r="M51" s="508" t="str">
        <f>IF(INPUT!B77 ="","",DSS!O50)</f>
        <v/>
      </c>
      <c r="N51" s="443"/>
      <c r="O51" s="444"/>
      <c r="P51" s="339" t="str">
        <f>IF(OR(INPUT!A77="",L51=0, N51=0),"",(N51-L51)/L51)</f>
        <v/>
      </c>
      <c r="Q51" s="339"/>
      <c r="R51" s="337"/>
      <c r="S51" s="444"/>
      <c r="T51" s="339" t="str">
        <f>IF(OR(INPUT!A77="",L51=0, R51=0),"",(R51-L51)/L51)</f>
        <v/>
      </c>
      <c r="V51" s="338" t="str">
        <f>DSS!S50</f>
        <v/>
      </c>
      <c r="W51" s="337" t="str">
        <f>IF(INPUT!A77 ="","",DSS!CK50)</f>
        <v/>
      </c>
      <c r="X51" s="338"/>
      <c r="Y51" s="337"/>
      <c r="Z51" s="337" t="str">
        <f>IF(INPUT!A77="","",X51-V51)</f>
        <v/>
      </c>
      <c r="AA51" s="363"/>
      <c r="AB51" s="338" t="str">
        <f>IF(INPUT!A77 ="","", DSS!CM50)</f>
        <v/>
      </c>
      <c r="AC51" s="339"/>
      <c r="AD51" s="339"/>
      <c r="AE51" s="339"/>
      <c r="AG51" s="338" t="str">
        <f>IF(INPUT!A77="","",IF(M51=0,0,L51/M51))</f>
        <v/>
      </c>
      <c r="AH51" s="337" t="str">
        <f>IF(INPUT!A77 ="","",1)</f>
        <v/>
      </c>
      <c r="AI51" s="444" t="str">
        <f>IF(INPUT!A77 ="","",IF(M51=0, 0, N51/M51))</f>
        <v/>
      </c>
      <c r="AJ51" s="337" t="str">
        <f>IF(INPUT!A77 ="","",O51/M51)</f>
        <v/>
      </c>
      <c r="AK51" s="339" t="str">
        <f>IF(OR(INPUT!A77 ="", AG51=0, AI51=0),"",(AI51-AG51)/AG51)</f>
        <v/>
      </c>
      <c r="AL51" s="339"/>
      <c r="AM51" s="337" t="str">
        <f>IF(INPUT!A77 ="","",1)</f>
        <v/>
      </c>
      <c r="AN51" s="444" t="str">
        <f>IF(INPUT!A77 ="","",IF(M51=0,0,R51/M51))</f>
        <v/>
      </c>
      <c r="AO51" s="337" t="str">
        <f>IF(INPUT!A77 ="","",S51/M51)</f>
        <v/>
      </c>
      <c r="AP51" s="339" t="str">
        <f>IF(OR(INPUT!A77 ="", AG51=0,AN51=0),"",(AN51-AG51)/AG51)</f>
        <v/>
      </c>
    </row>
    <row r="52" spans="1:42" x14ac:dyDescent="0.35">
      <c r="A52" s="364" t="str">
        <f>IF(INPUT!A78 ="","",INPUT!A78)</f>
        <v/>
      </c>
      <c r="B52" s="364" t="str">
        <f>IF(INPUT!B78 ="","",INPUT!B78)</f>
        <v/>
      </c>
      <c r="D52" s="365" t="str">
        <f>IF(INPUT!A78 ="","", DSS!CH51-DSS!CJ51)</f>
        <v/>
      </c>
      <c r="E52" s="366" t="str">
        <f>IF(INPUT!A78 ="","", DSS!CJ51)</f>
        <v/>
      </c>
      <c r="F52" s="368" t="str">
        <f>IF(INPUT!A78 ="","",E52/B52)</f>
        <v/>
      </c>
      <c r="H52" s="372" t="str">
        <f>IF(INPUT!A78 ="","", DSS!CH51-DSS!CL51)</f>
        <v/>
      </c>
      <c r="I52" s="373" t="str">
        <f>IF(INPUT!A78 ="","", DSS!CL51)</f>
        <v/>
      </c>
      <c r="J52" s="369" t="str">
        <f>IF(INPUT!A78 ="","", I52/B52)</f>
        <v/>
      </c>
      <c r="L52" s="502" t="str">
        <f>IF(INPUT!A78 ="","",DSS!N51)</f>
        <v/>
      </c>
      <c r="M52" s="507" t="str">
        <f>IF(INPUT!B78 ="","",DSS!O51)</f>
        <v/>
      </c>
      <c r="N52" s="510"/>
      <c r="O52" s="510"/>
      <c r="P52" s="368" t="str">
        <f>IF(OR(INPUT!A78="",L52=0, N52=0),"",(N52-L52)/L52)</f>
        <v/>
      </c>
      <c r="Q52" s="339"/>
      <c r="R52" s="373"/>
      <c r="S52" s="513"/>
      <c r="T52" s="369" t="str">
        <f>IF(OR(INPUT!A78="",L52=0, R52=0),"",(R52-L52)/L52)</f>
        <v/>
      </c>
      <c r="V52" s="380" t="str">
        <f>DSS!S51</f>
        <v/>
      </c>
      <c r="W52" s="366" t="str">
        <f>IF(INPUT!A78 ="","",DSS!CK51)</f>
        <v/>
      </c>
      <c r="X52" s="365"/>
      <c r="Y52" s="365"/>
      <c r="Z52" s="365" t="str">
        <f>IF(INPUT!A78="","",X52-V52)</f>
        <v/>
      </c>
      <c r="AA52" s="363"/>
      <c r="AB52" s="372" t="str">
        <f>IF(INPUT!A78 ="","", DSS!CM51)</f>
        <v/>
      </c>
      <c r="AC52" s="369"/>
      <c r="AD52" s="369"/>
      <c r="AE52" s="369"/>
      <c r="AG52" s="380" t="str">
        <f>IF(INPUT!A78="","",IF(M52=0,0,L52/M52))</f>
        <v/>
      </c>
      <c r="AH52" s="366" t="str">
        <f>IF(INPUT!A78 ="","",1)</f>
        <v/>
      </c>
      <c r="AI52" s="556" t="str">
        <f>IF(INPUT!A78 ="","",IF(M52=0, 0, N52/M52))</f>
        <v/>
      </c>
      <c r="AJ52" s="366" t="str">
        <f>IF(INPUT!A78 ="","",O52/M52)</f>
        <v/>
      </c>
      <c r="AK52" s="370" t="str">
        <f>IF(OR(INPUT!A78 ="", AG52=0, AI52=0),"",(AI52-AG52)/AG52)</f>
        <v/>
      </c>
      <c r="AL52" s="339"/>
      <c r="AM52" s="373" t="str">
        <f>IF(INPUT!A78 ="","",1)</f>
        <v/>
      </c>
      <c r="AN52" s="513" t="str">
        <f>IF(INPUT!A78 ="","",IF(M52=0,0,R52/M52))</f>
        <v/>
      </c>
      <c r="AO52" s="373" t="str">
        <f>IF(INPUT!A78 ="","",S52/M52)</f>
        <v/>
      </c>
      <c r="AP52" s="369" t="str">
        <f>IF(OR(INPUT!A78 ="", AG52=0,AN52=0),"",(AN52-AG52)/AG52)</f>
        <v/>
      </c>
    </row>
    <row r="53" spans="1:42" x14ac:dyDescent="0.35">
      <c r="A53" s="337" t="str">
        <f>IF(INPUT!A79 ="","",INPUT!A79)</f>
        <v/>
      </c>
      <c r="B53" s="337" t="str">
        <f>IF(INPUT!B79 ="","",INPUT!B79)</f>
        <v/>
      </c>
      <c r="D53" s="338" t="str">
        <f>IF(INPUT!A79 ="","", DSS!CH52-DSS!CJ52)</f>
        <v/>
      </c>
      <c r="E53" s="337" t="str">
        <f>IF(INPUT!A79 ="","", DSS!CJ52)</f>
        <v/>
      </c>
      <c r="F53" s="340" t="str">
        <f>IF(INPUT!A79 ="","",E53/B53)</f>
        <v/>
      </c>
      <c r="H53" s="338" t="str">
        <f>IF(INPUT!A79 ="","", DSS!CH52-DSS!CL52)</f>
        <v/>
      </c>
      <c r="I53" s="337" t="str">
        <f>IF(INPUT!A79 ="","", DSS!CL52)</f>
        <v/>
      </c>
      <c r="J53" s="339" t="str">
        <f>IF(INPUT!A79 ="","", I53/B53)</f>
        <v/>
      </c>
      <c r="L53" s="503" t="str">
        <f>IF(INPUT!A79 ="","",DSS!N52)</f>
        <v/>
      </c>
      <c r="M53" s="508" t="str">
        <f>IF(INPUT!B79 ="","",DSS!O52)</f>
        <v/>
      </c>
      <c r="N53" s="443"/>
      <c r="O53" s="444"/>
      <c r="P53" s="339" t="str">
        <f>IF(OR(INPUT!A79="",L53=0, N53=0),"",(N53-L53)/L53)</f>
        <v/>
      </c>
      <c r="Q53" s="339"/>
      <c r="R53" s="337"/>
      <c r="S53" s="444"/>
      <c r="T53" s="339" t="str">
        <f>IF(OR(INPUT!A79="",L53=0, R53=0),"",(R53-L53)/L53)</f>
        <v/>
      </c>
      <c r="V53" s="338" t="str">
        <f>DSS!S52</f>
        <v/>
      </c>
      <c r="W53" s="337" t="str">
        <f>IF(INPUT!A79 ="","",DSS!CK52)</f>
        <v/>
      </c>
      <c r="X53" s="338"/>
      <c r="Y53" s="337"/>
      <c r="Z53" s="337" t="str">
        <f>IF(INPUT!A79="","",X53-V53)</f>
        <v/>
      </c>
      <c r="AA53" s="363"/>
      <c r="AB53" s="338" t="str">
        <f>IF(INPUT!A79 ="","", DSS!CM52)</f>
        <v/>
      </c>
      <c r="AC53" s="339"/>
      <c r="AD53" s="339"/>
      <c r="AE53" s="339"/>
      <c r="AG53" s="338" t="str">
        <f>IF(INPUT!A79="","",IF(M53=0,0,L53/M53))</f>
        <v/>
      </c>
      <c r="AH53" s="337" t="str">
        <f>IF(INPUT!A79 ="","",1)</f>
        <v/>
      </c>
      <c r="AI53" s="444" t="str">
        <f>IF(INPUT!A79 ="","",IF(M53=0, 0, N53/M53))</f>
        <v/>
      </c>
      <c r="AJ53" s="337" t="str">
        <f>IF(INPUT!A79 ="","",O53/M53)</f>
        <v/>
      </c>
      <c r="AK53" s="339" t="str">
        <f>IF(OR(INPUT!A79 ="", AG53=0, AI53=0),"",(AI53-AG53)/AG53)</f>
        <v/>
      </c>
      <c r="AL53" s="339"/>
      <c r="AM53" s="337" t="str">
        <f>IF(INPUT!A79 ="","",1)</f>
        <v/>
      </c>
      <c r="AN53" s="444" t="str">
        <f>IF(INPUT!A79 ="","",IF(M53=0,0,R53/M53))</f>
        <v/>
      </c>
      <c r="AO53" s="337" t="str">
        <f>IF(INPUT!A79 ="","",S53/M53)</f>
        <v/>
      </c>
      <c r="AP53" s="339" t="str">
        <f>IF(OR(INPUT!A79 ="", AG53=0,AN53=0),"",(AN53-AG53)/AG53)</f>
        <v/>
      </c>
    </row>
    <row r="54" spans="1:42" x14ac:dyDescent="0.35">
      <c r="A54" s="364" t="str">
        <f>IF(INPUT!A80 ="","",INPUT!A80)</f>
        <v/>
      </c>
      <c r="B54" s="364" t="str">
        <f>IF(INPUT!B80 ="","",INPUT!B80)</f>
        <v/>
      </c>
      <c r="D54" s="365" t="str">
        <f>IF(INPUT!A80 ="","", DSS!CH53-DSS!CJ53)</f>
        <v/>
      </c>
      <c r="E54" s="366" t="str">
        <f>IF(INPUT!A80 ="","", DSS!CJ53)</f>
        <v/>
      </c>
      <c r="F54" s="368" t="str">
        <f>IF(INPUT!A80 ="","",E54/B54)</f>
        <v/>
      </c>
      <c r="H54" s="372" t="str">
        <f>IF(INPUT!A80 ="","", DSS!CH53-DSS!CL53)</f>
        <v/>
      </c>
      <c r="I54" s="373" t="str">
        <f>IF(INPUT!A80 ="","", DSS!CL53)</f>
        <v/>
      </c>
      <c r="J54" s="369" t="str">
        <f>IF(INPUT!A80 ="","", I54/B54)</f>
        <v/>
      </c>
      <c r="L54" s="502" t="str">
        <f>IF(INPUT!A80 ="","",DSS!N53)</f>
        <v/>
      </c>
      <c r="M54" s="507" t="str">
        <f>IF(INPUT!B80 ="","",DSS!O53)</f>
        <v/>
      </c>
      <c r="N54" s="510"/>
      <c r="O54" s="510"/>
      <c r="P54" s="368" t="str">
        <f>IF(OR(INPUT!A80="",L54=0, N54=0),"",(N54-L54)/L54)</f>
        <v/>
      </c>
      <c r="Q54" s="339"/>
      <c r="R54" s="373"/>
      <c r="S54" s="513"/>
      <c r="T54" s="369" t="str">
        <f>IF(OR(INPUT!A80="",L54=0, R54=0),"",(R54-L54)/L54)</f>
        <v/>
      </c>
      <c r="V54" s="380" t="str">
        <f>DSS!S53</f>
        <v/>
      </c>
      <c r="W54" s="366" t="str">
        <f>IF(INPUT!A80 ="","",DSS!CK53)</f>
        <v/>
      </c>
      <c r="X54" s="365"/>
      <c r="Y54" s="365"/>
      <c r="Z54" s="365" t="str">
        <f>IF(INPUT!A80="","",X54-V54)</f>
        <v/>
      </c>
      <c r="AA54" s="363"/>
      <c r="AB54" s="372" t="str">
        <f>IF(INPUT!A80 ="","", DSS!CM53)</f>
        <v/>
      </c>
      <c r="AC54" s="369"/>
      <c r="AD54" s="369"/>
      <c r="AE54" s="369"/>
      <c r="AG54" s="380" t="str">
        <f>IF(INPUT!A80="","",IF(M54=0,0,L54/M54))</f>
        <v/>
      </c>
      <c r="AH54" s="366" t="str">
        <f>IF(INPUT!A80 ="","",1)</f>
        <v/>
      </c>
      <c r="AI54" s="556" t="str">
        <f>IF(INPUT!A80 ="","",IF(M54=0, 0, N54/M54))</f>
        <v/>
      </c>
      <c r="AJ54" s="366" t="str">
        <f>IF(INPUT!A80 ="","",O54/M54)</f>
        <v/>
      </c>
      <c r="AK54" s="370" t="str">
        <f>IF(OR(INPUT!A80 ="", AG54=0, AI54=0),"",(AI54-AG54)/AG54)</f>
        <v/>
      </c>
      <c r="AL54" s="339"/>
      <c r="AM54" s="373" t="str">
        <f>IF(INPUT!A80 ="","",1)</f>
        <v/>
      </c>
      <c r="AN54" s="513" t="str">
        <f>IF(INPUT!A80 ="","",IF(M54=0,0,R54/M54))</f>
        <v/>
      </c>
      <c r="AO54" s="373" t="str">
        <f>IF(INPUT!A80 ="","",S54/M54)</f>
        <v/>
      </c>
      <c r="AP54" s="369" t="str">
        <f>IF(OR(INPUT!A80 ="", AG54=0,AN54=0),"",(AN54-AG54)/AG54)</f>
        <v/>
      </c>
    </row>
    <row r="55" spans="1:42" x14ac:dyDescent="0.35">
      <c r="A55" s="337" t="str">
        <f>IF(INPUT!A81 ="","",INPUT!A81)</f>
        <v/>
      </c>
      <c r="B55" s="337" t="str">
        <f>IF(INPUT!B81 ="","",INPUT!B81)</f>
        <v/>
      </c>
      <c r="D55" s="338" t="str">
        <f>IF(INPUT!A81 ="","", DSS!CH54-DSS!CJ54)</f>
        <v/>
      </c>
      <c r="E55" s="337" t="str">
        <f>IF(INPUT!A81 ="","", DSS!CJ54)</f>
        <v/>
      </c>
      <c r="F55" s="340" t="str">
        <f>IF(INPUT!A81 ="","",E55/B55)</f>
        <v/>
      </c>
      <c r="H55" s="338" t="str">
        <f>IF(INPUT!A81 ="","", DSS!CH54-DSS!CL54)</f>
        <v/>
      </c>
      <c r="I55" s="337" t="str">
        <f>IF(INPUT!A81 ="","", DSS!CL54)</f>
        <v/>
      </c>
      <c r="J55" s="339" t="str">
        <f>IF(INPUT!A81 ="","", I55/B55)</f>
        <v/>
      </c>
      <c r="L55" s="503" t="str">
        <f>IF(INPUT!A81 ="","",DSS!N54)</f>
        <v/>
      </c>
      <c r="M55" s="508" t="str">
        <f>IF(INPUT!B81 ="","",DSS!O54)</f>
        <v/>
      </c>
      <c r="N55" s="443"/>
      <c r="O55" s="444"/>
      <c r="P55" s="339" t="str">
        <f>IF(OR(INPUT!A81="",L55=0, N55=0),"",(N55-L55)/L55)</f>
        <v/>
      </c>
      <c r="Q55" s="339"/>
      <c r="R55" s="337"/>
      <c r="S55" s="444"/>
      <c r="T55" s="339" t="str">
        <f>IF(OR(INPUT!A81="",L55=0, R55=0),"",(R55-L55)/L55)</f>
        <v/>
      </c>
      <c r="V55" s="338" t="str">
        <f>DSS!S54</f>
        <v/>
      </c>
      <c r="W55" s="337" t="str">
        <f>IF(INPUT!A81 ="","",DSS!CK54)</f>
        <v/>
      </c>
      <c r="X55" s="338"/>
      <c r="Y55" s="337"/>
      <c r="Z55" s="337" t="str">
        <f>IF(INPUT!A81="","",X55-V55)</f>
        <v/>
      </c>
      <c r="AA55" s="363"/>
      <c r="AB55" s="338" t="str">
        <f>IF(INPUT!A81 ="","", DSS!CM54)</f>
        <v/>
      </c>
      <c r="AC55" s="339"/>
      <c r="AD55" s="339"/>
      <c r="AE55" s="339"/>
      <c r="AG55" s="338" t="str">
        <f>IF(INPUT!A81="","",IF(M55=0,0,L55/M55))</f>
        <v/>
      </c>
      <c r="AH55" s="337" t="str">
        <f>IF(INPUT!A81 ="","",1)</f>
        <v/>
      </c>
      <c r="AI55" s="444" t="str">
        <f>IF(INPUT!A81 ="","",IF(M55=0, 0, N55/M55))</f>
        <v/>
      </c>
      <c r="AJ55" s="337" t="str">
        <f>IF(INPUT!A81 ="","",O55/M55)</f>
        <v/>
      </c>
      <c r="AK55" s="339" t="str">
        <f>IF(OR(INPUT!A81 ="", AG55=0, AI55=0),"",(AI55-AG55)/AG55)</f>
        <v/>
      </c>
      <c r="AL55" s="339"/>
      <c r="AM55" s="337" t="str">
        <f>IF(INPUT!A81 ="","",1)</f>
        <v/>
      </c>
      <c r="AN55" s="444" t="str">
        <f>IF(INPUT!A81 ="","",IF(M55=0,0,R55/M55))</f>
        <v/>
      </c>
      <c r="AO55" s="337" t="str">
        <f>IF(INPUT!A81 ="","",S55/M55)</f>
        <v/>
      </c>
      <c r="AP55" s="339" t="str">
        <f>IF(OR(INPUT!A81 ="", AG55=0,AN55=0),"",(AN55-AG55)/AG55)</f>
        <v/>
      </c>
    </row>
    <row r="56" spans="1:42" x14ac:dyDescent="0.35">
      <c r="A56" s="364" t="str">
        <f>IF(INPUT!A82 ="","",INPUT!A82)</f>
        <v/>
      </c>
      <c r="B56" s="364" t="str">
        <f>IF(INPUT!B82 ="","",INPUT!B82)</f>
        <v/>
      </c>
      <c r="D56" s="365" t="str">
        <f>IF(INPUT!A82 ="","", DSS!CH55-DSS!CJ55)</f>
        <v/>
      </c>
      <c r="E56" s="366" t="str">
        <f>IF(INPUT!A82 ="","", DSS!CJ55)</f>
        <v/>
      </c>
      <c r="F56" s="368" t="str">
        <f>IF(INPUT!A82 ="","",E56/B56)</f>
        <v/>
      </c>
      <c r="H56" s="372" t="str">
        <f>IF(INPUT!A82 ="","", DSS!CH55-DSS!CL55)</f>
        <v/>
      </c>
      <c r="I56" s="373" t="str">
        <f>IF(INPUT!A82 ="","", DSS!CL55)</f>
        <v/>
      </c>
      <c r="J56" s="369" t="str">
        <f>IF(INPUT!A82 ="","", I56/B56)</f>
        <v/>
      </c>
      <c r="L56" s="502" t="str">
        <f>IF(INPUT!A82 ="","",DSS!N55)</f>
        <v/>
      </c>
      <c r="M56" s="507" t="str">
        <f>IF(INPUT!B82 ="","",DSS!O55)</f>
        <v/>
      </c>
      <c r="N56" s="510"/>
      <c r="O56" s="510"/>
      <c r="P56" s="368" t="str">
        <f>IF(OR(INPUT!A82="",L56=0, N56=0),"",(N56-L56)/L56)</f>
        <v/>
      </c>
      <c r="Q56" s="339"/>
      <c r="R56" s="373"/>
      <c r="S56" s="513"/>
      <c r="T56" s="369" t="str">
        <f>IF(OR(INPUT!A82="",L56=0, R56=0),"",(R56-L56)/L56)</f>
        <v/>
      </c>
      <c r="V56" s="380" t="str">
        <f>DSS!S55</f>
        <v/>
      </c>
      <c r="W56" s="366" t="str">
        <f>IF(INPUT!A82 ="","",DSS!CK55)</f>
        <v/>
      </c>
      <c r="X56" s="365"/>
      <c r="Y56" s="365"/>
      <c r="Z56" s="365" t="str">
        <f>IF(INPUT!A82="","",X56-V56)</f>
        <v/>
      </c>
      <c r="AA56" s="363"/>
      <c r="AB56" s="372" t="str">
        <f>IF(INPUT!A82 ="","", DSS!CM55)</f>
        <v/>
      </c>
      <c r="AC56" s="369"/>
      <c r="AD56" s="369"/>
      <c r="AE56" s="369"/>
      <c r="AG56" s="380" t="str">
        <f>IF(INPUT!A82="","",IF(M56=0,0,L56/M56))</f>
        <v/>
      </c>
      <c r="AH56" s="366" t="str">
        <f>IF(INPUT!A82 ="","",1)</f>
        <v/>
      </c>
      <c r="AI56" s="556" t="str">
        <f>IF(INPUT!A82 ="","",IF(M56=0, 0, N56/M56))</f>
        <v/>
      </c>
      <c r="AJ56" s="366" t="str">
        <f>IF(INPUT!A82 ="","",O56/M56)</f>
        <v/>
      </c>
      <c r="AK56" s="370" t="str">
        <f>IF(OR(INPUT!A82 ="", AG56=0, AI56=0),"",(AI56-AG56)/AG56)</f>
        <v/>
      </c>
      <c r="AL56" s="339"/>
      <c r="AM56" s="373" t="str">
        <f>IF(INPUT!A82 ="","",1)</f>
        <v/>
      </c>
      <c r="AN56" s="513" t="str">
        <f>IF(INPUT!A82 ="","",IF(M56=0,0,R56/M56))</f>
        <v/>
      </c>
      <c r="AO56" s="373" t="str">
        <f>IF(INPUT!A82 ="","",S56/M56)</f>
        <v/>
      </c>
      <c r="AP56" s="369" t="str">
        <f>IF(OR(INPUT!A82 ="", AG56=0,AN56=0),"",(AN56-AG56)/AG56)</f>
        <v/>
      </c>
    </row>
    <row r="57" spans="1:42" x14ac:dyDescent="0.35">
      <c r="A57" s="337" t="str">
        <f>IF(INPUT!A83 ="","",INPUT!A83)</f>
        <v/>
      </c>
      <c r="B57" s="337" t="str">
        <f>IF(INPUT!B83 ="","",INPUT!B83)</f>
        <v/>
      </c>
      <c r="D57" s="338" t="str">
        <f>IF(INPUT!A83 ="","", DSS!CH56-DSS!CJ56)</f>
        <v/>
      </c>
      <c r="E57" s="337" t="str">
        <f>IF(INPUT!A83 ="","", DSS!CJ56)</f>
        <v/>
      </c>
      <c r="F57" s="340" t="str">
        <f>IF(INPUT!A83 ="","",E57/B57)</f>
        <v/>
      </c>
      <c r="H57" s="338" t="str">
        <f>IF(INPUT!A83 ="","", DSS!CH56-DSS!CL56)</f>
        <v/>
      </c>
      <c r="I57" s="337" t="str">
        <f>IF(INPUT!A83 ="","", DSS!CL56)</f>
        <v/>
      </c>
      <c r="J57" s="339" t="str">
        <f>IF(INPUT!A83 ="","", I57/B57)</f>
        <v/>
      </c>
      <c r="L57" s="503" t="str">
        <f>IF(INPUT!A83 ="","",DSS!N56)</f>
        <v/>
      </c>
      <c r="M57" s="508" t="str">
        <f>IF(INPUT!B83 ="","",DSS!O56)</f>
        <v/>
      </c>
      <c r="N57" s="443"/>
      <c r="O57" s="444"/>
      <c r="P57" s="339" t="str">
        <f>IF(OR(INPUT!A83="",L57=0, N57=0),"",(N57-L57)/L57)</f>
        <v/>
      </c>
      <c r="Q57" s="339"/>
      <c r="R57" s="337"/>
      <c r="S57" s="444"/>
      <c r="T57" s="339" t="str">
        <f>IF(OR(INPUT!A83="",L57=0, R57=0),"",(R57-L57)/L57)</f>
        <v/>
      </c>
      <c r="V57" s="338" t="str">
        <f>DSS!S56</f>
        <v/>
      </c>
      <c r="W57" s="337" t="str">
        <f>IF(INPUT!A83 ="","",DSS!CK56)</f>
        <v/>
      </c>
      <c r="X57" s="338"/>
      <c r="Y57" s="337"/>
      <c r="Z57" s="337" t="str">
        <f>IF(INPUT!A83="","",X57-V57)</f>
        <v/>
      </c>
      <c r="AA57" s="363"/>
      <c r="AB57" s="338" t="str">
        <f>IF(INPUT!A83 ="","", DSS!CM56)</f>
        <v/>
      </c>
      <c r="AC57" s="339"/>
      <c r="AD57" s="339"/>
      <c r="AE57" s="339"/>
      <c r="AG57" s="338" t="str">
        <f>IF(INPUT!A83="","",IF(M57=0,0,L57/M57))</f>
        <v/>
      </c>
      <c r="AH57" s="337" t="str">
        <f>IF(INPUT!A83 ="","",1)</f>
        <v/>
      </c>
      <c r="AI57" s="444" t="str">
        <f>IF(INPUT!A83 ="","",IF(M57=0, 0, N57/M57))</f>
        <v/>
      </c>
      <c r="AJ57" s="337" t="str">
        <f>IF(INPUT!A83 ="","",O57/M57)</f>
        <v/>
      </c>
      <c r="AK57" s="339" t="str">
        <f>IF(OR(INPUT!A83 ="", AG57=0, AI57=0),"",(AI57-AG57)/AG57)</f>
        <v/>
      </c>
      <c r="AL57" s="339"/>
      <c r="AM57" s="337" t="str">
        <f>IF(INPUT!A83 ="","",1)</f>
        <v/>
      </c>
      <c r="AN57" s="444" t="str">
        <f>IF(INPUT!A83 ="","",IF(M57=0,0,R57/M57))</f>
        <v/>
      </c>
      <c r="AO57" s="337" t="str">
        <f>IF(INPUT!A83 ="","",S57/M57)</f>
        <v/>
      </c>
      <c r="AP57" s="339" t="str">
        <f>IF(OR(INPUT!A83 ="", AG57=0,AN57=0),"",(AN57-AG57)/AG57)</f>
        <v/>
      </c>
    </row>
    <row r="58" spans="1:42" x14ac:dyDescent="0.35">
      <c r="A58" s="364" t="str">
        <f>IF(INPUT!A84 ="","",INPUT!A84)</f>
        <v/>
      </c>
      <c r="B58" s="364" t="str">
        <f>IF(INPUT!B84 ="","",INPUT!B84)</f>
        <v/>
      </c>
      <c r="D58" s="365" t="str">
        <f>IF(INPUT!A84 ="","", DSS!CH57-DSS!CJ57)</f>
        <v/>
      </c>
      <c r="E58" s="366" t="str">
        <f>IF(INPUT!A84 ="","", DSS!CJ57)</f>
        <v/>
      </c>
      <c r="F58" s="368" t="str">
        <f>IF(INPUT!A84 ="","",E58/B58)</f>
        <v/>
      </c>
      <c r="H58" s="372" t="str">
        <f>IF(INPUT!A84 ="","", DSS!CH57-DSS!CL57)</f>
        <v/>
      </c>
      <c r="I58" s="373" t="str">
        <f>IF(INPUT!A84 ="","", DSS!CL57)</f>
        <v/>
      </c>
      <c r="J58" s="369" t="str">
        <f>IF(INPUT!A84 ="","", I58/B58)</f>
        <v/>
      </c>
      <c r="L58" s="502" t="str">
        <f>IF(INPUT!A84 ="","",DSS!N57)</f>
        <v/>
      </c>
      <c r="M58" s="507" t="str">
        <f>IF(INPUT!B84 ="","",DSS!O57)</f>
        <v/>
      </c>
      <c r="N58" s="510"/>
      <c r="O58" s="510"/>
      <c r="P58" s="368" t="str">
        <f>IF(OR(INPUT!A84="",L58=0, N58=0),"",(N58-L58)/L58)</f>
        <v/>
      </c>
      <c r="Q58" s="339"/>
      <c r="R58" s="373"/>
      <c r="S58" s="513"/>
      <c r="T58" s="369" t="str">
        <f>IF(OR(INPUT!A84="",L58=0, R58=0),"",(R58-L58)/L58)</f>
        <v/>
      </c>
      <c r="V58" s="380" t="str">
        <f>DSS!S57</f>
        <v/>
      </c>
      <c r="W58" s="366" t="str">
        <f>IF(INPUT!A84 ="","",DSS!CK57)</f>
        <v/>
      </c>
      <c r="X58" s="365"/>
      <c r="Y58" s="365"/>
      <c r="Z58" s="365" t="str">
        <f>IF(INPUT!A84="","",X58-V58)</f>
        <v/>
      </c>
      <c r="AA58" s="363"/>
      <c r="AB58" s="372" t="str">
        <f>IF(INPUT!A84 ="","", DSS!CM57)</f>
        <v/>
      </c>
      <c r="AC58" s="369"/>
      <c r="AD58" s="369"/>
      <c r="AE58" s="369"/>
      <c r="AG58" s="380" t="str">
        <f>IF(INPUT!A84="","",IF(M58=0,0,L58/M58))</f>
        <v/>
      </c>
      <c r="AH58" s="366" t="str">
        <f>IF(INPUT!A84 ="","",1)</f>
        <v/>
      </c>
      <c r="AI58" s="556" t="str">
        <f>IF(INPUT!A84 ="","",IF(M58=0, 0, N58/M58))</f>
        <v/>
      </c>
      <c r="AJ58" s="366" t="str">
        <f>IF(INPUT!A84 ="","",O58/M58)</f>
        <v/>
      </c>
      <c r="AK58" s="370" t="str">
        <f>IF(OR(INPUT!A84 ="", AG58=0, AI58=0),"",(AI58-AG58)/AG58)</f>
        <v/>
      </c>
      <c r="AL58" s="339"/>
      <c r="AM58" s="373" t="str">
        <f>IF(INPUT!A84 ="","",1)</f>
        <v/>
      </c>
      <c r="AN58" s="513" t="str">
        <f>IF(INPUT!A84 ="","",IF(M58=0,0,R58/M58))</f>
        <v/>
      </c>
      <c r="AO58" s="373" t="str">
        <f>IF(INPUT!A84 ="","",S58/M58)</f>
        <v/>
      </c>
      <c r="AP58" s="369" t="str">
        <f>IF(OR(INPUT!A84 ="", AG58=0,AN58=0),"",(AN58-AG58)/AG58)</f>
        <v/>
      </c>
    </row>
    <row r="59" spans="1:42" x14ac:dyDescent="0.35">
      <c r="A59" s="337" t="str">
        <f>IF(INPUT!A85 ="","",INPUT!A85)</f>
        <v/>
      </c>
      <c r="B59" s="337" t="str">
        <f>IF(INPUT!B85 ="","",INPUT!B85)</f>
        <v/>
      </c>
      <c r="D59" s="338" t="str">
        <f>IF(INPUT!A85 ="","", DSS!CH58-DSS!CJ58)</f>
        <v/>
      </c>
      <c r="E59" s="337" t="str">
        <f>IF(INPUT!A85 ="","", DSS!CJ58)</f>
        <v/>
      </c>
      <c r="F59" s="340" t="str">
        <f>IF(INPUT!A85 ="","",E59/B59)</f>
        <v/>
      </c>
      <c r="H59" s="338" t="str">
        <f>IF(INPUT!A85 ="","", DSS!CH58-DSS!CL58)</f>
        <v/>
      </c>
      <c r="I59" s="337" t="str">
        <f>IF(INPUT!A85 ="","", DSS!CL58)</f>
        <v/>
      </c>
      <c r="J59" s="339" t="str">
        <f>IF(INPUT!A85 ="","", I59/B59)</f>
        <v/>
      </c>
      <c r="L59" s="503" t="str">
        <f>IF(INPUT!A85 ="","",DSS!N58)</f>
        <v/>
      </c>
      <c r="M59" s="508" t="str">
        <f>IF(INPUT!B85 ="","",DSS!O58)</f>
        <v/>
      </c>
      <c r="N59" s="443"/>
      <c r="O59" s="444"/>
      <c r="P59" s="339" t="str">
        <f>IF(OR(INPUT!A85="",L59=0, N59=0),"",(N59-L59)/L59)</f>
        <v/>
      </c>
      <c r="Q59" s="339"/>
      <c r="R59" s="337"/>
      <c r="S59" s="444"/>
      <c r="T59" s="339" t="str">
        <f>IF(OR(INPUT!A85="",L59=0, R59=0),"",(R59-L59)/L59)</f>
        <v/>
      </c>
      <c r="V59" s="338" t="str">
        <f>DSS!S58</f>
        <v/>
      </c>
      <c r="W59" s="337" t="str">
        <f>IF(INPUT!A85 ="","",DSS!CK58)</f>
        <v/>
      </c>
      <c r="X59" s="338"/>
      <c r="Y59" s="337"/>
      <c r="Z59" s="337" t="str">
        <f>IF(INPUT!A85="","",X59-V59)</f>
        <v/>
      </c>
      <c r="AA59" s="363"/>
      <c r="AB59" s="338" t="str">
        <f>IF(INPUT!A85 ="","", DSS!CM58)</f>
        <v/>
      </c>
      <c r="AC59" s="339"/>
      <c r="AD59" s="339"/>
      <c r="AE59" s="339"/>
      <c r="AG59" s="338" t="str">
        <f>IF(INPUT!A85="","",IF(M59=0,0,L59/M59))</f>
        <v/>
      </c>
      <c r="AH59" s="337" t="str">
        <f>IF(INPUT!A85 ="","",1)</f>
        <v/>
      </c>
      <c r="AI59" s="444" t="str">
        <f>IF(INPUT!A85 ="","",IF(M59=0, 0, N59/M59))</f>
        <v/>
      </c>
      <c r="AJ59" s="337" t="str">
        <f>IF(INPUT!A85 ="","",O59/M59)</f>
        <v/>
      </c>
      <c r="AK59" s="339" t="str">
        <f>IF(OR(INPUT!A85 ="", AG59=0, AI59=0),"",(AI59-AG59)/AG59)</f>
        <v/>
      </c>
      <c r="AL59" s="339"/>
      <c r="AM59" s="337" t="str">
        <f>IF(INPUT!A85 ="","",1)</f>
        <v/>
      </c>
      <c r="AN59" s="444" t="str">
        <f>IF(INPUT!A85 ="","",IF(M59=0,0,R59/M59))</f>
        <v/>
      </c>
      <c r="AO59" s="337" t="str">
        <f>IF(INPUT!A85 ="","",S59/M59)</f>
        <v/>
      </c>
      <c r="AP59" s="339" t="str">
        <f>IF(OR(INPUT!A85 ="", AG59=0,AN59=0),"",(AN59-AG59)/AG59)</f>
        <v/>
      </c>
    </row>
    <row r="60" spans="1:42" x14ac:dyDescent="0.35">
      <c r="A60" s="364" t="str">
        <f>IF(INPUT!A86 ="","",INPUT!A86)</f>
        <v/>
      </c>
      <c r="B60" s="364" t="str">
        <f>IF(INPUT!B86 ="","",INPUT!B86)</f>
        <v/>
      </c>
      <c r="D60" s="365" t="str">
        <f>IF(INPUT!A86 ="","", DSS!CH59-DSS!CJ59)</f>
        <v/>
      </c>
      <c r="E60" s="366" t="str">
        <f>IF(INPUT!A86 ="","", DSS!CJ59)</f>
        <v/>
      </c>
      <c r="F60" s="368" t="str">
        <f>IF(INPUT!A86 ="","",E60/B60)</f>
        <v/>
      </c>
      <c r="H60" s="372" t="str">
        <f>IF(INPUT!A86 ="","", DSS!CH59-DSS!CL59)</f>
        <v/>
      </c>
      <c r="I60" s="373" t="str">
        <f>IF(INPUT!A86 ="","", DSS!CL59)</f>
        <v/>
      </c>
      <c r="J60" s="369" t="str">
        <f>IF(INPUT!A86 ="","", I60/B60)</f>
        <v/>
      </c>
      <c r="L60" s="502" t="str">
        <f>IF(INPUT!A86 ="","",DSS!N59)</f>
        <v/>
      </c>
      <c r="M60" s="507" t="str">
        <f>IF(INPUT!B86 ="","",DSS!O59)</f>
        <v/>
      </c>
      <c r="N60" s="510"/>
      <c r="O60" s="510"/>
      <c r="P60" s="368" t="str">
        <f>IF(OR(INPUT!A86="",L60=0, N60=0),"",(N60-L60)/L60)</f>
        <v/>
      </c>
      <c r="Q60" s="339"/>
      <c r="R60" s="373"/>
      <c r="S60" s="513"/>
      <c r="T60" s="369" t="str">
        <f>IF(OR(INPUT!A86="",L60=0, R60=0),"",(R60-L60)/L60)</f>
        <v/>
      </c>
      <c r="V60" s="380" t="str">
        <f>DSS!S59</f>
        <v/>
      </c>
      <c r="W60" s="366" t="str">
        <f>IF(INPUT!A86 ="","",DSS!CK59)</f>
        <v/>
      </c>
      <c r="X60" s="365"/>
      <c r="Y60" s="365"/>
      <c r="Z60" s="365" t="str">
        <f>IF(INPUT!A86="","",X60-V60)</f>
        <v/>
      </c>
      <c r="AA60" s="363"/>
      <c r="AB60" s="372" t="str">
        <f>IF(INPUT!A86 ="","", DSS!CM59)</f>
        <v/>
      </c>
      <c r="AC60" s="369"/>
      <c r="AD60" s="369"/>
      <c r="AE60" s="369"/>
      <c r="AG60" s="380" t="str">
        <f>IF(INPUT!A86="","",IF(M60=0,0,L60/M60))</f>
        <v/>
      </c>
      <c r="AH60" s="366" t="str">
        <f>IF(INPUT!A86 ="","",1)</f>
        <v/>
      </c>
      <c r="AI60" s="556" t="str">
        <f>IF(INPUT!A86 ="","",IF(M60=0, 0, N60/M60))</f>
        <v/>
      </c>
      <c r="AJ60" s="366" t="str">
        <f>IF(INPUT!A86 ="","",O60/M60)</f>
        <v/>
      </c>
      <c r="AK60" s="370" t="str">
        <f>IF(OR(INPUT!A86 ="", AG60=0, AI60=0),"",(AI60-AG60)/AG60)</f>
        <v/>
      </c>
      <c r="AL60" s="339"/>
      <c r="AM60" s="373" t="str">
        <f>IF(INPUT!A86 ="","",1)</f>
        <v/>
      </c>
      <c r="AN60" s="513" t="str">
        <f>IF(INPUT!A86 ="","",IF(M60=0,0,R60/M60))</f>
        <v/>
      </c>
      <c r="AO60" s="373" t="str">
        <f>IF(INPUT!A86 ="","",S60/M60)</f>
        <v/>
      </c>
      <c r="AP60" s="369" t="str">
        <f>IF(OR(INPUT!A86 ="", AG60=0,AN60=0),"",(AN60-AG60)/AG60)</f>
        <v/>
      </c>
    </row>
    <row r="61" spans="1:42" x14ac:dyDescent="0.35">
      <c r="A61" s="337" t="str">
        <f>IF(INPUT!A87 ="","",INPUT!A87)</f>
        <v/>
      </c>
      <c r="B61" s="337" t="str">
        <f>IF(INPUT!B87 ="","",INPUT!B87)</f>
        <v/>
      </c>
      <c r="D61" s="338" t="str">
        <f>IF(INPUT!A87 ="","", DSS!CH60-DSS!CJ60)</f>
        <v/>
      </c>
      <c r="E61" s="337" t="str">
        <f>IF(INPUT!A87 ="","", DSS!CJ60)</f>
        <v/>
      </c>
      <c r="F61" s="340" t="str">
        <f>IF(INPUT!A87 ="","",E61/B61)</f>
        <v/>
      </c>
      <c r="H61" s="338" t="str">
        <f>IF(INPUT!A87 ="","", DSS!CH60-DSS!CL60)</f>
        <v/>
      </c>
      <c r="I61" s="337" t="str">
        <f>IF(INPUT!A87 ="","", DSS!CL60)</f>
        <v/>
      </c>
      <c r="J61" s="339" t="str">
        <f>IF(INPUT!A87 ="","", I61/B61)</f>
        <v/>
      </c>
      <c r="L61" s="503" t="str">
        <f>IF(INPUT!A87 ="","",DSS!N60)</f>
        <v/>
      </c>
      <c r="M61" s="508" t="str">
        <f>IF(INPUT!B87 ="","",DSS!O60)</f>
        <v/>
      </c>
      <c r="N61" s="443"/>
      <c r="O61" s="444"/>
      <c r="P61" s="339" t="str">
        <f>IF(OR(INPUT!A87="",L61=0, N61=0),"",(N61-L61)/L61)</f>
        <v/>
      </c>
      <c r="Q61" s="339"/>
      <c r="R61" s="337"/>
      <c r="S61" s="444"/>
      <c r="T61" s="339" t="str">
        <f>IF(OR(INPUT!A87="",L61=0, R61=0),"",(R61-L61)/L61)</f>
        <v/>
      </c>
      <c r="V61" s="338" t="str">
        <f>DSS!S60</f>
        <v/>
      </c>
      <c r="W61" s="337" t="str">
        <f>IF(INPUT!A87 ="","",DSS!CK60)</f>
        <v/>
      </c>
      <c r="X61" s="338"/>
      <c r="Y61" s="337"/>
      <c r="Z61" s="337" t="str">
        <f>IF(INPUT!A87="","",X61-V61)</f>
        <v/>
      </c>
      <c r="AA61" s="363"/>
      <c r="AB61" s="338" t="str">
        <f>IF(INPUT!A87 ="","", DSS!CM60)</f>
        <v/>
      </c>
      <c r="AC61" s="339"/>
      <c r="AD61" s="339"/>
      <c r="AE61" s="339"/>
      <c r="AG61" s="338" t="str">
        <f>IF(INPUT!A87="","",IF(M61=0,0,L61/M61))</f>
        <v/>
      </c>
      <c r="AH61" s="337" t="str">
        <f>IF(INPUT!A87 ="","",1)</f>
        <v/>
      </c>
      <c r="AI61" s="444" t="str">
        <f>IF(INPUT!A87 ="","",IF(M61=0, 0, N61/M61))</f>
        <v/>
      </c>
      <c r="AJ61" s="337" t="str">
        <f>IF(INPUT!A87 ="","",O61/M61)</f>
        <v/>
      </c>
      <c r="AK61" s="339" t="str">
        <f>IF(OR(INPUT!A87 ="", AG61=0, AI61=0),"",(AI61-AG61)/AG61)</f>
        <v/>
      </c>
      <c r="AL61" s="339"/>
      <c r="AM61" s="337" t="str">
        <f>IF(INPUT!A87 ="","",1)</f>
        <v/>
      </c>
      <c r="AN61" s="444" t="str">
        <f>IF(INPUT!A87 ="","",IF(M61=0,0,R61/M61))</f>
        <v/>
      </c>
      <c r="AO61" s="337" t="str">
        <f>IF(INPUT!A87 ="","",S61/M61)</f>
        <v/>
      </c>
      <c r="AP61" s="339" t="str">
        <f>IF(OR(INPUT!A87 ="", AG61=0,AN61=0),"",(AN61-AG61)/AG61)</f>
        <v/>
      </c>
    </row>
    <row r="62" spans="1:42" x14ac:dyDescent="0.35">
      <c r="A62" s="364" t="str">
        <f>IF(INPUT!A88 ="","",INPUT!A88)</f>
        <v/>
      </c>
      <c r="B62" s="364" t="str">
        <f>IF(INPUT!B88 ="","",INPUT!B88)</f>
        <v/>
      </c>
      <c r="D62" s="365" t="str">
        <f>IF(INPUT!A88 ="","", DSS!CH61-DSS!CJ61)</f>
        <v/>
      </c>
      <c r="E62" s="366" t="str">
        <f>IF(INPUT!A88 ="","", DSS!CJ61)</f>
        <v/>
      </c>
      <c r="F62" s="368" t="str">
        <f>IF(INPUT!A88 ="","",E62/B62)</f>
        <v/>
      </c>
      <c r="H62" s="372" t="str">
        <f>IF(INPUT!A88 ="","", DSS!CH61-DSS!CL61)</f>
        <v/>
      </c>
      <c r="I62" s="373" t="str">
        <f>IF(INPUT!A88 ="","", DSS!CL61)</f>
        <v/>
      </c>
      <c r="J62" s="369" t="str">
        <f>IF(INPUT!A88 ="","", I62/B62)</f>
        <v/>
      </c>
      <c r="L62" s="502" t="str">
        <f>IF(INPUT!A88 ="","",DSS!N61)</f>
        <v/>
      </c>
      <c r="M62" s="507" t="str">
        <f>IF(INPUT!B88 ="","",DSS!O61)</f>
        <v/>
      </c>
      <c r="N62" s="510"/>
      <c r="O62" s="510"/>
      <c r="P62" s="368" t="str">
        <f>IF(OR(INPUT!A88="",L62=0, N62=0),"",(N62-L62)/L62)</f>
        <v/>
      </c>
      <c r="Q62" s="339"/>
      <c r="R62" s="373"/>
      <c r="S62" s="513"/>
      <c r="T62" s="369" t="str">
        <f>IF(OR(INPUT!A88="",L62=0, R62=0),"",(R62-L62)/L62)</f>
        <v/>
      </c>
      <c r="V62" s="380" t="str">
        <f>DSS!S61</f>
        <v/>
      </c>
      <c r="W62" s="366" t="str">
        <f>IF(INPUT!A88 ="","",DSS!CK61)</f>
        <v/>
      </c>
      <c r="X62" s="365"/>
      <c r="Y62" s="365"/>
      <c r="Z62" s="365" t="str">
        <f>IF(INPUT!A88="","",X62-V62)</f>
        <v/>
      </c>
      <c r="AA62" s="363"/>
      <c r="AB62" s="372" t="str">
        <f>IF(INPUT!A88 ="","", DSS!CM61)</f>
        <v/>
      </c>
      <c r="AC62" s="369"/>
      <c r="AD62" s="369"/>
      <c r="AE62" s="369"/>
      <c r="AG62" s="380" t="str">
        <f>IF(INPUT!A88="","",IF(M62=0,0,L62/M62))</f>
        <v/>
      </c>
      <c r="AH62" s="366" t="str">
        <f>IF(INPUT!A88 ="","",1)</f>
        <v/>
      </c>
      <c r="AI62" s="556" t="str">
        <f>IF(INPUT!A88 ="","",IF(M62=0, 0, N62/M62))</f>
        <v/>
      </c>
      <c r="AJ62" s="366" t="str">
        <f>IF(INPUT!A88 ="","",O62/M62)</f>
        <v/>
      </c>
      <c r="AK62" s="370" t="str">
        <f>IF(OR(INPUT!A88 ="", AG62=0, AI62=0),"",(AI62-AG62)/AG62)</f>
        <v/>
      </c>
      <c r="AL62" s="339"/>
      <c r="AM62" s="373" t="str">
        <f>IF(INPUT!A88 ="","",1)</f>
        <v/>
      </c>
      <c r="AN62" s="513" t="str">
        <f>IF(INPUT!A88 ="","",IF(M62=0,0,R62/M62))</f>
        <v/>
      </c>
      <c r="AO62" s="373" t="str">
        <f>IF(INPUT!A88 ="","",S62/M62)</f>
        <v/>
      </c>
      <c r="AP62" s="369" t="str">
        <f>IF(OR(INPUT!A88 ="", AG62=0,AN62=0),"",(AN62-AG62)/AG62)</f>
        <v/>
      </c>
    </row>
    <row r="63" spans="1:42" x14ac:dyDescent="0.35">
      <c r="A63" s="337" t="str">
        <f>IF(INPUT!A89 ="","",INPUT!A89)</f>
        <v/>
      </c>
      <c r="B63" s="337" t="str">
        <f>IF(INPUT!B89 ="","",INPUT!B89)</f>
        <v/>
      </c>
      <c r="D63" s="338" t="str">
        <f>IF(INPUT!A89 ="","", DSS!CH62-DSS!CJ62)</f>
        <v/>
      </c>
      <c r="E63" s="337" t="str">
        <f>IF(INPUT!A89 ="","", DSS!CJ62)</f>
        <v/>
      </c>
      <c r="F63" s="340" t="str">
        <f>IF(INPUT!A89 ="","",E63/B63)</f>
        <v/>
      </c>
      <c r="H63" s="338" t="str">
        <f>IF(INPUT!A89 ="","", DSS!CH62-DSS!CL62)</f>
        <v/>
      </c>
      <c r="I63" s="337" t="str">
        <f>IF(INPUT!A89 ="","", DSS!CL62)</f>
        <v/>
      </c>
      <c r="J63" s="339" t="str">
        <f>IF(INPUT!A89 ="","", I63/B63)</f>
        <v/>
      </c>
      <c r="L63" s="503" t="str">
        <f>IF(INPUT!A89 ="","",DSS!N62)</f>
        <v/>
      </c>
      <c r="M63" s="508" t="str">
        <f>IF(INPUT!B89 ="","",DSS!O62)</f>
        <v/>
      </c>
      <c r="N63" s="443"/>
      <c r="O63" s="444"/>
      <c r="P63" s="339" t="str">
        <f>IF(OR(INPUT!A89="",L63=0, N63=0),"",(N63-L63)/L63)</f>
        <v/>
      </c>
      <c r="Q63" s="339"/>
      <c r="R63" s="337"/>
      <c r="S63" s="444"/>
      <c r="T63" s="339" t="str">
        <f>IF(OR(INPUT!A89="",L63=0, R63=0),"",(R63-L63)/L63)</f>
        <v/>
      </c>
      <c r="V63" s="338" t="str">
        <f>DSS!S62</f>
        <v/>
      </c>
      <c r="W63" s="337" t="str">
        <f>IF(INPUT!A89 ="","",DSS!CK62)</f>
        <v/>
      </c>
      <c r="X63" s="338"/>
      <c r="Y63" s="337"/>
      <c r="Z63" s="337" t="str">
        <f>IF(INPUT!A89="","",X63-V63)</f>
        <v/>
      </c>
      <c r="AA63" s="363"/>
      <c r="AB63" s="338" t="str">
        <f>IF(INPUT!A89 ="","", DSS!CM62)</f>
        <v/>
      </c>
      <c r="AC63" s="339"/>
      <c r="AD63" s="339"/>
      <c r="AE63" s="339"/>
      <c r="AG63" s="338" t="str">
        <f>IF(INPUT!A89="","",IF(M63=0,0,L63/M63))</f>
        <v/>
      </c>
      <c r="AH63" s="337" t="str">
        <f>IF(INPUT!A89 ="","",1)</f>
        <v/>
      </c>
      <c r="AI63" s="444" t="str">
        <f>IF(INPUT!A89 ="","",IF(M63=0, 0, N63/M63))</f>
        <v/>
      </c>
      <c r="AJ63" s="337" t="str">
        <f>IF(INPUT!A89 ="","",O63/M63)</f>
        <v/>
      </c>
      <c r="AK63" s="339" t="str">
        <f>IF(OR(INPUT!A89 ="", AG63=0, AI63=0),"",(AI63-AG63)/AG63)</f>
        <v/>
      </c>
      <c r="AL63" s="339"/>
      <c r="AM63" s="337" t="str">
        <f>IF(INPUT!A89 ="","",1)</f>
        <v/>
      </c>
      <c r="AN63" s="444" t="str">
        <f>IF(INPUT!A89 ="","",IF(M63=0,0,R63/M63))</f>
        <v/>
      </c>
      <c r="AO63" s="337" t="str">
        <f>IF(INPUT!A89 ="","",S63/M63)</f>
        <v/>
      </c>
      <c r="AP63" s="339" t="str">
        <f>IF(OR(INPUT!A89 ="", AG63=0,AN63=0),"",(AN63-AG63)/AG63)</f>
        <v/>
      </c>
    </row>
    <row r="64" spans="1:42" x14ac:dyDescent="0.35">
      <c r="A64" s="364" t="str">
        <f>IF(INPUT!A90 ="","",INPUT!A90)</f>
        <v/>
      </c>
      <c r="B64" s="364" t="str">
        <f>IF(INPUT!B90 ="","",INPUT!B90)</f>
        <v/>
      </c>
      <c r="D64" s="365" t="str">
        <f>IF(INPUT!A90 ="","", DSS!CH63-DSS!CJ63)</f>
        <v/>
      </c>
      <c r="E64" s="366" t="str">
        <f>IF(INPUT!A90 ="","", DSS!CJ63)</f>
        <v/>
      </c>
      <c r="F64" s="368" t="str">
        <f>IF(INPUT!A90 ="","",E64/B64)</f>
        <v/>
      </c>
      <c r="H64" s="372" t="str">
        <f>IF(INPUT!A90 ="","", DSS!CH63-DSS!CL63)</f>
        <v/>
      </c>
      <c r="I64" s="373" t="str">
        <f>IF(INPUT!A90 ="","", DSS!CL63)</f>
        <v/>
      </c>
      <c r="J64" s="369" t="str">
        <f>IF(INPUT!A90 ="","", I64/B64)</f>
        <v/>
      </c>
      <c r="L64" s="502" t="str">
        <f>IF(INPUT!A90 ="","",DSS!N63)</f>
        <v/>
      </c>
      <c r="M64" s="507" t="str">
        <f>IF(INPUT!B90 ="","",DSS!O63)</f>
        <v/>
      </c>
      <c r="N64" s="510"/>
      <c r="O64" s="510"/>
      <c r="P64" s="368" t="str">
        <f>IF(OR(INPUT!A90="",L64=0, N64=0),"",(N64-L64)/L64)</f>
        <v/>
      </c>
      <c r="Q64" s="339"/>
      <c r="R64" s="373"/>
      <c r="S64" s="513"/>
      <c r="T64" s="369" t="str">
        <f>IF(OR(INPUT!A90="",L64=0, R64=0),"",(R64-L64)/L64)</f>
        <v/>
      </c>
      <c r="V64" s="380" t="str">
        <f>DSS!S63</f>
        <v/>
      </c>
      <c r="W64" s="366" t="str">
        <f>IF(INPUT!A90 ="","",DSS!CK63)</f>
        <v/>
      </c>
      <c r="X64" s="365"/>
      <c r="Y64" s="365"/>
      <c r="Z64" s="365" t="str">
        <f>IF(INPUT!A90="","",X64-V64)</f>
        <v/>
      </c>
      <c r="AA64" s="363"/>
      <c r="AB64" s="372" t="str">
        <f>IF(INPUT!A90 ="","", DSS!CM63)</f>
        <v/>
      </c>
      <c r="AC64" s="369"/>
      <c r="AD64" s="369"/>
      <c r="AE64" s="369"/>
      <c r="AG64" s="380" t="str">
        <f>IF(INPUT!A90="","",IF(M64=0,0,L64/M64))</f>
        <v/>
      </c>
      <c r="AH64" s="366" t="str">
        <f>IF(INPUT!A90 ="","",1)</f>
        <v/>
      </c>
      <c r="AI64" s="556" t="str">
        <f>IF(INPUT!A90 ="","",IF(M64=0, 0, N64/M64))</f>
        <v/>
      </c>
      <c r="AJ64" s="366" t="str">
        <f>IF(INPUT!A90 ="","",O64/M64)</f>
        <v/>
      </c>
      <c r="AK64" s="370" t="str">
        <f>IF(OR(INPUT!A90 ="", AG64=0, AI64=0),"",(AI64-AG64)/AG64)</f>
        <v/>
      </c>
      <c r="AL64" s="339"/>
      <c r="AM64" s="373" t="str">
        <f>IF(INPUT!A90 ="","",1)</f>
        <v/>
      </c>
      <c r="AN64" s="513" t="str">
        <f>IF(INPUT!A90 ="","",IF(M64=0,0,R64/M64))</f>
        <v/>
      </c>
      <c r="AO64" s="373" t="str">
        <f>IF(INPUT!A90 ="","",S64/M64)</f>
        <v/>
      </c>
      <c r="AP64" s="369" t="str">
        <f>IF(OR(INPUT!A90 ="", AG64=0,AN64=0),"",(AN64-AG64)/AG64)</f>
        <v/>
      </c>
    </row>
    <row r="65" spans="1:42" x14ac:dyDescent="0.35">
      <c r="A65" s="337" t="str">
        <f>IF(INPUT!A91 ="","",INPUT!A91)</f>
        <v/>
      </c>
      <c r="B65" s="337" t="str">
        <f>IF(INPUT!B91 ="","",INPUT!B91)</f>
        <v/>
      </c>
      <c r="D65" s="338" t="str">
        <f>IF(INPUT!A91 ="","", DSS!CH64-DSS!CJ64)</f>
        <v/>
      </c>
      <c r="E65" s="337" t="str">
        <f>IF(INPUT!A91 ="","", DSS!CJ64)</f>
        <v/>
      </c>
      <c r="F65" s="340" t="str">
        <f>IF(INPUT!A91 ="","",E65/B65)</f>
        <v/>
      </c>
      <c r="H65" s="338" t="str">
        <f>IF(INPUT!A91 ="","", DSS!CH64-DSS!CL64)</f>
        <v/>
      </c>
      <c r="I65" s="337" t="str">
        <f>IF(INPUT!A91 ="","", DSS!CL64)</f>
        <v/>
      </c>
      <c r="J65" s="339" t="str">
        <f>IF(INPUT!A91 ="","", I65/B65)</f>
        <v/>
      </c>
      <c r="L65" s="503" t="str">
        <f>IF(INPUT!A91 ="","",DSS!N64)</f>
        <v/>
      </c>
      <c r="M65" s="508" t="str">
        <f>IF(INPUT!B91 ="","",DSS!O64)</f>
        <v/>
      </c>
      <c r="N65" s="443"/>
      <c r="O65" s="444"/>
      <c r="P65" s="339" t="str">
        <f>IF(OR(INPUT!A91="",L65=0, N65=0),"",(N65-L65)/L65)</f>
        <v/>
      </c>
      <c r="Q65" s="339"/>
      <c r="R65" s="337"/>
      <c r="S65" s="444"/>
      <c r="T65" s="339" t="str">
        <f>IF(OR(INPUT!A91="",L65=0, R65=0),"",(R65-L65)/L65)</f>
        <v/>
      </c>
      <c r="V65" s="338" t="str">
        <f>DSS!S64</f>
        <v/>
      </c>
      <c r="W65" s="337" t="str">
        <f>IF(INPUT!A91 ="","",DSS!CK64)</f>
        <v/>
      </c>
      <c r="X65" s="338"/>
      <c r="Y65" s="337"/>
      <c r="Z65" s="337" t="str">
        <f>IF(INPUT!A91="","",X65-V65)</f>
        <v/>
      </c>
      <c r="AA65" s="363"/>
      <c r="AB65" s="338" t="str">
        <f>IF(INPUT!A91 ="","", DSS!CM64)</f>
        <v/>
      </c>
      <c r="AC65" s="339"/>
      <c r="AD65" s="339"/>
      <c r="AE65" s="339"/>
      <c r="AG65" s="338" t="str">
        <f>IF(INPUT!A91="","",IF(M65=0,0,L65/M65))</f>
        <v/>
      </c>
      <c r="AH65" s="337" t="str">
        <f>IF(INPUT!A91 ="","",1)</f>
        <v/>
      </c>
      <c r="AI65" s="444" t="str">
        <f>IF(INPUT!A91 ="","",IF(M65=0, 0, N65/M65))</f>
        <v/>
      </c>
      <c r="AJ65" s="337" t="str">
        <f>IF(INPUT!A91 ="","",O65/M65)</f>
        <v/>
      </c>
      <c r="AK65" s="339" t="str">
        <f>IF(OR(INPUT!A91 ="", AG65=0, AI65=0),"",(AI65-AG65)/AG65)</f>
        <v/>
      </c>
      <c r="AL65" s="339"/>
      <c r="AM65" s="337" t="str">
        <f>IF(INPUT!A91 ="","",1)</f>
        <v/>
      </c>
      <c r="AN65" s="444" t="str">
        <f>IF(INPUT!A91 ="","",IF(M65=0,0,R65/M65))</f>
        <v/>
      </c>
      <c r="AO65" s="337" t="str">
        <f>IF(INPUT!A91 ="","",S65/M65)</f>
        <v/>
      </c>
      <c r="AP65" s="339" t="str">
        <f>IF(OR(INPUT!A91 ="", AG65=0,AN65=0),"",(AN65-AG65)/AG65)</f>
        <v/>
      </c>
    </row>
    <row r="66" spans="1:42" x14ac:dyDescent="0.35">
      <c r="A66" s="364" t="str">
        <f>IF(INPUT!A92 ="","",INPUT!A92)</f>
        <v/>
      </c>
      <c r="B66" s="364" t="str">
        <f>IF(INPUT!B92 ="","",INPUT!B92)</f>
        <v/>
      </c>
      <c r="D66" s="365" t="str">
        <f>IF(INPUT!A92 ="","", DSS!CH65-DSS!CJ65)</f>
        <v/>
      </c>
      <c r="E66" s="366" t="str">
        <f>IF(INPUT!A92 ="","", DSS!CJ65)</f>
        <v/>
      </c>
      <c r="F66" s="368" t="str">
        <f>IF(INPUT!A92 ="","",E66/B66)</f>
        <v/>
      </c>
      <c r="H66" s="372" t="str">
        <f>IF(INPUT!A92 ="","", DSS!CH65-DSS!CL65)</f>
        <v/>
      </c>
      <c r="I66" s="373" t="str">
        <f>IF(INPUT!A92 ="","", DSS!CL65)</f>
        <v/>
      </c>
      <c r="J66" s="369" t="str">
        <f>IF(INPUT!A92 ="","", I66/B66)</f>
        <v/>
      </c>
      <c r="L66" s="502" t="str">
        <f>IF(INPUT!A92 ="","",DSS!N65)</f>
        <v/>
      </c>
      <c r="M66" s="507" t="str">
        <f>IF(INPUT!B92 ="","",DSS!O65)</f>
        <v/>
      </c>
      <c r="N66" s="510"/>
      <c r="O66" s="510"/>
      <c r="P66" s="368" t="str">
        <f>IF(OR(INPUT!A92="",L66=0, N66=0),"",(N66-L66)/L66)</f>
        <v/>
      </c>
      <c r="Q66" s="339"/>
      <c r="R66" s="373"/>
      <c r="S66" s="513"/>
      <c r="T66" s="369" t="str">
        <f>IF(OR(INPUT!A92="",L66=0, R66=0),"",(R66-L66)/L66)</f>
        <v/>
      </c>
      <c r="V66" s="380" t="str">
        <f>DSS!S65</f>
        <v/>
      </c>
      <c r="W66" s="366" t="str">
        <f>IF(INPUT!A92 ="","",DSS!CK65)</f>
        <v/>
      </c>
      <c r="X66" s="365"/>
      <c r="Y66" s="365"/>
      <c r="Z66" s="365" t="str">
        <f>IF(INPUT!A92="","",X66-V66)</f>
        <v/>
      </c>
      <c r="AA66" s="363"/>
      <c r="AB66" s="372" t="str">
        <f>IF(INPUT!A92 ="","", DSS!CM65)</f>
        <v/>
      </c>
      <c r="AC66" s="369"/>
      <c r="AD66" s="369"/>
      <c r="AE66" s="369"/>
      <c r="AG66" s="380" t="str">
        <f>IF(INPUT!A92="","",IF(M66=0,0,L66/M66))</f>
        <v/>
      </c>
      <c r="AH66" s="366" t="str">
        <f>IF(INPUT!A92 ="","",1)</f>
        <v/>
      </c>
      <c r="AI66" s="556" t="str">
        <f>IF(INPUT!A92 ="","",IF(M66=0, 0, N66/M66))</f>
        <v/>
      </c>
      <c r="AJ66" s="366" t="str">
        <f>IF(INPUT!A92 ="","",O66/M66)</f>
        <v/>
      </c>
      <c r="AK66" s="370" t="str">
        <f>IF(OR(INPUT!A92 ="", AG66=0, AI66=0),"",(AI66-AG66)/AG66)</f>
        <v/>
      </c>
      <c r="AL66" s="339"/>
      <c r="AM66" s="373" t="str">
        <f>IF(INPUT!A92 ="","",1)</f>
        <v/>
      </c>
      <c r="AN66" s="513" t="str">
        <f>IF(INPUT!A92 ="","",IF(M66=0,0,R66/M66))</f>
        <v/>
      </c>
      <c r="AO66" s="373" t="str">
        <f>IF(INPUT!A92 ="","",S66/M66)</f>
        <v/>
      </c>
      <c r="AP66" s="369" t="str">
        <f>IF(OR(INPUT!A92 ="", AG66=0,AN66=0),"",(AN66-AG66)/AG66)</f>
        <v/>
      </c>
    </row>
    <row r="67" spans="1:42" x14ac:dyDescent="0.35">
      <c r="A67" s="337" t="str">
        <f>IF(INPUT!A93 ="","",INPUT!A93)</f>
        <v/>
      </c>
      <c r="B67" s="337" t="str">
        <f>IF(INPUT!B93 ="","",INPUT!B93)</f>
        <v/>
      </c>
      <c r="D67" s="338" t="str">
        <f>IF(INPUT!A93 ="","", DSS!CH66-DSS!CJ66)</f>
        <v/>
      </c>
      <c r="E67" s="337" t="str">
        <f>IF(INPUT!A93 ="","", DSS!CJ66)</f>
        <v/>
      </c>
      <c r="F67" s="340" t="str">
        <f>IF(INPUT!A93 ="","",E67/B67)</f>
        <v/>
      </c>
      <c r="H67" s="338" t="str">
        <f>IF(INPUT!A93 ="","", DSS!CH66-DSS!CL66)</f>
        <v/>
      </c>
      <c r="I67" s="337" t="str">
        <f>IF(INPUT!A93 ="","", DSS!CL66)</f>
        <v/>
      </c>
      <c r="J67" s="339" t="str">
        <f>IF(INPUT!A93 ="","", I67/B67)</f>
        <v/>
      </c>
      <c r="L67" s="503" t="str">
        <f>IF(INPUT!A93 ="","",DSS!N66)</f>
        <v/>
      </c>
      <c r="M67" s="508" t="str">
        <f>IF(INPUT!B93 ="","",DSS!O66)</f>
        <v/>
      </c>
      <c r="N67" s="443"/>
      <c r="O67" s="444"/>
      <c r="P67" s="339" t="str">
        <f>IF(OR(INPUT!A93="",L67=0, N67=0),"",(N67-L67)/L67)</f>
        <v/>
      </c>
      <c r="Q67" s="339"/>
      <c r="R67" s="337"/>
      <c r="S67" s="444"/>
      <c r="T67" s="339" t="str">
        <f>IF(OR(INPUT!A93="",L67=0, R67=0),"",(R67-L67)/L67)</f>
        <v/>
      </c>
      <c r="V67" s="338" t="str">
        <f>DSS!S66</f>
        <v/>
      </c>
      <c r="W67" s="337" t="str">
        <f>IF(INPUT!A93 ="","",DSS!CK66)</f>
        <v/>
      </c>
      <c r="X67" s="338"/>
      <c r="Y67" s="337"/>
      <c r="Z67" s="337" t="str">
        <f>IF(INPUT!A93="","",X67-V67)</f>
        <v/>
      </c>
      <c r="AA67" s="363"/>
      <c r="AB67" s="338" t="str">
        <f>IF(INPUT!A93 ="","", DSS!CM66)</f>
        <v/>
      </c>
      <c r="AC67" s="339"/>
      <c r="AD67" s="339"/>
      <c r="AE67" s="339"/>
      <c r="AG67" s="338" t="str">
        <f>IF(INPUT!A93="","",IF(M67=0,0,L67/M67))</f>
        <v/>
      </c>
      <c r="AH67" s="337" t="str">
        <f>IF(INPUT!A93 ="","",1)</f>
        <v/>
      </c>
      <c r="AI67" s="444" t="str">
        <f>IF(INPUT!A93 ="","",IF(M67=0, 0, N67/M67))</f>
        <v/>
      </c>
      <c r="AJ67" s="337" t="str">
        <f>IF(INPUT!A93 ="","",O67/M67)</f>
        <v/>
      </c>
      <c r="AK67" s="339" t="str">
        <f>IF(OR(INPUT!A93 ="", AG67=0, AI67=0),"",(AI67-AG67)/AG67)</f>
        <v/>
      </c>
      <c r="AL67" s="339"/>
      <c r="AM67" s="337" t="str">
        <f>IF(INPUT!A93 ="","",1)</f>
        <v/>
      </c>
      <c r="AN67" s="444" t="str">
        <f>IF(INPUT!A93 ="","",IF(M67=0,0,R67/M67))</f>
        <v/>
      </c>
      <c r="AO67" s="337" t="str">
        <f>IF(INPUT!A93 ="","",S67/M67)</f>
        <v/>
      </c>
      <c r="AP67" s="339" t="str">
        <f>IF(OR(INPUT!A93 ="", AG67=0,AN67=0),"",(AN67-AG67)/AG67)</f>
        <v/>
      </c>
    </row>
    <row r="68" spans="1:42" x14ac:dyDescent="0.35">
      <c r="A68" s="364" t="str">
        <f>IF(INPUT!A94 ="","",INPUT!A94)</f>
        <v/>
      </c>
      <c r="B68" s="364" t="str">
        <f>IF(INPUT!B94 ="","",INPUT!B94)</f>
        <v/>
      </c>
      <c r="D68" s="365" t="str">
        <f>IF(INPUT!A94 ="","", DSS!CH67-DSS!CJ67)</f>
        <v/>
      </c>
      <c r="E68" s="366" t="str">
        <f>IF(INPUT!A94 ="","", DSS!CJ67)</f>
        <v/>
      </c>
      <c r="F68" s="368" t="str">
        <f>IF(INPUT!A94 ="","",E68/B68)</f>
        <v/>
      </c>
      <c r="H68" s="372" t="str">
        <f>IF(INPUT!A94 ="","", DSS!CH67-DSS!CL67)</f>
        <v/>
      </c>
      <c r="I68" s="373" t="str">
        <f>IF(INPUT!A94 ="","", DSS!CL67)</f>
        <v/>
      </c>
      <c r="J68" s="369" t="str">
        <f>IF(INPUT!A94 ="","", I68/B68)</f>
        <v/>
      </c>
      <c r="L68" s="502" t="str">
        <f>IF(INPUT!A94 ="","",DSS!N67)</f>
        <v/>
      </c>
      <c r="M68" s="507" t="str">
        <f>IF(INPUT!B94 ="","",DSS!O67)</f>
        <v/>
      </c>
      <c r="N68" s="510"/>
      <c r="O68" s="510"/>
      <c r="P68" s="368" t="str">
        <f>IF(OR(INPUT!A94="",L68=0, N68=0),"",(N68-L68)/L68)</f>
        <v/>
      </c>
      <c r="Q68" s="339"/>
      <c r="R68" s="373"/>
      <c r="S68" s="513"/>
      <c r="T68" s="369" t="str">
        <f>IF(OR(INPUT!A94="",L68=0, R68=0),"",(R68-L68)/L68)</f>
        <v/>
      </c>
      <c r="V68" s="380" t="str">
        <f>DSS!S67</f>
        <v/>
      </c>
      <c r="W68" s="366" t="str">
        <f>IF(INPUT!A94 ="","",DSS!CK67)</f>
        <v/>
      </c>
      <c r="X68" s="365"/>
      <c r="Y68" s="365"/>
      <c r="Z68" s="365" t="str">
        <f>IF(INPUT!A94="","",X68-V68)</f>
        <v/>
      </c>
      <c r="AA68" s="363"/>
      <c r="AB68" s="372" t="str">
        <f>IF(INPUT!A94 ="","", DSS!CM67)</f>
        <v/>
      </c>
      <c r="AC68" s="369"/>
      <c r="AD68" s="369"/>
      <c r="AE68" s="369"/>
      <c r="AG68" s="380" t="str">
        <f>IF(INPUT!A94="","",IF(M68=0,0,L68/M68))</f>
        <v/>
      </c>
      <c r="AH68" s="366" t="str">
        <f>IF(INPUT!A94 ="","",1)</f>
        <v/>
      </c>
      <c r="AI68" s="556" t="str">
        <f>IF(INPUT!A94 ="","",IF(M68=0, 0, N68/M68))</f>
        <v/>
      </c>
      <c r="AJ68" s="366" t="str">
        <f>IF(INPUT!A94 ="","",O68/M68)</f>
        <v/>
      </c>
      <c r="AK68" s="370" t="str">
        <f>IF(OR(INPUT!A94 ="", AG68=0, AI68=0),"",(AI68-AG68)/AG68)</f>
        <v/>
      </c>
      <c r="AL68" s="339"/>
      <c r="AM68" s="373" t="str">
        <f>IF(INPUT!A94 ="","",1)</f>
        <v/>
      </c>
      <c r="AN68" s="513" t="str">
        <f>IF(INPUT!A94 ="","",IF(M68=0,0,R68/M68))</f>
        <v/>
      </c>
      <c r="AO68" s="373" t="str">
        <f>IF(INPUT!A94 ="","",S68/M68)</f>
        <v/>
      </c>
      <c r="AP68" s="369" t="str">
        <f>IF(OR(INPUT!A94 ="", AG68=0,AN68=0),"",(AN68-AG68)/AG68)</f>
        <v/>
      </c>
    </row>
    <row r="69" spans="1:42" x14ac:dyDescent="0.35">
      <c r="A69" s="337" t="str">
        <f>IF(INPUT!A95 ="","",INPUT!A95)</f>
        <v/>
      </c>
      <c r="B69" s="337" t="str">
        <f>IF(INPUT!B95 ="","",INPUT!B95)</f>
        <v/>
      </c>
      <c r="D69" s="338" t="str">
        <f>IF(INPUT!A95 ="","", DSS!CH68-DSS!CJ68)</f>
        <v/>
      </c>
      <c r="E69" s="337" t="str">
        <f>IF(INPUT!A95 ="","", DSS!CJ68)</f>
        <v/>
      </c>
      <c r="F69" s="340" t="str">
        <f>IF(INPUT!A95 ="","",E69/B69)</f>
        <v/>
      </c>
      <c r="H69" s="338" t="str">
        <f>IF(INPUT!A95 ="","", DSS!CH68-DSS!CL68)</f>
        <v/>
      </c>
      <c r="I69" s="337" t="str">
        <f>IF(INPUT!A95 ="","", DSS!CL68)</f>
        <v/>
      </c>
      <c r="J69" s="339" t="str">
        <f>IF(INPUT!A95 ="","", I69/B69)</f>
        <v/>
      </c>
      <c r="L69" s="503" t="str">
        <f>IF(INPUT!A95 ="","",DSS!N68)</f>
        <v/>
      </c>
      <c r="M69" s="508" t="str">
        <f>IF(INPUT!B95 ="","",DSS!O68)</f>
        <v/>
      </c>
      <c r="N69" s="443"/>
      <c r="O69" s="444"/>
      <c r="P69" s="339" t="str">
        <f>IF(OR(INPUT!A95="",L69=0, N69=0),"",(N69-L69)/L69)</f>
        <v/>
      </c>
      <c r="Q69" s="339"/>
      <c r="R69" s="337"/>
      <c r="S69" s="444"/>
      <c r="T69" s="339" t="str">
        <f>IF(OR(INPUT!A95="",L69=0, R69=0),"",(R69-L69)/L69)</f>
        <v/>
      </c>
      <c r="V69" s="338" t="str">
        <f>DSS!S68</f>
        <v/>
      </c>
      <c r="W69" s="337" t="str">
        <f>IF(INPUT!A95 ="","",DSS!CK68)</f>
        <v/>
      </c>
      <c r="X69" s="338"/>
      <c r="Y69" s="337"/>
      <c r="Z69" s="337" t="str">
        <f>IF(INPUT!A95="","",X69-V69)</f>
        <v/>
      </c>
      <c r="AA69" s="363"/>
      <c r="AB69" s="338" t="str">
        <f>IF(INPUT!A95 ="","", DSS!CM68)</f>
        <v/>
      </c>
      <c r="AC69" s="339"/>
      <c r="AD69" s="339"/>
      <c r="AE69" s="339"/>
      <c r="AG69" s="338" t="str">
        <f>IF(INPUT!A95="","",IF(M69=0,0,L69/M69))</f>
        <v/>
      </c>
      <c r="AH69" s="337" t="str">
        <f>IF(INPUT!A95 ="","",1)</f>
        <v/>
      </c>
      <c r="AI69" s="444" t="str">
        <f>IF(INPUT!A95 ="","",IF(M69=0, 0, N69/M69))</f>
        <v/>
      </c>
      <c r="AJ69" s="337" t="str">
        <f>IF(INPUT!A95 ="","",O69/M69)</f>
        <v/>
      </c>
      <c r="AK69" s="339" t="str">
        <f>IF(OR(INPUT!A95 ="", AG69=0, AI69=0),"",(AI69-AG69)/AG69)</f>
        <v/>
      </c>
      <c r="AL69" s="339"/>
      <c r="AM69" s="337" t="str">
        <f>IF(INPUT!A95 ="","",1)</f>
        <v/>
      </c>
      <c r="AN69" s="444" t="str">
        <f>IF(INPUT!A95 ="","",IF(M69=0,0,R69/M69))</f>
        <v/>
      </c>
      <c r="AO69" s="337" t="str">
        <f>IF(INPUT!A95 ="","",S69/M69)</f>
        <v/>
      </c>
      <c r="AP69" s="339" t="str">
        <f>IF(OR(INPUT!A95 ="", AG69=0,AN69=0),"",(AN69-AG69)/AG69)</f>
        <v/>
      </c>
    </row>
    <row r="70" spans="1:42" x14ac:dyDescent="0.35">
      <c r="A70" s="364" t="str">
        <f>IF(INPUT!A96 ="","",INPUT!A96)</f>
        <v/>
      </c>
      <c r="B70" s="364" t="str">
        <f>IF(INPUT!B96 ="","",INPUT!B96)</f>
        <v/>
      </c>
      <c r="D70" s="365" t="str">
        <f>IF(INPUT!A96 ="","", DSS!CH69-DSS!CJ69)</f>
        <v/>
      </c>
      <c r="E70" s="366" t="str">
        <f>IF(INPUT!A96 ="","", DSS!CJ69)</f>
        <v/>
      </c>
      <c r="F70" s="368" t="str">
        <f>IF(INPUT!A96 ="","",E70/B70)</f>
        <v/>
      </c>
      <c r="H70" s="372" t="str">
        <f>IF(INPUT!A96 ="","", DSS!CH69-DSS!CL69)</f>
        <v/>
      </c>
      <c r="I70" s="373" t="str">
        <f>IF(INPUT!A96 ="","", DSS!CL69)</f>
        <v/>
      </c>
      <c r="J70" s="369" t="str">
        <f>IF(INPUT!A96 ="","", I70/B70)</f>
        <v/>
      </c>
      <c r="L70" s="502" t="str">
        <f>IF(INPUT!A96 ="","",DSS!N69)</f>
        <v/>
      </c>
      <c r="M70" s="507" t="str">
        <f>IF(INPUT!B96 ="","",DSS!O69)</f>
        <v/>
      </c>
      <c r="N70" s="510"/>
      <c r="O70" s="510"/>
      <c r="P70" s="368" t="str">
        <f>IF(OR(INPUT!A96="",L70=0, N70=0),"",(N70-L70)/L70)</f>
        <v/>
      </c>
      <c r="Q70" s="339"/>
      <c r="R70" s="373"/>
      <c r="S70" s="513"/>
      <c r="T70" s="369" t="str">
        <f>IF(OR(INPUT!A96="",L70=0, R70=0),"",(R70-L70)/L70)</f>
        <v/>
      </c>
      <c r="V70" s="380" t="str">
        <f>DSS!S69</f>
        <v/>
      </c>
      <c r="W70" s="366" t="str">
        <f>IF(INPUT!A96 ="","",DSS!CK69)</f>
        <v/>
      </c>
      <c r="X70" s="365"/>
      <c r="Y70" s="365"/>
      <c r="Z70" s="365" t="str">
        <f>IF(INPUT!A96="","",X70-V70)</f>
        <v/>
      </c>
      <c r="AA70" s="363"/>
      <c r="AB70" s="372" t="str">
        <f>IF(INPUT!A96 ="","", DSS!CM69)</f>
        <v/>
      </c>
      <c r="AC70" s="369"/>
      <c r="AD70" s="369"/>
      <c r="AE70" s="369"/>
      <c r="AG70" s="380" t="str">
        <f>IF(INPUT!A96="","",IF(M70=0,0,L70/M70))</f>
        <v/>
      </c>
      <c r="AH70" s="366" t="str">
        <f>IF(INPUT!A96 ="","",1)</f>
        <v/>
      </c>
      <c r="AI70" s="556" t="str">
        <f>IF(INPUT!A96 ="","",IF(M70=0, 0, N70/M70))</f>
        <v/>
      </c>
      <c r="AJ70" s="366" t="str">
        <f>IF(INPUT!A96 ="","",O70/M70)</f>
        <v/>
      </c>
      <c r="AK70" s="370" t="str">
        <f>IF(OR(INPUT!A96 ="", AG70=0, AI70=0),"",(AI70-AG70)/AG70)</f>
        <v/>
      </c>
      <c r="AL70" s="339"/>
      <c r="AM70" s="373" t="str">
        <f>IF(INPUT!A96 ="","",1)</f>
        <v/>
      </c>
      <c r="AN70" s="513" t="str">
        <f>IF(INPUT!A96 ="","",IF(M70=0,0,R70/M70))</f>
        <v/>
      </c>
      <c r="AO70" s="373" t="str">
        <f>IF(INPUT!A96 ="","",S70/M70)</f>
        <v/>
      </c>
      <c r="AP70" s="369" t="str">
        <f>IF(OR(INPUT!A96 ="", AG70=0,AN70=0),"",(AN70-AG70)/AG70)</f>
        <v/>
      </c>
    </row>
    <row r="71" spans="1:42" x14ac:dyDescent="0.35">
      <c r="A71" s="337" t="str">
        <f>IF(INPUT!A97 ="","",INPUT!A97)</f>
        <v/>
      </c>
      <c r="B71" s="337" t="str">
        <f>IF(INPUT!B97 ="","",INPUT!B97)</f>
        <v/>
      </c>
      <c r="D71" s="338" t="str">
        <f>IF(INPUT!A97 ="","", DSS!CH70-DSS!CJ70)</f>
        <v/>
      </c>
      <c r="E71" s="337" t="str">
        <f>IF(INPUT!A97 ="","", DSS!CJ70)</f>
        <v/>
      </c>
      <c r="F71" s="340" t="str">
        <f>IF(INPUT!A97 ="","",E71/B71)</f>
        <v/>
      </c>
      <c r="H71" s="338" t="str">
        <f>IF(INPUT!A97 ="","", DSS!CH70-DSS!CL70)</f>
        <v/>
      </c>
      <c r="I71" s="337" t="str">
        <f>IF(INPUT!A97 ="","", DSS!CL70)</f>
        <v/>
      </c>
      <c r="J71" s="339" t="str">
        <f>IF(INPUT!A97 ="","", I71/B71)</f>
        <v/>
      </c>
      <c r="L71" s="503" t="str">
        <f>IF(INPUT!A97 ="","",DSS!N70)</f>
        <v/>
      </c>
      <c r="M71" s="508" t="str">
        <f>IF(INPUT!B97 ="","",DSS!O70)</f>
        <v/>
      </c>
      <c r="N71" s="443"/>
      <c r="O71" s="444"/>
      <c r="P71" s="339" t="str">
        <f>IF(OR(INPUT!A97="",L71=0, N71=0),"",(N71-L71)/L71)</f>
        <v/>
      </c>
      <c r="Q71" s="339"/>
      <c r="R71" s="337"/>
      <c r="S71" s="444"/>
      <c r="T71" s="339" t="str">
        <f>IF(OR(INPUT!A97="",L71=0, R71=0),"",(R71-L71)/L71)</f>
        <v/>
      </c>
      <c r="V71" s="338" t="str">
        <f>DSS!S70</f>
        <v/>
      </c>
      <c r="W71" s="337" t="str">
        <f>IF(INPUT!A97 ="","",DSS!CK70)</f>
        <v/>
      </c>
      <c r="X71" s="338"/>
      <c r="Y71" s="337"/>
      <c r="Z71" s="337" t="str">
        <f>IF(INPUT!A97="","",X71-V71)</f>
        <v/>
      </c>
      <c r="AA71" s="363"/>
      <c r="AB71" s="338" t="str">
        <f>IF(INPUT!A97 ="","", DSS!CM70)</f>
        <v/>
      </c>
      <c r="AC71" s="339"/>
      <c r="AD71" s="339"/>
      <c r="AE71" s="339"/>
      <c r="AG71" s="338" t="str">
        <f>IF(INPUT!A97="","",IF(M71=0,0,L71/M71))</f>
        <v/>
      </c>
      <c r="AH71" s="337" t="str">
        <f>IF(INPUT!A97 ="","",1)</f>
        <v/>
      </c>
      <c r="AI71" s="444" t="str">
        <f>IF(INPUT!A97 ="","",IF(M71=0, 0, N71/M71))</f>
        <v/>
      </c>
      <c r="AJ71" s="337" t="str">
        <f>IF(INPUT!A97 ="","",O71/M71)</f>
        <v/>
      </c>
      <c r="AK71" s="339" t="str">
        <f>IF(OR(INPUT!A97 ="", AG71=0, AI71=0),"",(AI71-AG71)/AG71)</f>
        <v/>
      </c>
      <c r="AL71" s="339"/>
      <c r="AM71" s="337" t="str">
        <f>IF(INPUT!A97 ="","",1)</f>
        <v/>
      </c>
      <c r="AN71" s="444" t="str">
        <f>IF(INPUT!A97 ="","",IF(M71=0,0,R71/M71))</f>
        <v/>
      </c>
      <c r="AO71" s="337" t="str">
        <f>IF(INPUT!A97 ="","",S71/M71)</f>
        <v/>
      </c>
      <c r="AP71" s="339" t="str">
        <f>IF(OR(INPUT!A97 ="", AG71=0,AN71=0),"",(AN71-AG71)/AG71)</f>
        <v/>
      </c>
    </row>
    <row r="72" spans="1:42" x14ac:dyDescent="0.35">
      <c r="A72" s="364" t="str">
        <f>IF(INPUT!A98 ="","",INPUT!A98)</f>
        <v/>
      </c>
      <c r="B72" s="364" t="str">
        <f>IF(INPUT!B98 ="","",INPUT!B98)</f>
        <v/>
      </c>
      <c r="D72" s="365" t="str">
        <f>IF(INPUT!A98 ="","", DSS!CH71-DSS!CJ71)</f>
        <v/>
      </c>
      <c r="E72" s="366" t="str">
        <f>IF(INPUT!A98 ="","", DSS!CJ71)</f>
        <v/>
      </c>
      <c r="F72" s="368" t="str">
        <f>IF(INPUT!A98 ="","",E72/B72)</f>
        <v/>
      </c>
      <c r="H72" s="372" t="str">
        <f>IF(INPUT!A98 ="","", DSS!CH71-DSS!CL71)</f>
        <v/>
      </c>
      <c r="I72" s="373" t="str">
        <f>IF(INPUT!A98 ="","", DSS!CL71)</f>
        <v/>
      </c>
      <c r="J72" s="369" t="str">
        <f>IF(INPUT!A98 ="","", I72/B72)</f>
        <v/>
      </c>
      <c r="L72" s="502" t="str">
        <f>IF(INPUT!A98 ="","",DSS!N71)</f>
        <v/>
      </c>
      <c r="M72" s="507" t="str">
        <f>IF(INPUT!B98 ="","",DSS!O71)</f>
        <v/>
      </c>
      <c r="N72" s="510"/>
      <c r="O72" s="510"/>
      <c r="P72" s="368" t="str">
        <f>IF(OR(INPUT!A98="",L72=0, N72=0),"",(N72-L72)/L72)</f>
        <v/>
      </c>
      <c r="Q72" s="339"/>
      <c r="R72" s="373"/>
      <c r="S72" s="513"/>
      <c r="T72" s="369" t="str">
        <f>IF(OR(INPUT!A98="",L72=0, R72=0),"",(R72-L72)/L72)</f>
        <v/>
      </c>
      <c r="V72" s="380" t="str">
        <f>DSS!S71</f>
        <v/>
      </c>
      <c r="W72" s="366" t="str">
        <f>IF(INPUT!A98 ="","",DSS!CK71)</f>
        <v/>
      </c>
      <c r="X72" s="365"/>
      <c r="Y72" s="365"/>
      <c r="Z72" s="365" t="str">
        <f>IF(INPUT!A98="","",X72-V72)</f>
        <v/>
      </c>
      <c r="AA72" s="363"/>
      <c r="AB72" s="372" t="str">
        <f>IF(INPUT!A98 ="","", DSS!CM71)</f>
        <v/>
      </c>
      <c r="AC72" s="369"/>
      <c r="AD72" s="369"/>
      <c r="AE72" s="369"/>
      <c r="AG72" s="380" t="str">
        <f>IF(INPUT!A98="","",IF(M72=0,0,L72/M72))</f>
        <v/>
      </c>
      <c r="AH72" s="366" t="str">
        <f>IF(INPUT!A98 ="","",1)</f>
        <v/>
      </c>
      <c r="AI72" s="556" t="str">
        <f>IF(INPUT!A98 ="","",IF(M72=0, 0, N72/M72))</f>
        <v/>
      </c>
      <c r="AJ72" s="366" t="str">
        <f>IF(INPUT!A98 ="","",O72/M72)</f>
        <v/>
      </c>
      <c r="AK72" s="370" t="str">
        <f>IF(OR(INPUT!A98 ="", AG72=0, AI72=0),"",(AI72-AG72)/AG72)</f>
        <v/>
      </c>
      <c r="AL72" s="339"/>
      <c r="AM72" s="373" t="str">
        <f>IF(INPUT!A98 ="","",1)</f>
        <v/>
      </c>
      <c r="AN72" s="513" t="str">
        <f>IF(INPUT!A98 ="","",IF(M72=0,0,R72/M72))</f>
        <v/>
      </c>
      <c r="AO72" s="373" t="str">
        <f>IF(INPUT!A98 ="","",S72/M72)</f>
        <v/>
      </c>
      <c r="AP72" s="369" t="str">
        <f>IF(OR(INPUT!A98 ="", AG72=0,AN72=0),"",(AN72-AG72)/AG72)</f>
        <v/>
      </c>
    </row>
    <row r="73" spans="1:42" x14ac:dyDescent="0.35">
      <c r="A73" s="337" t="str">
        <f>IF(INPUT!A99 ="","",INPUT!A99)</f>
        <v/>
      </c>
      <c r="B73" s="337" t="str">
        <f>IF(INPUT!B99 ="","",INPUT!B99)</f>
        <v/>
      </c>
      <c r="D73" s="338" t="str">
        <f>IF(INPUT!A99 ="","", DSS!CH72-DSS!CJ72)</f>
        <v/>
      </c>
      <c r="E73" s="337" t="str">
        <f>IF(INPUT!A99 ="","", DSS!CJ72)</f>
        <v/>
      </c>
      <c r="F73" s="340" t="str">
        <f>IF(INPUT!A99 ="","",E73/B73)</f>
        <v/>
      </c>
      <c r="H73" s="338" t="str">
        <f>IF(INPUT!A99 ="","", DSS!CH72-DSS!CL72)</f>
        <v/>
      </c>
      <c r="I73" s="337" t="str">
        <f>IF(INPUT!A99 ="","", DSS!CL72)</f>
        <v/>
      </c>
      <c r="J73" s="339" t="str">
        <f>IF(INPUT!A99 ="","", I73/B73)</f>
        <v/>
      </c>
      <c r="L73" s="503" t="str">
        <f>IF(INPUT!A99 ="","",DSS!N72)</f>
        <v/>
      </c>
      <c r="M73" s="508" t="str">
        <f>IF(INPUT!B99 ="","",DSS!O72)</f>
        <v/>
      </c>
      <c r="N73" s="443"/>
      <c r="O73" s="444"/>
      <c r="P73" s="339" t="str">
        <f>IF(OR(INPUT!A99="",L73=0, N73=0),"",(N73-L73)/L73)</f>
        <v/>
      </c>
      <c r="Q73" s="339"/>
      <c r="R73" s="337"/>
      <c r="S73" s="444"/>
      <c r="T73" s="339" t="str">
        <f>IF(OR(INPUT!A99="",L73=0, R73=0),"",(R73-L73)/L73)</f>
        <v/>
      </c>
      <c r="V73" s="338" t="str">
        <f>DSS!S72</f>
        <v/>
      </c>
      <c r="W73" s="337" t="str">
        <f>IF(INPUT!A99 ="","",DSS!CK72)</f>
        <v/>
      </c>
      <c r="X73" s="338"/>
      <c r="Y73" s="337"/>
      <c r="Z73" s="337" t="str">
        <f>IF(INPUT!A99="","",X73-V73)</f>
        <v/>
      </c>
      <c r="AA73" s="363"/>
      <c r="AB73" s="338" t="str">
        <f>IF(INPUT!A99 ="","", DSS!CM72)</f>
        <v/>
      </c>
      <c r="AC73" s="339"/>
      <c r="AD73" s="339"/>
      <c r="AE73" s="339"/>
      <c r="AG73" s="338" t="str">
        <f>IF(INPUT!A99="","",IF(M73=0,0,L73/M73))</f>
        <v/>
      </c>
      <c r="AH73" s="337" t="str">
        <f>IF(INPUT!A99 ="","",1)</f>
        <v/>
      </c>
      <c r="AI73" s="444" t="str">
        <f>IF(INPUT!A99 ="","",IF(M73=0, 0, N73/M73))</f>
        <v/>
      </c>
      <c r="AJ73" s="337" t="str">
        <f>IF(INPUT!A99 ="","",O73/M73)</f>
        <v/>
      </c>
      <c r="AK73" s="339" t="str">
        <f>IF(OR(INPUT!A99 ="", AG73=0, AI73=0),"",(AI73-AG73)/AG73)</f>
        <v/>
      </c>
      <c r="AL73" s="339"/>
      <c r="AM73" s="337" t="str">
        <f>IF(INPUT!A99 ="","",1)</f>
        <v/>
      </c>
      <c r="AN73" s="444" t="str">
        <f>IF(INPUT!A99 ="","",IF(M73=0,0,R73/M73))</f>
        <v/>
      </c>
      <c r="AO73" s="337" t="str">
        <f>IF(INPUT!A99 ="","",S73/M73)</f>
        <v/>
      </c>
      <c r="AP73" s="339" t="str">
        <f>IF(OR(INPUT!A99 ="", AG73=0,AN73=0),"",(AN73-AG73)/AG73)</f>
        <v/>
      </c>
    </row>
    <row r="74" spans="1:42" x14ac:dyDescent="0.35">
      <c r="A74" s="364" t="str">
        <f>IF(INPUT!A100 ="","",INPUT!A100)</f>
        <v/>
      </c>
      <c r="B74" s="364" t="str">
        <f>IF(INPUT!B100 ="","",INPUT!B100)</f>
        <v/>
      </c>
      <c r="D74" s="365" t="str">
        <f>IF(INPUT!A100 ="","", DSS!CH73-DSS!CJ73)</f>
        <v/>
      </c>
      <c r="E74" s="366" t="str">
        <f>IF(INPUT!A100 ="","", DSS!CJ73)</f>
        <v/>
      </c>
      <c r="F74" s="368" t="str">
        <f>IF(INPUT!A100 ="","",E74/B74)</f>
        <v/>
      </c>
      <c r="H74" s="372" t="str">
        <f>IF(INPUT!A100 ="","", DSS!CH73-DSS!CL73)</f>
        <v/>
      </c>
      <c r="I74" s="373" t="str">
        <f>IF(INPUT!A100 ="","", DSS!CL73)</f>
        <v/>
      </c>
      <c r="J74" s="369" t="str">
        <f>IF(INPUT!A100 ="","", I74/B74)</f>
        <v/>
      </c>
      <c r="L74" s="502" t="str">
        <f>IF(INPUT!A100 ="","",DSS!N73)</f>
        <v/>
      </c>
      <c r="M74" s="507" t="str">
        <f>IF(INPUT!B100 ="","",DSS!O73)</f>
        <v/>
      </c>
      <c r="N74" s="510"/>
      <c r="O74" s="510"/>
      <c r="P74" s="368" t="str">
        <f>IF(OR(INPUT!A100="",L74=0, N74=0),"",(N74-L74)/L74)</f>
        <v/>
      </c>
      <c r="Q74" s="339"/>
      <c r="R74" s="373"/>
      <c r="S74" s="513"/>
      <c r="T74" s="369" t="str">
        <f>IF(OR(INPUT!A100="",L74=0, R74=0),"",(R74-L74)/L74)</f>
        <v/>
      </c>
      <c r="V74" s="380" t="str">
        <f>DSS!S73</f>
        <v/>
      </c>
      <c r="W74" s="366" t="str">
        <f>IF(INPUT!A100 ="","",DSS!CK73)</f>
        <v/>
      </c>
      <c r="X74" s="365"/>
      <c r="Y74" s="365"/>
      <c r="Z74" s="365" t="str">
        <f>IF(INPUT!A100="","",X74-V74)</f>
        <v/>
      </c>
      <c r="AA74" s="363"/>
      <c r="AB74" s="372" t="str">
        <f>IF(INPUT!A100 ="","", DSS!CM73)</f>
        <v/>
      </c>
      <c r="AC74" s="369"/>
      <c r="AD74" s="369"/>
      <c r="AE74" s="369"/>
      <c r="AG74" s="380" t="str">
        <f>IF(INPUT!A100="","",IF(M74=0,0,L74/M74))</f>
        <v/>
      </c>
      <c r="AH74" s="366" t="str">
        <f>IF(INPUT!A100 ="","",1)</f>
        <v/>
      </c>
      <c r="AI74" s="556" t="str">
        <f>IF(INPUT!A100 ="","",IF(M74=0, 0, N74/M74))</f>
        <v/>
      </c>
      <c r="AJ74" s="366" t="str">
        <f>IF(INPUT!A100 ="","",O74/M74)</f>
        <v/>
      </c>
      <c r="AK74" s="370" t="str">
        <f>IF(OR(INPUT!A100 ="", AG74=0, AI74=0),"",(AI74-AG74)/AG74)</f>
        <v/>
      </c>
      <c r="AL74" s="339"/>
      <c r="AM74" s="373" t="str">
        <f>IF(INPUT!A100 ="","",1)</f>
        <v/>
      </c>
      <c r="AN74" s="513" t="str">
        <f>IF(INPUT!A100 ="","",IF(M74=0,0,R74/M74))</f>
        <v/>
      </c>
      <c r="AO74" s="373" t="str">
        <f>IF(INPUT!A100 ="","",S74/M74)</f>
        <v/>
      </c>
      <c r="AP74" s="369" t="str">
        <f>IF(OR(INPUT!A100 ="", AG74=0,AN74=0),"",(AN74-AG74)/AG74)</f>
        <v/>
      </c>
    </row>
    <row r="75" spans="1:42" x14ac:dyDescent="0.35">
      <c r="A75" s="337" t="str">
        <f>IF(INPUT!A101 ="","",INPUT!A101)</f>
        <v/>
      </c>
      <c r="B75" s="337" t="str">
        <f>IF(INPUT!B101 ="","",INPUT!B101)</f>
        <v/>
      </c>
      <c r="D75" s="338" t="str">
        <f>IF(INPUT!A101 ="","", DSS!CH74-DSS!CJ74)</f>
        <v/>
      </c>
      <c r="E75" s="337" t="str">
        <f>IF(INPUT!A101 ="","", DSS!CJ74)</f>
        <v/>
      </c>
      <c r="F75" s="340" t="str">
        <f>IF(INPUT!A101 ="","",E75/B75)</f>
        <v/>
      </c>
      <c r="H75" s="338" t="str">
        <f>IF(INPUT!A101 ="","", DSS!CH74-DSS!CL74)</f>
        <v/>
      </c>
      <c r="I75" s="337" t="str">
        <f>IF(INPUT!A101 ="","", DSS!CL74)</f>
        <v/>
      </c>
      <c r="J75" s="339" t="str">
        <f>IF(INPUT!A101 ="","", I75/B75)</f>
        <v/>
      </c>
      <c r="L75" s="503" t="str">
        <f>IF(INPUT!A101 ="","",DSS!N74)</f>
        <v/>
      </c>
      <c r="M75" s="508" t="str">
        <f>IF(INPUT!B101 ="","",DSS!O74)</f>
        <v/>
      </c>
      <c r="N75" s="443"/>
      <c r="O75" s="444"/>
      <c r="P75" s="339" t="str">
        <f>IF(OR(INPUT!A101="",L75=0, N75=0),"",(N75-L75)/L75)</f>
        <v/>
      </c>
      <c r="Q75" s="339"/>
      <c r="R75" s="337"/>
      <c r="S75" s="444"/>
      <c r="T75" s="339" t="str">
        <f>IF(OR(INPUT!A101="",L75=0, R75=0),"",(R75-L75)/L75)</f>
        <v/>
      </c>
      <c r="V75" s="338" t="str">
        <f>DSS!S74</f>
        <v/>
      </c>
      <c r="W75" s="337" t="str">
        <f>IF(INPUT!A101 ="","",DSS!CK74)</f>
        <v/>
      </c>
      <c r="X75" s="338"/>
      <c r="Y75" s="337"/>
      <c r="Z75" s="337" t="str">
        <f>IF(INPUT!A101="","",X75-V75)</f>
        <v/>
      </c>
      <c r="AA75" s="363"/>
      <c r="AB75" s="338" t="str">
        <f>IF(INPUT!A101 ="","", DSS!CM74)</f>
        <v/>
      </c>
      <c r="AC75" s="339"/>
      <c r="AD75" s="339"/>
      <c r="AE75" s="339"/>
      <c r="AG75" s="338" t="str">
        <f>IF(INPUT!A101="","",IF(M75=0,0,L75/M75))</f>
        <v/>
      </c>
      <c r="AH75" s="337" t="str">
        <f>IF(INPUT!A101 ="","",1)</f>
        <v/>
      </c>
      <c r="AI75" s="444" t="str">
        <f>IF(INPUT!A101 ="","",IF(M75=0, 0, N75/M75))</f>
        <v/>
      </c>
      <c r="AJ75" s="337" t="str">
        <f>IF(INPUT!A101 ="","",O75/M75)</f>
        <v/>
      </c>
      <c r="AK75" s="339" t="str">
        <f>IF(OR(INPUT!A101 ="", AG75=0, AI75=0),"",(AI75-AG75)/AG75)</f>
        <v/>
      </c>
      <c r="AL75" s="339"/>
      <c r="AM75" s="337" t="str">
        <f>IF(INPUT!A101 ="","",1)</f>
        <v/>
      </c>
      <c r="AN75" s="444" t="str">
        <f>IF(INPUT!A101 ="","",IF(M75=0,0,R75/M75))</f>
        <v/>
      </c>
      <c r="AO75" s="337" t="str">
        <f>IF(INPUT!A101 ="","",S75/M75)</f>
        <v/>
      </c>
      <c r="AP75" s="339" t="str">
        <f>IF(OR(INPUT!A101 ="", AG75=0,AN75=0),"",(AN75-AG75)/AG75)</f>
        <v/>
      </c>
    </row>
    <row r="76" spans="1:42" x14ac:dyDescent="0.35">
      <c r="A76" s="364" t="str">
        <f>IF(INPUT!A102 ="","",INPUT!A102)</f>
        <v/>
      </c>
      <c r="B76" s="364" t="str">
        <f>IF(INPUT!B102 ="","",INPUT!B102)</f>
        <v/>
      </c>
      <c r="D76" s="365" t="str">
        <f>IF(INPUT!A102 ="","", DSS!CH75-DSS!CJ75)</f>
        <v/>
      </c>
      <c r="E76" s="366" t="str">
        <f>IF(INPUT!A102 ="","", DSS!CJ75)</f>
        <v/>
      </c>
      <c r="F76" s="368" t="str">
        <f>IF(INPUT!A102 ="","",E76/B76)</f>
        <v/>
      </c>
      <c r="H76" s="372" t="str">
        <f>IF(INPUT!A102 ="","", DSS!CH75-DSS!CL75)</f>
        <v/>
      </c>
      <c r="I76" s="373" t="str">
        <f>IF(INPUT!A102 ="","", DSS!CL75)</f>
        <v/>
      </c>
      <c r="J76" s="369" t="str">
        <f>IF(INPUT!A102 ="","", I76/B76)</f>
        <v/>
      </c>
      <c r="L76" s="502" t="str">
        <f>IF(INPUT!A102 ="","",DSS!N75)</f>
        <v/>
      </c>
      <c r="M76" s="507" t="str">
        <f>IF(INPUT!B102 ="","",DSS!O75)</f>
        <v/>
      </c>
      <c r="N76" s="510"/>
      <c r="O76" s="510"/>
      <c r="P76" s="368" t="str">
        <f>IF(OR(INPUT!A102="",L76=0, N76=0),"",(N76-L76)/L76)</f>
        <v/>
      </c>
      <c r="Q76" s="339"/>
      <c r="R76" s="373"/>
      <c r="S76" s="513"/>
      <c r="T76" s="369" t="str">
        <f>IF(OR(INPUT!A102="",L76=0, R76=0),"",(R76-L76)/L76)</f>
        <v/>
      </c>
      <c r="V76" s="380" t="str">
        <f>DSS!S75</f>
        <v/>
      </c>
      <c r="W76" s="366" t="str">
        <f>IF(INPUT!A102 ="","",DSS!CK75)</f>
        <v/>
      </c>
      <c r="X76" s="365"/>
      <c r="Y76" s="365"/>
      <c r="Z76" s="365" t="str">
        <f>IF(INPUT!A102="","",X76-V76)</f>
        <v/>
      </c>
      <c r="AA76" s="363"/>
      <c r="AB76" s="372" t="str">
        <f>IF(INPUT!A102 ="","", DSS!CM75)</f>
        <v/>
      </c>
      <c r="AC76" s="369"/>
      <c r="AD76" s="369"/>
      <c r="AE76" s="369"/>
      <c r="AG76" s="380" t="str">
        <f>IF(INPUT!A102="","",IF(M76=0,0,L76/M76))</f>
        <v/>
      </c>
      <c r="AH76" s="366" t="str">
        <f>IF(INPUT!A102 ="","",1)</f>
        <v/>
      </c>
      <c r="AI76" s="556" t="str">
        <f>IF(INPUT!A102 ="","",IF(M76=0, 0, N76/M76))</f>
        <v/>
      </c>
      <c r="AJ76" s="366" t="str">
        <f>IF(INPUT!A102 ="","",O76/M76)</f>
        <v/>
      </c>
      <c r="AK76" s="370" t="str">
        <f>IF(OR(INPUT!A102 ="", AG76=0, AI76=0),"",(AI76-AG76)/AG76)</f>
        <v/>
      </c>
      <c r="AL76" s="339"/>
      <c r="AM76" s="373" t="str">
        <f>IF(INPUT!A102 ="","",1)</f>
        <v/>
      </c>
      <c r="AN76" s="513" t="str">
        <f>IF(INPUT!A102 ="","",IF(M76=0,0,R76/M76))</f>
        <v/>
      </c>
      <c r="AO76" s="373" t="str">
        <f>IF(INPUT!A102 ="","",S76/M76)</f>
        <v/>
      </c>
      <c r="AP76" s="369" t="str">
        <f>IF(OR(INPUT!A102 ="", AG76=0,AN76=0),"",(AN76-AG76)/AG76)</f>
        <v/>
      </c>
    </row>
    <row r="77" spans="1:42" x14ac:dyDescent="0.35">
      <c r="A77" s="337" t="str">
        <f>IF(INPUT!A103 ="","",INPUT!A103)</f>
        <v/>
      </c>
      <c r="B77" s="337" t="str">
        <f>IF(INPUT!B103 ="","",INPUT!B103)</f>
        <v/>
      </c>
      <c r="D77" s="338" t="str">
        <f>IF(INPUT!A103 ="","", DSS!CH76-DSS!CJ76)</f>
        <v/>
      </c>
      <c r="E77" s="337" t="str">
        <f>IF(INPUT!A103 ="","", DSS!CJ76)</f>
        <v/>
      </c>
      <c r="F77" s="340" t="str">
        <f>IF(INPUT!A103 ="","",E77/B77)</f>
        <v/>
      </c>
      <c r="H77" s="338" t="str">
        <f>IF(INPUT!A103 ="","", DSS!CH76-DSS!CL76)</f>
        <v/>
      </c>
      <c r="I77" s="337" t="str">
        <f>IF(INPUT!A103 ="","", DSS!CL76)</f>
        <v/>
      </c>
      <c r="J77" s="339" t="str">
        <f>IF(INPUT!A103 ="","", I77/B77)</f>
        <v/>
      </c>
      <c r="L77" s="503" t="str">
        <f>IF(INPUT!A103 ="","",DSS!N76)</f>
        <v/>
      </c>
      <c r="M77" s="508" t="str">
        <f>IF(INPUT!B103 ="","",DSS!O76)</f>
        <v/>
      </c>
      <c r="N77" s="443"/>
      <c r="O77" s="444"/>
      <c r="P77" s="339" t="str">
        <f>IF(OR(INPUT!A103="",L77=0, N77=0),"",(N77-L77)/L77)</f>
        <v/>
      </c>
      <c r="Q77" s="339"/>
      <c r="R77" s="337"/>
      <c r="S77" s="444"/>
      <c r="T77" s="339" t="str">
        <f>IF(OR(INPUT!A103="",L77=0, R77=0),"",(R77-L77)/L77)</f>
        <v/>
      </c>
      <c r="V77" s="338" t="str">
        <f>DSS!S76</f>
        <v/>
      </c>
      <c r="W77" s="337" t="str">
        <f>IF(INPUT!A103 ="","",DSS!CK76)</f>
        <v/>
      </c>
      <c r="X77" s="338"/>
      <c r="Y77" s="337"/>
      <c r="Z77" s="337" t="str">
        <f>IF(INPUT!A103="","",X77-V77)</f>
        <v/>
      </c>
      <c r="AA77" s="363"/>
      <c r="AB77" s="338" t="str">
        <f>IF(INPUT!A103 ="","", DSS!CM76)</f>
        <v/>
      </c>
      <c r="AC77" s="339"/>
      <c r="AD77" s="339"/>
      <c r="AE77" s="339"/>
      <c r="AG77" s="338" t="str">
        <f>IF(INPUT!A103="","",IF(M77=0,0,L77/M77))</f>
        <v/>
      </c>
      <c r="AH77" s="337" t="str">
        <f>IF(INPUT!A103 ="","",1)</f>
        <v/>
      </c>
      <c r="AI77" s="444" t="str">
        <f>IF(INPUT!A103 ="","",IF(M77=0, 0, N77/M77))</f>
        <v/>
      </c>
      <c r="AJ77" s="337" t="str">
        <f>IF(INPUT!A103 ="","",O77/M77)</f>
        <v/>
      </c>
      <c r="AK77" s="339" t="str">
        <f>IF(OR(INPUT!A103 ="", AG77=0, AI77=0),"",(AI77-AG77)/AG77)</f>
        <v/>
      </c>
      <c r="AL77" s="339"/>
      <c r="AM77" s="337" t="str">
        <f>IF(INPUT!A103 ="","",1)</f>
        <v/>
      </c>
      <c r="AN77" s="444" t="str">
        <f>IF(INPUT!A103 ="","",IF(M77=0,0,R77/M77))</f>
        <v/>
      </c>
      <c r="AO77" s="337" t="str">
        <f>IF(INPUT!A103 ="","",S77/M77)</f>
        <v/>
      </c>
      <c r="AP77" s="339" t="str">
        <f>IF(OR(INPUT!A103 ="", AG77=0,AN77=0),"",(AN77-AG77)/AG77)</f>
        <v/>
      </c>
    </row>
    <row r="78" spans="1:42" x14ac:dyDescent="0.35">
      <c r="A78" s="364" t="str">
        <f>IF(INPUT!A104 ="","",INPUT!A104)</f>
        <v/>
      </c>
      <c r="B78" s="364" t="str">
        <f>IF(INPUT!B104 ="","",INPUT!B104)</f>
        <v/>
      </c>
      <c r="D78" s="365" t="str">
        <f>IF(INPUT!A104 ="","", DSS!CH77-DSS!CJ77)</f>
        <v/>
      </c>
      <c r="E78" s="366" t="str">
        <f>IF(INPUT!A104 ="","", DSS!CJ77)</f>
        <v/>
      </c>
      <c r="F78" s="368" t="str">
        <f>IF(INPUT!A104 ="","",E78/B78)</f>
        <v/>
      </c>
      <c r="H78" s="372" t="str">
        <f>IF(INPUT!A104 ="","", DSS!CH77-DSS!CL77)</f>
        <v/>
      </c>
      <c r="I78" s="373" t="str">
        <f>IF(INPUT!A104 ="","", DSS!CL77)</f>
        <v/>
      </c>
      <c r="J78" s="369" t="str">
        <f>IF(INPUT!A104 ="","", I78/B78)</f>
        <v/>
      </c>
      <c r="L78" s="502" t="str">
        <f>IF(INPUT!A104 ="","",DSS!N77)</f>
        <v/>
      </c>
      <c r="M78" s="507" t="str">
        <f>IF(INPUT!B104 ="","",DSS!O77)</f>
        <v/>
      </c>
      <c r="N78" s="510"/>
      <c r="O78" s="510"/>
      <c r="P78" s="368" t="str">
        <f>IF(OR(INPUT!A104="",L78=0, N78=0),"",(N78-L78)/L78)</f>
        <v/>
      </c>
      <c r="Q78" s="339"/>
      <c r="R78" s="373"/>
      <c r="S78" s="513"/>
      <c r="T78" s="369" t="str">
        <f>IF(OR(INPUT!A104="",L78=0, R78=0),"",(R78-L78)/L78)</f>
        <v/>
      </c>
      <c r="V78" s="380" t="str">
        <f>DSS!S77</f>
        <v/>
      </c>
      <c r="W78" s="366" t="str">
        <f>IF(INPUT!A104 ="","",DSS!CK77)</f>
        <v/>
      </c>
      <c r="X78" s="365"/>
      <c r="Y78" s="365"/>
      <c r="Z78" s="365" t="str">
        <f>IF(INPUT!A104="","",X78-V78)</f>
        <v/>
      </c>
      <c r="AA78" s="363"/>
      <c r="AB78" s="372" t="str">
        <f>IF(INPUT!A104 ="","", DSS!CM77)</f>
        <v/>
      </c>
      <c r="AC78" s="369"/>
      <c r="AD78" s="369"/>
      <c r="AE78" s="369"/>
      <c r="AG78" s="380" t="str">
        <f>IF(INPUT!A104="","",IF(M78=0,0,L78/M78))</f>
        <v/>
      </c>
      <c r="AH78" s="366" t="str">
        <f>IF(INPUT!A104 ="","",1)</f>
        <v/>
      </c>
      <c r="AI78" s="556" t="str">
        <f>IF(INPUT!A104 ="","",IF(M78=0, 0, N78/M78))</f>
        <v/>
      </c>
      <c r="AJ78" s="366" t="str">
        <f>IF(INPUT!A104 ="","",O78/M78)</f>
        <v/>
      </c>
      <c r="AK78" s="370" t="str">
        <f>IF(OR(INPUT!A104 ="", AG78=0, AI78=0),"",(AI78-AG78)/AG78)</f>
        <v/>
      </c>
      <c r="AL78" s="339"/>
      <c r="AM78" s="373" t="str">
        <f>IF(INPUT!A104 ="","",1)</f>
        <v/>
      </c>
      <c r="AN78" s="513" t="str">
        <f>IF(INPUT!A104 ="","",IF(M78=0,0,R78/M78))</f>
        <v/>
      </c>
      <c r="AO78" s="373" t="str">
        <f>IF(INPUT!A104 ="","",S78/M78)</f>
        <v/>
      </c>
      <c r="AP78" s="369" t="str">
        <f>IF(OR(INPUT!A104 ="", AG78=0,AN78=0),"",(AN78-AG78)/AG78)</f>
        <v/>
      </c>
    </row>
    <row r="79" spans="1:42" x14ac:dyDescent="0.35">
      <c r="A79" s="337" t="str">
        <f>IF(INPUT!A105 ="","",INPUT!A105)</f>
        <v/>
      </c>
      <c r="B79" s="337" t="str">
        <f>IF(INPUT!B105 ="","",INPUT!B105)</f>
        <v/>
      </c>
      <c r="D79" s="338" t="str">
        <f>IF(INPUT!A105 ="","", DSS!CH78-DSS!CJ78)</f>
        <v/>
      </c>
      <c r="E79" s="337" t="str">
        <f>IF(INPUT!A105 ="","", DSS!CJ78)</f>
        <v/>
      </c>
      <c r="F79" s="340" t="str">
        <f>IF(INPUT!A105 ="","",E79/B79)</f>
        <v/>
      </c>
      <c r="H79" s="338" t="str">
        <f>IF(INPUT!A105 ="","", DSS!CH78-DSS!CL78)</f>
        <v/>
      </c>
      <c r="I79" s="337" t="str">
        <f>IF(INPUT!A105 ="","", DSS!CL78)</f>
        <v/>
      </c>
      <c r="J79" s="339" t="str">
        <f>IF(INPUT!A105 ="","", I79/B79)</f>
        <v/>
      </c>
      <c r="L79" s="503" t="str">
        <f>IF(INPUT!A105 ="","",DSS!N78)</f>
        <v/>
      </c>
      <c r="M79" s="508" t="str">
        <f>IF(INPUT!B105 ="","",DSS!O78)</f>
        <v/>
      </c>
      <c r="N79" s="443"/>
      <c r="O79" s="444"/>
      <c r="P79" s="339" t="str">
        <f>IF(OR(INPUT!A105="",L79=0, N79=0),"",(N79-L79)/L79)</f>
        <v/>
      </c>
      <c r="Q79" s="339"/>
      <c r="R79" s="337"/>
      <c r="S79" s="444"/>
      <c r="T79" s="339" t="str">
        <f>IF(OR(INPUT!A105="",L79=0, R79=0),"",(R79-L79)/L79)</f>
        <v/>
      </c>
      <c r="V79" s="338" t="str">
        <f>DSS!S78</f>
        <v/>
      </c>
      <c r="W79" s="337" t="str">
        <f>IF(INPUT!A105 ="","",DSS!CK78)</f>
        <v/>
      </c>
      <c r="X79" s="338"/>
      <c r="Y79" s="337"/>
      <c r="Z79" s="337" t="str">
        <f>IF(INPUT!A105="","",X79-V79)</f>
        <v/>
      </c>
      <c r="AA79" s="363"/>
      <c r="AB79" s="338" t="str">
        <f>IF(INPUT!A105 ="","", DSS!CM78)</f>
        <v/>
      </c>
      <c r="AC79" s="339"/>
      <c r="AD79" s="339"/>
      <c r="AE79" s="339"/>
      <c r="AG79" s="338" t="str">
        <f>IF(INPUT!A105="","",IF(M79=0,0,L79/M79))</f>
        <v/>
      </c>
      <c r="AH79" s="337" t="str">
        <f>IF(INPUT!A105 ="","",1)</f>
        <v/>
      </c>
      <c r="AI79" s="444" t="str">
        <f>IF(INPUT!A105 ="","",IF(M79=0, 0, N79/M79))</f>
        <v/>
      </c>
      <c r="AJ79" s="337" t="str">
        <f>IF(INPUT!A105 ="","",O79/M79)</f>
        <v/>
      </c>
      <c r="AK79" s="339" t="str">
        <f>IF(OR(INPUT!A105 ="", AG79=0, AI79=0),"",(AI79-AG79)/AG79)</f>
        <v/>
      </c>
      <c r="AL79" s="339"/>
      <c r="AM79" s="337" t="str">
        <f>IF(INPUT!A105 ="","",1)</f>
        <v/>
      </c>
      <c r="AN79" s="444" t="str">
        <f>IF(INPUT!A105 ="","",IF(M79=0,0,R79/M79))</f>
        <v/>
      </c>
      <c r="AO79" s="337" t="str">
        <f>IF(INPUT!A105 ="","",S79/M79)</f>
        <v/>
      </c>
      <c r="AP79" s="339" t="str">
        <f>IF(OR(INPUT!A105 ="", AG79=0,AN79=0),"",(AN79-AG79)/AG79)</f>
        <v/>
      </c>
    </row>
    <row r="80" spans="1:42" x14ac:dyDescent="0.35">
      <c r="A80" s="364" t="str">
        <f>IF(INPUT!A106 ="","",INPUT!A106)</f>
        <v/>
      </c>
      <c r="B80" s="364" t="str">
        <f>IF(INPUT!B106 ="","",INPUT!B106)</f>
        <v/>
      </c>
      <c r="D80" s="365" t="str">
        <f>IF(INPUT!A106 ="","", DSS!CH79-DSS!CJ79)</f>
        <v/>
      </c>
      <c r="E80" s="366" t="str">
        <f>IF(INPUT!A106 ="","", DSS!CJ79)</f>
        <v/>
      </c>
      <c r="F80" s="368" t="str">
        <f>IF(INPUT!A106 ="","",E80/B80)</f>
        <v/>
      </c>
      <c r="H80" s="372" t="str">
        <f>IF(INPUT!A106 ="","", DSS!CH79-DSS!CL79)</f>
        <v/>
      </c>
      <c r="I80" s="373" t="str">
        <f>IF(INPUT!A106 ="","", DSS!CL79)</f>
        <v/>
      </c>
      <c r="J80" s="369" t="str">
        <f>IF(INPUT!A106 ="","", I80/B80)</f>
        <v/>
      </c>
      <c r="L80" s="502" t="str">
        <f>IF(INPUT!A106 ="","",DSS!N79)</f>
        <v/>
      </c>
      <c r="M80" s="507" t="str">
        <f>IF(INPUT!B106 ="","",DSS!O79)</f>
        <v/>
      </c>
      <c r="N80" s="510"/>
      <c r="O80" s="510"/>
      <c r="P80" s="368" t="str">
        <f>IF(OR(INPUT!A106="",L80=0, N80=0),"",(N80-L80)/L80)</f>
        <v/>
      </c>
      <c r="Q80" s="339"/>
      <c r="R80" s="373"/>
      <c r="S80" s="513"/>
      <c r="T80" s="369" t="str">
        <f>IF(OR(INPUT!A106="",L80=0, R80=0),"",(R80-L80)/L80)</f>
        <v/>
      </c>
      <c r="V80" s="380" t="str">
        <f>DSS!S79</f>
        <v/>
      </c>
      <c r="W80" s="366" t="str">
        <f>IF(INPUT!A106 ="","",DSS!CK79)</f>
        <v/>
      </c>
      <c r="X80" s="365"/>
      <c r="Y80" s="365"/>
      <c r="Z80" s="365" t="str">
        <f>IF(INPUT!A106="","",X80-V80)</f>
        <v/>
      </c>
      <c r="AA80" s="363"/>
      <c r="AB80" s="372" t="str">
        <f>IF(INPUT!A106 ="","", DSS!CM79)</f>
        <v/>
      </c>
      <c r="AC80" s="369"/>
      <c r="AD80" s="369"/>
      <c r="AE80" s="369"/>
      <c r="AG80" s="380" t="str">
        <f>IF(INPUT!A106="","",IF(M80=0,0,L80/M80))</f>
        <v/>
      </c>
      <c r="AH80" s="366" t="str">
        <f>IF(INPUT!A106 ="","",1)</f>
        <v/>
      </c>
      <c r="AI80" s="556" t="str">
        <f>IF(INPUT!A106 ="","",IF(M80=0, 0, N80/M80))</f>
        <v/>
      </c>
      <c r="AJ80" s="366" t="str">
        <f>IF(INPUT!A106 ="","",O80/M80)</f>
        <v/>
      </c>
      <c r="AK80" s="370" t="str">
        <f>IF(OR(INPUT!A106 ="", AG80=0, AI80=0),"",(AI80-AG80)/AG80)</f>
        <v/>
      </c>
      <c r="AL80" s="339"/>
      <c r="AM80" s="373" t="str">
        <f>IF(INPUT!A106 ="","",1)</f>
        <v/>
      </c>
      <c r="AN80" s="513" t="str">
        <f>IF(INPUT!A106 ="","",IF(M80=0,0,R80/M80))</f>
        <v/>
      </c>
      <c r="AO80" s="373" t="str">
        <f>IF(INPUT!A106 ="","",S80/M80)</f>
        <v/>
      </c>
      <c r="AP80" s="369" t="str">
        <f>IF(OR(INPUT!A106 ="", AG80=0,AN80=0),"",(AN80-AG80)/AG80)</f>
        <v/>
      </c>
    </row>
    <row r="81" spans="1:42" x14ac:dyDescent="0.35">
      <c r="A81" s="337" t="str">
        <f>IF(INPUT!A107 ="","",INPUT!A107)</f>
        <v/>
      </c>
      <c r="B81" s="337" t="str">
        <f>IF(INPUT!B107 ="","",INPUT!B107)</f>
        <v/>
      </c>
      <c r="D81" s="338" t="str">
        <f>IF(INPUT!A107 ="","", DSS!CH80-DSS!CJ80)</f>
        <v/>
      </c>
      <c r="E81" s="337" t="str">
        <f>IF(INPUT!A107 ="","", DSS!CJ80)</f>
        <v/>
      </c>
      <c r="F81" s="340" t="str">
        <f>IF(INPUT!A107 ="","",E81/B81)</f>
        <v/>
      </c>
      <c r="H81" s="338" t="str">
        <f>IF(INPUT!A107 ="","", DSS!CH80-DSS!CL80)</f>
        <v/>
      </c>
      <c r="I81" s="337" t="str">
        <f>IF(INPUT!A107 ="","", DSS!CL80)</f>
        <v/>
      </c>
      <c r="J81" s="339" t="str">
        <f>IF(INPUT!A107 ="","", I81/B81)</f>
        <v/>
      </c>
      <c r="L81" s="503" t="str">
        <f>IF(INPUT!A107 ="","",DSS!N80)</f>
        <v/>
      </c>
      <c r="M81" s="508" t="str">
        <f>IF(INPUT!B107 ="","",DSS!O80)</f>
        <v/>
      </c>
      <c r="N81" s="443"/>
      <c r="O81" s="444"/>
      <c r="P81" s="339" t="str">
        <f>IF(OR(INPUT!A107="",L81=0, N81=0),"",(N81-L81)/L81)</f>
        <v/>
      </c>
      <c r="Q81" s="339"/>
      <c r="R81" s="337"/>
      <c r="S81" s="444"/>
      <c r="T81" s="339" t="str">
        <f>IF(OR(INPUT!A107="",L81=0, R81=0),"",(R81-L81)/L81)</f>
        <v/>
      </c>
      <c r="V81" s="338" t="str">
        <f>DSS!S80</f>
        <v/>
      </c>
      <c r="W81" s="337" t="str">
        <f>IF(INPUT!A107 ="","",DSS!CK80)</f>
        <v/>
      </c>
      <c r="X81" s="338"/>
      <c r="Y81" s="337"/>
      <c r="Z81" s="337" t="str">
        <f>IF(INPUT!A107="","",X81-V81)</f>
        <v/>
      </c>
      <c r="AA81" s="363"/>
      <c r="AB81" s="338" t="str">
        <f>IF(INPUT!A107 ="","", DSS!CM80)</f>
        <v/>
      </c>
      <c r="AC81" s="339"/>
      <c r="AD81" s="339"/>
      <c r="AE81" s="339"/>
      <c r="AG81" s="338" t="str">
        <f>IF(INPUT!A107="","",IF(M81=0,0,L81/M81))</f>
        <v/>
      </c>
      <c r="AH81" s="337" t="str">
        <f>IF(INPUT!A107 ="","",1)</f>
        <v/>
      </c>
      <c r="AI81" s="444" t="str">
        <f>IF(INPUT!A107 ="","",IF(M81=0, 0, N81/M81))</f>
        <v/>
      </c>
      <c r="AJ81" s="337" t="str">
        <f>IF(INPUT!A107 ="","",O81/M81)</f>
        <v/>
      </c>
      <c r="AK81" s="339" t="str">
        <f>IF(OR(INPUT!A107 ="", AG81=0, AI81=0),"",(AI81-AG81)/AG81)</f>
        <v/>
      </c>
      <c r="AL81" s="339"/>
      <c r="AM81" s="337" t="str">
        <f>IF(INPUT!A107 ="","",1)</f>
        <v/>
      </c>
      <c r="AN81" s="444" t="str">
        <f>IF(INPUT!A107 ="","",IF(M81=0,0,R81/M81))</f>
        <v/>
      </c>
      <c r="AO81" s="337" t="str">
        <f>IF(INPUT!A107 ="","",S81/M81)</f>
        <v/>
      </c>
      <c r="AP81" s="339" t="str">
        <f>IF(OR(INPUT!A107 ="", AG81=0,AN81=0),"",(AN81-AG81)/AG81)</f>
        <v/>
      </c>
    </row>
    <row r="82" spans="1:42" x14ac:dyDescent="0.35">
      <c r="A82" s="364" t="str">
        <f>IF(INPUT!A108 ="","",INPUT!A108)</f>
        <v/>
      </c>
      <c r="B82" s="364" t="str">
        <f>IF(INPUT!B108 ="","",INPUT!B108)</f>
        <v/>
      </c>
      <c r="D82" s="365" t="str">
        <f>IF(INPUT!A108 ="","", DSS!CH81-DSS!CJ81)</f>
        <v/>
      </c>
      <c r="E82" s="366" t="str">
        <f>IF(INPUT!A108 ="","", DSS!CJ81)</f>
        <v/>
      </c>
      <c r="F82" s="368" t="str">
        <f>IF(INPUT!A108 ="","",E82/B82)</f>
        <v/>
      </c>
      <c r="H82" s="372" t="str">
        <f>IF(INPUT!A108 ="","", DSS!CH81-DSS!CL81)</f>
        <v/>
      </c>
      <c r="I82" s="373" t="str">
        <f>IF(INPUT!A108 ="","", DSS!CL81)</f>
        <v/>
      </c>
      <c r="J82" s="369" t="str">
        <f>IF(INPUT!A108 ="","", I82/B82)</f>
        <v/>
      </c>
      <c r="L82" s="502" t="str">
        <f>IF(INPUT!A108 ="","",DSS!N81)</f>
        <v/>
      </c>
      <c r="M82" s="507" t="str">
        <f>IF(INPUT!B108 ="","",DSS!O81)</f>
        <v/>
      </c>
      <c r="N82" s="510"/>
      <c r="O82" s="510"/>
      <c r="P82" s="368" t="str">
        <f>IF(OR(INPUT!A108="",L82=0, N82=0),"",(N82-L82)/L82)</f>
        <v/>
      </c>
      <c r="Q82" s="339"/>
      <c r="R82" s="373"/>
      <c r="S82" s="513"/>
      <c r="T82" s="369" t="str">
        <f>IF(OR(INPUT!A108="",L82=0, R82=0),"",(R82-L82)/L82)</f>
        <v/>
      </c>
      <c r="V82" s="380" t="str">
        <f>DSS!S81</f>
        <v/>
      </c>
      <c r="W82" s="366" t="str">
        <f>IF(INPUT!A108 ="","",DSS!CK81)</f>
        <v/>
      </c>
      <c r="X82" s="365"/>
      <c r="Y82" s="365"/>
      <c r="Z82" s="365" t="str">
        <f>IF(INPUT!A108="","",X82-V82)</f>
        <v/>
      </c>
      <c r="AA82" s="363"/>
      <c r="AB82" s="372" t="str">
        <f>IF(INPUT!A108 ="","", DSS!CM81)</f>
        <v/>
      </c>
      <c r="AC82" s="369"/>
      <c r="AD82" s="369"/>
      <c r="AE82" s="369"/>
      <c r="AG82" s="380" t="str">
        <f>IF(INPUT!A108="","",IF(M82=0,0,L82/M82))</f>
        <v/>
      </c>
      <c r="AH82" s="366" t="str">
        <f>IF(INPUT!A108 ="","",1)</f>
        <v/>
      </c>
      <c r="AI82" s="556" t="str">
        <f>IF(INPUT!A108 ="","",IF(M82=0, 0, N82/M82))</f>
        <v/>
      </c>
      <c r="AJ82" s="366" t="str">
        <f>IF(INPUT!A108 ="","",O82/M82)</f>
        <v/>
      </c>
      <c r="AK82" s="370" t="str">
        <f>IF(OR(INPUT!A108 ="", AG82=0, AI82=0),"",(AI82-AG82)/AG82)</f>
        <v/>
      </c>
      <c r="AL82" s="339"/>
      <c r="AM82" s="373" t="str">
        <f>IF(INPUT!A108 ="","",1)</f>
        <v/>
      </c>
      <c r="AN82" s="513" t="str">
        <f>IF(INPUT!A108 ="","",IF(M82=0,0,R82/M82))</f>
        <v/>
      </c>
      <c r="AO82" s="373" t="str">
        <f>IF(INPUT!A108 ="","",S82/M82)</f>
        <v/>
      </c>
      <c r="AP82" s="369" t="str">
        <f>IF(OR(INPUT!A108 ="", AG82=0,AN82=0),"",(AN82-AG82)/AG82)</f>
        <v/>
      </c>
    </row>
    <row r="83" spans="1:42" x14ac:dyDescent="0.35">
      <c r="A83" s="337" t="str">
        <f>IF(INPUT!A109 ="","",INPUT!A109)</f>
        <v/>
      </c>
      <c r="B83" s="337" t="str">
        <f>IF(INPUT!B109 ="","",INPUT!B109)</f>
        <v/>
      </c>
      <c r="D83" s="338" t="str">
        <f>IF(INPUT!A109 ="","", DSS!CH82-DSS!CJ82)</f>
        <v/>
      </c>
      <c r="E83" s="337" t="str">
        <f>IF(INPUT!A109 ="","", DSS!CJ82)</f>
        <v/>
      </c>
      <c r="F83" s="340" t="str">
        <f>IF(INPUT!A109 ="","",E83/B83)</f>
        <v/>
      </c>
      <c r="H83" s="338" t="str">
        <f>IF(INPUT!A109 ="","", DSS!CH82-DSS!CL82)</f>
        <v/>
      </c>
      <c r="I83" s="337" t="str">
        <f>IF(INPUT!A109 ="","", DSS!CL82)</f>
        <v/>
      </c>
      <c r="J83" s="339" t="str">
        <f>IF(INPUT!A109 ="","", I83/B83)</f>
        <v/>
      </c>
      <c r="L83" s="503" t="str">
        <f>IF(INPUT!A109 ="","",DSS!N82)</f>
        <v/>
      </c>
      <c r="M83" s="508" t="str">
        <f>IF(INPUT!B109 ="","",DSS!O82)</f>
        <v/>
      </c>
      <c r="N83" s="443"/>
      <c r="O83" s="444"/>
      <c r="P83" s="339" t="str">
        <f>IF(OR(INPUT!A109="",L83=0, N83=0),"",(N83-L83)/L83)</f>
        <v/>
      </c>
      <c r="Q83" s="339"/>
      <c r="R83" s="337"/>
      <c r="S83" s="444"/>
      <c r="T83" s="339" t="str">
        <f>IF(OR(INPUT!A109="",L83=0, R83=0),"",(R83-L83)/L83)</f>
        <v/>
      </c>
      <c r="V83" s="338" t="str">
        <f>DSS!S82</f>
        <v/>
      </c>
      <c r="W83" s="337" t="str">
        <f>IF(INPUT!A109 ="","",DSS!CK82)</f>
        <v/>
      </c>
      <c r="X83" s="338"/>
      <c r="Y83" s="337"/>
      <c r="Z83" s="337" t="str">
        <f>IF(INPUT!A109="","",X83-V83)</f>
        <v/>
      </c>
      <c r="AA83" s="363"/>
      <c r="AB83" s="338" t="str">
        <f>IF(INPUT!A109 ="","", DSS!CM82)</f>
        <v/>
      </c>
      <c r="AC83" s="339"/>
      <c r="AD83" s="339"/>
      <c r="AE83" s="339"/>
      <c r="AG83" s="338" t="str">
        <f>IF(INPUT!A109="","",IF(M83=0,0,L83/M83))</f>
        <v/>
      </c>
      <c r="AH83" s="337" t="str">
        <f>IF(INPUT!A109 ="","",1)</f>
        <v/>
      </c>
      <c r="AI83" s="444" t="str">
        <f>IF(INPUT!A109 ="","",IF(M83=0, 0, N83/M83))</f>
        <v/>
      </c>
      <c r="AJ83" s="337" t="str">
        <f>IF(INPUT!A109 ="","",O83/M83)</f>
        <v/>
      </c>
      <c r="AK83" s="339" t="str">
        <f>IF(OR(INPUT!A109 ="", AG83=0, AI83=0),"",(AI83-AG83)/AG83)</f>
        <v/>
      </c>
      <c r="AL83" s="339"/>
      <c r="AM83" s="337" t="str">
        <f>IF(INPUT!A109 ="","",1)</f>
        <v/>
      </c>
      <c r="AN83" s="444" t="str">
        <f>IF(INPUT!A109 ="","",IF(M83=0,0,R83/M83))</f>
        <v/>
      </c>
      <c r="AO83" s="337" t="str">
        <f>IF(INPUT!A109 ="","",S83/M83)</f>
        <v/>
      </c>
      <c r="AP83" s="339" t="str">
        <f>IF(OR(INPUT!A109 ="", AG83=0,AN83=0),"",(AN83-AG83)/AG83)</f>
        <v/>
      </c>
    </row>
    <row r="84" spans="1:42" x14ac:dyDescent="0.35">
      <c r="A84" s="364" t="str">
        <f>IF(INPUT!A110 ="","",INPUT!A110)</f>
        <v/>
      </c>
      <c r="B84" s="364" t="str">
        <f>IF(INPUT!B110 ="","",INPUT!B110)</f>
        <v/>
      </c>
      <c r="D84" s="365" t="str">
        <f>IF(INPUT!A110 ="","", DSS!CH83-DSS!CJ83)</f>
        <v/>
      </c>
      <c r="E84" s="366" t="str">
        <f>IF(INPUT!A110 ="","", DSS!CJ83)</f>
        <v/>
      </c>
      <c r="F84" s="368" t="str">
        <f>IF(INPUT!A110 ="","",E84/B84)</f>
        <v/>
      </c>
      <c r="H84" s="372" t="str">
        <f>IF(INPUT!A110 ="","", DSS!CH83-DSS!CL83)</f>
        <v/>
      </c>
      <c r="I84" s="373" t="str">
        <f>IF(INPUT!A110 ="","", DSS!CL83)</f>
        <v/>
      </c>
      <c r="J84" s="369" t="str">
        <f>IF(INPUT!A110 ="","", I84/B84)</f>
        <v/>
      </c>
      <c r="L84" s="502" t="str">
        <f>IF(INPUT!A110 ="","",DSS!N83)</f>
        <v/>
      </c>
      <c r="M84" s="507" t="str">
        <f>IF(INPUT!B110 ="","",DSS!O83)</f>
        <v/>
      </c>
      <c r="N84" s="510"/>
      <c r="O84" s="510"/>
      <c r="P84" s="368" t="str">
        <f>IF(OR(INPUT!A110="",L84=0, N84=0),"",(N84-L84)/L84)</f>
        <v/>
      </c>
      <c r="Q84" s="339"/>
      <c r="R84" s="373"/>
      <c r="S84" s="513"/>
      <c r="T84" s="369" t="str">
        <f>IF(OR(INPUT!A110="",L84=0, R84=0),"",(R84-L84)/L84)</f>
        <v/>
      </c>
      <c r="V84" s="380" t="str">
        <f>DSS!S83</f>
        <v/>
      </c>
      <c r="W84" s="366" t="str">
        <f>IF(INPUT!A110 ="","",DSS!CK83)</f>
        <v/>
      </c>
      <c r="X84" s="365"/>
      <c r="Y84" s="365"/>
      <c r="Z84" s="365" t="str">
        <f>IF(INPUT!A110="","",X84-V84)</f>
        <v/>
      </c>
      <c r="AA84" s="363"/>
      <c r="AB84" s="372" t="str">
        <f>IF(INPUT!A110 ="","", DSS!CM83)</f>
        <v/>
      </c>
      <c r="AC84" s="369"/>
      <c r="AD84" s="369"/>
      <c r="AE84" s="369"/>
      <c r="AG84" s="380" t="str">
        <f>IF(INPUT!A110="","",IF(M84=0,0,L84/M84))</f>
        <v/>
      </c>
      <c r="AH84" s="366" t="str">
        <f>IF(INPUT!A110 ="","",1)</f>
        <v/>
      </c>
      <c r="AI84" s="556" t="str">
        <f>IF(INPUT!A110 ="","",IF(M84=0, 0, N84/M84))</f>
        <v/>
      </c>
      <c r="AJ84" s="366" t="str">
        <f>IF(INPUT!A110 ="","",O84/M84)</f>
        <v/>
      </c>
      <c r="AK84" s="370" t="str">
        <f>IF(OR(INPUT!A110 ="", AG84=0, AI84=0),"",(AI84-AG84)/AG84)</f>
        <v/>
      </c>
      <c r="AL84" s="339"/>
      <c r="AM84" s="373" t="str">
        <f>IF(INPUT!A110 ="","",1)</f>
        <v/>
      </c>
      <c r="AN84" s="513" t="str">
        <f>IF(INPUT!A110 ="","",IF(M84=0,0,R84/M84))</f>
        <v/>
      </c>
      <c r="AO84" s="373" t="str">
        <f>IF(INPUT!A110 ="","",S84/M84)</f>
        <v/>
      </c>
      <c r="AP84" s="369" t="str">
        <f>IF(OR(INPUT!A110 ="", AG84=0,AN84=0),"",(AN84-AG84)/AG84)</f>
        <v/>
      </c>
    </row>
    <row r="85" spans="1:42" x14ac:dyDescent="0.35">
      <c r="A85" s="337" t="str">
        <f>IF(INPUT!A111 ="","",INPUT!A111)</f>
        <v/>
      </c>
      <c r="B85" s="337" t="str">
        <f>IF(INPUT!B111 ="","",INPUT!B111)</f>
        <v/>
      </c>
      <c r="D85" s="338" t="str">
        <f>IF(INPUT!A111 ="","", DSS!CH84-DSS!CJ84)</f>
        <v/>
      </c>
      <c r="E85" s="337" t="str">
        <f>IF(INPUT!A111 ="","", DSS!CJ84)</f>
        <v/>
      </c>
      <c r="F85" s="340" t="str">
        <f>IF(INPUT!A111 ="","",E85/B85)</f>
        <v/>
      </c>
      <c r="H85" s="338" t="str">
        <f>IF(INPUT!A111 ="","", DSS!CH84-DSS!CL84)</f>
        <v/>
      </c>
      <c r="I85" s="337" t="str">
        <f>IF(INPUT!A111 ="","", DSS!CL84)</f>
        <v/>
      </c>
      <c r="J85" s="339" t="str">
        <f>IF(INPUT!A111 ="","", I85/B85)</f>
        <v/>
      </c>
      <c r="L85" s="503" t="str">
        <f>IF(INPUT!A111 ="","",DSS!N84)</f>
        <v/>
      </c>
      <c r="M85" s="508" t="str">
        <f>IF(INPUT!B111 ="","",DSS!O84)</f>
        <v/>
      </c>
      <c r="N85" s="443"/>
      <c r="O85" s="444"/>
      <c r="P85" s="339" t="str">
        <f>IF(OR(INPUT!A111="",L85=0, N85=0),"",(N85-L85)/L85)</f>
        <v/>
      </c>
      <c r="Q85" s="339"/>
      <c r="R85" s="337"/>
      <c r="S85" s="444"/>
      <c r="T85" s="339" t="str">
        <f>IF(OR(INPUT!A111="",L85=0, R85=0),"",(R85-L85)/L85)</f>
        <v/>
      </c>
      <c r="V85" s="338" t="str">
        <f>DSS!S84</f>
        <v/>
      </c>
      <c r="W85" s="337" t="str">
        <f>IF(INPUT!A111 ="","",DSS!CK84)</f>
        <v/>
      </c>
      <c r="X85" s="338"/>
      <c r="Y85" s="337"/>
      <c r="Z85" s="337" t="str">
        <f>IF(INPUT!A111="","",X85-V85)</f>
        <v/>
      </c>
      <c r="AA85" s="363"/>
      <c r="AB85" s="338" t="str">
        <f>IF(INPUT!A111 ="","", DSS!CM84)</f>
        <v/>
      </c>
      <c r="AC85" s="339"/>
      <c r="AD85" s="339"/>
      <c r="AE85" s="339"/>
      <c r="AG85" s="338" t="str">
        <f>IF(INPUT!A111="","",IF(M85=0,0,L85/M85))</f>
        <v/>
      </c>
      <c r="AH85" s="337" t="str">
        <f>IF(INPUT!A111 ="","",1)</f>
        <v/>
      </c>
      <c r="AI85" s="444" t="str">
        <f>IF(INPUT!A111 ="","",IF(M85=0, 0, N85/M85))</f>
        <v/>
      </c>
      <c r="AJ85" s="337" t="str">
        <f>IF(INPUT!A111 ="","",O85/M85)</f>
        <v/>
      </c>
      <c r="AK85" s="339" t="str">
        <f>IF(OR(INPUT!A111 ="", AG85=0, AI85=0),"",(AI85-AG85)/AG85)</f>
        <v/>
      </c>
      <c r="AL85" s="339"/>
      <c r="AM85" s="337" t="str">
        <f>IF(INPUT!A111 ="","",1)</f>
        <v/>
      </c>
      <c r="AN85" s="444" t="str">
        <f>IF(INPUT!A111 ="","",IF(M85=0,0,R85/M85))</f>
        <v/>
      </c>
      <c r="AO85" s="337" t="str">
        <f>IF(INPUT!A111 ="","",S85/M85)</f>
        <v/>
      </c>
      <c r="AP85" s="339" t="str">
        <f>IF(OR(INPUT!A111 ="", AG85=0,AN85=0),"",(AN85-AG85)/AG85)</f>
        <v/>
      </c>
    </row>
    <row r="86" spans="1:42" x14ac:dyDescent="0.35">
      <c r="A86" s="364" t="str">
        <f>IF(INPUT!A112 ="","",INPUT!A112)</f>
        <v/>
      </c>
      <c r="B86" s="364" t="str">
        <f>IF(INPUT!B112 ="","",INPUT!B112)</f>
        <v/>
      </c>
      <c r="D86" s="365" t="str">
        <f>IF(INPUT!A112 ="","", DSS!CH85-DSS!CJ85)</f>
        <v/>
      </c>
      <c r="E86" s="366" t="str">
        <f>IF(INPUT!A112 ="","", DSS!CJ85)</f>
        <v/>
      </c>
      <c r="F86" s="368" t="str">
        <f>IF(INPUT!A112 ="","",E86/B86)</f>
        <v/>
      </c>
      <c r="H86" s="372" t="str">
        <f>IF(INPUT!A112 ="","", DSS!CH85-DSS!CL85)</f>
        <v/>
      </c>
      <c r="I86" s="373" t="str">
        <f>IF(INPUT!A112 ="","", DSS!CL85)</f>
        <v/>
      </c>
      <c r="J86" s="369" t="str">
        <f>IF(INPUT!A112 ="","", I86/B86)</f>
        <v/>
      </c>
      <c r="L86" s="502" t="str">
        <f>IF(INPUT!A112 ="","",DSS!N85)</f>
        <v/>
      </c>
      <c r="M86" s="507" t="str">
        <f>IF(INPUT!B112 ="","",DSS!O85)</f>
        <v/>
      </c>
      <c r="N86" s="510"/>
      <c r="O86" s="510"/>
      <c r="P86" s="368" t="str">
        <f>IF(OR(INPUT!A112="",L86=0, N86=0),"",(N86-L86)/L86)</f>
        <v/>
      </c>
      <c r="Q86" s="339"/>
      <c r="R86" s="373"/>
      <c r="S86" s="513"/>
      <c r="T86" s="369" t="str">
        <f>IF(OR(INPUT!A112="",L86=0, R86=0),"",(R86-L86)/L86)</f>
        <v/>
      </c>
      <c r="V86" s="380" t="str">
        <f>DSS!S85</f>
        <v/>
      </c>
      <c r="W86" s="366" t="str">
        <f>IF(INPUT!A112 ="","",DSS!CK85)</f>
        <v/>
      </c>
      <c r="X86" s="365"/>
      <c r="Y86" s="365"/>
      <c r="Z86" s="365" t="str">
        <f>IF(INPUT!A112="","",X86-V86)</f>
        <v/>
      </c>
      <c r="AA86" s="363"/>
      <c r="AB86" s="372" t="str">
        <f>IF(INPUT!A112 ="","", DSS!CM85)</f>
        <v/>
      </c>
      <c r="AC86" s="369"/>
      <c r="AD86" s="369"/>
      <c r="AE86" s="369"/>
      <c r="AG86" s="380" t="str">
        <f>IF(INPUT!A112="","",IF(M86=0,0,L86/M86))</f>
        <v/>
      </c>
      <c r="AH86" s="366" t="str">
        <f>IF(INPUT!A112 ="","",1)</f>
        <v/>
      </c>
      <c r="AI86" s="556" t="str">
        <f>IF(INPUT!A112 ="","",IF(M86=0, 0, N86/M86))</f>
        <v/>
      </c>
      <c r="AJ86" s="366" t="str">
        <f>IF(INPUT!A112 ="","",O86/M86)</f>
        <v/>
      </c>
      <c r="AK86" s="370" t="str">
        <f>IF(OR(INPUT!A112 ="", AG86=0, AI86=0),"",(AI86-AG86)/AG86)</f>
        <v/>
      </c>
      <c r="AL86" s="339"/>
      <c r="AM86" s="373" t="str">
        <f>IF(INPUT!A112 ="","",1)</f>
        <v/>
      </c>
      <c r="AN86" s="513" t="str">
        <f>IF(INPUT!A112 ="","",IF(M86=0,0,R86/M86))</f>
        <v/>
      </c>
      <c r="AO86" s="373" t="str">
        <f>IF(INPUT!A112 ="","",S86/M86)</f>
        <v/>
      </c>
      <c r="AP86" s="369" t="str">
        <f>IF(OR(INPUT!A112 ="", AG86=0,AN86=0),"",(AN86-AG86)/AG86)</f>
        <v/>
      </c>
    </row>
    <row r="87" spans="1:42" x14ac:dyDescent="0.35">
      <c r="A87" s="337" t="str">
        <f>IF(INPUT!A113 ="","",INPUT!A113)</f>
        <v/>
      </c>
      <c r="B87" s="337" t="str">
        <f>IF(INPUT!B113 ="","",INPUT!B113)</f>
        <v/>
      </c>
      <c r="D87" s="338" t="str">
        <f>IF(INPUT!A113 ="","", DSS!CH86-DSS!CJ86)</f>
        <v/>
      </c>
      <c r="E87" s="337" t="str">
        <f>IF(INPUT!A113 ="","", DSS!CJ86)</f>
        <v/>
      </c>
      <c r="F87" s="340" t="str">
        <f>IF(INPUT!A113 ="","",E87/B87)</f>
        <v/>
      </c>
      <c r="H87" s="338" t="str">
        <f>IF(INPUT!A113 ="","", DSS!CH86-DSS!CL86)</f>
        <v/>
      </c>
      <c r="I87" s="337" t="str">
        <f>IF(INPUT!A113 ="","", DSS!CL86)</f>
        <v/>
      </c>
      <c r="J87" s="339" t="str">
        <f>IF(INPUT!A113 ="","", I87/B87)</f>
        <v/>
      </c>
      <c r="L87" s="503" t="str">
        <f>IF(INPUT!A113 ="","",DSS!N86)</f>
        <v/>
      </c>
      <c r="M87" s="508" t="str">
        <f>IF(INPUT!B113 ="","",DSS!O86)</f>
        <v/>
      </c>
      <c r="N87" s="443"/>
      <c r="O87" s="444"/>
      <c r="P87" s="339" t="str">
        <f>IF(OR(INPUT!A113="",L87=0, N87=0),"",(N87-L87)/L87)</f>
        <v/>
      </c>
      <c r="Q87" s="339"/>
      <c r="R87" s="337"/>
      <c r="S87" s="444"/>
      <c r="T87" s="339" t="str">
        <f>IF(OR(INPUT!A113="",L87=0, R87=0),"",(R87-L87)/L87)</f>
        <v/>
      </c>
      <c r="V87" s="338" t="str">
        <f>DSS!S86</f>
        <v/>
      </c>
      <c r="W87" s="337" t="str">
        <f>IF(INPUT!A113 ="","",DSS!CK86)</f>
        <v/>
      </c>
      <c r="X87" s="338"/>
      <c r="Y87" s="337"/>
      <c r="Z87" s="337" t="str">
        <f>IF(INPUT!A113="","",X87-V87)</f>
        <v/>
      </c>
      <c r="AA87" s="363"/>
      <c r="AB87" s="338" t="str">
        <f>IF(INPUT!A113 ="","", DSS!CM86)</f>
        <v/>
      </c>
      <c r="AC87" s="339"/>
      <c r="AD87" s="339"/>
      <c r="AE87" s="339"/>
      <c r="AG87" s="338" t="str">
        <f>IF(INPUT!A113="","",IF(M87=0,0,L87/M87))</f>
        <v/>
      </c>
      <c r="AH87" s="337" t="str">
        <f>IF(INPUT!A113 ="","",1)</f>
        <v/>
      </c>
      <c r="AI87" s="444" t="str">
        <f>IF(INPUT!A113 ="","",IF(M87=0, 0, N87/M87))</f>
        <v/>
      </c>
      <c r="AJ87" s="337" t="str">
        <f>IF(INPUT!A113 ="","",O87/M87)</f>
        <v/>
      </c>
      <c r="AK87" s="339" t="str">
        <f>IF(OR(INPUT!A113 ="", AG87=0, AI87=0),"",(AI87-AG87)/AG87)</f>
        <v/>
      </c>
      <c r="AL87" s="339"/>
      <c r="AM87" s="337" t="str">
        <f>IF(INPUT!A113 ="","",1)</f>
        <v/>
      </c>
      <c r="AN87" s="444" t="str">
        <f>IF(INPUT!A113 ="","",IF(M87=0,0,R87/M87))</f>
        <v/>
      </c>
      <c r="AO87" s="337" t="str">
        <f>IF(INPUT!A113 ="","",S87/M87)</f>
        <v/>
      </c>
      <c r="AP87" s="339" t="str">
        <f>IF(OR(INPUT!A113 ="", AG87=0,AN87=0),"",(AN87-AG87)/AG87)</f>
        <v/>
      </c>
    </row>
    <row r="88" spans="1:42" x14ac:dyDescent="0.35">
      <c r="A88" s="364" t="str">
        <f>IF(INPUT!A114 ="","",INPUT!A114)</f>
        <v/>
      </c>
      <c r="B88" s="364" t="str">
        <f>IF(INPUT!B114 ="","",INPUT!B114)</f>
        <v/>
      </c>
      <c r="D88" s="365" t="str">
        <f>IF(INPUT!A114 ="","", DSS!CH87-DSS!CJ87)</f>
        <v/>
      </c>
      <c r="E88" s="366" t="str">
        <f>IF(INPUT!A114 ="","", DSS!CJ87)</f>
        <v/>
      </c>
      <c r="F88" s="368" t="str">
        <f>IF(INPUT!A114 ="","",E88/B88)</f>
        <v/>
      </c>
      <c r="H88" s="372" t="str">
        <f>IF(INPUT!A114 ="","", DSS!CH87-DSS!CL87)</f>
        <v/>
      </c>
      <c r="I88" s="373" t="str">
        <f>IF(INPUT!A114 ="","", DSS!CL87)</f>
        <v/>
      </c>
      <c r="J88" s="369" t="str">
        <f>IF(INPUT!A114 ="","", I88/B88)</f>
        <v/>
      </c>
      <c r="L88" s="502" t="str">
        <f>IF(INPUT!A114 ="","",DSS!N87)</f>
        <v/>
      </c>
      <c r="M88" s="507" t="str">
        <f>IF(INPUT!B114 ="","",DSS!O87)</f>
        <v/>
      </c>
      <c r="N88" s="510"/>
      <c r="O88" s="510"/>
      <c r="P88" s="368" t="str">
        <f>IF(OR(INPUT!A114="",L88=0, N88=0),"",(N88-L88)/L88)</f>
        <v/>
      </c>
      <c r="Q88" s="339"/>
      <c r="R88" s="373"/>
      <c r="S88" s="513"/>
      <c r="T88" s="369" t="str">
        <f>IF(OR(INPUT!A114="",L88=0, R88=0),"",(R88-L88)/L88)</f>
        <v/>
      </c>
      <c r="V88" s="380" t="str">
        <f>DSS!S87</f>
        <v/>
      </c>
      <c r="W88" s="366" t="str">
        <f>IF(INPUT!A114 ="","",DSS!CK87)</f>
        <v/>
      </c>
      <c r="X88" s="365"/>
      <c r="Y88" s="365"/>
      <c r="Z88" s="365" t="str">
        <f>IF(INPUT!A114="","",X88-V88)</f>
        <v/>
      </c>
      <c r="AA88" s="363"/>
      <c r="AB88" s="372" t="str">
        <f>IF(INPUT!A114 ="","", DSS!CM87)</f>
        <v/>
      </c>
      <c r="AC88" s="369"/>
      <c r="AD88" s="369"/>
      <c r="AE88" s="369"/>
      <c r="AG88" s="380" t="str">
        <f>IF(INPUT!A114="","",IF(M88=0,0,L88/M88))</f>
        <v/>
      </c>
      <c r="AH88" s="366" t="str">
        <f>IF(INPUT!A114 ="","",1)</f>
        <v/>
      </c>
      <c r="AI88" s="556" t="str">
        <f>IF(INPUT!A114 ="","",IF(M88=0, 0, N88/M88))</f>
        <v/>
      </c>
      <c r="AJ88" s="366" t="str">
        <f>IF(INPUT!A114 ="","",O88/M88)</f>
        <v/>
      </c>
      <c r="AK88" s="370" t="str">
        <f>IF(OR(INPUT!A114 ="", AG88=0, AI88=0),"",(AI88-AG88)/AG88)</f>
        <v/>
      </c>
      <c r="AL88" s="339"/>
      <c r="AM88" s="373" t="str">
        <f>IF(INPUT!A114 ="","",1)</f>
        <v/>
      </c>
      <c r="AN88" s="513" t="str">
        <f>IF(INPUT!A114 ="","",IF(M88=0,0,R88/M88))</f>
        <v/>
      </c>
      <c r="AO88" s="373" t="str">
        <f>IF(INPUT!A114 ="","",S88/M88)</f>
        <v/>
      </c>
      <c r="AP88" s="369" t="str">
        <f>IF(OR(INPUT!A114 ="", AG88=0,AN88=0),"",(AN88-AG88)/AG88)</f>
        <v/>
      </c>
    </row>
    <row r="89" spans="1:42" x14ac:dyDescent="0.35">
      <c r="A89" s="337" t="str">
        <f>IF(INPUT!A115 ="","",INPUT!A115)</f>
        <v/>
      </c>
      <c r="B89" s="337" t="str">
        <f>IF(INPUT!B115 ="","",INPUT!B115)</f>
        <v/>
      </c>
      <c r="D89" s="338" t="str">
        <f>IF(INPUT!A115 ="","", DSS!CH88-DSS!CJ88)</f>
        <v/>
      </c>
      <c r="E89" s="337" t="str">
        <f>IF(INPUT!A115 ="","", DSS!CJ88)</f>
        <v/>
      </c>
      <c r="F89" s="340" t="str">
        <f>IF(INPUT!A115 ="","",E89/B89)</f>
        <v/>
      </c>
      <c r="H89" s="338" t="str">
        <f>IF(INPUT!A115 ="","", DSS!CH88-DSS!CL88)</f>
        <v/>
      </c>
      <c r="I89" s="337" t="str">
        <f>IF(INPUT!A115 ="","", DSS!CL88)</f>
        <v/>
      </c>
      <c r="J89" s="339" t="str">
        <f>IF(INPUT!A115 ="","", I89/B89)</f>
        <v/>
      </c>
      <c r="L89" s="503" t="str">
        <f>IF(INPUT!A115 ="","",DSS!N88)</f>
        <v/>
      </c>
      <c r="M89" s="508" t="str">
        <f>IF(INPUT!B115 ="","",DSS!O88)</f>
        <v/>
      </c>
      <c r="N89" s="443"/>
      <c r="O89" s="444"/>
      <c r="P89" s="339" t="str">
        <f>IF(OR(INPUT!A115="",L89=0, N89=0),"",(N89-L89)/L89)</f>
        <v/>
      </c>
      <c r="Q89" s="339"/>
      <c r="R89" s="337"/>
      <c r="S89" s="444"/>
      <c r="T89" s="339" t="str">
        <f>IF(OR(INPUT!A115="",L89=0, R89=0),"",(R89-L89)/L89)</f>
        <v/>
      </c>
      <c r="V89" s="338" t="str">
        <f>DSS!S88</f>
        <v/>
      </c>
      <c r="W89" s="337" t="str">
        <f>IF(INPUT!A115 ="","",DSS!CK88)</f>
        <v/>
      </c>
      <c r="X89" s="338"/>
      <c r="Y89" s="337"/>
      <c r="Z89" s="337" t="str">
        <f>IF(INPUT!A115="","",X89-V89)</f>
        <v/>
      </c>
      <c r="AA89" s="363"/>
      <c r="AB89" s="338" t="str">
        <f>IF(INPUT!A115 ="","", DSS!CM88)</f>
        <v/>
      </c>
      <c r="AC89" s="339"/>
      <c r="AD89" s="339"/>
      <c r="AE89" s="339"/>
      <c r="AG89" s="338" t="str">
        <f>IF(INPUT!A115="","",IF(M89=0,0,L89/M89))</f>
        <v/>
      </c>
      <c r="AH89" s="337" t="str">
        <f>IF(INPUT!A115 ="","",1)</f>
        <v/>
      </c>
      <c r="AI89" s="444" t="str">
        <f>IF(INPUT!A115 ="","",IF(M89=0, 0, N89/M89))</f>
        <v/>
      </c>
      <c r="AJ89" s="337" t="str">
        <f>IF(INPUT!A115 ="","",O89/M89)</f>
        <v/>
      </c>
      <c r="AK89" s="339" t="str">
        <f>IF(OR(INPUT!A115 ="", AG89=0, AI89=0),"",(AI89-AG89)/AG89)</f>
        <v/>
      </c>
      <c r="AL89" s="339"/>
      <c r="AM89" s="337" t="str">
        <f>IF(INPUT!A115 ="","",1)</f>
        <v/>
      </c>
      <c r="AN89" s="444" t="str">
        <f>IF(INPUT!A115 ="","",IF(M89=0,0,R89/M89))</f>
        <v/>
      </c>
      <c r="AO89" s="337" t="str">
        <f>IF(INPUT!A115 ="","",S89/M89)</f>
        <v/>
      </c>
      <c r="AP89" s="339" t="str">
        <f>IF(OR(INPUT!A115 ="", AG89=0,AN89=0),"",(AN89-AG89)/AG89)</f>
        <v/>
      </c>
    </row>
    <row r="90" spans="1:42" x14ac:dyDescent="0.35">
      <c r="A90" s="364" t="str">
        <f>IF(INPUT!A116 ="","",INPUT!A116)</f>
        <v/>
      </c>
      <c r="B90" s="364" t="str">
        <f>IF(INPUT!B116 ="","",INPUT!B116)</f>
        <v/>
      </c>
      <c r="D90" s="365" t="str">
        <f>IF(INPUT!A116 ="","", DSS!CH89-DSS!CJ89)</f>
        <v/>
      </c>
      <c r="E90" s="366" t="str">
        <f>IF(INPUT!A116 ="","", DSS!CJ89)</f>
        <v/>
      </c>
      <c r="F90" s="368" t="str">
        <f>IF(INPUT!A116 ="","",E90/B90)</f>
        <v/>
      </c>
      <c r="H90" s="372" t="str">
        <f>IF(INPUT!A116 ="","", DSS!CH89-DSS!CL89)</f>
        <v/>
      </c>
      <c r="I90" s="373" t="str">
        <f>IF(INPUT!A116 ="","", DSS!CL89)</f>
        <v/>
      </c>
      <c r="J90" s="369" t="str">
        <f>IF(INPUT!A116 ="","", I90/B90)</f>
        <v/>
      </c>
      <c r="L90" s="502" t="str">
        <f>IF(INPUT!A116 ="","",DSS!N89)</f>
        <v/>
      </c>
      <c r="M90" s="507" t="str">
        <f>IF(INPUT!B116 ="","",DSS!O89)</f>
        <v/>
      </c>
      <c r="N90" s="510"/>
      <c r="O90" s="510"/>
      <c r="P90" s="368" t="str">
        <f>IF(OR(INPUT!A116="",L90=0, N90=0),"",(N90-L90)/L90)</f>
        <v/>
      </c>
      <c r="Q90" s="339"/>
      <c r="R90" s="373"/>
      <c r="S90" s="513"/>
      <c r="T90" s="369" t="str">
        <f>IF(OR(INPUT!A116="",L90=0, R90=0),"",(R90-L90)/L90)</f>
        <v/>
      </c>
      <c r="V90" s="380" t="str">
        <f>DSS!S89</f>
        <v/>
      </c>
      <c r="W90" s="366" t="str">
        <f>IF(INPUT!A116 ="","",DSS!CK89)</f>
        <v/>
      </c>
      <c r="X90" s="365"/>
      <c r="Y90" s="365"/>
      <c r="Z90" s="365" t="str">
        <f>IF(INPUT!A116="","",X90-V90)</f>
        <v/>
      </c>
      <c r="AA90" s="363"/>
      <c r="AB90" s="372" t="str">
        <f>IF(INPUT!A116 ="","", DSS!CM89)</f>
        <v/>
      </c>
      <c r="AC90" s="369"/>
      <c r="AD90" s="369"/>
      <c r="AE90" s="369"/>
      <c r="AG90" s="380" t="str">
        <f>IF(INPUT!A116="","",IF(M90=0,0,L90/M90))</f>
        <v/>
      </c>
      <c r="AH90" s="366" t="str">
        <f>IF(INPUT!A116 ="","",1)</f>
        <v/>
      </c>
      <c r="AI90" s="556" t="str">
        <f>IF(INPUT!A116 ="","",IF(M90=0, 0, N90/M90))</f>
        <v/>
      </c>
      <c r="AJ90" s="366" t="str">
        <f>IF(INPUT!A116 ="","",O90/M90)</f>
        <v/>
      </c>
      <c r="AK90" s="370" t="str">
        <f>IF(OR(INPUT!A116 ="", AG90=0, AI90=0),"",(AI90-AG90)/AG90)</f>
        <v/>
      </c>
      <c r="AL90" s="339"/>
      <c r="AM90" s="373" t="str">
        <f>IF(INPUT!A116 ="","",1)</f>
        <v/>
      </c>
      <c r="AN90" s="513" t="str">
        <f>IF(INPUT!A116 ="","",IF(M90=0,0,R90/M90))</f>
        <v/>
      </c>
      <c r="AO90" s="373" t="str">
        <f>IF(INPUT!A116 ="","",S90/M90)</f>
        <v/>
      </c>
      <c r="AP90" s="369" t="str">
        <f>IF(OR(INPUT!A116 ="", AG90=0,AN90=0),"",(AN90-AG90)/AG90)</f>
        <v/>
      </c>
    </row>
    <row r="91" spans="1:42" x14ac:dyDescent="0.35">
      <c r="A91" s="337" t="str">
        <f>IF(INPUT!A117 ="","",INPUT!A117)</f>
        <v/>
      </c>
      <c r="B91" s="337" t="str">
        <f>IF(INPUT!B117 ="","",INPUT!B117)</f>
        <v/>
      </c>
      <c r="D91" s="338" t="str">
        <f>IF(INPUT!A117 ="","", DSS!CH90-DSS!CJ90)</f>
        <v/>
      </c>
      <c r="E91" s="337" t="str">
        <f>IF(INPUT!A117 ="","", DSS!CJ90)</f>
        <v/>
      </c>
      <c r="F91" s="340" t="str">
        <f>IF(INPUT!A117 ="","",E91/B91)</f>
        <v/>
      </c>
      <c r="H91" s="338" t="str">
        <f>IF(INPUT!A117 ="","", DSS!CH90-DSS!CL90)</f>
        <v/>
      </c>
      <c r="I91" s="337" t="str">
        <f>IF(INPUT!A117 ="","", DSS!CL90)</f>
        <v/>
      </c>
      <c r="J91" s="339" t="str">
        <f>IF(INPUT!A117 ="","", I91/B91)</f>
        <v/>
      </c>
      <c r="L91" s="503" t="str">
        <f>IF(INPUT!A117 ="","",DSS!N90)</f>
        <v/>
      </c>
      <c r="M91" s="508" t="str">
        <f>IF(INPUT!B117 ="","",DSS!O90)</f>
        <v/>
      </c>
      <c r="N91" s="443"/>
      <c r="O91" s="444"/>
      <c r="P91" s="339" t="str">
        <f>IF(OR(INPUT!A117="",L91=0, N91=0),"",(N91-L91)/L91)</f>
        <v/>
      </c>
      <c r="Q91" s="339"/>
      <c r="R91" s="337"/>
      <c r="S91" s="444"/>
      <c r="T91" s="339" t="str">
        <f>IF(OR(INPUT!A117="",L91=0, R91=0),"",(R91-L91)/L91)</f>
        <v/>
      </c>
      <c r="V91" s="338" t="str">
        <f>DSS!S90</f>
        <v/>
      </c>
      <c r="W91" s="337" t="str">
        <f>IF(INPUT!A117 ="","",DSS!CK90)</f>
        <v/>
      </c>
      <c r="X91" s="338"/>
      <c r="Y91" s="337"/>
      <c r="Z91" s="337" t="str">
        <f>IF(INPUT!A117="","",X91-V91)</f>
        <v/>
      </c>
      <c r="AA91" s="363"/>
      <c r="AB91" s="338" t="str">
        <f>IF(INPUT!A117 ="","", DSS!CM90)</f>
        <v/>
      </c>
      <c r="AC91" s="339"/>
      <c r="AD91" s="339"/>
      <c r="AE91" s="339"/>
      <c r="AG91" s="338" t="str">
        <f>IF(INPUT!A117="","",IF(M91=0,0,L91/M91))</f>
        <v/>
      </c>
      <c r="AH91" s="337" t="str">
        <f>IF(INPUT!A117 ="","",1)</f>
        <v/>
      </c>
      <c r="AI91" s="444" t="str">
        <f>IF(INPUT!A117 ="","",IF(M91=0, 0, N91/M91))</f>
        <v/>
      </c>
      <c r="AJ91" s="337" t="str">
        <f>IF(INPUT!A117 ="","",O91/M91)</f>
        <v/>
      </c>
      <c r="AK91" s="339" t="str">
        <f>IF(OR(INPUT!A117 ="", AG91=0, AI91=0),"",(AI91-AG91)/AG91)</f>
        <v/>
      </c>
      <c r="AL91" s="339"/>
      <c r="AM91" s="337" t="str">
        <f>IF(INPUT!A117 ="","",1)</f>
        <v/>
      </c>
      <c r="AN91" s="444" t="str">
        <f>IF(INPUT!A117 ="","",IF(M91=0,0,R91/M91))</f>
        <v/>
      </c>
      <c r="AO91" s="337" t="str">
        <f>IF(INPUT!A117 ="","",S91/M91)</f>
        <v/>
      </c>
      <c r="AP91" s="339" t="str">
        <f>IF(OR(INPUT!A117 ="", AG91=0,AN91=0),"",(AN91-AG91)/AG91)</f>
        <v/>
      </c>
    </row>
    <row r="92" spans="1:42" x14ac:dyDescent="0.35">
      <c r="A92" s="364" t="str">
        <f>IF(INPUT!A118 ="","",INPUT!A118)</f>
        <v/>
      </c>
      <c r="B92" s="364" t="str">
        <f>IF(INPUT!B118 ="","",INPUT!B118)</f>
        <v/>
      </c>
      <c r="D92" s="365" t="str">
        <f>IF(INPUT!A118 ="","", DSS!CH91-DSS!CJ91)</f>
        <v/>
      </c>
      <c r="E92" s="366" t="str">
        <f>IF(INPUT!A118 ="","", DSS!CJ91)</f>
        <v/>
      </c>
      <c r="F92" s="368" t="str">
        <f>IF(INPUT!A118 ="","",E92/B92)</f>
        <v/>
      </c>
      <c r="H92" s="372" t="str">
        <f>IF(INPUT!A118 ="","", DSS!CH91-DSS!CL91)</f>
        <v/>
      </c>
      <c r="I92" s="373" t="str">
        <f>IF(INPUT!A118 ="","", DSS!CL91)</f>
        <v/>
      </c>
      <c r="J92" s="369" t="str">
        <f>IF(INPUT!A118 ="","", I92/B92)</f>
        <v/>
      </c>
      <c r="L92" s="502" t="str">
        <f>IF(INPUT!A118 ="","",DSS!N91)</f>
        <v/>
      </c>
      <c r="M92" s="507" t="str">
        <f>IF(INPUT!B118 ="","",DSS!O91)</f>
        <v/>
      </c>
      <c r="N92" s="510"/>
      <c r="O92" s="510"/>
      <c r="P92" s="368" t="str">
        <f>IF(OR(INPUT!A118="",L92=0, N92=0),"",(N92-L92)/L92)</f>
        <v/>
      </c>
      <c r="Q92" s="339"/>
      <c r="R92" s="373"/>
      <c r="S92" s="513"/>
      <c r="T92" s="369" t="str">
        <f>IF(OR(INPUT!A118="",L92=0, R92=0),"",(R92-L92)/L92)</f>
        <v/>
      </c>
      <c r="V92" s="380" t="str">
        <f>DSS!S91</f>
        <v/>
      </c>
      <c r="W92" s="366" t="str">
        <f>IF(INPUT!A118 ="","",DSS!CK91)</f>
        <v/>
      </c>
      <c r="X92" s="365"/>
      <c r="Y92" s="365"/>
      <c r="Z92" s="365" t="str">
        <f>IF(INPUT!A118="","",X92-V92)</f>
        <v/>
      </c>
      <c r="AA92" s="363"/>
      <c r="AB92" s="372" t="str">
        <f>IF(INPUT!A118 ="","", DSS!CM91)</f>
        <v/>
      </c>
      <c r="AC92" s="369"/>
      <c r="AD92" s="369"/>
      <c r="AE92" s="369"/>
      <c r="AG92" s="380" t="str">
        <f>IF(INPUT!A118="","",IF(M92=0,0,L92/M92))</f>
        <v/>
      </c>
      <c r="AH92" s="366" t="str">
        <f>IF(INPUT!A118 ="","",1)</f>
        <v/>
      </c>
      <c r="AI92" s="556" t="str">
        <f>IF(INPUT!A118 ="","",IF(M92=0, 0, N92/M92))</f>
        <v/>
      </c>
      <c r="AJ92" s="366" t="str">
        <f>IF(INPUT!A118 ="","",O92/M92)</f>
        <v/>
      </c>
      <c r="AK92" s="370" t="str">
        <f>IF(OR(INPUT!A118 ="", AG92=0, AI92=0),"",(AI92-AG92)/AG92)</f>
        <v/>
      </c>
      <c r="AL92" s="339"/>
      <c r="AM92" s="373" t="str">
        <f>IF(INPUT!A118 ="","",1)</f>
        <v/>
      </c>
      <c r="AN92" s="513" t="str">
        <f>IF(INPUT!A118 ="","",IF(M92=0,0,R92/M92))</f>
        <v/>
      </c>
      <c r="AO92" s="373" t="str">
        <f>IF(INPUT!A118 ="","",S92/M92)</f>
        <v/>
      </c>
      <c r="AP92" s="369" t="str">
        <f>IF(OR(INPUT!A118 ="", AG92=0,AN92=0),"",(AN92-AG92)/AG92)</f>
        <v/>
      </c>
    </row>
    <row r="93" spans="1:42" x14ac:dyDescent="0.35">
      <c r="A93" s="337" t="str">
        <f>IF(INPUT!A119 ="","",INPUT!A119)</f>
        <v/>
      </c>
      <c r="B93" s="337" t="str">
        <f>IF(INPUT!B119 ="","",INPUT!B119)</f>
        <v/>
      </c>
      <c r="D93" s="338" t="str">
        <f>IF(INPUT!A119 ="","", DSS!CH92-DSS!CJ92)</f>
        <v/>
      </c>
      <c r="E93" s="337" t="str">
        <f>IF(INPUT!A119 ="","", DSS!CJ92)</f>
        <v/>
      </c>
      <c r="F93" s="340" t="str">
        <f>IF(INPUT!A119 ="","",E93/B93)</f>
        <v/>
      </c>
      <c r="H93" s="338" t="str">
        <f>IF(INPUT!A119 ="","", DSS!CH92-DSS!CL92)</f>
        <v/>
      </c>
      <c r="I93" s="337" t="str">
        <f>IF(INPUT!A119 ="","", DSS!CL92)</f>
        <v/>
      </c>
      <c r="J93" s="339" t="str">
        <f>IF(INPUT!A119 ="","", I93/B93)</f>
        <v/>
      </c>
      <c r="L93" s="503" t="str">
        <f>IF(INPUT!A119 ="","",DSS!N92)</f>
        <v/>
      </c>
      <c r="M93" s="508" t="str">
        <f>IF(INPUT!B119 ="","",DSS!O92)</f>
        <v/>
      </c>
      <c r="N93" s="443"/>
      <c r="O93" s="444"/>
      <c r="P93" s="339" t="str">
        <f>IF(OR(INPUT!A119="",L93=0, N93=0),"",(N93-L93)/L93)</f>
        <v/>
      </c>
      <c r="Q93" s="339"/>
      <c r="R93" s="337"/>
      <c r="S93" s="444"/>
      <c r="T93" s="339" t="str">
        <f>IF(OR(INPUT!A119="",L93=0, R93=0),"",(R93-L93)/L93)</f>
        <v/>
      </c>
      <c r="V93" s="338" t="str">
        <f>DSS!S92</f>
        <v/>
      </c>
      <c r="W93" s="337" t="str">
        <f>IF(INPUT!A119 ="","",DSS!CK92)</f>
        <v/>
      </c>
      <c r="X93" s="338"/>
      <c r="Y93" s="337"/>
      <c r="Z93" s="337" t="str">
        <f>IF(INPUT!A119="","",X93-V93)</f>
        <v/>
      </c>
      <c r="AA93" s="363"/>
      <c r="AB93" s="338" t="str">
        <f>IF(INPUT!A119 ="","", DSS!CM92)</f>
        <v/>
      </c>
      <c r="AC93" s="339"/>
      <c r="AD93" s="339"/>
      <c r="AE93" s="339"/>
      <c r="AG93" s="338" t="str">
        <f>IF(INPUT!A119="","",IF(M93=0,0,L93/M93))</f>
        <v/>
      </c>
      <c r="AH93" s="337" t="str">
        <f>IF(INPUT!A119 ="","",1)</f>
        <v/>
      </c>
      <c r="AI93" s="444" t="str">
        <f>IF(INPUT!A119 ="","",IF(M93=0, 0, N93/M93))</f>
        <v/>
      </c>
      <c r="AJ93" s="337" t="str">
        <f>IF(INPUT!A119 ="","",O93/M93)</f>
        <v/>
      </c>
      <c r="AK93" s="339" t="str">
        <f>IF(OR(INPUT!A119 ="", AG93=0, AI93=0),"",(AI93-AG93)/AG93)</f>
        <v/>
      </c>
      <c r="AL93" s="339"/>
      <c r="AM93" s="337" t="str">
        <f>IF(INPUT!A119 ="","",1)</f>
        <v/>
      </c>
      <c r="AN93" s="444" t="str">
        <f>IF(INPUT!A119 ="","",IF(M93=0,0,R93/M93))</f>
        <v/>
      </c>
      <c r="AO93" s="337" t="str">
        <f>IF(INPUT!A119 ="","",S93/M93)</f>
        <v/>
      </c>
      <c r="AP93" s="339" t="str">
        <f>IF(OR(INPUT!A119 ="", AG93=0,AN93=0),"",(AN93-AG93)/AG93)</f>
        <v/>
      </c>
    </row>
    <row r="94" spans="1:42" x14ac:dyDescent="0.35">
      <c r="A94" s="364" t="str">
        <f>IF(INPUT!A120 ="","",INPUT!A120)</f>
        <v/>
      </c>
      <c r="B94" s="364" t="str">
        <f>IF(INPUT!B120 ="","",INPUT!B120)</f>
        <v/>
      </c>
      <c r="D94" s="365" t="str">
        <f>IF(INPUT!A120 ="","", DSS!CH93-DSS!CJ93)</f>
        <v/>
      </c>
      <c r="E94" s="366" t="str">
        <f>IF(INPUT!A120 ="","", DSS!CJ93)</f>
        <v/>
      </c>
      <c r="F94" s="368" t="str">
        <f>IF(INPUT!A120 ="","",E94/B94)</f>
        <v/>
      </c>
      <c r="H94" s="372" t="str">
        <f>IF(INPUT!A120 ="","", DSS!CH93-DSS!CL93)</f>
        <v/>
      </c>
      <c r="I94" s="373" t="str">
        <f>IF(INPUT!A120 ="","", DSS!CL93)</f>
        <v/>
      </c>
      <c r="J94" s="369" t="str">
        <f>IF(INPUT!A120 ="","", I94/B94)</f>
        <v/>
      </c>
      <c r="L94" s="502" t="str">
        <f>IF(INPUT!A120 ="","",DSS!N93)</f>
        <v/>
      </c>
      <c r="M94" s="507" t="str">
        <f>IF(INPUT!B120 ="","",DSS!O93)</f>
        <v/>
      </c>
      <c r="N94" s="510"/>
      <c r="O94" s="510"/>
      <c r="P94" s="368" t="str">
        <f>IF(OR(INPUT!A120="",L94=0, N94=0),"",(N94-L94)/L94)</f>
        <v/>
      </c>
      <c r="Q94" s="339"/>
      <c r="R94" s="373"/>
      <c r="S94" s="513"/>
      <c r="T94" s="369" t="str">
        <f>IF(OR(INPUT!A120="",L94=0, R94=0),"",(R94-L94)/L94)</f>
        <v/>
      </c>
      <c r="V94" s="380" t="str">
        <f>DSS!S93</f>
        <v/>
      </c>
      <c r="W94" s="366" t="str">
        <f>IF(INPUT!A120 ="","",DSS!CK93)</f>
        <v/>
      </c>
      <c r="X94" s="365"/>
      <c r="Y94" s="365"/>
      <c r="Z94" s="365" t="str">
        <f>IF(INPUT!A120="","",X94-V94)</f>
        <v/>
      </c>
      <c r="AA94" s="363"/>
      <c r="AB94" s="372" t="str">
        <f>IF(INPUT!A120 ="","", DSS!CM93)</f>
        <v/>
      </c>
      <c r="AC94" s="369"/>
      <c r="AD94" s="369"/>
      <c r="AE94" s="369"/>
      <c r="AG94" s="380" t="str">
        <f>IF(INPUT!A120="","",IF(M94=0,0,L94/M94))</f>
        <v/>
      </c>
      <c r="AH94" s="366" t="str">
        <f>IF(INPUT!A120 ="","",1)</f>
        <v/>
      </c>
      <c r="AI94" s="556" t="str">
        <f>IF(INPUT!A120 ="","",IF(M94=0, 0, N94/M94))</f>
        <v/>
      </c>
      <c r="AJ94" s="366" t="str">
        <f>IF(INPUT!A120 ="","",O94/M94)</f>
        <v/>
      </c>
      <c r="AK94" s="370" t="str">
        <f>IF(OR(INPUT!A120 ="", AG94=0, AI94=0),"",(AI94-AG94)/AG94)</f>
        <v/>
      </c>
      <c r="AL94" s="339"/>
      <c r="AM94" s="373" t="str">
        <f>IF(INPUT!A120 ="","",1)</f>
        <v/>
      </c>
      <c r="AN94" s="513" t="str">
        <f>IF(INPUT!A120 ="","",IF(M94=0,0,R94/M94))</f>
        <v/>
      </c>
      <c r="AO94" s="373" t="str">
        <f>IF(INPUT!A120 ="","",S94/M94)</f>
        <v/>
      </c>
      <c r="AP94" s="369" t="str">
        <f>IF(OR(INPUT!A120 ="", AG94=0,AN94=0),"",(AN94-AG94)/AG94)</f>
        <v/>
      </c>
    </row>
    <row r="95" spans="1:42" x14ac:dyDescent="0.35">
      <c r="A95" s="337" t="str">
        <f>IF(INPUT!A121 ="","",INPUT!A121)</f>
        <v/>
      </c>
      <c r="B95" s="337" t="str">
        <f>IF(INPUT!B121 ="","",INPUT!B121)</f>
        <v/>
      </c>
      <c r="D95" s="338" t="str">
        <f>IF(INPUT!A121 ="","", DSS!CH94-DSS!CJ94)</f>
        <v/>
      </c>
      <c r="E95" s="337" t="str">
        <f>IF(INPUT!A121 ="","", DSS!CJ94)</f>
        <v/>
      </c>
      <c r="F95" s="340" t="str">
        <f>IF(INPUT!A121 ="","",E95/B95)</f>
        <v/>
      </c>
      <c r="H95" s="338" t="str">
        <f>IF(INPUT!A121 ="","", DSS!CH94-DSS!CL94)</f>
        <v/>
      </c>
      <c r="I95" s="337" t="str">
        <f>IF(INPUT!A121 ="","", DSS!CL94)</f>
        <v/>
      </c>
      <c r="J95" s="339" t="str">
        <f>IF(INPUT!A121 ="","", I95/B95)</f>
        <v/>
      </c>
      <c r="L95" s="503" t="str">
        <f>IF(INPUT!A121 ="","",DSS!N94)</f>
        <v/>
      </c>
      <c r="M95" s="508" t="str">
        <f>IF(INPUT!B121 ="","",DSS!O94)</f>
        <v/>
      </c>
      <c r="N95" s="443"/>
      <c r="O95" s="444"/>
      <c r="P95" s="339" t="str">
        <f>IF(OR(INPUT!A121="",L95=0, N95=0),"",(N95-L95)/L95)</f>
        <v/>
      </c>
      <c r="Q95" s="339"/>
      <c r="R95" s="337"/>
      <c r="S95" s="444"/>
      <c r="T95" s="339" t="str">
        <f>IF(OR(INPUT!A121="",L95=0, R95=0),"",(R95-L95)/L95)</f>
        <v/>
      </c>
      <c r="V95" s="338" t="str">
        <f>DSS!S94</f>
        <v/>
      </c>
      <c r="W95" s="337" t="str">
        <f>IF(INPUT!A121 ="","",DSS!CK94)</f>
        <v/>
      </c>
      <c r="X95" s="338"/>
      <c r="Y95" s="337"/>
      <c r="Z95" s="337" t="str">
        <f>IF(INPUT!A121="","",X95-V95)</f>
        <v/>
      </c>
      <c r="AA95" s="363"/>
      <c r="AB95" s="338" t="str">
        <f>IF(INPUT!A121 ="","", DSS!CM94)</f>
        <v/>
      </c>
      <c r="AC95" s="339"/>
      <c r="AD95" s="339"/>
      <c r="AE95" s="339"/>
      <c r="AG95" s="338" t="str">
        <f>IF(INPUT!A121="","",IF(M95=0,0,L95/M95))</f>
        <v/>
      </c>
      <c r="AH95" s="337" t="str">
        <f>IF(INPUT!A121 ="","",1)</f>
        <v/>
      </c>
      <c r="AI95" s="444" t="str">
        <f>IF(INPUT!A121 ="","",IF(M95=0, 0, N95/M95))</f>
        <v/>
      </c>
      <c r="AJ95" s="337" t="str">
        <f>IF(INPUT!A121 ="","",O95/M95)</f>
        <v/>
      </c>
      <c r="AK95" s="339" t="str">
        <f>IF(OR(INPUT!A121 ="", AG95=0, AI95=0),"",(AI95-AG95)/AG95)</f>
        <v/>
      </c>
      <c r="AL95" s="339"/>
      <c r="AM95" s="337" t="str">
        <f>IF(INPUT!A121 ="","",1)</f>
        <v/>
      </c>
      <c r="AN95" s="444" t="str">
        <f>IF(INPUT!A121 ="","",IF(M95=0,0,R95/M95))</f>
        <v/>
      </c>
      <c r="AO95" s="337" t="str">
        <f>IF(INPUT!A121 ="","",S95/M95)</f>
        <v/>
      </c>
      <c r="AP95" s="339" t="str">
        <f>IF(OR(INPUT!A121 ="", AG95=0,AN95=0),"",(AN95-AG95)/AG95)</f>
        <v/>
      </c>
    </row>
    <row r="96" spans="1:42" x14ac:dyDescent="0.35">
      <c r="A96" s="364" t="str">
        <f>IF(INPUT!A122 ="","",INPUT!A122)</f>
        <v/>
      </c>
      <c r="B96" s="364" t="str">
        <f>IF(INPUT!B122 ="","",INPUT!B122)</f>
        <v/>
      </c>
      <c r="D96" s="365" t="str">
        <f>IF(INPUT!A122 ="","", DSS!CH95-DSS!CJ95)</f>
        <v/>
      </c>
      <c r="E96" s="366" t="str">
        <f>IF(INPUT!A122 ="","", DSS!CJ95)</f>
        <v/>
      </c>
      <c r="F96" s="368" t="str">
        <f>IF(INPUT!A122 ="","",E96/B96)</f>
        <v/>
      </c>
      <c r="H96" s="372" t="str">
        <f>IF(INPUT!A122 ="","", DSS!CH95-DSS!CL95)</f>
        <v/>
      </c>
      <c r="I96" s="373" t="str">
        <f>IF(INPUT!A122 ="","", DSS!CL95)</f>
        <v/>
      </c>
      <c r="J96" s="369" t="str">
        <f>IF(INPUT!A122 ="","", I96/B96)</f>
        <v/>
      </c>
      <c r="L96" s="502" t="str">
        <f>IF(INPUT!A122 ="","",DSS!N95)</f>
        <v/>
      </c>
      <c r="M96" s="507" t="str">
        <f>IF(INPUT!B122 ="","",DSS!O95)</f>
        <v/>
      </c>
      <c r="N96" s="510"/>
      <c r="O96" s="510"/>
      <c r="P96" s="368" t="str">
        <f>IF(OR(INPUT!A122="",L96=0, N96=0),"",(N96-L96)/L96)</f>
        <v/>
      </c>
      <c r="Q96" s="339"/>
      <c r="R96" s="373"/>
      <c r="S96" s="513"/>
      <c r="T96" s="369" t="str">
        <f>IF(OR(INPUT!A122="",L96=0, R96=0),"",(R96-L96)/L96)</f>
        <v/>
      </c>
      <c r="V96" s="380" t="str">
        <f>DSS!S95</f>
        <v/>
      </c>
      <c r="W96" s="366" t="str">
        <f>IF(INPUT!A122 ="","",DSS!CK95)</f>
        <v/>
      </c>
      <c r="X96" s="365"/>
      <c r="Y96" s="365"/>
      <c r="Z96" s="365" t="str">
        <f>IF(INPUT!A122="","",X96-V96)</f>
        <v/>
      </c>
      <c r="AA96" s="363"/>
      <c r="AB96" s="372" t="str">
        <f>IF(INPUT!A122 ="","", DSS!CM95)</f>
        <v/>
      </c>
      <c r="AC96" s="369"/>
      <c r="AD96" s="369"/>
      <c r="AE96" s="369"/>
      <c r="AG96" s="380" t="str">
        <f>IF(INPUT!A122="","",IF(M96=0,0,L96/M96))</f>
        <v/>
      </c>
      <c r="AH96" s="366" t="str">
        <f>IF(INPUT!A122 ="","",1)</f>
        <v/>
      </c>
      <c r="AI96" s="556" t="str">
        <f>IF(INPUT!A122 ="","",IF(M96=0, 0, N96/M96))</f>
        <v/>
      </c>
      <c r="AJ96" s="366" t="str">
        <f>IF(INPUT!A122 ="","",O96/M96)</f>
        <v/>
      </c>
      <c r="AK96" s="370" t="str">
        <f>IF(OR(INPUT!A122 ="", AG96=0, AI96=0),"",(AI96-AG96)/AG96)</f>
        <v/>
      </c>
      <c r="AL96" s="339"/>
      <c r="AM96" s="373" t="str">
        <f>IF(INPUT!A122 ="","",1)</f>
        <v/>
      </c>
      <c r="AN96" s="513" t="str">
        <f>IF(INPUT!A122 ="","",IF(M96=0,0,R96/M96))</f>
        <v/>
      </c>
      <c r="AO96" s="373" t="str">
        <f>IF(INPUT!A122 ="","",S96/M96)</f>
        <v/>
      </c>
      <c r="AP96" s="369" t="str">
        <f>IF(OR(INPUT!A122 ="", AG96=0,AN96=0),"",(AN96-AG96)/AG96)</f>
        <v/>
      </c>
    </row>
    <row r="97" spans="1:42" x14ac:dyDescent="0.35">
      <c r="A97" s="337" t="str">
        <f>IF(INPUT!A123 ="","",INPUT!A123)</f>
        <v/>
      </c>
      <c r="B97" s="337" t="str">
        <f>IF(INPUT!B123 ="","",INPUT!B123)</f>
        <v/>
      </c>
      <c r="D97" s="338" t="str">
        <f>IF(INPUT!A123 ="","", DSS!CH96-DSS!CJ96)</f>
        <v/>
      </c>
      <c r="E97" s="337" t="str">
        <f>IF(INPUT!A123 ="","", DSS!CJ96)</f>
        <v/>
      </c>
      <c r="F97" s="340" t="str">
        <f>IF(INPUT!A123 ="","",E97/B97)</f>
        <v/>
      </c>
      <c r="H97" s="338" t="str">
        <f>IF(INPUT!A123 ="","", DSS!CH96-DSS!CL96)</f>
        <v/>
      </c>
      <c r="I97" s="337" t="str">
        <f>IF(INPUT!A123 ="","", DSS!CL96)</f>
        <v/>
      </c>
      <c r="J97" s="339" t="str">
        <f>IF(INPUT!A123 ="","", I97/B97)</f>
        <v/>
      </c>
      <c r="L97" s="503" t="str">
        <f>IF(INPUT!A123 ="","",DSS!N96)</f>
        <v/>
      </c>
      <c r="M97" s="508" t="str">
        <f>IF(INPUT!B123 ="","",DSS!O96)</f>
        <v/>
      </c>
      <c r="N97" s="443"/>
      <c r="O97" s="444"/>
      <c r="P97" s="339" t="str">
        <f>IF(OR(INPUT!A123="",L97=0, N97=0),"",(N97-L97)/L97)</f>
        <v/>
      </c>
      <c r="Q97" s="339"/>
      <c r="R97" s="337"/>
      <c r="S97" s="444"/>
      <c r="T97" s="339" t="str">
        <f>IF(OR(INPUT!A123="",L97=0, R97=0),"",(R97-L97)/L97)</f>
        <v/>
      </c>
      <c r="V97" s="338" t="str">
        <f>DSS!S96</f>
        <v/>
      </c>
      <c r="W97" s="337" t="str">
        <f>IF(INPUT!A123 ="","",DSS!CK96)</f>
        <v/>
      </c>
      <c r="X97" s="338"/>
      <c r="Y97" s="337"/>
      <c r="Z97" s="337" t="str">
        <f>IF(INPUT!A123="","",X97-V97)</f>
        <v/>
      </c>
      <c r="AA97" s="363"/>
      <c r="AB97" s="338" t="str">
        <f>IF(INPUT!A123 ="","", DSS!CM96)</f>
        <v/>
      </c>
      <c r="AC97" s="339"/>
      <c r="AD97" s="339"/>
      <c r="AE97" s="339"/>
      <c r="AG97" s="338" t="str">
        <f>IF(INPUT!A123="","",IF(M97=0,0,L97/M97))</f>
        <v/>
      </c>
      <c r="AH97" s="337" t="str">
        <f>IF(INPUT!A123 ="","",1)</f>
        <v/>
      </c>
      <c r="AI97" s="444" t="str">
        <f>IF(INPUT!A123 ="","",IF(M97=0, 0, N97/M97))</f>
        <v/>
      </c>
      <c r="AJ97" s="337" t="str">
        <f>IF(INPUT!A123 ="","",O97/M97)</f>
        <v/>
      </c>
      <c r="AK97" s="339" t="str">
        <f>IF(OR(INPUT!A123 ="", AG97=0, AI97=0),"",(AI97-AG97)/AG97)</f>
        <v/>
      </c>
      <c r="AL97" s="339"/>
      <c r="AM97" s="337" t="str">
        <f>IF(INPUT!A123 ="","",1)</f>
        <v/>
      </c>
      <c r="AN97" s="444" t="str">
        <f>IF(INPUT!A123 ="","",IF(M97=0,0,R97/M97))</f>
        <v/>
      </c>
      <c r="AO97" s="337" t="str">
        <f>IF(INPUT!A123 ="","",S97/M97)</f>
        <v/>
      </c>
      <c r="AP97" s="339" t="str">
        <f>IF(OR(INPUT!A123 ="", AG97=0,AN97=0),"",(AN97-AG97)/AG97)</f>
        <v/>
      </c>
    </row>
    <row r="98" spans="1:42" x14ac:dyDescent="0.35">
      <c r="A98" s="364" t="str">
        <f>IF(INPUT!A124 ="","",INPUT!A124)</f>
        <v/>
      </c>
      <c r="B98" s="364" t="str">
        <f>IF(INPUT!B124 ="","",INPUT!B124)</f>
        <v/>
      </c>
      <c r="D98" s="365" t="str">
        <f>IF(INPUT!A124 ="","", DSS!CH97-DSS!CJ97)</f>
        <v/>
      </c>
      <c r="E98" s="366" t="str">
        <f>IF(INPUT!A124 ="","", DSS!CJ97)</f>
        <v/>
      </c>
      <c r="F98" s="368" t="str">
        <f>IF(INPUT!A124 ="","",E98/B98)</f>
        <v/>
      </c>
      <c r="H98" s="372" t="str">
        <f>IF(INPUT!A124 ="","", DSS!CH97-DSS!CL97)</f>
        <v/>
      </c>
      <c r="I98" s="373" t="str">
        <f>IF(INPUT!A124 ="","", DSS!CL97)</f>
        <v/>
      </c>
      <c r="J98" s="369" t="str">
        <f>IF(INPUT!A124 ="","", I98/B98)</f>
        <v/>
      </c>
      <c r="L98" s="502" t="str">
        <f>IF(INPUT!A124 ="","",DSS!N97)</f>
        <v/>
      </c>
      <c r="M98" s="507" t="str">
        <f>IF(INPUT!B124 ="","",DSS!O97)</f>
        <v/>
      </c>
      <c r="N98" s="510"/>
      <c r="O98" s="510"/>
      <c r="P98" s="368" t="str">
        <f>IF(OR(INPUT!A124="",L98=0, N98=0),"",(N98-L98)/L98)</f>
        <v/>
      </c>
      <c r="Q98" s="339"/>
      <c r="R98" s="373"/>
      <c r="S98" s="513"/>
      <c r="T98" s="369" t="str">
        <f>IF(OR(INPUT!A124="",L98=0, R98=0),"",(R98-L98)/L98)</f>
        <v/>
      </c>
      <c r="V98" s="380" t="str">
        <f>DSS!S97</f>
        <v/>
      </c>
      <c r="W98" s="366" t="str">
        <f>IF(INPUT!A124 ="","",DSS!CK97)</f>
        <v/>
      </c>
      <c r="X98" s="365"/>
      <c r="Y98" s="365"/>
      <c r="Z98" s="365" t="str">
        <f>IF(INPUT!A124="","",X98-V98)</f>
        <v/>
      </c>
      <c r="AA98" s="363"/>
      <c r="AB98" s="372" t="str">
        <f>IF(INPUT!A124 ="","", DSS!CM97)</f>
        <v/>
      </c>
      <c r="AC98" s="369"/>
      <c r="AD98" s="369"/>
      <c r="AE98" s="369"/>
      <c r="AG98" s="380" t="str">
        <f>IF(INPUT!A124="","",IF(M98=0,0,L98/M98))</f>
        <v/>
      </c>
      <c r="AH98" s="366" t="str">
        <f>IF(INPUT!A124 ="","",1)</f>
        <v/>
      </c>
      <c r="AI98" s="556" t="str">
        <f>IF(INPUT!A124 ="","",IF(M98=0, 0, N98/M98))</f>
        <v/>
      </c>
      <c r="AJ98" s="366" t="str">
        <f>IF(INPUT!A124 ="","",O98/M98)</f>
        <v/>
      </c>
      <c r="AK98" s="370" t="str">
        <f>IF(OR(INPUT!A124 ="", AG98=0, AI98=0),"",(AI98-AG98)/AG98)</f>
        <v/>
      </c>
      <c r="AL98" s="339"/>
      <c r="AM98" s="373" t="str">
        <f>IF(INPUT!A124 ="","",1)</f>
        <v/>
      </c>
      <c r="AN98" s="513" t="str">
        <f>IF(INPUT!A124 ="","",IF(M98=0,0,R98/M98))</f>
        <v/>
      </c>
      <c r="AO98" s="373" t="str">
        <f>IF(INPUT!A124 ="","",S98/M98)</f>
        <v/>
      </c>
      <c r="AP98" s="369" t="str">
        <f>IF(OR(INPUT!A124 ="", AG98=0,AN98=0),"",(AN98-AG98)/AG98)</f>
        <v/>
      </c>
    </row>
    <row r="99" spans="1:42" x14ac:dyDescent="0.35">
      <c r="A99" s="337" t="str">
        <f>IF(INPUT!A125 ="","",INPUT!A125)</f>
        <v/>
      </c>
      <c r="B99" s="337" t="str">
        <f>IF(INPUT!B125 ="","",INPUT!B125)</f>
        <v/>
      </c>
      <c r="D99" s="338" t="str">
        <f>IF(INPUT!A125 ="","", DSS!CH98-DSS!CJ98)</f>
        <v/>
      </c>
      <c r="E99" s="337" t="str">
        <f>IF(INPUT!A125 ="","", DSS!CJ98)</f>
        <v/>
      </c>
      <c r="F99" s="340" t="str">
        <f>IF(INPUT!A125 ="","",E99/B99)</f>
        <v/>
      </c>
      <c r="H99" s="338" t="str">
        <f>IF(INPUT!A125 ="","", DSS!CH98-DSS!CL98)</f>
        <v/>
      </c>
      <c r="I99" s="337" t="str">
        <f>IF(INPUT!A125 ="","", DSS!CL98)</f>
        <v/>
      </c>
      <c r="J99" s="339" t="str">
        <f>IF(INPUT!A125 ="","", I99/B99)</f>
        <v/>
      </c>
      <c r="L99" s="503" t="str">
        <f>IF(INPUT!A125 ="","",DSS!N98)</f>
        <v/>
      </c>
      <c r="M99" s="508" t="str">
        <f>IF(INPUT!B125 ="","",DSS!O98)</f>
        <v/>
      </c>
      <c r="N99" s="443"/>
      <c r="O99" s="444"/>
      <c r="P99" s="339" t="str">
        <f>IF(OR(INPUT!A125="",L99=0, N99=0),"",(N99-L99)/L99)</f>
        <v/>
      </c>
      <c r="Q99" s="339"/>
      <c r="R99" s="337"/>
      <c r="S99" s="444"/>
      <c r="T99" s="339" t="str">
        <f>IF(OR(INPUT!A125="",L99=0, R99=0),"",(R99-L99)/L99)</f>
        <v/>
      </c>
      <c r="V99" s="338" t="str">
        <f>DSS!S98</f>
        <v/>
      </c>
      <c r="W99" s="337" t="str">
        <f>IF(INPUT!A125 ="","",DSS!CK98)</f>
        <v/>
      </c>
      <c r="X99" s="338"/>
      <c r="Y99" s="337"/>
      <c r="Z99" s="337" t="str">
        <f>IF(INPUT!A125="","",X99-V99)</f>
        <v/>
      </c>
      <c r="AA99" s="363"/>
      <c r="AB99" s="338" t="str">
        <f>IF(INPUT!A125 ="","", DSS!CM98)</f>
        <v/>
      </c>
      <c r="AC99" s="339"/>
      <c r="AD99" s="339"/>
      <c r="AE99" s="339"/>
      <c r="AG99" s="338" t="str">
        <f>IF(INPUT!A125="","",IF(M99=0,0,L99/M99))</f>
        <v/>
      </c>
      <c r="AH99" s="337" t="str">
        <f>IF(INPUT!A125 ="","",1)</f>
        <v/>
      </c>
      <c r="AI99" s="444" t="str">
        <f>IF(INPUT!A125 ="","",IF(M99=0, 0, N99/M99))</f>
        <v/>
      </c>
      <c r="AJ99" s="337" t="str">
        <f>IF(INPUT!A125 ="","",O99/M99)</f>
        <v/>
      </c>
      <c r="AK99" s="339" t="str">
        <f>IF(OR(INPUT!A125 ="", AG99=0, AI99=0),"",(AI99-AG99)/AG99)</f>
        <v/>
      </c>
      <c r="AL99" s="339"/>
      <c r="AM99" s="337" t="str">
        <f>IF(INPUT!A125 ="","",1)</f>
        <v/>
      </c>
      <c r="AN99" s="444" t="str">
        <f>IF(INPUT!A125 ="","",IF(M99=0,0,R99/M99))</f>
        <v/>
      </c>
      <c r="AO99" s="337" t="str">
        <f>IF(INPUT!A125 ="","",S99/M99)</f>
        <v/>
      </c>
      <c r="AP99" s="339" t="str">
        <f>IF(OR(INPUT!A125 ="", AG99=0,AN99=0),"",(AN99-AG99)/AG99)</f>
        <v/>
      </c>
    </row>
    <row r="100" spans="1:42" x14ac:dyDescent="0.35">
      <c r="A100" s="364" t="str">
        <f>IF(INPUT!A126 ="","",INPUT!A126)</f>
        <v/>
      </c>
      <c r="B100" s="364" t="str">
        <f>IF(INPUT!B126 ="","",INPUT!B126)</f>
        <v/>
      </c>
      <c r="D100" s="365" t="str">
        <f>IF(INPUT!A126 ="","", DSS!CH99-DSS!CJ99)</f>
        <v/>
      </c>
      <c r="E100" s="366" t="str">
        <f>IF(INPUT!A126 ="","", DSS!CJ99)</f>
        <v/>
      </c>
      <c r="F100" s="368" t="str">
        <f>IF(INPUT!A126 ="","",E100/B100)</f>
        <v/>
      </c>
      <c r="H100" s="372" t="str">
        <f>IF(INPUT!A126 ="","", DSS!CH99-DSS!CL99)</f>
        <v/>
      </c>
      <c r="I100" s="373" t="str">
        <f>IF(INPUT!A126 ="","", DSS!CL99)</f>
        <v/>
      </c>
      <c r="J100" s="369" t="str">
        <f>IF(INPUT!A126 ="","", I100/B100)</f>
        <v/>
      </c>
      <c r="L100" s="502" t="str">
        <f>IF(INPUT!A126 ="","",DSS!N99)</f>
        <v/>
      </c>
      <c r="M100" s="507" t="str">
        <f>IF(INPUT!B126 ="","",DSS!O99)</f>
        <v/>
      </c>
      <c r="N100" s="510"/>
      <c r="O100" s="510"/>
      <c r="P100" s="368" t="str">
        <f>IF(OR(INPUT!A126="",L100=0, N100=0),"",(N100-L100)/L100)</f>
        <v/>
      </c>
      <c r="Q100" s="339"/>
      <c r="R100" s="373"/>
      <c r="S100" s="513"/>
      <c r="T100" s="369" t="str">
        <f>IF(OR(INPUT!A126="",L100=0, R100=0),"",(R100-L100)/L100)</f>
        <v/>
      </c>
      <c r="V100" s="380" t="str">
        <f>DSS!S99</f>
        <v/>
      </c>
      <c r="W100" s="366" t="str">
        <f>IF(INPUT!A126 ="","",DSS!CK99)</f>
        <v/>
      </c>
      <c r="X100" s="365"/>
      <c r="Y100" s="365"/>
      <c r="Z100" s="365" t="str">
        <f>IF(INPUT!A126="","",X100-V100)</f>
        <v/>
      </c>
      <c r="AA100" s="363"/>
      <c r="AB100" s="372" t="str">
        <f>IF(INPUT!A126 ="","", DSS!CM99)</f>
        <v/>
      </c>
      <c r="AC100" s="369"/>
      <c r="AD100" s="369"/>
      <c r="AE100" s="369"/>
      <c r="AG100" s="380" t="str">
        <f>IF(INPUT!A126="","",IF(M100=0,0,L100/M100))</f>
        <v/>
      </c>
      <c r="AH100" s="366" t="str">
        <f>IF(INPUT!A126 ="","",1)</f>
        <v/>
      </c>
      <c r="AI100" s="556" t="str">
        <f>IF(INPUT!A126 ="","",IF(M100=0, 0, N100/M100))</f>
        <v/>
      </c>
      <c r="AJ100" s="366" t="str">
        <f>IF(INPUT!A126 ="","",O100/M100)</f>
        <v/>
      </c>
      <c r="AK100" s="370" t="str">
        <f>IF(OR(INPUT!A126 ="", AG100=0, AI100=0),"",(AI100-AG100)/AG100)</f>
        <v/>
      </c>
      <c r="AL100" s="339"/>
      <c r="AM100" s="373" t="str">
        <f>IF(INPUT!A126 ="","",1)</f>
        <v/>
      </c>
      <c r="AN100" s="513" t="str">
        <f>IF(INPUT!A126 ="","",IF(M100=0,0,R100/M100))</f>
        <v/>
      </c>
      <c r="AO100" s="373" t="str">
        <f>IF(INPUT!A126 ="","",S100/M100)</f>
        <v/>
      </c>
      <c r="AP100" s="369" t="str">
        <f>IF(OR(INPUT!A126 ="", AG100=0,AN100=0),"",(AN100-AG100)/AG100)</f>
        <v/>
      </c>
    </row>
    <row r="101" spans="1:42" x14ac:dyDescent="0.35">
      <c r="A101" s="337" t="str">
        <f>IF(INPUT!A127 ="","",INPUT!A127)</f>
        <v/>
      </c>
      <c r="B101" s="337" t="str">
        <f>IF(INPUT!B127 ="","",INPUT!B127)</f>
        <v/>
      </c>
      <c r="D101" s="338" t="str">
        <f>IF(INPUT!A127 ="","", DSS!CH100-DSS!CJ100)</f>
        <v/>
      </c>
      <c r="E101" s="337" t="str">
        <f>IF(INPUT!A127 ="","", DSS!CJ100)</f>
        <v/>
      </c>
      <c r="F101" s="340" t="str">
        <f>IF(INPUT!A127 ="","",E101/B101)</f>
        <v/>
      </c>
      <c r="H101" s="338" t="str">
        <f>IF(INPUT!A127 ="","", DSS!CH100-DSS!CL100)</f>
        <v/>
      </c>
      <c r="I101" s="337" t="str">
        <f>IF(INPUT!A127 ="","", DSS!CL100)</f>
        <v/>
      </c>
      <c r="J101" s="339" t="str">
        <f>IF(INPUT!A127 ="","", I101/B101)</f>
        <v/>
      </c>
      <c r="L101" s="503" t="str">
        <f>IF(INPUT!A127 ="","",DSS!N100)</f>
        <v/>
      </c>
      <c r="M101" s="508" t="str">
        <f>IF(INPUT!B127 ="","",DSS!O100)</f>
        <v/>
      </c>
      <c r="N101" s="443"/>
      <c r="O101" s="444"/>
      <c r="P101" s="339" t="str">
        <f>IF(OR(INPUT!A127="",L101=0, N101=0),"",(N101-L101)/L101)</f>
        <v/>
      </c>
      <c r="Q101" s="339"/>
      <c r="R101" s="337"/>
      <c r="S101" s="444"/>
      <c r="T101" s="339" t="str">
        <f>IF(OR(INPUT!A127="",L101=0, R101=0),"",(R101-L101)/L101)</f>
        <v/>
      </c>
      <c r="V101" s="338" t="str">
        <f>DSS!S100</f>
        <v/>
      </c>
      <c r="W101" s="337" t="str">
        <f>IF(INPUT!A127 ="","",DSS!CK100)</f>
        <v/>
      </c>
      <c r="X101" s="338"/>
      <c r="Y101" s="337"/>
      <c r="Z101" s="337" t="str">
        <f>IF(INPUT!A127="","",X101-V101)</f>
        <v/>
      </c>
      <c r="AA101" s="363"/>
      <c r="AB101" s="338" t="str">
        <f>IF(INPUT!A127 ="","", DSS!CM100)</f>
        <v/>
      </c>
      <c r="AC101" s="339"/>
      <c r="AD101" s="339"/>
      <c r="AE101" s="339"/>
      <c r="AG101" s="338" t="str">
        <f>IF(INPUT!A127="","",IF(M101=0,0,L101/M101))</f>
        <v/>
      </c>
      <c r="AH101" s="337" t="str">
        <f>IF(INPUT!A127 ="","",1)</f>
        <v/>
      </c>
      <c r="AI101" s="444" t="str">
        <f>IF(INPUT!A127 ="","",IF(M101=0, 0, N101/M101))</f>
        <v/>
      </c>
      <c r="AJ101" s="337" t="str">
        <f>IF(INPUT!A127 ="","",O101/M101)</f>
        <v/>
      </c>
      <c r="AK101" s="339" t="str">
        <f>IF(OR(INPUT!A127 ="", AG101=0, AI101=0),"",(AI101-AG101)/AG101)</f>
        <v/>
      </c>
      <c r="AL101" s="339"/>
      <c r="AM101" s="337" t="str">
        <f>IF(INPUT!A127 ="","",1)</f>
        <v/>
      </c>
      <c r="AN101" s="444" t="str">
        <f>IF(INPUT!A127 ="","",IF(M101=0,0,R101/M101))</f>
        <v/>
      </c>
      <c r="AO101" s="337" t="str">
        <f>IF(INPUT!A127 ="","",S101/M101)</f>
        <v/>
      </c>
      <c r="AP101" s="339" t="str">
        <f>IF(OR(INPUT!A127 ="", AG101=0,AN101=0),"",(AN101-AG101)/AG101)</f>
        <v/>
      </c>
    </row>
    <row r="102" spans="1:42" x14ac:dyDescent="0.35">
      <c r="A102" s="364" t="str">
        <f>IF(INPUT!A128 ="","",INPUT!A128)</f>
        <v/>
      </c>
      <c r="B102" s="364" t="str">
        <f>IF(INPUT!B128 ="","",INPUT!B128)</f>
        <v/>
      </c>
      <c r="D102" s="365" t="str">
        <f>IF(INPUT!A128 ="","", DSS!CH101-DSS!CJ101)</f>
        <v/>
      </c>
      <c r="E102" s="366" t="str">
        <f>IF(INPUT!A128 ="","", DSS!CJ101)</f>
        <v/>
      </c>
      <c r="F102" s="368" t="str">
        <f>IF(INPUT!A128 ="","",E102/B102)</f>
        <v/>
      </c>
      <c r="H102" s="372" t="str">
        <f>IF(INPUT!A128 ="","", DSS!CH101-DSS!CL101)</f>
        <v/>
      </c>
      <c r="I102" s="373" t="str">
        <f>IF(INPUT!A128 ="","", DSS!CL101)</f>
        <v/>
      </c>
      <c r="J102" s="369" t="str">
        <f>IF(INPUT!A128 ="","", I102/B102)</f>
        <v/>
      </c>
      <c r="L102" s="502" t="str">
        <f>IF(INPUT!A128 ="","",DSS!N101)</f>
        <v/>
      </c>
      <c r="M102" s="507" t="str">
        <f>IF(INPUT!B128 ="","",DSS!O101)</f>
        <v/>
      </c>
      <c r="N102" s="510"/>
      <c r="O102" s="510"/>
      <c r="P102" s="368" t="str">
        <f>IF(OR(INPUT!A128="",L102=0, N102=0),"",(N102-L102)/L102)</f>
        <v/>
      </c>
      <c r="Q102" s="339"/>
      <c r="R102" s="373"/>
      <c r="S102" s="513"/>
      <c r="T102" s="369" t="str">
        <f>IF(OR(INPUT!A128="",L102=0, R102=0),"",(R102-L102)/L102)</f>
        <v/>
      </c>
      <c r="V102" s="380" t="str">
        <f>DSS!S101</f>
        <v/>
      </c>
      <c r="W102" s="366" t="str">
        <f>IF(INPUT!A128 ="","",DSS!CK101)</f>
        <v/>
      </c>
      <c r="X102" s="365"/>
      <c r="Y102" s="365"/>
      <c r="Z102" s="365" t="str">
        <f>IF(INPUT!A128="","",X102-V102)</f>
        <v/>
      </c>
      <c r="AA102" s="363"/>
      <c r="AB102" s="372" t="str">
        <f>IF(INPUT!A128 ="","", DSS!CM101)</f>
        <v/>
      </c>
      <c r="AC102" s="369"/>
      <c r="AD102" s="369"/>
      <c r="AE102" s="369"/>
      <c r="AG102" s="380" t="str">
        <f>IF(INPUT!A128="","",IF(M102=0,0,L102/M102))</f>
        <v/>
      </c>
      <c r="AH102" s="366" t="str">
        <f>IF(INPUT!A128 ="","",1)</f>
        <v/>
      </c>
      <c r="AI102" s="556" t="str">
        <f>IF(INPUT!A128 ="","",IF(M102=0, 0, N102/M102))</f>
        <v/>
      </c>
      <c r="AJ102" s="366" t="str">
        <f>IF(INPUT!A128 ="","",O102/M102)</f>
        <v/>
      </c>
      <c r="AK102" s="370" t="str">
        <f>IF(OR(INPUT!A128 ="", AG102=0, AI102=0),"",(AI102-AG102)/AG102)</f>
        <v/>
      </c>
      <c r="AL102" s="339"/>
      <c r="AM102" s="373" t="str">
        <f>IF(INPUT!A128 ="","",1)</f>
        <v/>
      </c>
      <c r="AN102" s="513" t="str">
        <f>IF(INPUT!A128 ="","",IF(M102=0,0,R102/M102))</f>
        <v/>
      </c>
      <c r="AO102" s="373" t="str">
        <f>IF(INPUT!A128 ="","",S102/M102)</f>
        <v/>
      </c>
      <c r="AP102" s="369" t="str">
        <f>IF(OR(INPUT!A128 ="", AG102=0,AN102=0),"",(AN102-AG102)/AG102)</f>
        <v/>
      </c>
    </row>
    <row r="103" spans="1:42" x14ac:dyDescent="0.35">
      <c r="A103" s="337" t="str">
        <f>IF(INPUT!A129 ="","",INPUT!A129)</f>
        <v/>
      </c>
      <c r="B103" s="337" t="str">
        <f>IF(INPUT!B129 ="","",INPUT!B129)</f>
        <v/>
      </c>
      <c r="D103" s="338" t="str">
        <f>IF(INPUT!A129 ="","", DSS!CH102-DSS!CJ102)</f>
        <v/>
      </c>
      <c r="E103" s="337" t="str">
        <f>IF(INPUT!A129 ="","", DSS!CJ102)</f>
        <v/>
      </c>
      <c r="F103" s="340" t="str">
        <f>IF(INPUT!A129 ="","",E103/B103)</f>
        <v/>
      </c>
      <c r="H103" s="338" t="str">
        <f>IF(INPUT!A129 ="","", DSS!CH102-DSS!CL102)</f>
        <v/>
      </c>
      <c r="I103" s="337" t="str">
        <f>IF(INPUT!A129 ="","", DSS!CL102)</f>
        <v/>
      </c>
      <c r="J103" s="339" t="str">
        <f>IF(INPUT!A129 ="","", I103/B103)</f>
        <v/>
      </c>
      <c r="L103" s="503" t="str">
        <f>IF(INPUT!A129 ="","",DSS!N102)</f>
        <v/>
      </c>
      <c r="M103" s="508" t="str">
        <f>IF(INPUT!B129 ="","",DSS!O102)</f>
        <v/>
      </c>
      <c r="N103" s="443"/>
      <c r="O103" s="444"/>
      <c r="P103" s="339" t="str">
        <f>IF(OR(INPUT!A129="",L103=0, N103=0),"",(N103-L103)/L103)</f>
        <v/>
      </c>
      <c r="Q103" s="339"/>
      <c r="R103" s="337"/>
      <c r="S103" s="444"/>
      <c r="T103" s="339" t="str">
        <f>IF(OR(INPUT!A129="",L103=0, R103=0),"",(R103-L103)/L103)</f>
        <v/>
      </c>
      <c r="V103" s="338" t="str">
        <f>DSS!S102</f>
        <v/>
      </c>
      <c r="W103" s="337" t="str">
        <f>IF(INPUT!A129 ="","",DSS!CK102)</f>
        <v/>
      </c>
      <c r="X103" s="338"/>
      <c r="Y103" s="337"/>
      <c r="Z103" s="337" t="str">
        <f>IF(INPUT!A129="","",X103-V103)</f>
        <v/>
      </c>
      <c r="AA103" s="363"/>
      <c r="AB103" s="338" t="str">
        <f>IF(INPUT!A129 ="","", DSS!CM102)</f>
        <v/>
      </c>
      <c r="AC103" s="339"/>
      <c r="AD103" s="339"/>
      <c r="AE103" s="339"/>
      <c r="AG103" s="338" t="str">
        <f>IF(INPUT!A129="","",IF(M103=0,0,L103/M103))</f>
        <v/>
      </c>
      <c r="AH103" s="337" t="str">
        <f>IF(INPUT!A129 ="","",1)</f>
        <v/>
      </c>
      <c r="AI103" s="444" t="str">
        <f>IF(INPUT!A129 ="","",IF(M103=0, 0, N103/M103))</f>
        <v/>
      </c>
      <c r="AJ103" s="337" t="str">
        <f>IF(INPUT!A129 ="","",O103/M103)</f>
        <v/>
      </c>
      <c r="AK103" s="339" t="str">
        <f>IF(OR(INPUT!A129 ="", AG103=0, AI103=0),"",(AI103-AG103)/AG103)</f>
        <v/>
      </c>
      <c r="AL103" s="339"/>
      <c r="AM103" s="338" t="str">
        <f>IF(INPUT!A129 ="","",1)</f>
        <v/>
      </c>
      <c r="AN103" s="444" t="str">
        <f>IF(INPUT!A129 ="","",IF(M103=0,0,R103/M103))</f>
        <v/>
      </c>
      <c r="AO103" s="337" t="str">
        <f>IF(INPUT!A129 ="","",S103/M103)</f>
        <v/>
      </c>
      <c r="AP103" s="339" t="str">
        <f>IF(OR(INPUT!A129 ="", AG103=0,AN103=0),"",(AN103-AG103)/AG103)</f>
        <v/>
      </c>
    </row>
    <row r="104" spans="1:42" x14ac:dyDescent="0.35">
      <c r="A104" s="384" t="str">
        <f>IF(INPUT!A130 ="","",INPUT!A130)</f>
        <v/>
      </c>
      <c r="B104" s="384" t="str">
        <f>IF(INPUT!B130 ="","",INPUT!B130)</f>
        <v/>
      </c>
      <c r="D104" s="385" t="str">
        <f>IF(INPUT!A130 ="","", DSS!CH103-DSS!CJ103)</f>
        <v/>
      </c>
      <c r="E104" s="371" t="str">
        <f>IF(INPUT!A130 ="","", DSS!CJ103)</f>
        <v/>
      </c>
      <c r="F104" s="386" t="str">
        <f>IF(INPUT!A130 ="","",E104/B104)</f>
        <v/>
      </c>
      <c r="H104" s="387" t="str">
        <f>IF(INPUT!A130 ="","", DSS!CH103-DSS!CL103)</f>
        <v/>
      </c>
      <c r="I104" s="374" t="str">
        <f>IF(INPUT!A130 ="","", DSS!CL103)</f>
        <v/>
      </c>
      <c r="J104" s="388" t="str">
        <f>IF(INPUT!A130 ="","", I104/B104)</f>
        <v/>
      </c>
      <c r="L104" s="504" t="str">
        <f>IF(INPUT!A130 ="","",DSS!N103)</f>
        <v/>
      </c>
      <c r="M104" s="509" t="str">
        <f>IF(INPUT!B130 ="","",DSS!O103)</f>
        <v/>
      </c>
      <c r="N104" s="511"/>
      <c r="O104" s="511"/>
      <c r="P104" s="386" t="str">
        <f>IF(OR(INPUT!A130="",L104=0, N104=0),"",(N104-L104)/L104)</f>
        <v/>
      </c>
      <c r="Q104" s="339"/>
      <c r="R104" s="387"/>
      <c r="S104" s="514"/>
      <c r="T104" s="388" t="str">
        <f>IF(OR(INPUT!A130="",L104=0, R104=0),"",(R104-L104)/L104)</f>
        <v/>
      </c>
      <c r="V104" s="389" t="str">
        <f>DSS!S103</f>
        <v/>
      </c>
      <c r="W104" s="371" t="str">
        <f>IF(INPUT!A130 ="","",DSS!CK103)</f>
        <v/>
      </c>
      <c r="X104" s="385"/>
      <c r="Y104" s="385"/>
      <c r="Z104" s="385" t="str">
        <f>IF(INPUT!A130="","",X104-V104)</f>
        <v/>
      </c>
      <c r="AA104" s="363"/>
      <c r="AB104" s="387" t="str">
        <f>IF(INPUT!A130 ="","", DSS!CM103)</f>
        <v/>
      </c>
      <c r="AC104" s="388"/>
      <c r="AD104" s="388"/>
      <c r="AE104" s="388"/>
      <c r="AG104" s="389" t="str">
        <f>IF(INPUT!A130="","",IF(M104=0,0,L104/M104))</f>
        <v/>
      </c>
      <c r="AH104" s="371" t="str">
        <f>IF(INPUT!A130 ="","",1)</f>
        <v/>
      </c>
      <c r="AI104" s="557" t="str">
        <f>IF(INPUT!A130 ="","",IF(M104=0, 0, N104/M104))</f>
        <v/>
      </c>
      <c r="AJ104" s="371" t="str">
        <f>IF(INPUT!A130 ="","",O104/M104)</f>
        <v/>
      </c>
      <c r="AK104" s="390" t="str">
        <f>IF(OR(INPUT!A130 ="", AG104=0, AI104=0),"",(AI104-AG104)/AG104)</f>
        <v/>
      </c>
      <c r="AL104" s="339"/>
      <c r="AM104" s="387" t="str">
        <f>IF(INPUT!A130 ="","",1)</f>
        <v/>
      </c>
      <c r="AN104" s="514" t="str">
        <f>IF(INPUT!A130 ="","",IF(M104=0,0,R104/M104))</f>
        <v/>
      </c>
      <c r="AO104" s="374" t="str">
        <f>IF(INPUT!A130 ="","",S104/M104)</f>
        <v/>
      </c>
      <c r="AP104" s="388" t="str">
        <f>IF(OR(INPUT!A130 ="", AG104=0,AN104=0),"",(AN104-AG104)/AG104)</f>
        <v/>
      </c>
    </row>
  </sheetData>
  <mergeCells count="20">
    <mergeCell ref="A1:BA1"/>
    <mergeCell ref="D2:F2"/>
    <mergeCell ref="AS3:AV3"/>
    <mergeCell ref="H2:J2"/>
    <mergeCell ref="R2:T2"/>
    <mergeCell ref="AM2:AP2"/>
    <mergeCell ref="N2:P2"/>
    <mergeCell ref="W2:Z2"/>
    <mergeCell ref="AB2:AE2"/>
    <mergeCell ref="AH2:AK2"/>
    <mergeCell ref="AS12:AV12"/>
    <mergeCell ref="AX12:BA12"/>
    <mergeCell ref="AR2:BA2"/>
    <mergeCell ref="AR11:BA11"/>
    <mergeCell ref="AX3:BA3"/>
    <mergeCell ref="BD20:BJ20"/>
    <mergeCell ref="CR2:CV2"/>
    <mergeCell ref="BQ20:BU20"/>
    <mergeCell ref="CD20:CH20"/>
    <mergeCell ref="BC1:CO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DDC0D-4CF3-4D06-8694-AAF950FB2985}">
  <sheetPr codeName="Foglio12"/>
  <dimension ref="A1:BT211"/>
  <sheetViews>
    <sheetView zoomScale="95" zoomScaleNormal="80" workbookViewId="0">
      <selection activeCell="AE18" sqref="AE18"/>
    </sheetView>
  </sheetViews>
  <sheetFormatPr defaultRowHeight="14.5" x14ac:dyDescent="0.35"/>
  <cols>
    <col min="1" max="1" width="17.36328125" style="1" customWidth="1"/>
    <col min="2" max="2" width="11.36328125" style="1" bestFit="1" customWidth="1"/>
    <col min="3" max="6" width="10.6328125" style="1" bestFit="1" customWidth="1"/>
    <col min="7" max="7" width="11.54296875" style="1" bestFit="1" customWidth="1"/>
    <col min="8" max="8" width="15" style="1" bestFit="1" customWidth="1"/>
    <col min="9" max="9" width="9" style="1" bestFit="1" customWidth="1"/>
    <col min="10" max="10" width="10.6328125" style="1" bestFit="1" customWidth="1"/>
    <col min="11" max="11" width="17.36328125" style="1" bestFit="1" customWidth="1"/>
    <col min="12" max="12" width="4.453125" style="120" customWidth="1"/>
    <col min="13" max="13" width="15.36328125" customWidth="1"/>
    <col min="14" max="14" width="14.453125" customWidth="1"/>
    <col min="15" max="15" width="14" bestFit="1" customWidth="1"/>
    <col min="16" max="16" width="11.6328125" bestFit="1" customWidth="1"/>
    <col min="17" max="17" width="10.6328125" bestFit="1" customWidth="1"/>
    <col min="18" max="18" width="12.6328125" customWidth="1"/>
    <col min="19" max="19" width="11.6328125" bestFit="1" customWidth="1"/>
    <col min="20" max="20" width="9" bestFit="1" customWidth="1"/>
    <col min="21" max="21" width="12.6328125" customWidth="1"/>
    <col min="22" max="22" width="4.36328125" style="120" customWidth="1"/>
    <col min="23" max="23" width="3.36328125" style="120" customWidth="1"/>
    <col min="24" max="24" width="4.6328125" bestFit="1" customWidth="1"/>
    <col min="25" max="25" width="13.54296875" bestFit="1" customWidth="1"/>
    <col min="26" max="26" width="12.36328125" bestFit="1" customWidth="1"/>
    <col min="27" max="27" width="19.6328125" bestFit="1" customWidth="1"/>
    <col min="28" max="28" width="12.36328125" bestFit="1" customWidth="1"/>
    <col min="29" max="29" width="19.6328125" bestFit="1" customWidth="1"/>
    <col min="30" max="30" width="12.36328125" bestFit="1" customWidth="1"/>
    <col min="31" max="31" width="24.54296875" customWidth="1"/>
    <col min="32" max="35" width="8.6328125" customWidth="1"/>
    <col min="36" max="36" width="8.54296875" customWidth="1"/>
    <col min="37" max="37" width="12.54296875" customWidth="1"/>
    <col min="38" max="38" width="13.453125" customWidth="1"/>
    <col min="39" max="39" width="10.453125" customWidth="1"/>
    <col min="40" max="40" width="11.54296875" customWidth="1"/>
    <col min="41" max="41" width="12.6328125" customWidth="1"/>
    <col min="42" max="42" width="12.54296875" customWidth="1"/>
    <col min="44" max="44" width="10.453125" customWidth="1"/>
    <col min="45" max="45" width="21.453125" bestFit="1" customWidth="1"/>
    <col min="46" max="46" width="16.54296875" bestFit="1" customWidth="1"/>
    <col min="71" max="72" width="10.453125" bestFit="1" customWidth="1"/>
  </cols>
  <sheetData>
    <row r="1" spans="1:72" ht="51" customHeight="1" x14ac:dyDescent="0.35">
      <c r="C1" s="712" t="s">
        <v>83</v>
      </c>
      <c r="D1" s="713"/>
      <c r="E1" s="712" t="s">
        <v>36</v>
      </c>
      <c r="F1" s="714"/>
      <c r="G1" s="208" t="s">
        <v>37</v>
      </c>
      <c r="H1" s="131" t="s">
        <v>38</v>
      </c>
      <c r="I1" s="137" t="s">
        <v>39</v>
      </c>
      <c r="J1" s="131" t="s">
        <v>41</v>
      </c>
      <c r="K1" s="137" t="s">
        <v>40</v>
      </c>
      <c r="M1" s="154"/>
      <c r="N1" s="153"/>
      <c r="O1" s="153"/>
      <c r="P1" s="156"/>
      <c r="Q1" s="156"/>
      <c r="R1" s="156"/>
      <c r="S1" s="158"/>
      <c r="T1" s="158"/>
      <c r="U1" s="158"/>
      <c r="X1" s="637" t="s">
        <v>89</v>
      </c>
      <c r="Y1" s="715"/>
      <c r="Z1" s="707" t="s">
        <v>90</v>
      </c>
      <c r="AA1" s="642"/>
      <c r="AB1" s="707" t="s">
        <v>91</v>
      </c>
      <c r="AC1" s="641"/>
      <c r="AD1" s="641"/>
      <c r="AE1" s="642"/>
      <c r="AG1" t="s">
        <v>109</v>
      </c>
      <c r="AK1" s="33"/>
      <c r="AR1" t="s">
        <v>131</v>
      </c>
      <c r="AS1" t="s">
        <v>139</v>
      </c>
      <c r="AT1" t="s">
        <v>145</v>
      </c>
    </row>
    <row r="2" spans="1:72" ht="53.15" customHeight="1" thickBot="1" x14ac:dyDescent="0.4">
      <c r="A2" s="129" t="s">
        <v>54</v>
      </c>
      <c r="B2" s="129" t="s">
        <v>93</v>
      </c>
      <c r="C2" s="134" t="s">
        <v>94</v>
      </c>
      <c r="D2" s="209" t="s">
        <v>95</v>
      </c>
      <c r="E2" s="134" t="s">
        <v>96</v>
      </c>
      <c r="F2" s="135" t="s">
        <v>97</v>
      </c>
      <c r="G2" s="135" t="s">
        <v>98</v>
      </c>
      <c r="H2" s="136" t="s">
        <v>98</v>
      </c>
      <c r="I2" s="136" t="s">
        <v>98</v>
      </c>
      <c r="J2" s="136" t="s">
        <v>98</v>
      </c>
      <c r="K2" s="136" t="s">
        <v>98</v>
      </c>
      <c r="M2" s="154" t="s">
        <v>121</v>
      </c>
      <c r="N2" s="154" t="s">
        <v>122</v>
      </c>
      <c r="O2" s="154" t="s">
        <v>123</v>
      </c>
      <c r="P2" s="156" t="s">
        <v>124</v>
      </c>
      <c r="Q2" s="155" t="s">
        <v>125</v>
      </c>
      <c r="R2" s="155" t="s">
        <v>232</v>
      </c>
      <c r="S2" s="158" t="s">
        <v>124</v>
      </c>
      <c r="T2" s="157" t="s">
        <v>126</v>
      </c>
      <c r="U2" s="158" t="s">
        <v>232</v>
      </c>
      <c r="X2" s="639"/>
      <c r="Y2" s="716"/>
      <c r="Z2" s="138"/>
      <c r="AA2" s="139"/>
      <c r="AB2" s="708" t="s">
        <v>127</v>
      </c>
      <c r="AC2" s="709"/>
      <c r="AD2" s="710" t="s">
        <v>128</v>
      </c>
      <c r="AE2" s="711"/>
      <c r="AG2" s="5">
        <f>SUM(N3:N18)</f>
        <v>8</v>
      </c>
      <c r="AH2" s="34" t="s">
        <v>110</v>
      </c>
      <c r="AI2" s="34" t="s">
        <v>111</v>
      </c>
      <c r="AK2" s="130" t="s">
        <v>112</v>
      </c>
      <c r="AL2" s="130" t="s">
        <v>113</v>
      </c>
      <c r="AM2" s="130" t="s">
        <v>114</v>
      </c>
      <c r="AN2" s="130" t="s">
        <v>233</v>
      </c>
      <c r="AO2" s="130" t="s">
        <v>234</v>
      </c>
      <c r="AP2" s="130" t="s">
        <v>117</v>
      </c>
      <c r="AU2" s="130"/>
      <c r="BG2" t="s">
        <v>235</v>
      </c>
      <c r="BH2" t="s">
        <v>236</v>
      </c>
      <c r="BL2" s="34" t="s">
        <v>237</v>
      </c>
      <c r="BM2" t="s">
        <v>238</v>
      </c>
      <c r="BN2" s="34" t="s">
        <v>239</v>
      </c>
      <c r="BP2">
        <v>0</v>
      </c>
      <c r="BQ2">
        <v>0</v>
      </c>
      <c r="BS2" s="210">
        <v>0</v>
      </c>
      <c r="BT2" s="210">
        <v>0</v>
      </c>
    </row>
    <row r="3" spans="1:72" x14ac:dyDescent="0.35">
      <c r="A3" s="196" t="s">
        <v>240</v>
      </c>
      <c r="B3" s="196">
        <f>MIN($C$3:$F$3 )</f>
        <v>0</v>
      </c>
      <c r="C3" s="197">
        <v>0</v>
      </c>
      <c r="D3" s="196"/>
      <c r="E3" s="1">
        <v>5</v>
      </c>
      <c r="F3" s="133">
        <v>5</v>
      </c>
      <c r="G3" s="196" t="e">
        <f>IF( AND(#REF! &lt;=3,#REF! &gt; 0), 5, IF(AND(#REF! &lt;= 14,#REF! &gt; 3), 4, IF(#REF! &gt; 14, 0, "")))</f>
        <v>#REF!</v>
      </c>
      <c r="H3" s="196" t="e">
        <f>IF(#REF!="","",IF(#REF!/#REF!&lt;=0.05, 5,0))</f>
        <v>#REF!</v>
      </c>
      <c r="I3" s="1" t="e">
        <f>IF(#REF! = "YES", 5, IF(#REF! = "NO", 0, ""))</f>
        <v>#REF!</v>
      </c>
      <c r="J3" s="75" t="e">
        <f>IF(#REF! = "YES", 5, IF(#REF! = "NO", 0, ""))</f>
        <v>#REF!</v>
      </c>
      <c r="K3" s="196" t="e">
        <f>IF(#REF! = "YES", 5, IF(#REF! = "NO", 0, ""))</f>
        <v>#REF!</v>
      </c>
      <c r="M3" s="132" t="s">
        <v>240</v>
      </c>
      <c r="N3" s="133">
        <v>1</v>
      </c>
      <c r="O3" s="128">
        <v>0</v>
      </c>
      <c r="P3" s="128"/>
      <c r="Q3" s="128"/>
      <c r="R3" s="128"/>
      <c r="S3" s="128"/>
      <c r="T3" s="128"/>
      <c r="U3" s="112"/>
      <c r="X3" s="140" t="s">
        <v>132</v>
      </c>
      <c r="Y3" s="141" t="s">
        <v>133</v>
      </c>
      <c r="Z3" s="138" t="s">
        <v>134</v>
      </c>
      <c r="AA3" s="139" t="s">
        <v>135</v>
      </c>
      <c r="AB3" s="138" t="s">
        <v>134</v>
      </c>
      <c r="AC3" s="163" t="s">
        <v>135</v>
      </c>
      <c r="AD3" s="165" t="s">
        <v>134</v>
      </c>
      <c r="AE3" s="139" t="s">
        <v>135</v>
      </c>
      <c r="AH3">
        <f>N3-P3</f>
        <v>1</v>
      </c>
      <c r="AI3">
        <f t="shared" ref="AI3:AI12" si="0">N3 - S3</f>
        <v>1</v>
      </c>
      <c r="AK3">
        <v>0</v>
      </c>
      <c r="AL3" s="33">
        <v>0</v>
      </c>
      <c r="AO3">
        <v>0</v>
      </c>
      <c r="AR3">
        <v>1</v>
      </c>
      <c r="AS3">
        <v>0</v>
      </c>
      <c r="AT3">
        <v>1</v>
      </c>
      <c r="BG3" s="133">
        <v>5</v>
      </c>
      <c r="BH3" s="128">
        <v>3</v>
      </c>
      <c r="BL3">
        <v>10</v>
      </c>
      <c r="BM3">
        <v>0</v>
      </c>
      <c r="BN3">
        <f>BL3</f>
        <v>10</v>
      </c>
      <c r="BO3">
        <f>BL3*BM3</f>
        <v>0</v>
      </c>
      <c r="BP3" s="210">
        <f>BN3/$BN$7</f>
        <v>9.5238095238095233E-2</v>
      </c>
      <c r="BQ3" s="210">
        <f>BO3/$BO$7</f>
        <v>0</v>
      </c>
      <c r="BS3" s="210">
        <v>0.2</v>
      </c>
      <c r="BT3" s="210">
        <v>0.2</v>
      </c>
    </row>
    <row r="4" spans="1:72" ht="15" thickBot="1" x14ac:dyDescent="0.4">
      <c r="A4" s="133" t="s">
        <v>241</v>
      </c>
      <c r="B4" s="133">
        <f>MIN($C$4:$F$4 )</f>
        <v>5</v>
      </c>
      <c r="C4" s="1">
        <v>5</v>
      </c>
      <c r="D4" s="133"/>
      <c r="F4" s="133"/>
      <c r="G4" s="133" t="e">
        <f>IF( AND(#REF! &lt;=3,#REF! &gt; 0), 5, IF(AND(#REF! &lt;= 14,#REF! &gt; 3), 4, IF(#REF! &gt; 14, 0, "")))</f>
        <v>#REF!</v>
      </c>
      <c r="H4" s="133" t="e">
        <f>IF(#REF!="","",IF(#REF!/#REF!&lt;=0.05, 5,0))</f>
        <v>#REF!</v>
      </c>
      <c r="I4" s="1" t="e">
        <f>IF(#REF! = "YES", 5, IF(#REF! = "NO", 0, ""))</f>
        <v>#REF!</v>
      </c>
      <c r="J4" s="132" t="e">
        <f>IF(#REF! = "YES", 5, IF(#REF! = "NO", 0, ""))</f>
        <v>#REF!</v>
      </c>
      <c r="K4" s="133" t="e">
        <f>IF(#REF! = "YES", 5, IF(#REF! = "NO", 0, ""))</f>
        <v>#REF!</v>
      </c>
      <c r="M4" s="152" t="s">
        <v>241</v>
      </c>
      <c r="N4" s="128">
        <v>1</v>
      </c>
      <c r="O4" s="128">
        <v>5</v>
      </c>
      <c r="P4" s="128"/>
      <c r="Q4" s="128"/>
      <c r="R4" s="128"/>
      <c r="S4" s="128"/>
      <c r="T4" s="128"/>
      <c r="U4" s="112"/>
      <c r="X4" s="142" t="s">
        <v>140</v>
      </c>
      <c r="Y4" s="143" t="s">
        <v>141</v>
      </c>
      <c r="Z4" s="142" t="s">
        <v>142</v>
      </c>
      <c r="AA4" s="143" t="s">
        <v>143</v>
      </c>
      <c r="AB4" s="142" t="s">
        <v>142</v>
      </c>
      <c r="AC4" s="164" t="s">
        <v>143</v>
      </c>
      <c r="AD4" s="166" t="s">
        <v>142</v>
      </c>
      <c r="AE4" s="143" t="s">
        <v>143</v>
      </c>
      <c r="AH4">
        <f t="shared" ref="AH4:AH12" si="1">N4-P4</f>
        <v>1</v>
      </c>
      <c r="AI4">
        <f t="shared" si="0"/>
        <v>1</v>
      </c>
      <c r="AK4">
        <v>0</v>
      </c>
      <c r="AL4" s="33">
        <v>0</v>
      </c>
      <c r="AO4">
        <v>0</v>
      </c>
      <c r="AR4">
        <v>20</v>
      </c>
      <c r="AS4">
        <f>LN(AR4)</f>
        <v>2.9957322735539909</v>
      </c>
      <c r="AT4">
        <v>10</v>
      </c>
      <c r="BG4" s="128">
        <v>10</v>
      </c>
      <c r="BH4" s="128">
        <v>0</v>
      </c>
      <c r="BL4">
        <v>30</v>
      </c>
      <c r="BM4">
        <v>1</v>
      </c>
      <c r="BN4">
        <f>BN3+BL4</f>
        <v>40</v>
      </c>
      <c r="BO4">
        <f>BO3+BM4*BL4</f>
        <v>30</v>
      </c>
      <c r="BP4" s="210">
        <f>BN4/$BN$7</f>
        <v>0.38095238095238093</v>
      </c>
      <c r="BQ4" s="210">
        <f>BO4/$BO$7</f>
        <v>0.1276595744680851</v>
      </c>
      <c r="BS4" s="210">
        <v>0.4</v>
      </c>
      <c r="BT4" s="210">
        <v>0.4</v>
      </c>
    </row>
    <row r="5" spans="1:72" x14ac:dyDescent="0.35">
      <c r="A5" s="133" t="s">
        <v>242</v>
      </c>
      <c r="B5" s="133">
        <f>MIN($C$5:$F$5 )</f>
        <v>0</v>
      </c>
      <c r="D5" s="133">
        <v>0</v>
      </c>
      <c r="F5" s="133">
        <v>0</v>
      </c>
      <c r="G5" s="133" t="e">
        <f>IF( AND(#REF! &lt;=3,#REF! &gt; 0), 5, IF(AND(#REF! &lt;= 14,#REF! &gt; 3), 4, IF(#REF! &gt; 14, 0, "")))</f>
        <v>#REF!</v>
      </c>
      <c r="H5" s="133" t="e">
        <f>IF(#REF!="","",IF(#REF!/#REF!&lt;=0.05, 5,0))</f>
        <v>#REF!</v>
      </c>
      <c r="I5" s="1" t="e">
        <f>IF(#REF! = "YES", 5, IF(#REF! = "NO", 0, ""))</f>
        <v>#REF!</v>
      </c>
      <c r="J5" s="132" t="e">
        <f>IF(#REF! = "YES", 5, IF(#REF! = "NO", 0, ""))</f>
        <v>#REF!</v>
      </c>
      <c r="K5" s="133" t="e">
        <f>IF(#REF! = "YES", 5, IF(#REF! = "NO", 0, ""))</f>
        <v>#REF!</v>
      </c>
      <c r="M5" s="152" t="s">
        <v>242</v>
      </c>
      <c r="N5" s="128">
        <v>1</v>
      </c>
      <c r="O5" s="128">
        <v>0</v>
      </c>
      <c r="P5" s="128"/>
      <c r="Q5" s="128"/>
      <c r="R5" s="128"/>
      <c r="S5" s="128"/>
      <c r="T5" s="128"/>
      <c r="U5" s="112"/>
      <c r="X5" s="169">
        <v>0</v>
      </c>
      <c r="Y5" s="199" cm="1">
        <f t="array" ref="Y5:Y10">INDEX(AR3:AT8, ,_xlfn.XMATCH(X15,AR1:AT1, 0))</f>
        <v>1</v>
      </c>
      <c r="Z5" s="144">
        <f>SUMIF($O$3:$O$19, "=0", $N$3:$N$19) /AG2</f>
        <v>0.875</v>
      </c>
      <c r="AA5" s="145">
        <f>Z5*Y5</f>
        <v>0.875</v>
      </c>
      <c r="AB5" s="144">
        <f>( SUMIF($O$3:$O$19, "=0", $AH$3:$AH$19) + SUMIF($Q$3:$Q$19, "=0", $P$3:$P$19) ) /$AG$2</f>
        <v>0.875</v>
      </c>
      <c r="AC5" s="145">
        <f>AB5*Y5</f>
        <v>0.875</v>
      </c>
      <c r="AD5" s="144">
        <f>( SUMIF($O$3:$O$19, "=0", $AI$3:$AI$19) + SUMIF($T$3:$T$19, "=0", $S$3:$S$19) ) /$AG$2</f>
        <v>0.875</v>
      </c>
      <c r="AE5" s="145">
        <f>AD5*Y5</f>
        <v>0.875</v>
      </c>
      <c r="AH5">
        <f t="shared" si="1"/>
        <v>1</v>
      </c>
      <c r="AI5">
        <f t="shared" si="0"/>
        <v>1</v>
      </c>
      <c r="AK5">
        <v>0</v>
      </c>
      <c r="AL5" s="33">
        <v>0</v>
      </c>
      <c r="AO5">
        <v>0</v>
      </c>
      <c r="AR5">
        <v>40</v>
      </c>
      <c r="AS5">
        <f>LN(AR5)</f>
        <v>3.6888794541139363</v>
      </c>
      <c r="AT5">
        <v>20</v>
      </c>
      <c r="BG5" s="128">
        <v>15</v>
      </c>
      <c r="BH5" s="128">
        <v>2</v>
      </c>
      <c r="BL5">
        <v>15</v>
      </c>
      <c r="BM5">
        <v>2</v>
      </c>
      <c r="BN5">
        <f t="shared" ref="BN5:BN7" si="2">BN4+BL5</f>
        <v>55</v>
      </c>
      <c r="BO5">
        <f t="shared" ref="BO5:BO6" si="3">BO4+BM5*BL5</f>
        <v>60</v>
      </c>
      <c r="BP5" s="210">
        <f>BN5/$BN$7</f>
        <v>0.52380952380952384</v>
      </c>
      <c r="BQ5" s="210">
        <f t="shared" ref="BQ5:BQ7" si="4">BO5/$BO$7</f>
        <v>0.25531914893617019</v>
      </c>
      <c r="BS5" s="210">
        <v>0.6</v>
      </c>
      <c r="BT5" s="210">
        <v>0.6</v>
      </c>
    </row>
    <row r="6" spans="1:72" x14ac:dyDescent="0.35">
      <c r="A6" s="133" t="s">
        <v>243</v>
      </c>
      <c r="B6" s="133">
        <f>MIN($C$6:$F$6 )</f>
        <v>0</v>
      </c>
      <c r="D6" s="133">
        <v>0</v>
      </c>
      <c r="F6" s="133">
        <v>0</v>
      </c>
      <c r="G6" s="133" t="e">
        <f>IF( AND(#REF! &lt;=3,#REF! &gt; 0), 5, IF(AND(#REF! &lt;= 14,#REF! &gt; 3), 4, IF(#REF! &gt; 14, 0, "")))</f>
        <v>#REF!</v>
      </c>
      <c r="H6" s="133" t="e">
        <f>IF(#REF!="","",IF(#REF!/#REF!&lt;=0.05, 5,0))</f>
        <v>#REF!</v>
      </c>
      <c r="I6" s="1" t="e">
        <f>IF(#REF! = "YES", 5, IF(#REF! = "NO", 0, ""))</f>
        <v>#REF!</v>
      </c>
      <c r="J6" s="132" t="e">
        <f>IF(#REF! = "YES", 5, IF(#REF! = "NO", 0, ""))</f>
        <v>#REF!</v>
      </c>
      <c r="K6" s="133" t="e">
        <f>IF(#REF! = "YES", 5, IF(#REF! = "NO", 0, ""))</f>
        <v>#REF!</v>
      </c>
      <c r="M6" s="152" t="s">
        <v>243</v>
      </c>
      <c r="N6" s="128">
        <v>1</v>
      </c>
      <c r="O6" s="128">
        <v>0</v>
      </c>
      <c r="P6" s="128"/>
      <c r="Q6" s="128"/>
      <c r="R6" s="128"/>
      <c r="S6" s="128"/>
      <c r="T6" s="128"/>
      <c r="U6" s="112"/>
      <c r="X6" s="170">
        <v>1</v>
      </c>
      <c r="Y6" s="200">
        <v>20</v>
      </c>
      <c r="Z6" s="146">
        <f>SUMIF($O$3:$O$19, "=1", $N$3:$N$19) /AG2</f>
        <v>0</v>
      </c>
      <c r="AA6" s="147">
        <f>Z6*Y6</f>
        <v>0</v>
      </c>
      <c r="AB6" s="146">
        <f>( SUMIF($O$3:$O$19, "=1", $AH$3:$AH$19) + SUMIF($Q$3:$Q$19, "=1", $P$3:$P$19) ) /$AG$2</f>
        <v>0</v>
      </c>
      <c r="AC6" s="147">
        <f>AB6*Y6</f>
        <v>0</v>
      </c>
      <c r="AD6" s="146">
        <f>( SUMIF($O$3:$O$19, "=1", $AI$3:$AI$19) + SUMIF($T$3:$T$19, "=1", $S$3:$S$19) ) /$AG$2</f>
        <v>0</v>
      </c>
      <c r="AE6" s="147">
        <f t="shared" ref="AE6:AE7" si="5">AD6*Y6</f>
        <v>0</v>
      </c>
      <c r="AH6">
        <f t="shared" si="1"/>
        <v>1</v>
      </c>
      <c r="AI6">
        <f t="shared" si="0"/>
        <v>1</v>
      </c>
      <c r="AK6">
        <v>0</v>
      </c>
      <c r="AL6" s="33">
        <v>0</v>
      </c>
      <c r="AO6">
        <v>0</v>
      </c>
      <c r="AR6">
        <v>60</v>
      </c>
      <c r="AS6">
        <f>LN(AR6)</f>
        <v>4.0943445622221004</v>
      </c>
      <c r="AT6">
        <v>55</v>
      </c>
      <c r="BG6" s="128">
        <v>20</v>
      </c>
      <c r="BH6" s="128">
        <v>3</v>
      </c>
      <c r="BL6">
        <v>25</v>
      </c>
      <c r="BM6">
        <v>3</v>
      </c>
      <c r="BN6">
        <f t="shared" si="2"/>
        <v>80</v>
      </c>
      <c r="BO6">
        <f t="shared" si="3"/>
        <v>135</v>
      </c>
      <c r="BP6" s="210">
        <f>BN6/$BN$7</f>
        <v>0.76190476190476186</v>
      </c>
      <c r="BQ6" s="210">
        <f t="shared" si="4"/>
        <v>0.57446808510638303</v>
      </c>
      <c r="BS6" s="210">
        <v>0.8</v>
      </c>
      <c r="BT6" s="210">
        <v>0.8</v>
      </c>
    </row>
    <row r="7" spans="1:72" x14ac:dyDescent="0.35">
      <c r="A7" s="133" t="s">
        <v>244</v>
      </c>
      <c r="B7" s="133">
        <f>MIN($C$7:$F$7 )</f>
        <v>0</v>
      </c>
      <c r="D7" s="133">
        <v>0</v>
      </c>
      <c r="F7" s="133">
        <v>0</v>
      </c>
      <c r="G7" s="133" t="e">
        <f>IF( AND(#REF! &lt;=3,#REF! &gt; 0), 5, IF(AND(#REF! &lt;= 14,#REF! &gt; 3), 4, IF(#REF! &gt; 14, 0, "")))</f>
        <v>#REF!</v>
      </c>
      <c r="H7" s="133" t="e">
        <f>IF(#REF!="","",IF(#REF!/#REF!&lt;=0.05, 5,0))</f>
        <v>#REF!</v>
      </c>
      <c r="I7" s="1" t="e">
        <f>IF(#REF! = "YES", 5, IF(#REF! = "NO", 0, ""))</f>
        <v>#REF!</v>
      </c>
      <c r="J7" s="132" t="e">
        <f>IF(#REF! = "YES", 5, IF(#REF! = "NO", 0, ""))</f>
        <v>#REF!</v>
      </c>
      <c r="K7" s="133" t="e">
        <f>IF(#REF! = "YES", 5, IF(#REF! = "NO", 0, ""))</f>
        <v>#REF!</v>
      </c>
      <c r="M7" s="152" t="s">
        <v>244</v>
      </c>
      <c r="N7" s="128">
        <v>1</v>
      </c>
      <c r="O7" s="128">
        <v>0</v>
      </c>
      <c r="P7" s="128"/>
      <c r="Q7" s="128"/>
      <c r="R7" s="128"/>
      <c r="S7" s="128"/>
      <c r="T7" s="128"/>
      <c r="U7" s="112"/>
      <c r="X7" s="171">
        <v>2</v>
      </c>
      <c r="Y7" s="201">
        <v>40</v>
      </c>
      <c r="Z7" s="148">
        <f>SUMIF($O$3:$O$19, "=2", $N$3:$N$19) /AG2</f>
        <v>0</v>
      </c>
      <c r="AA7" s="159">
        <f t="shared" ref="AA7" si="6">Z7*Y7</f>
        <v>0</v>
      </c>
      <c r="AB7" s="148">
        <f>( SUMIF($O$3:$O$19, "=2", $AH$3:$AH$19) + SUMIF($Q$3:$Q$19, "=2", $P$3:$P$19) ) /$AG$2</f>
        <v>0</v>
      </c>
      <c r="AC7" s="159">
        <f t="shared" ref="AC7" si="7">AB7*Y7</f>
        <v>0</v>
      </c>
      <c r="AD7" s="148">
        <f>( SUMIF($O$3:$O$19, "=2", $AI$3:$AI$19) + SUMIF($T$3:$T$19, "=2", $S$3:$S$19) ) /$AG$2</f>
        <v>0</v>
      </c>
      <c r="AE7" s="159">
        <f t="shared" si="5"/>
        <v>0</v>
      </c>
      <c r="AH7">
        <f t="shared" si="1"/>
        <v>1</v>
      </c>
      <c r="AI7">
        <f t="shared" si="0"/>
        <v>1</v>
      </c>
      <c r="AK7">
        <v>0</v>
      </c>
      <c r="AL7">
        <v>0</v>
      </c>
      <c r="AO7">
        <v>0</v>
      </c>
      <c r="AR7">
        <v>80</v>
      </c>
      <c r="AS7">
        <f>LN(AR7)</f>
        <v>4.3820266346738812</v>
      </c>
      <c r="AT7">
        <v>80</v>
      </c>
      <c r="BG7" s="128">
        <v>25</v>
      </c>
      <c r="BH7" s="128">
        <v>4</v>
      </c>
      <c r="BL7">
        <v>25</v>
      </c>
      <c r="BM7">
        <v>4</v>
      </c>
      <c r="BN7">
        <f t="shared" si="2"/>
        <v>105</v>
      </c>
      <c r="BO7">
        <f>BO6+BM7*BL7</f>
        <v>235</v>
      </c>
      <c r="BP7" s="210">
        <f>BN7/$BN$7</f>
        <v>1</v>
      </c>
      <c r="BQ7" s="210">
        <f t="shared" si="4"/>
        <v>1</v>
      </c>
      <c r="BS7" s="210">
        <v>1</v>
      </c>
      <c r="BT7" s="210">
        <v>1</v>
      </c>
    </row>
    <row r="8" spans="1:72" x14ac:dyDescent="0.35">
      <c r="A8" s="133" t="s">
        <v>245</v>
      </c>
      <c r="B8" s="133">
        <f>MIN($C$8:$F$8 )</f>
        <v>0</v>
      </c>
      <c r="D8" s="133">
        <v>0</v>
      </c>
      <c r="F8" s="133">
        <v>0</v>
      </c>
      <c r="G8" s="133" t="e">
        <f>IF( AND(#REF! &lt;=3,#REF! &gt; 0), 5, IF(AND(#REF! &lt;= 14,#REF! &gt; 3), 4, IF(#REF! &gt; 14, 0, "")))</f>
        <v>#REF!</v>
      </c>
      <c r="H8" s="133" t="e">
        <f>IF(#REF!="","",IF(#REF!/#REF!&lt;=0.05, 5,0))</f>
        <v>#REF!</v>
      </c>
      <c r="I8" s="1" t="e">
        <f>IF(#REF! = "YES", 5, IF(#REF! = "NO", 0, ""))</f>
        <v>#REF!</v>
      </c>
      <c r="J8" s="132" t="e">
        <f>IF(#REF! = "YES", 5, IF(#REF! = "NO", 0, ""))</f>
        <v>#REF!</v>
      </c>
      <c r="K8" s="133" t="e">
        <f>IF(#REF! = "YES", 5, IF(#REF! = "NO", 0, ""))</f>
        <v>#REF!</v>
      </c>
      <c r="L8" s="195"/>
      <c r="M8" s="152" t="s">
        <v>245</v>
      </c>
      <c r="N8" s="128">
        <v>1</v>
      </c>
      <c r="O8" s="128">
        <v>0</v>
      </c>
      <c r="P8" s="128"/>
      <c r="Q8" s="128"/>
      <c r="R8" s="128"/>
      <c r="S8" s="128"/>
      <c r="T8" s="128"/>
      <c r="U8" s="112"/>
      <c r="X8" s="172">
        <v>3</v>
      </c>
      <c r="Y8" s="202">
        <v>60</v>
      </c>
      <c r="Z8" s="149">
        <f>SUMIF($O$3:$O$19, "=3", $N$3:$N$19) /AG2</f>
        <v>0</v>
      </c>
      <c r="AA8" s="160">
        <f>Z8*Y8</f>
        <v>0</v>
      </c>
      <c r="AB8" s="149">
        <f>( SUMIF($O$3:$O$19, "=3", $AH$3:$AH$19) + SUMIF($Q$3:$Q$19, "=3", $P$3:$P$19) ) /$AG$2</f>
        <v>0</v>
      </c>
      <c r="AC8" s="160">
        <f>AB8*Y8</f>
        <v>0</v>
      </c>
      <c r="AD8" s="149">
        <f>( SUMIF($O$3:$O$19, "=3", $AI$3:$AI$19) + SUMIF($T$3:$T$19, "=3", $S$3:$S$19) ) /$AG$2</f>
        <v>0</v>
      </c>
      <c r="AE8" s="160">
        <f>AD8*Y8</f>
        <v>0</v>
      </c>
      <c r="AH8">
        <f t="shared" si="1"/>
        <v>1</v>
      </c>
      <c r="AI8">
        <f t="shared" si="0"/>
        <v>1</v>
      </c>
      <c r="AK8">
        <v>0</v>
      </c>
      <c r="AL8">
        <v>0</v>
      </c>
      <c r="AO8">
        <v>0</v>
      </c>
      <c r="AR8">
        <v>100</v>
      </c>
      <c r="AS8">
        <f>LN(AR8)</f>
        <v>4.6051701859880918</v>
      </c>
      <c r="AT8">
        <v>100</v>
      </c>
      <c r="BG8" s="128">
        <v>30</v>
      </c>
      <c r="BH8" s="128">
        <v>1</v>
      </c>
    </row>
    <row r="9" spans="1:72" x14ac:dyDescent="0.35">
      <c r="A9" s="133" t="s">
        <v>246</v>
      </c>
      <c r="B9" s="133">
        <f>MIN($C$9:$F$9 )</f>
        <v>0</v>
      </c>
      <c r="C9" s="1">
        <v>0</v>
      </c>
      <c r="D9" s="133"/>
      <c r="E9" s="1">
        <v>5</v>
      </c>
      <c r="F9" s="133">
        <v>5</v>
      </c>
      <c r="G9" s="133" t="e">
        <f>IF( AND(#REF! &lt;=3,#REF! &gt; 0), 5, IF(AND(#REF! &lt;= 14,#REF! &gt; 3), 4, IF(#REF! &gt; 14, 0, "")))</f>
        <v>#REF!</v>
      </c>
      <c r="H9" s="133" t="e">
        <f>IF(#REF!="","",IF(#REF!/#REF!&lt;=0.05, 5,0))</f>
        <v>#REF!</v>
      </c>
      <c r="I9" s="1" t="e">
        <f>IF(#REF! = "YES", 5, IF(#REF! = "NO", 0, ""))</f>
        <v>#REF!</v>
      </c>
      <c r="J9" s="132" t="e">
        <f>IF(#REF! = "YES", 5, IF(#REF! = "NO", 0, ""))</f>
        <v>#REF!</v>
      </c>
      <c r="K9" s="133" t="e">
        <f>IF(#REF! = "YES", 5, IF(#REF! = "NO", 0, ""))</f>
        <v>#REF!</v>
      </c>
      <c r="L9" s="195"/>
      <c r="M9" s="152" t="s">
        <v>246</v>
      </c>
      <c r="N9" s="128">
        <v>1</v>
      </c>
      <c r="O9" s="128">
        <v>0</v>
      </c>
      <c r="P9" s="112"/>
      <c r="Q9" s="128"/>
      <c r="R9" s="128"/>
      <c r="S9" s="133"/>
      <c r="T9" s="133"/>
      <c r="U9" s="112"/>
      <c r="X9" s="173">
        <v>4</v>
      </c>
      <c r="Y9" s="203">
        <v>80</v>
      </c>
      <c r="Z9" s="150">
        <f>SUMIF($O$3:$O$19, "=4", $N$3:$N$19) /AG2</f>
        <v>0</v>
      </c>
      <c r="AA9" s="161">
        <f>Z9*Y9</f>
        <v>0</v>
      </c>
      <c r="AB9" s="150">
        <f>( SUMIF($O$3:$O$19, "=4", $AH$3:$AH$19) + SUMIF($Q$3:$Q$19, "=4", $P$3:$P$19) ) /$AG$2</f>
        <v>0</v>
      </c>
      <c r="AC9" s="161">
        <f>AB9*Y9</f>
        <v>0</v>
      </c>
      <c r="AD9" s="150">
        <f>( SUMIF($O$3:$O$19, "=4", $AI$3:$AI$19) + SUMIF($T$3:$T$19, "=4", $S$3:$S$19) ) /$AG$2</f>
        <v>0</v>
      </c>
      <c r="AE9" s="161">
        <f>AD9*Y9</f>
        <v>0</v>
      </c>
      <c r="AH9">
        <f t="shared" si="1"/>
        <v>1</v>
      </c>
      <c r="AI9">
        <f t="shared" si="0"/>
        <v>1</v>
      </c>
      <c r="AK9">
        <v>0</v>
      </c>
      <c r="AL9">
        <v>0</v>
      </c>
      <c r="AO9">
        <v>0</v>
      </c>
    </row>
    <row r="10" spans="1:72" ht="15" thickBot="1" x14ac:dyDescent="0.4">
      <c r="A10" s="133" t="s">
        <v>247</v>
      </c>
      <c r="B10" s="133">
        <f>MIN($C$10:$F$10 )</f>
        <v>0</v>
      </c>
      <c r="D10" s="133">
        <v>0</v>
      </c>
      <c r="F10" s="133">
        <v>0</v>
      </c>
      <c r="G10" s="133" t="e">
        <f>IF( AND(#REF! &lt;=3,#REF! &gt; 0), 5, IF(AND(#REF! &lt;= 14,#REF! &gt; 3), 4, IF(#REF! &gt; 14, 0, "")))</f>
        <v>#REF!</v>
      </c>
      <c r="H10" s="133" t="e">
        <f>IF(#REF!="","",IF(#REF!/#REF!&lt;=0.05, 5,0))</f>
        <v>#REF!</v>
      </c>
      <c r="I10" s="1" t="e">
        <f>IF(#REF! = "YES", 5, IF(#REF! = "NO", 0, ""))</f>
        <v>#REF!</v>
      </c>
      <c r="J10" s="132" t="e">
        <f>IF(#REF! = "YES", 5, IF(#REF! = "NO", 0, ""))</f>
        <v>#REF!</v>
      </c>
      <c r="K10" s="133" t="e">
        <f>IF(#REF! = "YES", 5, IF(#REF! = "NO", 0, ""))</f>
        <v>#REF!</v>
      </c>
      <c r="L10" s="195"/>
      <c r="M10" s="152" t="s">
        <v>247</v>
      </c>
      <c r="N10" s="128">
        <v>1</v>
      </c>
      <c r="O10" s="128">
        <v>0</v>
      </c>
      <c r="P10" s="112"/>
      <c r="Q10" s="128"/>
      <c r="R10" s="112"/>
      <c r="S10" s="133"/>
      <c r="T10" s="133"/>
      <c r="U10" s="112"/>
      <c r="X10" s="174">
        <v>5</v>
      </c>
      <c r="Y10" s="204">
        <v>100</v>
      </c>
      <c r="Z10" s="151">
        <f>SUMIF($O$3:$O$19, "=5", $N$3:$N$19) /AG2</f>
        <v>0.125</v>
      </c>
      <c r="AA10" s="162">
        <f>Z10*Y10</f>
        <v>12.5</v>
      </c>
      <c r="AB10" s="151">
        <f>( SUMIF($O$3:$O$19, "=5", $AH$3:$AH$19) + SUMIF($Q$3:$Q$19, "=5", $P$3:$P$19) ) /$AG$2</f>
        <v>0.125</v>
      </c>
      <c r="AC10" s="162">
        <f>AB10*Y10</f>
        <v>12.5</v>
      </c>
      <c r="AD10" s="151">
        <f>( SUMIF($O$3:$O$19, "=5", $AI$3:$AI$19) + SUMIF($T$3:$T$19, "=5", $S$3:$S$19) ) /$AG$2</f>
        <v>0.125</v>
      </c>
      <c r="AE10" s="162">
        <f>AD10*Y10</f>
        <v>12.5</v>
      </c>
      <c r="AH10">
        <f t="shared" si="1"/>
        <v>1</v>
      </c>
      <c r="AI10">
        <f t="shared" si="0"/>
        <v>1</v>
      </c>
      <c r="AK10">
        <v>0</v>
      </c>
      <c r="AL10">
        <v>0</v>
      </c>
      <c r="AO10">
        <v>0</v>
      </c>
    </row>
    <row r="11" spans="1:72" ht="15" thickBot="1" x14ac:dyDescent="0.4">
      <c r="A11" s="133"/>
      <c r="B11" s="133"/>
      <c r="D11" s="133"/>
      <c r="F11" s="133"/>
      <c r="G11" s="133" t="e">
        <f>IF( AND(#REF! &lt;=3,#REF! &gt; 0), 5, IF(AND(#REF! &lt;= 14,#REF! &gt; 3), 4, IF(#REF! &gt; 14, 0, "")))</f>
        <v>#REF!</v>
      </c>
      <c r="H11" s="133" t="e">
        <f>IF(#REF!="","",IF(#REF!/#REF!&lt;=0.05, 5,0))</f>
        <v>#REF!</v>
      </c>
      <c r="I11" s="1" t="e">
        <f>IF(#REF! = "YES", 5, IF(#REF! = "NO", 0, ""))</f>
        <v>#REF!</v>
      </c>
      <c r="J11" s="132" t="e">
        <f>IF(#REF! = "YES", 5, IF(#REF! = "NO", 0, ""))</f>
        <v>#REF!</v>
      </c>
      <c r="K11" s="133" t="e">
        <f>IF(#REF! = "YES", 5, IF(#REF! = "NO", 0, ""))</f>
        <v>#REF!</v>
      </c>
      <c r="L11" s="195"/>
      <c r="M11" s="152"/>
      <c r="N11" s="128"/>
      <c r="O11" s="128"/>
      <c r="P11" s="112"/>
      <c r="Q11" s="128"/>
      <c r="R11" s="128"/>
      <c r="S11" s="133"/>
      <c r="T11" s="133"/>
      <c r="U11" s="112"/>
      <c r="X11" s="1"/>
      <c r="Y11" s="1"/>
      <c r="Z11" s="1"/>
      <c r="AA11" s="1"/>
      <c r="AB11" s="1"/>
      <c r="AH11">
        <f t="shared" si="1"/>
        <v>0</v>
      </c>
      <c r="AI11">
        <f t="shared" si="0"/>
        <v>0</v>
      </c>
    </row>
    <row r="12" spans="1:72" ht="15" thickBot="1" x14ac:dyDescent="0.4">
      <c r="A12" s="133"/>
      <c r="B12" s="133"/>
      <c r="D12" s="133"/>
      <c r="F12" s="133"/>
      <c r="G12" s="133" t="e">
        <f>IF( AND(#REF! &lt;=3,#REF! &gt; 0), 5, IF(AND(#REF! &lt;= 14,#REF! &gt; 3), 4, IF(#REF! &gt; 14, 0, "")))</f>
        <v>#REF!</v>
      </c>
      <c r="H12" s="133" t="e">
        <f>IF(#REF!="","",IF(#REF!/#REF!&lt;=0.05, 5,0))</f>
        <v>#REF!</v>
      </c>
      <c r="I12" s="1" t="e">
        <f>IF(#REF! = "YES", 5, IF(#REF! = "NO", 0, ""))</f>
        <v>#REF!</v>
      </c>
      <c r="J12" s="132" t="e">
        <f>IF(#REF! = "YES", 5, IF(#REF! = "NO", 0, ""))</f>
        <v>#REF!</v>
      </c>
      <c r="K12" s="133" t="e">
        <f>IF(#REF! = "YES", 5, IF(#REF! = "NO", 0, ""))</f>
        <v>#REF!</v>
      </c>
      <c r="L12" s="195"/>
      <c r="M12" s="152"/>
      <c r="N12" s="128"/>
      <c r="O12" s="128"/>
      <c r="P12" s="112"/>
      <c r="Q12" s="128"/>
      <c r="R12" s="128"/>
      <c r="S12" s="133"/>
      <c r="T12" s="133"/>
      <c r="U12" s="112"/>
      <c r="X12" s="625" t="s">
        <v>149</v>
      </c>
      <c r="Y12" s="626"/>
      <c r="Z12" s="1"/>
      <c r="AA12" s="206">
        <f>IF(OR($X$15= $AR$1, $X$15 =$AT$1), SUM(AA5:AA10), EXP(SUM(AA5:AA10)))</f>
        <v>13.375</v>
      </c>
      <c r="AC12" s="205">
        <f>IF(OR($X$15= $AR$1, $X$15 =$AT$1), SUM(AC5:AC10), EXP(SUM(AC5:AC10)))</f>
        <v>13.375</v>
      </c>
      <c r="AE12" s="207">
        <f>IF(OR($X$15= $AR$1, $X$15 =$AT$1), SUM(AE5:AE10), EXP(SUM(AE5:AE10)))</f>
        <v>13.375</v>
      </c>
      <c r="AH12">
        <f t="shared" si="1"/>
        <v>0</v>
      </c>
      <c r="AI12">
        <f t="shared" si="0"/>
        <v>0</v>
      </c>
    </row>
    <row r="13" spans="1:72" ht="15" thickBot="1" x14ac:dyDescent="0.4">
      <c r="A13" s="133"/>
      <c r="B13" s="133"/>
      <c r="D13" s="133"/>
      <c r="F13" s="133"/>
      <c r="G13" s="133" t="e">
        <f>IF( AND(#REF! &lt;=3,#REF! &gt; 0), 5, IF(AND(#REF! &lt;= 14,#REF! &gt; 3), 4, IF(#REF! &gt; 14, 0, "")))</f>
        <v>#REF!</v>
      </c>
      <c r="H13" s="133" t="e">
        <f>IF(#REF!="","",IF(#REF!/#REF!&lt;=0.05, 5,0))</f>
        <v>#REF!</v>
      </c>
      <c r="I13" s="1" t="e">
        <f>IF(#REF! = "YES", 5, IF(#REF! = "NO", 0, ""))</f>
        <v>#REF!</v>
      </c>
      <c r="J13" s="132" t="e">
        <f>IF(#REF! = "YES", 5, IF(#REF! = "NO", 0, ""))</f>
        <v>#REF!</v>
      </c>
      <c r="K13" s="133" t="e">
        <f>IF(#REF! = "YES", 5, IF(#REF! = "NO", 0, ""))</f>
        <v>#REF!</v>
      </c>
      <c r="M13" s="112"/>
      <c r="N13" s="112"/>
      <c r="O13" s="128"/>
      <c r="P13" s="112"/>
      <c r="Q13" s="112"/>
      <c r="R13" s="112"/>
      <c r="S13" s="112"/>
      <c r="T13" s="112"/>
    </row>
    <row r="14" spans="1:72" ht="15" thickBot="1" x14ac:dyDescent="0.4">
      <c r="A14" s="133"/>
      <c r="B14" s="133"/>
      <c r="D14" s="133"/>
      <c r="F14" s="133"/>
      <c r="G14" s="133" t="e">
        <f>IF( AND(#REF! &lt;=3,#REF! &gt; 0), 5, IF(AND(#REF! &lt;= 14,#REF! &gt; 3), 4, IF(#REF! &gt; 14, 0, "")))</f>
        <v>#REF!</v>
      </c>
      <c r="H14" s="133" t="e">
        <f>IF(#REF!="","",IF(#REF!/#REF!&lt;=0.05, 5,0))</f>
        <v>#REF!</v>
      </c>
      <c r="I14" s="1" t="e">
        <f>IF(#REF! = "YES", 5, IF(#REF! = "NO", 0, ""))</f>
        <v>#REF!</v>
      </c>
      <c r="J14" s="132" t="e">
        <f>IF(#REF! = "YES", 5, IF(#REF! = "NO", 0, ""))</f>
        <v>#REF!</v>
      </c>
      <c r="K14" s="133" t="e">
        <f>IF(#REF! = "YES", 5, IF(#REF! = "NO", 0, ""))</f>
        <v>#REF!</v>
      </c>
      <c r="M14" s="112"/>
      <c r="N14" s="112"/>
      <c r="O14" s="128"/>
      <c r="P14" s="112"/>
      <c r="Q14" s="112"/>
      <c r="R14" s="112"/>
      <c r="S14" s="112"/>
      <c r="T14" s="112"/>
      <c r="X14" s="717" t="s">
        <v>248</v>
      </c>
      <c r="Y14" s="718"/>
      <c r="Z14" s="719"/>
    </row>
    <row r="15" spans="1:72" ht="19" thickBot="1" x14ac:dyDescent="0.4">
      <c r="A15" s="133"/>
      <c r="B15" s="133"/>
      <c r="D15" s="133"/>
      <c r="F15" s="133"/>
      <c r="G15" s="133" t="e">
        <f>IF( AND(#REF! &lt;=3,#REF! &gt; 0), 5, IF(AND(#REF! &lt;= 14,#REF! &gt; 3), 4, IF(#REF! &gt; 14, 0, "")))</f>
        <v>#REF!</v>
      </c>
      <c r="H15" s="133" t="e">
        <f>IF(#REF!="","",IF(#REF!/#REF!&lt;=0.05, 5,0))</f>
        <v>#REF!</v>
      </c>
      <c r="I15" s="1" t="e">
        <f>IF(#REF! = "YES", 5, IF(#REF! = "NO", 0, ""))</f>
        <v>#REF!</v>
      </c>
      <c r="J15" s="132" t="e">
        <f>IF(#REF! = "YES", 5, IF(#REF! = "NO", 0, ""))</f>
        <v>#REF!</v>
      </c>
      <c r="K15" s="133" t="e">
        <f>IF(#REF! = "YES", 5, IF(#REF! = "NO", 0, ""))</f>
        <v>#REF!</v>
      </c>
      <c r="M15" s="112"/>
      <c r="N15" s="112"/>
      <c r="O15" s="128"/>
      <c r="P15" s="112"/>
      <c r="Q15" s="112"/>
      <c r="R15" s="112"/>
      <c r="S15" s="112"/>
      <c r="T15" s="112"/>
      <c r="X15" s="704" t="s">
        <v>131</v>
      </c>
      <c r="Y15" s="705"/>
      <c r="Z15" s="706"/>
    </row>
    <row r="16" spans="1:72" x14ac:dyDescent="0.35">
      <c r="A16" s="133"/>
      <c r="B16" s="133"/>
      <c r="D16" s="133"/>
      <c r="F16" s="133"/>
      <c r="G16" s="133" t="e">
        <f>IF( AND(#REF! &lt;=3,#REF! &gt; 0), 5, IF(AND(#REF! &lt;= 14,#REF! &gt; 3), 4, IF(#REF! &gt; 14, 0, "")))</f>
        <v>#REF!</v>
      </c>
      <c r="H16" s="133" t="e">
        <f>IF(#REF!="","",IF(#REF!/#REF!&lt;=0.05, 5,0))</f>
        <v>#REF!</v>
      </c>
      <c r="I16" s="1" t="e">
        <f>IF(#REF! = "YES", 5, IF(#REF! = "NO", 0, ""))</f>
        <v>#REF!</v>
      </c>
      <c r="J16" s="132" t="e">
        <f>IF(#REF! = "YES", 5, IF(#REF! = "NO", 0, ""))</f>
        <v>#REF!</v>
      </c>
      <c r="K16" s="133" t="e">
        <f>IF(#REF! = "YES", 5, IF(#REF! = "NO", 0, ""))</f>
        <v>#REF!</v>
      </c>
      <c r="M16" s="112"/>
      <c r="N16" s="112"/>
      <c r="O16" s="128"/>
      <c r="P16" s="112"/>
      <c r="Q16" s="112"/>
      <c r="R16" s="112"/>
      <c r="S16" s="112"/>
      <c r="T16" s="112"/>
    </row>
    <row r="17" spans="1:27" x14ac:dyDescent="0.35">
      <c r="A17" s="133"/>
      <c r="B17" s="133"/>
      <c r="D17" s="133"/>
      <c r="F17" s="133"/>
      <c r="G17" s="133" t="e">
        <f>IF( AND(#REF! &lt;=3,#REF! &gt; 0), 5, IF(AND(#REF! &lt;= 14,#REF! &gt; 3), 4, IF(#REF! &gt; 14, 0, "")))</f>
        <v>#REF!</v>
      </c>
      <c r="H17" s="133" t="e">
        <f>IF(#REF!="","",IF(#REF!/#REF!&lt;=0.05, 5,0))</f>
        <v>#REF!</v>
      </c>
      <c r="I17" s="1" t="e">
        <f>IF(#REF! = "YES", 5, IF(#REF! = "NO", 0, ""))</f>
        <v>#REF!</v>
      </c>
      <c r="J17" s="132" t="e">
        <f>IF(#REF! = "YES", 5, IF(#REF! = "NO", 0, ""))</f>
        <v>#REF!</v>
      </c>
      <c r="K17" s="133" t="e">
        <f>IF(#REF! = "YES", 5, IF(#REF! = "NO", 0, ""))</f>
        <v>#REF!</v>
      </c>
      <c r="M17" s="112"/>
      <c r="N17" s="112"/>
      <c r="O17" s="128"/>
      <c r="P17" s="112"/>
      <c r="Q17" s="112"/>
      <c r="R17" s="112"/>
      <c r="S17" s="112"/>
      <c r="T17" s="112"/>
      <c r="Y17" s="1"/>
    </row>
    <row r="18" spans="1:27" x14ac:dyDescent="0.35">
      <c r="A18" s="133"/>
      <c r="B18" s="133"/>
      <c r="D18" s="133"/>
      <c r="F18" s="133"/>
      <c r="G18" s="133" t="e">
        <f>IF( AND(#REF! &lt;=3,#REF! &gt; 0), 5, IF(AND(#REF! &lt;= 14,#REF! &gt; 3), 4, IF(#REF! &gt; 14, 0, "")))</f>
        <v>#REF!</v>
      </c>
      <c r="H18" s="133" t="e">
        <f>IF(#REF!="","",IF(#REF!/#REF!&lt;=0.05, 5,0))</f>
        <v>#REF!</v>
      </c>
      <c r="I18" s="1" t="e">
        <f>IF(#REF! = "YES", 5, IF(#REF! = "NO", 0, ""))</f>
        <v>#REF!</v>
      </c>
      <c r="J18" s="132" t="e">
        <f>IF(#REF! = "YES", 5, IF(#REF! = "NO", 0, ""))</f>
        <v>#REF!</v>
      </c>
      <c r="K18" s="133" t="e">
        <f>IF(#REF! = "YES", 5, IF(#REF! = "NO", 0, ""))</f>
        <v>#REF!</v>
      </c>
      <c r="M18" s="112"/>
      <c r="N18" s="112"/>
      <c r="O18" s="128"/>
      <c r="P18" s="112"/>
      <c r="Q18" s="112"/>
      <c r="R18" s="112"/>
      <c r="S18" s="112"/>
      <c r="T18" s="112"/>
      <c r="Y18" s="1"/>
    </row>
    <row r="19" spans="1:27" x14ac:dyDescent="0.35">
      <c r="A19" s="133"/>
      <c r="B19" s="133"/>
      <c r="D19" s="133"/>
      <c r="F19" s="133"/>
      <c r="G19" s="133" t="e">
        <f>IF( AND(#REF! &lt;=3,#REF! &gt; 0), 5, IF(AND(#REF! &lt;= 14,#REF! &gt; 3), 4, IF(#REF! &gt; 14, 0, "")))</f>
        <v>#REF!</v>
      </c>
      <c r="H19" s="133" t="e">
        <f>IF(#REF!="","",IF(#REF!/#REF!&lt;=0.05, 5,0))</f>
        <v>#REF!</v>
      </c>
      <c r="I19" s="1" t="e">
        <f>IF(#REF! = "YES", 5, IF(#REF! = "NO", 0, ""))</f>
        <v>#REF!</v>
      </c>
      <c r="J19" s="132" t="e">
        <f>IF(#REF! = "YES", 5, IF(#REF! = "NO", 0, ""))</f>
        <v>#REF!</v>
      </c>
      <c r="K19" s="133" t="e">
        <f>IF(#REF! = "YES", 5, IF(#REF! = "NO", 0, ""))</f>
        <v>#REF!</v>
      </c>
      <c r="M19" s="112"/>
      <c r="N19" s="112"/>
      <c r="O19" s="128"/>
      <c r="P19" s="112"/>
      <c r="Q19" s="112"/>
      <c r="R19" s="112"/>
      <c r="S19" s="112"/>
      <c r="T19" s="112"/>
      <c r="Y19" s="1"/>
    </row>
    <row r="20" spans="1:27" x14ac:dyDescent="0.35">
      <c r="A20" s="133"/>
      <c r="B20" s="133"/>
      <c r="D20" s="133"/>
      <c r="F20" s="133"/>
      <c r="G20" s="133" t="e">
        <f>IF( AND(#REF! &lt;=3,#REF! &gt; 0), 5, IF(AND(#REF! &lt;= 14,#REF! &gt; 3), 4, IF(#REF! &gt; 14, 0, "")))</f>
        <v>#REF!</v>
      </c>
      <c r="H20" s="133" t="e">
        <f>IF(#REF!="","",IF(#REF!/#REF!&lt;=0.05, 5,0))</f>
        <v>#REF!</v>
      </c>
      <c r="I20" s="1" t="e">
        <f>IF(#REF! = "YES", 5, IF(#REF! = "NO", 0, ""))</f>
        <v>#REF!</v>
      </c>
      <c r="J20" s="132" t="e">
        <f>IF(#REF! = "YES", 5, IF(#REF! = "NO", 0, ""))</f>
        <v>#REF!</v>
      </c>
      <c r="K20" s="133" t="e">
        <f>IF(#REF! = "YES", 5, IF(#REF! = "NO", 0, ""))</f>
        <v>#REF!</v>
      </c>
      <c r="M20" s="112"/>
      <c r="N20" s="112"/>
      <c r="O20" s="128"/>
      <c r="P20" s="112"/>
      <c r="Q20" s="112"/>
      <c r="R20" s="112"/>
      <c r="S20" s="112"/>
      <c r="T20" s="112"/>
    </row>
    <row r="21" spans="1:27" x14ac:dyDescent="0.35">
      <c r="A21" s="133"/>
      <c r="B21" s="133"/>
      <c r="D21" s="133"/>
      <c r="F21" s="133"/>
      <c r="G21" s="133" t="e">
        <f>IF( AND(#REF! &lt;=3,#REF! &gt; 0), 5, IF(AND(#REF! &lt;= 14,#REF! &gt; 3), 4, IF(#REF! &gt; 14, 0, "")))</f>
        <v>#REF!</v>
      </c>
      <c r="H21" s="133" t="e">
        <f>IF(#REF!="","",IF(#REF!/#REF!&lt;=0.05, 5,0))</f>
        <v>#REF!</v>
      </c>
      <c r="I21" s="1" t="e">
        <f>IF(#REF! = "YES", 5, IF(#REF! = "NO", 0, ""))</f>
        <v>#REF!</v>
      </c>
      <c r="J21" s="132" t="e">
        <f>IF(#REF! = "YES", 5, IF(#REF! = "NO", 0, ""))</f>
        <v>#REF!</v>
      </c>
      <c r="K21" s="133" t="e">
        <f>IF(#REF! = "YES", 5, IF(#REF! = "NO", 0, ""))</f>
        <v>#REF!</v>
      </c>
      <c r="M21" s="112"/>
      <c r="N21" s="112"/>
      <c r="O21" s="128" t="str">
        <f t="shared" ref="O21:O67" si="8">IF(B21&lt;&gt; "", B21, "")</f>
        <v/>
      </c>
      <c r="P21" s="112"/>
      <c r="Q21" s="112"/>
      <c r="R21" s="112"/>
      <c r="S21" s="112"/>
      <c r="T21" s="112"/>
    </row>
    <row r="22" spans="1:27" x14ac:dyDescent="0.35">
      <c r="A22" s="133"/>
      <c r="B22" s="133"/>
      <c r="D22" s="133"/>
      <c r="F22" s="133"/>
      <c r="G22" s="133" t="e">
        <f>IF( AND(#REF! &lt;=3,#REF! &gt; 0), 5, IF(AND(#REF! &lt;= 14,#REF! &gt; 3), 4, IF(#REF! &gt; 14, 0, "")))</f>
        <v>#REF!</v>
      </c>
      <c r="H22" s="133" t="e">
        <f>IF(#REF!="","",IF(#REF!/#REF!&lt;=0.05, 5,0))</f>
        <v>#REF!</v>
      </c>
      <c r="I22" s="1" t="e">
        <f>IF(#REF! = "YES", 5, IF(#REF! = "NO", 0, ""))</f>
        <v>#REF!</v>
      </c>
      <c r="J22" s="132" t="e">
        <f>IF(#REF! = "YES", 5, IF(#REF! = "NO", 0, ""))</f>
        <v>#REF!</v>
      </c>
      <c r="K22" s="133" t="e">
        <f>IF(#REF! = "YES", 5, IF(#REF! = "NO", 0, ""))</f>
        <v>#REF!</v>
      </c>
      <c r="M22" s="112"/>
      <c r="N22" s="112"/>
      <c r="O22" s="128" t="str">
        <f t="shared" si="8"/>
        <v/>
      </c>
      <c r="P22" s="112"/>
      <c r="Q22" s="112"/>
      <c r="R22" s="112"/>
      <c r="S22" s="112"/>
      <c r="T22" s="112"/>
    </row>
    <row r="23" spans="1:27" x14ac:dyDescent="0.35">
      <c r="A23" s="133"/>
      <c r="B23" s="133"/>
      <c r="D23" s="133"/>
      <c r="F23" s="133"/>
      <c r="G23" s="133" t="e">
        <f>IF( AND(#REF! &lt;=3,#REF! &gt; 0), 5, IF(AND(#REF! &lt;= 14,#REF! &gt; 3), 4, IF(#REF! &gt; 14, 0, "")))</f>
        <v>#REF!</v>
      </c>
      <c r="H23" s="133" t="e">
        <f>IF(#REF!="","",IF(#REF!/#REF!&lt;=0.05, 5,0))</f>
        <v>#REF!</v>
      </c>
      <c r="I23" s="1" t="e">
        <f>IF(#REF! = "YES", 5, IF(#REF! = "NO", 0, ""))</f>
        <v>#REF!</v>
      </c>
      <c r="J23" s="132" t="e">
        <f>IF(#REF! = "YES", 5, IF(#REF! = "NO", 0, ""))</f>
        <v>#REF!</v>
      </c>
      <c r="K23" s="133" t="e">
        <f>IF(#REF! = "YES", 5, IF(#REF! = "NO", 0, ""))</f>
        <v>#REF!</v>
      </c>
      <c r="M23" s="112"/>
      <c r="N23" s="112"/>
      <c r="O23" s="128" t="str">
        <f t="shared" si="8"/>
        <v/>
      </c>
      <c r="P23" s="112"/>
      <c r="Q23" s="112"/>
      <c r="R23" s="112"/>
      <c r="S23" s="112"/>
      <c r="T23" s="112"/>
    </row>
    <row r="24" spans="1:27" x14ac:dyDescent="0.35">
      <c r="A24" s="133"/>
      <c r="B24" s="133"/>
      <c r="D24" s="133"/>
      <c r="F24" s="133"/>
      <c r="G24" s="133" t="e">
        <f>IF( AND(#REF! &lt;=3,#REF! &gt; 0), 5, IF(AND(#REF! &lt;= 14,#REF! &gt; 3), 4, IF(#REF! &gt; 14, 0, "")))</f>
        <v>#REF!</v>
      </c>
      <c r="H24" s="133" t="e">
        <f>IF(#REF!="","",IF(#REF!/#REF!&lt;=0.05, 5,0))</f>
        <v>#REF!</v>
      </c>
      <c r="I24" s="1" t="e">
        <f>IF(#REF! = "YES", 5, IF(#REF! = "NO", 0, ""))</f>
        <v>#REF!</v>
      </c>
      <c r="J24" s="132" t="e">
        <f>IF(#REF! = "YES", 5, IF(#REF! = "NO", 0, ""))</f>
        <v>#REF!</v>
      </c>
      <c r="K24" s="133" t="e">
        <f>IF(#REF! = "YES", 5, IF(#REF! = "NO", 0, ""))</f>
        <v>#REF!</v>
      </c>
      <c r="M24" s="112"/>
      <c r="N24" s="112"/>
      <c r="O24" s="128" t="str">
        <f t="shared" si="8"/>
        <v/>
      </c>
      <c r="P24" s="112"/>
      <c r="Q24" s="112"/>
      <c r="R24" s="112"/>
      <c r="S24" s="112"/>
      <c r="T24" s="112"/>
    </row>
    <row r="25" spans="1:27" x14ac:dyDescent="0.35">
      <c r="A25" s="133"/>
      <c r="B25" s="133"/>
      <c r="D25" s="133"/>
      <c r="F25" s="133"/>
      <c r="G25" s="133" t="e">
        <f>IF( AND(#REF! &lt;=3,#REF! &gt; 0), 5, IF(AND(#REF! &lt;= 14,#REF! &gt; 3), 4, IF(#REF! &gt; 14, 0, "")))</f>
        <v>#REF!</v>
      </c>
      <c r="H25" s="133" t="e">
        <f>IF(#REF!="","",IF(#REF!/#REF!&lt;=0.05, 5,0))</f>
        <v>#REF!</v>
      </c>
      <c r="I25" s="1" t="e">
        <f>IF(#REF! = "YES", 5, IF(#REF! = "NO", 0, ""))</f>
        <v>#REF!</v>
      </c>
      <c r="J25" s="132" t="e">
        <f>IF(#REF! = "YES", 5, IF(#REF! = "NO", 0, ""))</f>
        <v>#REF!</v>
      </c>
      <c r="K25" s="133" t="e">
        <f>IF(#REF! = "YES", 5, IF(#REF! = "NO", 0, ""))</f>
        <v>#REF!</v>
      </c>
      <c r="M25" s="112"/>
      <c r="N25" s="112"/>
      <c r="O25" s="128" t="str">
        <f t="shared" si="8"/>
        <v/>
      </c>
      <c r="P25" s="112"/>
      <c r="Q25" s="112"/>
      <c r="R25" s="112"/>
      <c r="S25" s="112"/>
      <c r="T25" s="112"/>
    </row>
    <row r="26" spans="1:27" x14ac:dyDescent="0.35">
      <c r="A26" s="133"/>
      <c r="B26" s="133"/>
      <c r="D26" s="133"/>
      <c r="F26" s="133"/>
      <c r="G26" s="133" t="e">
        <f>IF( AND(#REF! &lt;=3,#REF! &gt; 0), 5, IF(AND(#REF! &lt;= 14,#REF! &gt; 3), 4, IF(#REF! &gt; 14, 0, "")))</f>
        <v>#REF!</v>
      </c>
      <c r="H26" s="133" t="e">
        <f>IF(#REF!="","",IF(#REF!/#REF!&lt;=0.05, 5,0))</f>
        <v>#REF!</v>
      </c>
      <c r="I26" s="1" t="e">
        <f>IF(#REF! = "YES", 5, IF(#REF! = "NO", 0, ""))</f>
        <v>#REF!</v>
      </c>
      <c r="J26" s="132" t="e">
        <f>IF(#REF! = "YES", 5, IF(#REF! = "NO", 0, ""))</f>
        <v>#REF!</v>
      </c>
      <c r="K26" s="133" t="e">
        <f>IF(#REF! = "YES", 5, IF(#REF! = "NO", 0, ""))</f>
        <v>#REF!</v>
      </c>
      <c r="M26" s="112"/>
      <c r="N26" s="112"/>
      <c r="O26" s="128" t="str">
        <f t="shared" si="8"/>
        <v/>
      </c>
      <c r="P26" s="112"/>
      <c r="Q26" s="112"/>
      <c r="R26" s="112"/>
      <c r="S26" s="112"/>
      <c r="T26" s="112"/>
    </row>
    <row r="27" spans="1:27" ht="18.5" x14ac:dyDescent="0.35">
      <c r="A27" s="133"/>
      <c r="B27" s="133"/>
      <c r="D27" s="133"/>
      <c r="F27" s="133"/>
      <c r="G27" s="133" t="e">
        <f>IF( AND(#REF! &lt;=3,#REF! &gt; 0), 5, IF(AND(#REF! &lt;= 14,#REF! &gt; 3), 4, IF(#REF! &gt; 14, 0, "")))</f>
        <v>#REF!</v>
      </c>
      <c r="H27" s="133" t="e">
        <f>IF(#REF!="","",IF(#REF!/#REF!&lt;=0.05, 5,0))</f>
        <v>#REF!</v>
      </c>
      <c r="I27" s="1" t="e">
        <f>IF(#REF! = "YES", 5, IF(#REF! = "NO", 0, ""))</f>
        <v>#REF!</v>
      </c>
      <c r="J27" s="132" t="e">
        <f>IF(#REF! = "YES", 5, IF(#REF! = "NO", 0, ""))</f>
        <v>#REF!</v>
      </c>
      <c r="K27" s="133" t="e">
        <f>IF(#REF! = "YES", 5, IF(#REF! = "NO", 0, ""))</f>
        <v>#REF!</v>
      </c>
      <c r="M27" s="112"/>
      <c r="N27" s="112"/>
      <c r="O27" s="128" t="str">
        <f t="shared" si="8"/>
        <v/>
      </c>
      <c r="P27" s="112"/>
      <c r="Q27" s="112"/>
      <c r="R27" s="112"/>
      <c r="S27" s="112"/>
      <c r="T27" s="112"/>
      <c r="X27" s="703" t="s">
        <v>226</v>
      </c>
      <c r="Y27" s="703"/>
      <c r="Z27" s="703"/>
      <c r="AA27" s="211">
        <f>CALCOLI!BX7</f>
        <v>0</v>
      </c>
    </row>
    <row r="28" spans="1:27" x14ac:dyDescent="0.35">
      <c r="A28" s="133"/>
      <c r="B28" s="133"/>
      <c r="D28" s="133"/>
      <c r="F28" s="133"/>
      <c r="G28" s="133" t="e">
        <f>IF( AND(#REF! &lt;=3,#REF! &gt; 0), 5, IF(AND(#REF! &lt;= 14,#REF! &gt; 3), 4, IF(#REF! &gt; 14, 0, "")))</f>
        <v>#REF!</v>
      </c>
      <c r="H28" s="133" t="e">
        <f>IF(#REF!="","",IF(#REF!/#REF!&lt;=0.05, 5,0))</f>
        <v>#REF!</v>
      </c>
      <c r="I28" s="1" t="e">
        <f>IF(#REF! = "YES", 5, IF(#REF! = "NO", 0, ""))</f>
        <v>#REF!</v>
      </c>
      <c r="J28" s="132" t="e">
        <f>IF(#REF! = "YES", 5, IF(#REF! = "NO", 0, ""))</f>
        <v>#REF!</v>
      </c>
      <c r="K28" s="133" t="e">
        <f>IF(#REF! = "YES", 5, IF(#REF! = "NO", 0, ""))</f>
        <v>#REF!</v>
      </c>
      <c r="M28" s="112"/>
      <c r="N28" s="112"/>
      <c r="O28" s="128" t="str">
        <f t="shared" si="8"/>
        <v/>
      </c>
      <c r="P28" s="112"/>
      <c r="Q28" s="112"/>
      <c r="R28" s="112"/>
      <c r="S28" s="112"/>
      <c r="T28" s="112"/>
    </row>
    <row r="29" spans="1:27" x14ac:dyDescent="0.35">
      <c r="A29" s="133"/>
      <c r="B29" s="133"/>
      <c r="D29" s="133"/>
      <c r="F29" s="133"/>
      <c r="G29" s="133" t="e">
        <f>IF( AND(#REF! &lt;=3,#REF! &gt; 0), 5, IF(AND(#REF! &lt;= 14,#REF! &gt; 3), 4, IF(#REF! &gt; 14, 0, "")))</f>
        <v>#REF!</v>
      </c>
      <c r="H29" s="133" t="e">
        <f>IF(#REF!="","",IF(#REF!/#REF!&lt;=0.05, 5,0))</f>
        <v>#REF!</v>
      </c>
      <c r="I29" s="1" t="e">
        <f>IF(#REF! = "YES", 5, IF(#REF! = "NO", 0, ""))</f>
        <v>#REF!</v>
      </c>
      <c r="J29" s="132" t="e">
        <f>IF(#REF! = "YES", 5, IF(#REF! = "NO", 0, ""))</f>
        <v>#REF!</v>
      </c>
      <c r="K29" s="133" t="e">
        <f>IF(#REF! = "YES", 5, IF(#REF! = "NO", 0, ""))</f>
        <v>#REF!</v>
      </c>
      <c r="M29" s="112"/>
      <c r="N29" s="112"/>
      <c r="O29" s="128" t="str">
        <f t="shared" si="8"/>
        <v/>
      </c>
      <c r="P29" s="112"/>
      <c r="Q29" s="112"/>
      <c r="R29" s="112"/>
      <c r="S29" s="112"/>
      <c r="T29" s="112"/>
    </row>
    <row r="30" spans="1:27" x14ac:dyDescent="0.35">
      <c r="A30" s="133"/>
      <c r="B30" s="133"/>
      <c r="D30" s="133"/>
      <c r="F30" s="133"/>
      <c r="G30" s="133" t="e">
        <f>IF( AND(#REF! &lt;=3,#REF! &gt; 0), 5, IF(AND(#REF! &lt;= 14,#REF! &gt; 3), 4, IF(#REF! &gt; 14, 0, "")))</f>
        <v>#REF!</v>
      </c>
      <c r="H30" s="133" t="e">
        <f>IF(#REF!="","",IF(#REF!/#REF!&lt;=0.05, 5,0))</f>
        <v>#REF!</v>
      </c>
      <c r="I30" s="1" t="e">
        <f>IF(#REF! = "YES", 5, IF(#REF! = "NO", 0, ""))</f>
        <v>#REF!</v>
      </c>
      <c r="J30" s="132" t="e">
        <f>IF(#REF! = "YES", 5, IF(#REF! = "NO", 0, ""))</f>
        <v>#REF!</v>
      </c>
      <c r="K30" s="133" t="e">
        <f>IF(#REF! = "YES", 5, IF(#REF! = "NO", 0, ""))</f>
        <v>#REF!</v>
      </c>
      <c r="M30" s="112"/>
      <c r="N30" s="112"/>
      <c r="O30" s="128" t="str">
        <f t="shared" si="8"/>
        <v/>
      </c>
      <c r="P30" s="112"/>
      <c r="Q30" s="112"/>
      <c r="R30" s="112"/>
      <c r="S30" s="112"/>
      <c r="T30" s="112"/>
    </row>
    <row r="31" spans="1:27" x14ac:dyDescent="0.35">
      <c r="A31" s="133"/>
      <c r="B31" s="133"/>
      <c r="D31" s="133"/>
      <c r="F31" s="133"/>
      <c r="G31" s="133" t="e">
        <f>IF( AND(#REF! &lt;=3,#REF! &gt; 0), 5, IF(AND(#REF! &lt;= 14,#REF! &gt; 3), 4, IF(#REF! &gt; 14, 0, "")))</f>
        <v>#REF!</v>
      </c>
      <c r="H31" s="133" t="e">
        <f>IF(#REF!="","",IF(#REF!/#REF!&lt;=0.05, 5,0))</f>
        <v>#REF!</v>
      </c>
      <c r="I31" s="1" t="e">
        <f>IF(#REF! = "YES", 5, IF(#REF! = "NO", 0, ""))</f>
        <v>#REF!</v>
      </c>
      <c r="J31" s="132" t="e">
        <f>IF(#REF! = "YES", 5, IF(#REF! = "NO", 0, ""))</f>
        <v>#REF!</v>
      </c>
      <c r="K31" s="133" t="e">
        <f>IF(#REF! = "YES", 5, IF(#REF! = "NO", 0, ""))</f>
        <v>#REF!</v>
      </c>
      <c r="M31" s="112"/>
      <c r="N31" s="112"/>
      <c r="O31" s="128" t="str">
        <f t="shared" si="8"/>
        <v/>
      </c>
      <c r="P31" s="112"/>
      <c r="Q31" s="112"/>
      <c r="R31" s="112"/>
      <c r="S31" s="112"/>
      <c r="T31" s="112"/>
      <c r="Y31" s="41"/>
    </row>
    <row r="32" spans="1:27" x14ac:dyDescent="0.35">
      <c r="A32" s="133"/>
      <c r="B32" s="133"/>
      <c r="D32" s="133"/>
      <c r="F32" s="133"/>
      <c r="G32" s="133" t="e">
        <f>IF( AND(#REF! &lt;=3,#REF! &gt; 0), 5, IF(AND(#REF! &lt;= 14,#REF! &gt; 3), 4, IF(#REF! &gt; 14, 0, "")))</f>
        <v>#REF!</v>
      </c>
      <c r="H32" s="133" t="e">
        <f>IF(#REF!="","",IF(#REF!/#REF!&lt;=0.05, 5,0))</f>
        <v>#REF!</v>
      </c>
      <c r="I32" s="1" t="e">
        <f>IF(#REF! = "YES", 5, IF(#REF! = "NO", 0, ""))</f>
        <v>#REF!</v>
      </c>
      <c r="J32" s="132" t="e">
        <f>IF(#REF! = "YES", 5, IF(#REF! = "NO", 0, ""))</f>
        <v>#REF!</v>
      </c>
      <c r="K32" s="133" t="e">
        <f>IF(#REF! = "YES", 5, IF(#REF! = "NO", 0, ""))</f>
        <v>#REF!</v>
      </c>
      <c r="M32" s="112"/>
      <c r="N32" s="112"/>
      <c r="O32" s="128" t="str">
        <f t="shared" si="8"/>
        <v/>
      </c>
      <c r="P32" s="112"/>
      <c r="Q32" s="112"/>
      <c r="R32" s="112"/>
      <c r="S32" s="112"/>
      <c r="T32" s="112"/>
    </row>
    <row r="33" spans="1:20" x14ac:dyDescent="0.35">
      <c r="A33" s="133"/>
      <c r="B33" s="133"/>
      <c r="D33" s="133"/>
      <c r="F33" s="133"/>
      <c r="G33" s="133" t="e">
        <f>IF( AND(#REF! &lt;=3,#REF! &gt; 0), 5, IF(AND(#REF! &lt;= 14,#REF! &gt; 3), 4, IF(#REF! &gt; 14, 0, "")))</f>
        <v>#REF!</v>
      </c>
      <c r="H33" s="133" t="e">
        <f>IF(#REF!="","",IF(#REF!/#REF!&lt;=0.05, 5,0))</f>
        <v>#REF!</v>
      </c>
      <c r="I33" s="1" t="e">
        <f>IF(#REF! = "YES", 5, IF(#REF! = "NO", 0, ""))</f>
        <v>#REF!</v>
      </c>
      <c r="J33" s="132" t="e">
        <f>IF(#REF! = "YES", 5, IF(#REF! = "NO", 0, ""))</f>
        <v>#REF!</v>
      </c>
      <c r="K33" s="133" t="e">
        <f>IF(#REF! = "YES", 5, IF(#REF! = "NO", 0, ""))</f>
        <v>#REF!</v>
      </c>
      <c r="M33" s="112"/>
      <c r="N33" s="112"/>
      <c r="O33" s="128" t="str">
        <f t="shared" si="8"/>
        <v/>
      </c>
      <c r="P33" s="112"/>
      <c r="Q33" s="112"/>
      <c r="R33" s="112"/>
      <c r="S33" s="112"/>
      <c r="T33" s="112"/>
    </row>
    <row r="34" spans="1:20" x14ac:dyDescent="0.35">
      <c r="A34" s="133"/>
      <c r="B34" s="133"/>
      <c r="D34" s="133"/>
      <c r="F34" s="133"/>
      <c r="G34" s="133" t="e">
        <f>IF( AND(#REF! &lt;=3,#REF! &gt; 0), 5, IF(AND(#REF! &lt;= 14,#REF! &gt; 3), 4, IF(#REF! &gt; 14, 0, "")))</f>
        <v>#REF!</v>
      </c>
      <c r="H34" s="133" t="e">
        <f>IF(#REF!="","",IF(#REF!/#REF!&lt;=0.05, 5,0))</f>
        <v>#REF!</v>
      </c>
      <c r="I34" s="1" t="e">
        <f>IF(#REF! = "YES", 5, IF(#REF! = "NO", 0, ""))</f>
        <v>#REF!</v>
      </c>
      <c r="J34" s="132" t="e">
        <f>IF(#REF! = "YES", 5, IF(#REF! = "NO", 0, ""))</f>
        <v>#REF!</v>
      </c>
      <c r="K34" s="133" t="e">
        <f>IF(#REF! = "YES", 5, IF(#REF! = "NO", 0, ""))</f>
        <v>#REF!</v>
      </c>
      <c r="M34" s="112"/>
      <c r="N34" s="112"/>
      <c r="O34" s="128" t="str">
        <f t="shared" si="8"/>
        <v/>
      </c>
      <c r="P34" s="112"/>
      <c r="Q34" s="112"/>
      <c r="R34" s="112"/>
      <c r="S34" s="112"/>
      <c r="T34" s="112"/>
    </row>
    <row r="35" spans="1:20" x14ac:dyDescent="0.35">
      <c r="A35" s="133"/>
      <c r="B35" s="133"/>
      <c r="D35" s="133"/>
      <c r="F35" s="133"/>
      <c r="G35" s="133" t="e">
        <f>IF( AND(#REF! &lt;=3,#REF! &gt; 0), 5, IF(AND(#REF! &lt;= 14,#REF! &gt; 3), 4, IF(#REF! &gt; 14, 0, "")))</f>
        <v>#REF!</v>
      </c>
      <c r="H35" s="133" t="e">
        <f>IF(#REF!="","",IF(#REF!/#REF!&lt;=0.05, 5,0))</f>
        <v>#REF!</v>
      </c>
      <c r="I35" s="1" t="e">
        <f>IF(#REF! = "YES", 5, IF(#REF! = "NO", 0, ""))</f>
        <v>#REF!</v>
      </c>
      <c r="J35" s="132" t="e">
        <f>IF(#REF! = "YES", 5, IF(#REF! = "NO", 0, ""))</f>
        <v>#REF!</v>
      </c>
      <c r="K35" s="133" t="e">
        <f>IF(#REF! = "YES", 5, IF(#REF! = "NO", 0, ""))</f>
        <v>#REF!</v>
      </c>
      <c r="M35" s="112"/>
      <c r="N35" s="112"/>
      <c r="O35" s="128" t="str">
        <f t="shared" si="8"/>
        <v/>
      </c>
      <c r="P35" s="112"/>
      <c r="Q35" s="112"/>
      <c r="R35" s="112"/>
      <c r="S35" s="112"/>
      <c r="T35" s="112"/>
    </row>
    <row r="36" spans="1:20" x14ac:dyDescent="0.35">
      <c r="A36" s="133"/>
      <c r="B36" s="133"/>
      <c r="D36" s="133"/>
      <c r="F36" s="133"/>
      <c r="G36" s="133" t="e">
        <f>IF( AND(#REF! &lt;=3,#REF! &gt; 0), 5, IF(AND(#REF! &lt;= 14,#REF! &gt; 3), 4, IF(#REF! &gt; 14, 0, "")))</f>
        <v>#REF!</v>
      </c>
      <c r="H36" s="133" t="e">
        <f>IF(#REF!="","",IF(#REF!/#REF!&lt;=0.05, 5,0))</f>
        <v>#REF!</v>
      </c>
      <c r="I36" s="1" t="e">
        <f>IF(#REF! = "YES", 5, IF(#REF! = "NO", 0, ""))</f>
        <v>#REF!</v>
      </c>
      <c r="J36" s="132" t="e">
        <f>IF(#REF! = "YES", 5, IF(#REF! = "NO", 0, ""))</f>
        <v>#REF!</v>
      </c>
      <c r="K36" s="133" t="e">
        <f>IF(#REF! = "YES", 5, IF(#REF! = "NO", 0, ""))</f>
        <v>#REF!</v>
      </c>
      <c r="M36" s="112"/>
      <c r="N36" s="112"/>
      <c r="O36" s="128" t="str">
        <f t="shared" si="8"/>
        <v/>
      </c>
      <c r="P36" s="112"/>
      <c r="Q36" s="112"/>
      <c r="R36" s="112"/>
      <c r="S36" s="112"/>
      <c r="T36" s="112"/>
    </row>
    <row r="37" spans="1:20" x14ac:dyDescent="0.35">
      <c r="A37" s="133"/>
      <c r="B37" s="133"/>
      <c r="D37" s="133"/>
      <c r="F37" s="133"/>
      <c r="G37" s="133" t="e">
        <f>IF( AND(#REF! &lt;=3,#REF! &gt; 0), 5, IF(AND(#REF! &lt;= 14,#REF! &gt; 3), 4, IF(#REF! &gt; 14, 0, "")))</f>
        <v>#REF!</v>
      </c>
      <c r="H37" s="133" t="e">
        <f>IF(#REF!="","",IF(#REF!/#REF!&lt;=0.05, 5,0))</f>
        <v>#REF!</v>
      </c>
      <c r="I37" s="1" t="e">
        <f>IF(#REF! = "YES", 5, IF(#REF! = "NO", 0, ""))</f>
        <v>#REF!</v>
      </c>
      <c r="J37" s="132" t="e">
        <f>IF(#REF! = "YES", 5, IF(#REF! = "NO", 0, ""))</f>
        <v>#REF!</v>
      </c>
      <c r="K37" s="133" t="e">
        <f>IF(#REF! = "YES", 5, IF(#REF! = "NO", 0, ""))</f>
        <v>#REF!</v>
      </c>
      <c r="M37" s="112"/>
      <c r="N37" s="112"/>
      <c r="O37" s="128" t="str">
        <f t="shared" si="8"/>
        <v/>
      </c>
      <c r="P37" s="112"/>
      <c r="Q37" s="112"/>
      <c r="R37" s="112"/>
      <c r="S37" s="112"/>
      <c r="T37" s="112"/>
    </row>
    <row r="38" spans="1:20" x14ac:dyDescent="0.35">
      <c r="A38" s="133"/>
      <c r="B38" s="133"/>
      <c r="D38" s="133"/>
      <c r="F38" s="133"/>
      <c r="G38" s="133" t="e">
        <f>IF( AND(#REF! &lt;=3,#REF! &gt; 0), 5, IF(AND(#REF! &lt;= 14,#REF! &gt; 3), 4, IF(#REF! &gt; 14, 0, "")))</f>
        <v>#REF!</v>
      </c>
      <c r="H38" s="132" t="e">
        <f>IF(#REF!="","",IF(#REF!/#REF!&lt;=0.05, 5,0))</f>
        <v>#REF!</v>
      </c>
      <c r="I38" s="1" t="e">
        <f>IF(#REF! = "YES", 5, IF(#REF! = "NO", 0, ""))</f>
        <v>#REF!</v>
      </c>
      <c r="J38" s="132" t="e">
        <f>IF(#REF! = "YES", 5, IF(#REF! = "NO", 0, ""))</f>
        <v>#REF!</v>
      </c>
      <c r="K38" s="133" t="e">
        <f>IF(#REF! = "YES", 5, IF(#REF! = "NO", 0, ""))</f>
        <v>#REF!</v>
      </c>
      <c r="M38" s="112"/>
      <c r="N38" s="112"/>
      <c r="O38" s="128" t="str">
        <f t="shared" si="8"/>
        <v/>
      </c>
      <c r="P38" s="112"/>
      <c r="Q38" s="112"/>
      <c r="R38" s="112"/>
      <c r="S38" s="112"/>
      <c r="T38" s="112"/>
    </row>
    <row r="39" spans="1:20" x14ac:dyDescent="0.35">
      <c r="A39" s="133"/>
      <c r="B39" s="133"/>
      <c r="D39" s="133"/>
      <c r="F39" s="133"/>
      <c r="G39" s="133" t="e">
        <f>IF( AND(#REF! &lt;=3,#REF! &gt; 0), 5, IF(AND(#REF! &lt;= 14,#REF! &gt; 3), 4, IF(#REF! &gt; 14, 0, "")))</f>
        <v>#REF!</v>
      </c>
      <c r="H39" s="132" t="e">
        <f>IF(#REF!="","",IF(#REF!/#REF!&lt;=0.05, 5,0))</f>
        <v>#REF!</v>
      </c>
      <c r="I39" s="1" t="e">
        <f>IF(#REF! = "YES", 5, IF(#REF! = "NO", 0, ""))</f>
        <v>#REF!</v>
      </c>
      <c r="J39" s="132" t="e">
        <f>IF(#REF! = "YES", 5, IF(#REF! = "NO", 0, ""))</f>
        <v>#REF!</v>
      </c>
      <c r="K39" s="133" t="e">
        <f>IF(#REF! = "YES", 5, IF(#REF! = "NO", 0, ""))</f>
        <v>#REF!</v>
      </c>
      <c r="M39" s="112"/>
      <c r="N39" s="112"/>
      <c r="O39" s="128" t="str">
        <f t="shared" si="8"/>
        <v/>
      </c>
      <c r="P39" s="112"/>
      <c r="Q39" s="112"/>
      <c r="R39" s="112"/>
      <c r="S39" s="112"/>
      <c r="T39" s="112"/>
    </row>
    <row r="40" spans="1:20" x14ac:dyDescent="0.35">
      <c r="A40" s="133"/>
      <c r="B40" s="133"/>
      <c r="D40" s="133"/>
      <c r="F40" s="133"/>
      <c r="G40" s="133" t="e">
        <f>IF( AND(#REF! &lt;=3,#REF! &gt; 0), 5, IF(AND(#REF! &lt;= 14,#REF! &gt; 3), 4, IF(#REF! &gt; 14, 0, "")))</f>
        <v>#REF!</v>
      </c>
      <c r="H40" s="132" t="e">
        <f>IF(#REF!="","",IF(#REF!/#REF!&lt;=0.05, 5,0))</f>
        <v>#REF!</v>
      </c>
      <c r="I40" s="1" t="e">
        <f>IF(#REF! = "YES", 5, IF(#REF! = "NO", 0, ""))</f>
        <v>#REF!</v>
      </c>
      <c r="J40" s="132" t="e">
        <f>IF(#REF! = "YES", 5, IF(#REF! = "NO", 0, ""))</f>
        <v>#REF!</v>
      </c>
      <c r="K40" s="133" t="e">
        <f>IF(#REF! = "YES", 5, IF(#REF! = "NO", 0, ""))</f>
        <v>#REF!</v>
      </c>
      <c r="M40" s="112"/>
      <c r="N40" s="112"/>
      <c r="O40" s="128" t="str">
        <f t="shared" si="8"/>
        <v/>
      </c>
      <c r="P40" s="112"/>
      <c r="Q40" s="112"/>
      <c r="R40" s="112"/>
      <c r="S40" s="112"/>
      <c r="T40" s="112"/>
    </row>
    <row r="41" spans="1:20" x14ac:dyDescent="0.35">
      <c r="A41" s="133"/>
      <c r="B41" s="133"/>
      <c r="D41" s="133"/>
      <c r="F41" s="133"/>
      <c r="G41" s="133" t="e">
        <f>IF( AND(#REF! &lt;=3,#REF! &gt; 0), 5, IF(AND(#REF! &lt;= 14,#REF! &gt; 3), 4, IF(#REF! &gt; 14, 0, "")))</f>
        <v>#REF!</v>
      </c>
      <c r="H41" s="132" t="e">
        <f>IF(#REF!="","",IF(#REF!/#REF!&lt;=0.05, 5,0))</f>
        <v>#REF!</v>
      </c>
      <c r="I41" s="1" t="e">
        <f>IF(#REF! = "YES", 5, IF(#REF! = "NO", 0, ""))</f>
        <v>#REF!</v>
      </c>
      <c r="J41" s="132" t="e">
        <f>IF(#REF! = "YES", 5, IF(#REF! = "NO", 0, ""))</f>
        <v>#REF!</v>
      </c>
      <c r="K41" s="133" t="e">
        <f>IF(#REF! = "YES", 5, IF(#REF! = "NO", 0, ""))</f>
        <v>#REF!</v>
      </c>
      <c r="M41" s="112"/>
      <c r="N41" s="112"/>
      <c r="O41" s="128" t="str">
        <f t="shared" si="8"/>
        <v/>
      </c>
      <c r="P41" s="112"/>
      <c r="Q41" s="112"/>
      <c r="R41" s="112"/>
      <c r="S41" s="112"/>
      <c r="T41" s="112"/>
    </row>
    <row r="42" spans="1:20" x14ac:dyDescent="0.35">
      <c r="A42" s="133"/>
      <c r="B42" s="133"/>
      <c r="D42" s="133"/>
      <c r="F42" s="133"/>
      <c r="G42" s="133" t="e">
        <f>IF( AND(#REF! &lt;=3,#REF! &gt; 0), 5, IF(AND(#REF! &lt;= 14,#REF! &gt; 3), 4, IF(#REF! &gt; 14, 0, "")))</f>
        <v>#REF!</v>
      </c>
      <c r="H42" s="132" t="e">
        <f>IF(#REF!="","",IF(#REF!/#REF!&lt;=0.05, 5,0))</f>
        <v>#REF!</v>
      </c>
      <c r="I42" s="1" t="e">
        <f>IF(#REF! = "YES", 5, IF(#REF! = "NO", 0, ""))</f>
        <v>#REF!</v>
      </c>
      <c r="J42" s="132" t="e">
        <f>IF(#REF! = "YES", 5, IF(#REF! = "NO", 0, ""))</f>
        <v>#REF!</v>
      </c>
      <c r="K42" s="133" t="e">
        <f>IF(#REF! = "YES", 5, IF(#REF! = "NO", 0, ""))</f>
        <v>#REF!</v>
      </c>
      <c r="M42" s="112"/>
      <c r="N42" s="112"/>
      <c r="O42" s="128" t="str">
        <f t="shared" si="8"/>
        <v/>
      </c>
      <c r="P42" s="112"/>
      <c r="Q42" s="112"/>
      <c r="R42" s="112"/>
      <c r="S42" s="112"/>
      <c r="T42" s="112"/>
    </row>
    <row r="43" spans="1:20" x14ac:dyDescent="0.35">
      <c r="A43" s="133"/>
      <c r="B43" s="133"/>
      <c r="D43" s="133"/>
      <c r="F43" s="133"/>
      <c r="G43" s="133" t="e">
        <f>IF( AND(#REF! &lt;=3,#REF! &gt; 0), 5, IF(AND(#REF! &lt;= 14,#REF! &gt; 3), 4, IF(#REF! &gt; 14, 0, "")))</f>
        <v>#REF!</v>
      </c>
      <c r="H43" s="132" t="e">
        <f>IF(#REF!="","",IF(#REF!/#REF!&lt;=0.05, 5,0))</f>
        <v>#REF!</v>
      </c>
      <c r="I43" s="1" t="e">
        <f>IF(#REF! = "YES", 5, IF(#REF! = "NO", 0, ""))</f>
        <v>#REF!</v>
      </c>
      <c r="J43" s="132" t="e">
        <f>IF(#REF! = "YES", 5, IF(#REF! = "NO", 0, ""))</f>
        <v>#REF!</v>
      </c>
      <c r="K43" s="133" t="e">
        <f>IF(#REF! = "YES", 5, IF(#REF! = "NO", 0, ""))</f>
        <v>#REF!</v>
      </c>
      <c r="M43" s="112"/>
      <c r="N43" s="112"/>
      <c r="O43" s="128" t="str">
        <f t="shared" si="8"/>
        <v/>
      </c>
      <c r="P43" s="112"/>
      <c r="Q43" s="112"/>
      <c r="R43" s="112"/>
      <c r="S43" s="112"/>
      <c r="T43" s="112"/>
    </row>
    <row r="44" spans="1:20" x14ac:dyDescent="0.35">
      <c r="A44" s="133"/>
      <c r="B44" s="133"/>
      <c r="D44" s="133"/>
      <c r="F44" s="133"/>
      <c r="H44" s="132" t="e">
        <f>IF(#REF!="","",IF(#REF!/#REF!&lt;=0.05, 5,0))</f>
        <v>#REF!</v>
      </c>
      <c r="I44" s="1" t="e">
        <f>IF(#REF! = "YES", 5, IF(#REF! = "NO", 0, ""))</f>
        <v>#REF!</v>
      </c>
      <c r="J44" s="132" t="e">
        <f>IF(#REF! = "YES", 5, IF(#REF! = "NO", 0, ""))</f>
        <v>#REF!</v>
      </c>
      <c r="K44" s="133" t="e">
        <f>IF(#REF! = "YES", 5, IF(#REF! = "NO", 0, ""))</f>
        <v>#REF!</v>
      </c>
      <c r="M44" s="112"/>
      <c r="N44" s="112"/>
      <c r="O44" s="128" t="str">
        <f t="shared" si="8"/>
        <v/>
      </c>
      <c r="P44" s="112"/>
      <c r="Q44" s="112"/>
      <c r="R44" s="112"/>
      <c r="S44" s="112"/>
      <c r="T44" s="112"/>
    </row>
    <row r="45" spans="1:20" x14ac:dyDescent="0.35">
      <c r="A45" s="133"/>
      <c r="B45" s="133"/>
      <c r="D45" s="133"/>
      <c r="F45" s="133"/>
      <c r="H45" s="132" t="e">
        <f>IF(#REF!="","",IF(#REF!/#REF!&lt;=0.05, 5,0))</f>
        <v>#REF!</v>
      </c>
      <c r="I45" s="1" t="e">
        <f>IF(#REF! = "YES", 5, IF(#REF! = "NO", 0, ""))</f>
        <v>#REF!</v>
      </c>
      <c r="J45" s="132" t="e">
        <f>IF(#REF! = "YES", 5, IF(#REF! = "NO", 0, ""))</f>
        <v>#REF!</v>
      </c>
      <c r="K45" s="133" t="e">
        <f>IF(#REF! = "YES", 5, IF(#REF! = "NO", 0, ""))</f>
        <v>#REF!</v>
      </c>
      <c r="M45" s="112"/>
      <c r="N45" s="112"/>
      <c r="O45" s="128" t="str">
        <f t="shared" si="8"/>
        <v/>
      </c>
      <c r="P45" s="112"/>
      <c r="Q45" s="112"/>
      <c r="R45" s="112"/>
      <c r="S45" s="112"/>
      <c r="T45" s="112"/>
    </row>
    <row r="46" spans="1:20" x14ac:dyDescent="0.35">
      <c r="A46" s="133"/>
      <c r="B46" s="133"/>
      <c r="D46" s="133"/>
      <c r="F46" s="133"/>
      <c r="H46" s="132" t="e">
        <f>IF(#REF!="","",IF(#REF!/#REF!&lt;=0.05, 5,0))</f>
        <v>#REF!</v>
      </c>
      <c r="I46" s="1" t="e">
        <f>IF(#REF! = "YES", 5, IF(#REF! = "NO", 0, ""))</f>
        <v>#REF!</v>
      </c>
      <c r="J46" s="132" t="e">
        <f>IF(#REF! = "YES", 5, IF(#REF! = "NO", 0, ""))</f>
        <v>#REF!</v>
      </c>
      <c r="K46" s="133" t="e">
        <f>IF(#REF! = "YES", 5, IF(#REF! = "NO", 0, ""))</f>
        <v>#REF!</v>
      </c>
      <c r="M46" s="112"/>
      <c r="N46" s="112"/>
      <c r="O46" s="128" t="str">
        <f t="shared" si="8"/>
        <v/>
      </c>
      <c r="P46" s="112"/>
      <c r="Q46" s="112"/>
      <c r="R46" s="112"/>
      <c r="S46" s="112"/>
      <c r="T46" s="112"/>
    </row>
    <row r="47" spans="1:20" x14ac:dyDescent="0.35">
      <c r="A47" s="133"/>
      <c r="B47" s="133"/>
      <c r="D47" s="133"/>
      <c r="F47" s="133"/>
      <c r="H47" s="132" t="e">
        <f>IF(#REF!="","",IF(#REF!/#REF!&lt;=0.05, 5,0))</f>
        <v>#REF!</v>
      </c>
      <c r="I47" s="1" t="e">
        <f>IF(#REF! = "YES", 5, IF(#REF! = "NO", 0, ""))</f>
        <v>#REF!</v>
      </c>
      <c r="J47" s="132" t="e">
        <f>IF(#REF! = "YES", 5, IF(#REF! = "NO", 0, ""))</f>
        <v>#REF!</v>
      </c>
      <c r="K47" s="133" t="e">
        <f>IF(#REF! = "YES", 5, IF(#REF! = "NO", 0, ""))</f>
        <v>#REF!</v>
      </c>
      <c r="M47" s="112"/>
      <c r="N47" s="112"/>
      <c r="O47" s="128" t="str">
        <f t="shared" si="8"/>
        <v/>
      </c>
      <c r="P47" s="112"/>
      <c r="Q47" s="112"/>
      <c r="R47" s="112"/>
      <c r="S47" s="112"/>
      <c r="T47" s="112"/>
    </row>
    <row r="48" spans="1:20" x14ac:dyDescent="0.35">
      <c r="A48" s="133"/>
      <c r="B48" s="133"/>
      <c r="D48" s="133"/>
      <c r="F48" s="133"/>
      <c r="H48" s="132" t="e">
        <f>IF(#REF!="","",IF(#REF!/#REF!&lt;=0.05, 5,0))</f>
        <v>#REF!</v>
      </c>
      <c r="I48" s="1" t="e">
        <f>IF(#REF! = "YES", 5, IF(#REF! = "NO", 0, ""))</f>
        <v>#REF!</v>
      </c>
      <c r="J48" s="132" t="e">
        <f>IF(#REF! = "YES", 5, IF(#REF! = "NO", 0, ""))</f>
        <v>#REF!</v>
      </c>
      <c r="K48" s="133" t="e">
        <f>IF(#REF! = "YES", 5, IF(#REF! = "NO", 0, ""))</f>
        <v>#REF!</v>
      </c>
      <c r="M48" s="112"/>
      <c r="N48" s="112"/>
      <c r="O48" s="128" t="str">
        <f t="shared" si="8"/>
        <v/>
      </c>
      <c r="P48" s="112"/>
      <c r="Q48" s="112"/>
      <c r="R48" s="112"/>
      <c r="S48" s="112"/>
      <c r="T48" s="112"/>
    </row>
    <row r="49" spans="1:20" x14ac:dyDescent="0.35">
      <c r="A49" s="133"/>
      <c r="B49" s="133"/>
      <c r="D49" s="133"/>
      <c r="F49" s="133"/>
      <c r="H49" s="132" t="e">
        <f>IF(#REF!="","",IF(#REF!/#REF!&lt;=0.05, 5,0))</f>
        <v>#REF!</v>
      </c>
      <c r="I49" s="1" t="e">
        <f>IF(#REF! = "YES", 5, IF(#REF! = "NO", 0, ""))</f>
        <v>#REF!</v>
      </c>
      <c r="J49" s="132" t="e">
        <f>IF(#REF! = "YES", 5, IF(#REF! = "NO", 0, ""))</f>
        <v>#REF!</v>
      </c>
      <c r="K49" s="133" t="e">
        <f>IF(#REF! = "YES", 5, IF(#REF! = "NO", 0, ""))</f>
        <v>#REF!</v>
      </c>
      <c r="M49" s="112"/>
      <c r="N49" s="112"/>
      <c r="O49" s="128" t="str">
        <f t="shared" si="8"/>
        <v/>
      </c>
      <c r="P49" s="112"/>
      <c r="Q49" s="112"/>
      <c r="R49" s="112"/>
      <c r="S49" s="112"/>
      <c r="T49" s="112"/>
    </row>
    <row r="50" spans="1:20" x14ac:dyDescent="0.35">
      <c r="A50" s="133"/>
      <c r="B50" s="133"/>
      <c r="D50" s="133"/>
      <c r="F50" s="133"/>
      <c r="H50" s="132" t="e">
        <f>IF(#REF!="","",IF(#REF!/#REF!&lt;=0.05, 5,0))</f>
        <v>#REF!</v>
      </c>
      <c r="I50" s="1" t="e">
        <f>IF(#REF! = "YES", 5, IF(#REF! = "NO", 0, ""))</f>
        <v>#REF!</v>
      </c>
      <c r="J50" s="132" t="e">
        <f>IF(#REF! = "YES", 5, IF(#REF! = "NO", 0, ""))</f>
        <v>#REF!</v>
      </c>
      <c r="K50" s="133" t="e">
        <f>IF(#REF! = "YES", 5, IF(#REF! = "NO", 0, ""))</f>
        <v>#REF!</v>
      </c>
      <c r="M50" s="112"/>
      <c r="N50" s="112"/>
      <c r="O50" s="128" t="str">
        <f t="shared" si="8"/>
        <v/>
      </c>
      <c r="P50" s="112"/>
      <c r="Q50" s="112"/>
      <c r="R50" s="112"/>
      <c r="S50" s="112"/>
      <c r="T50" s="112"/>
    </row>
    <row r="51" spans="1:20" x14ac:dyDescent="0.35">
      <c r="H51" s="1" t="e">
        <f>IF(#REF!="","",IF(#REF!/#REF!&lt;=0.05, 5,0))</f>
        <v>#REF!</v>
      </c>
      <c r="J51" s="1" t="e">
        <f>IF(#REF! = "YES", 5, IF(#REF! = "NO", 0, ""))</f>
        <v>#REF!</v>
      </c>
      <c r="K51" s="1" t="e">
        <f>IF(#REF! = "YES", 5, IF(#REF! = "NO", 0, ""))</f>
        <v>#REF!</v>
      </c>
      <c r="O51" s="5" t="str">
        <f t="shared" si="8"/>
        <v/>
      </c>
    </row>
    <row r="52" spans="1:20" x14ac:dyDescent="0.35">
      <c r="H52" s="1" t="e">
        <f>IF(#REF!="","",IF(#REF!/#REF!&lt;=0.05, 5,0))</f>
        <v>#REF!</v>
      </c>
      <c r="J52" s="1" t="e">
        <f>IF(#REF! = "YES", 5, IF(#REF! = "NO", 0, ""))</f>
        <v>#REF!</v>
      </c>
      <c r="K52" s="1" t="e">
        <f>IF(#REF! = "YES", 5, IF(#REF! = "NO", 0, ""))</f>
        <v>#REF!</v>
      </c>
      <c r="O52" s="5" t="str">
        <f t="shared" si="8"/>
        <v/>
      </c>
    </row>
    <row r="53" spans="1:20" x14ac:dyDescent="0.35">
      <c r="H53" s="1" t="e">
        <f>IF(#REF!="","",IF(#REF!/#REF!&lt;=0.05, 5,0))</f>
        <v>#REF!</v>
      </c>
      <c r="J53" s="1" t="e">
        <f>IF(#REF! = "YES", 5, IF(#REF! = "NO", 0, ""))</f>
        <v>#REF!</v>
      </c>
      <c r="K53" s="1" t="e">
        <f>IF(#REF! = "YES", 5, IF(#REF! = "NO", 0, ""))</f>
        <v>#REF!</v>
      </c>
      <c r="O53" s="5" t="str">
        <f t="shared" si="8"/>
        <v/>
      </c>
    </row>
    <row r="54" spans="1:20" x14ac:dyDescent="0.35">
      <c r="H54" s="1" t="e">
        <f>IF(#REF!="","",IF(#REF!/#REF!&lt;=0.05, 5,0))</f>
        <v>#REF!</v>
      </c>
      <c r="J54" s="1" t="e">
        <f>IF(#REF! = "YES", 5, IF(#REF! = "NO", 0, ""))</f>
        <v>#REF!</v>
      </c>
      <c r="K54" s="1" t="e">
        <f>IF(#REF! = "YES", 5, IF(#REF! = "NO", 0, ""))</f>
        <v>#REF!</v>
      </c>
      <c r="O54" s="5" t="str">
        <f t="shared" si="8"/>
        <v/>
      </c>
    </row>
    <row r="55" spans="1:20" x14ac:dyDescent="0.35">
      <c r="H55" s="1" t="e">
        <f>IF(#REF!="","",IF(#REF!/#REF!&lt;=0.05, 5,0))</f>
        <v>#REF!</v>
      </c>
      <c r="J55" s="1" t="e">
        <f>IF(#REF! = "YES", 5, IF(#REF! = "NO", 0, ""))</f>
        <v>#REF!</v>
      </c>
      <c r="K55" s="1" t="e">
        <f>IF(#REF! = "YES", 5, IF(#REF! = "NO", 0, ""))</f>
        <v>#REF!</v>
      </c>
      <c r="O55" s="5" t="str">
        <f t="shared" si="8"/>
        <v/>
      </c>
    </row>
    <row r="56" spans="1:20" x14ac:dyDescent="0.35">
      <c r="H56" s="1" t="e">
        <f>IF(#REF!="","",IF(#REF!/#REF!&lt;=0.05, 5,0))</f>
        <v>#REF!</v>
      </c>
      <c r="J56" s="1" t="e">
        <f>IF(#REF! = "YES", 5, IF(#REF! = "NO", 0, ""))</f>
        <v>#REF!</v>
      </c>
      <c r="K56" s="1" t="e">
        <f>IF(#REF! = "YES", 5, IF(#REF! = "NO", 0, ""))</f>
        <v>#REF!</v>
      </c>
      <c r="O56" s="5" t="str">
        <f t="shared" si="8"/>
        <v/>
      </c>
    </row>
    <row r="57" spans="1:20" x14ac:dyDescent="0.35">
      <c r="H57" s="1" t="e">
        <f>IF(#REF!="","",IF(#REF!/#REF!&lt;=0.05, 5,0))</f>
        <v>#REF!</v>
      </c>
      <c r="J57" s="1" t="e">
        <f>IF(#REF! = "YES", 5, IF(#REF! = "NO", 0, ""))</f>
        <v>#REF!</v>
      </c>
      <c r="K57" s="1" t="e">
        <f>IF(#REF! = "YES", 5, IF(#REF! = "NO", 0, ""))</f>
        <v>#REF!</v>
      </c>
      <c r="O57" s="5" t="str">
        <f t="shared" si="8"/>
        <v/>
      </c>
    </row>
    <row r="58" spans="1:20" x14ac:dyDescent="0.35">
      <c r="H58" s="1" t="e">
        <f>IF(#REF!="","",IF(#REF!/#REF!&lt;=0.05, 5,0))</f>
        <v>#REF!</v>
      </c>
      <c r="J58" s="1" t="e">
        <f>IF(#REF! = "YES", 5, IF(#REF! = "NO", 0, ""))</f>
        <v>#REF!</v>
      </c>
      <c r="K58" s="1" t="e">
        <f>IF(#REF! = "YES", 5, IF(#REF! = "NO", 0, ""))</f>
        <v>#REF!</v>
      </c>
      <c r="O58" s="5" t="str">
        <f t="shared" si="8"/>
        <v/>
      </c>
    </row>
    <row r="59" spans="1:20" x14ac:dyDescent="0.35">
      <c r="H59" s="1" t="e">
        <f>IF(#REF!="","",IF(#REF!/#REF!&lt;=0.05, 5,0))</f>
        <v>#REF!</v>
      </c>
      <c r="I59" s="1" t="e">
        <f>IF(#REF! = "YES", "High", IF(#REF! = "NO", "Low", ""))</f>
        <v>#REF!</v>
      </c>
      <c r="J59" s="1" t="e">
        <f>IF(#REF! = "YES", 5, IF(#REF! = "NO", 0, ""))</f>
        <v>#REF!</v>
      </c>
      <c r="K59" s="1" t="e">
        <f>IF(#REF! = "YES", 5, IF(#REF! = "NO", 0, ""))</f>
        <v>#REF!</v>
      </c>
      <c r="O59" s="5" t="str">
        <f t="shared" si="8"/>
        <v/>
      </c>
    </row>
    <row r="60" spans="1:20" x14ac:dyDescent="0.35">
      <c r="H60" s="1" t="e">
        <f>IF(#REF!="","",IF(#REF!/#REF!&lt;=0.05, 5,0))</f>
        <v>#REF!</v>
      </c>
      <c r="I60" s="1" t="e">
        <f>IF(#REF! = "YES", "High", IF(#REF! = "NO", "Low", ""))</f>
        <v>#REF!</v>
      </c>
      <c r="J60" s="1" t="e">
        <f>IF(#REF! = "YES", 5, IF(#REF! = "NO", 0, ""))</f>
        <v>#REF!</v>
      </c>
      <c r="K60" s="1" t="e">
        <f>IF(#REF! = "YES", 5, IF(#REF! = "NO", 0, ""))</f>
        <v>#REF!</v>
      </c>
      <c r="O60" s="5" t="str">
        <f t="shared" si="8"/>
        <v/>
      </c>
    </row>
    <row r="61" spans="1:20" x14ac:dyDescent="0.35">
      <c r="H61" s="1" t="e">
        <f>IF(#REF!="","",IF(#REF!/#REF!&lt;=0.05, 5,0))</f>
        <v>#REF!</v>
      </c>
      <c r="I61" s="1" t="e">
        <f>IF(#REF! = "YES", "High", IF(#REF! = "NO", "Low", ""))</f>
        <v>#REF!</v>
      </c>
      <c r="J61" s="1" t="e">
        <f>IF(#REF! = "YES", 5, IF(#REF! = "NO", 0, ""))</f>
        <v>#REF!</v>
      </c>
      <c r="K61" s="1" t="e">
        <f>IF(#REF! = "YES", 5, IF(#REF! = "NO", 0, ""))</f>
        <v>#REF!</v>
      </c>
      <c r="O61" s="5" t="str">
        <f t="shared" si="8"/>
        <v/>
      </c>
    </row>
    <row r="62" spans="1:20" x14ac:dyDescent="0.35">
      <c r="H62" s="1" t="e">
        <f>IF(#REF!="","",IF(#REF!/#REF!&lt;=0.05, 5,0))</f>
        <v>#REF!</v>
      </c>
      <c r="I62" s="1" t="e">
        <f>IF(#REF! = "YES", "High", IF(#REF! = "NO", "Low", ""))</f>
        <v>#REF!</v>
      </c>
      <c r="J62" s="1" t="e">
        <f>IF(#REF! = "YES", 5, IF(#REF! = "NO", 0, ""))</f>
        <v>#REF!</v>
      </c>
      <c r="K62" s="1" t="e">
        <f>IF(#REF! = "YES", 5, IF(#REF! = "NO", 0, ""))</f>
        <v>#REF!</v>
      </c>
      <c r="O62" s="5" t="str">
        <f t="shared" si="8"/>
        <v/>
      </c>
    </row>
    <row r="63" spans="1:20" x14ac:dyDescent="0.35">
      <c r="H63" s="1" t="e">
        <f>IF(#REF!="","",IF(#REF!/#REF!&lt;=0.05, 5,0))</f>
        <v>#REF!</v>
      </c>
      <c r="I63" s="1" t="e">
        <f>IF(#REF! = "YES", "High", IF(#REF! = "NO", "Low", ""))</f>
        <v>#REF!</v>
      </c>
      <c r="J63" s="1" t="e">
        <f>IF(#REF! = "YES", 5, IF(#REF! = "NO", 0, ""))</f>
        <v>#REF!</v>
      </c>
      <c r="K63" s="1" t="e">
        <f>IF(#REF! = "YES", 5, IF(#REF! = "NO", 0, ""))</f>
        <v>#REF!</v>
      </c>
      <c r="O63" s="5" t="str">
        <f t="shared" si="8"/>
        <v/>
      </c>
    </row>
    <row r="64" spans="1:20" x14ac:dyDescent="0.35">
      <c r="H64" s="1" t="e">
        <f>IF(#REF!="","",IF(#REF!/#REF!&lt;=0.05, 5,0))</f>
        <v>#REF!</v>
      </c>
      <c r="I64" s="1" t="e">
        <f>IF(#REF! = "YES", "High", IF(#REF! = "NO", "Low", ""))</f>
        <v>#REF!</v>
      </c>
      <c r="J64" s="1" t="e">
        <f>IF(#REF! = "YES", 5, IF(#REF! = "NO", 0, ""))</f>
        <v>#REF!</v>
      </c>
      <c r="K64" s="1" t="e">
        <f>IF(#REF! = "YES", 5, IF(#REF! = "NO", 0, ""))</f>
        <v>#REF!</v>
      </c>
      <c r="O64" s="5" t="str">
        <f t="shared" si="8"/>
        <v/>
      </c>
    </row>
    <row r="65" spans="8:15" x14ac:dyDescent="0.35">
      <c r="H65" s="1" t="e">
        <f>IF(#REF!="","",IF(#REF!/#REF!&lt;=0.05, 5,0))</f>
        <v>#REF!</v>
      </c>
      <c r="I65" s="1" t="e">
        <f>IF(#REF! = "YES", "High", IF(#REF! = "NO", "Low", ""))</f>
        <v>#REF!</v>
      </c>
      <c r="J65" s="1" t="e">
        <f>IF(#REF! = "YES", 5, IF(#REF! = "NO", 0, ""))</f>
        <v>#REF!</v>
      </c>
      <c r="K65" s="1" t="e">
        <f>IF(#REF! = "YES", 5, IF(#REF! = "NO", 0, ""))</f>
        <v>#REF!</v>
      </c>
      <c r="O65" s="5" t="str">
        <f t="shared" si="8"/>
        <v/>
      </c>
    </row>
    <row r="66" spans="8:15" x14ac:dyDescent="0.35">
      <c r="H66" s="1" t="e">
        <f>IF(#REF!="","",IF(#REF!/#REF!&lt;=0.05, 5,0))</f>
        <v>#REF!</v>
      </c>
      <c r="I66" s="1" t="e">
        <f>IF(#REF! = "YES", "High", IF(#REF! = "NO", "Low", ""))</f>
        <v>#REF!</v>
      </c>
      <c r="J66" s="1" t="e">
        <f>IF(#REF! = "YES", 5, IF(#REF! = "NO", 0, ""))</f>
        <v>#REF!</v>
      </c>
      <c r="K66" s="1" t="e">
        <f>IF(#REF! = "YES", 5, IF(#REF! = "NO", 0, ""))</f>
        <v>#REF!</v>
      </c>
      <c r="O66" s="5" t="str">
        <f t="shared" si="8"/>
        <v/>
      </c>
    </row>
    <row r="67" spans="8:15" x14ac:dyDescent="0.35">
      <c r="H67" s="1" t="e">
        <f>IF(#REF!="","",IF(#REF!/#REF!&lt;=0.05, 5,0))</f>
        <v>#REF!</v>
      </c>
      <c r="I67" s="1" t="e">
        <f>IF(#REF! = "YES", "High", IF(#REF! = "NO", "Low", ""))</f>
        <v>#REF!</v>
      </c>
      <c r="J67" s="1" t="e">
        <f>IF(#REF! = "YES", 5, IF(#REF! = "NO", 0, ""))</f>
        <v>#REF!</v>
      </c>
      <c r="K67" s="1" t="e">
        <f>IF(#REF! = "YES", 5, IF(#REF! = "NO", 0, ""))</f>
        <v>#REF!</v>
      </c>
      <c r="O67" s="5" t="str">
        <f t="shared" si="8"/>
        <v/>
      </c>
    </row>
    <row r="68" spans="8:15" x14ac:dyDescent="0.35">
      <c r="H68" s="1" t="e">
        <f>IF(#REF!="","",IF(#REF!/#REF!&lt;=0.05, 5,0))</f>
        <v>#REF!</v>
      </c>
      <c r="I68" s="1" t="e">
        <f>IF(#REF! = "YES", "High", IF(#REF! = "NO", "Low", ""))</f>
        <v>#REF!</v>
      </c>
      <c r="J68" s="1" t="e">
        <f>IF(#REF! = "YES", 5, IF(#REF! = "NO", 0, ""))</f>
        <v>#REF!</v>
      </c>
      <c r="K68" s="1" t="e">
        <f>IF(#REF! = "YES", 5, IF(#REF! = "NO", 0, ""))</f>
        <v>#REF!</v>
      </c>
      <c r="O68" s="5" t="str">
        <f t="shared" ref="O68:O92" si="9">IF(B68&lt;&gt; "", B68, "")</f>
        <v/>
      </c>
    </row>
    <row r="69" spans="8:15" x14ac:dyDescent="0.35">
      <c r="H69" s="1" t="e">
        <f>IF(#REF!="","",IF(#REF!/#REF!&lt;=0.05, 5,0))</f>
        <v>#REF!</v>
      </c>
      <c r="I69" s="1" t="e">
        <f>IF(#REF! = "YES", "High", IF(#REF! = "NO", "Low", ""))</f>
        <v>#REF!</v>
      </c>
      <c r="J69" s="1" t="e">
        <f>IF(#REF! = "YES", 5, IF(#REF! = "NO", 0, ""))</f>
        <v>#REF!</v>
      </c>
      <c r="K69" s="1" t="e">
        <f>IF(#REF! = "YES", 5, IF(#REF! = "NO", 0, ""))</f>
        <v>#REF!</v>
      </c>
      <c r="O69" s="5" t="str">
        <f t="shared" si="9"/>
        <v/>
      </c>
    </row>
    <row r="70" spans="8:15" x14ac:dyDescent="0.35">
      <c r="H70" s="1" t="e">
        <f>IF(#REF!="","",IF(#REF!/#REF!&lt;=0.05, 5,0))</f>
        <v>#REF!</v>
      </c>
      <c r="I70" s="1" t="e">
        <f>IF(#REF! = "YES", "High", IF(#REF! = "NO", "Low", ""))</f>
        <v>#REF!</v>
      </c>
      <c r="J70" s="1" t="e">
        <f>IF(#REF! = "YES", 5, IF(#REF! = "NO", 0, ""))</f>
        <v>#REF!</v>
      </c>
      <c r="K70" s="1" t="e">
        <f>IF(#REF! = "YES", 5, IF(#REF! = "NO", 0, ""))</f>
        <v>#REF!</v>
      </c>
      <c r="O70" s="5" t="str">
        <f t="shared" si="9"/>
        <v/>
      </c>
    </row>
    <row r="71" spans="8:15" x14ac:dyDescent="0.35">
      <c r="H71" s="1" t="e">
        <f>IF(#REF!="","",IF(#REF!/#REF!&lt;=0.05, 5,0))</f>
        <v>#REF!</v>
      </c>
      <c r="I71" s="1" t="e">
        <f>IF(#REF! = "YES", "High", IF(#REF! = "NO", "Low", ""))</f>
        <v>#REF!</v>
      </c>
      <c r="J71" s="1" t="e">
        <f>IF(#REF! = "YES", 5, IF(#REF! = "NO", 0, ""))</f>
        <v>#REF!</v>
      </c>
      <c r="K71" s="1" t="e">
        <f>IF(#REF! = "YES", 5, IF(#REF! = "NO", 0, ""))</f>
        <v>#REF!</v>
      </c>
      <c r="O71" s="5" t="str">
        <f t="shared" si="9"/>
        <v/>
      </c>
    </row>
    <row r="72" spans="8:15" x14ac:dyDescent="0.35">
      <c r="H72" s="1" t="e">
        <f>IF(#REF!="","",IF(#REF!/#REF!&lt;=0.05, 5,0))</f>
        <v>#REF!</v>
      </c>
      <c r="I72" s="1" t="e">
        <f>IF(#REF! = "YES", "High", IF(#REF! = "NO", "Low", ""))</f>
        <v>#REF!</v>
      </c>
      <c r="J72" s="1" t="e">
        <f>IF(#REF! = "YES", 5, IF(#REF! = "NO", 0, ""))</f>
        <v>#REF!</v>
      </c>
      <c r="K72" s="1" t="e">
        <f>IF(#REF! = "YES", 5, IF(#REF! = "NO", 0, ""))</f>
        <v>#REF!</v>
      </c>
      <c r="O72" s="5" t="str">
        <f t="shared" si="9"/>
        <v/>
      </c>
    </row>
    <row r="73" spans="8:15" x14ac:dyDescent="0.35">
      <c r="H73" s="1" t="e">
        <f>IF(#REF!="","",IF(#REF!/#REF!&lt;=0.05, 5,0))</f>
        <v>#REF!</v>
      </c>
      <c r="I73" s="1" t="e">
        <f>IF(#REF! = "YES", "High", IF(#REF! = "NO", "Low", ""))</f>
        <v>#REF!</v>
      </c>
      <c r="J73" s="1" t="e">
        <f>IF(#REF! = "YES", 5, IF(#REF! = "NO", 0, ""))</f>
        <v>#REF!</v>
      </c>
      <c r="K73" s="1" t="e">
        <f>IF(#REF! = "YES", 5, IF(#REF! = "NO", 0, ""))</f>
        <v>#REF!</v>
      </c>
      <c r="O73" s="5" t="str">
        <f t="shared" si="9"/>
        <v/>
      </c>
    </row>
    <row r="74" spans="8:15" x14ac:dyDescent="0.35">
      <c r="H74" s="1" t="e">
        <f>IF(#REF!="","",IF(#REF!/#REF!&lt;=0.05, 5,0))</f>
        <v>#REF!</v>
      </c>
      <c r="I74" s="1" t="e">
        <f>IF(#REF! = "YES", "High", IF(#REF! = "NO", "Low", ""))</f>
        <v>#REF!</v>
      </c>
      <c r="J74" s="1" t="e">
        <f>IF(#REF! = "YES", 5, IF(#REF! = "NO", 0, ""))</f>
        <v>#REF!</v>
      </c>
      <c r="K74" s="1" t="e">
        <f>IF(#REF! = "YES", 5, IF(#REF! = "NO", 0, ""))</f>
        <v>#REF!</v>
      </c>
      <c r="O74" s="5" t="str">
        <f t="shared" si="9"/>
        <v/>
      </c>
    </row>
    <row r="75" spans="8:15" x14ac:dyDescent="0.35">
      <c r="H75" s="1" t="e">
        <f>IF(#REF!="","",IF(#REF!/#REF!&lt;=0.05, 5,0))</f>
        <v>#REF!</v>
      </c>
      <c r="I75" s="1" t="e">
        <f>IF(#REF! = "YES", "High", IF(#REF! = "NO", "Low", ""))</f>
        <v>#REF!</v>
      </c>
      <c r="J75" s="1" t="e">
        <f>IF(#REF! = "YES", 5, IF(#REF! = "NO", 0, ""))</f>
        <v>#REF!</v>
      </c>
      <c r="K75" s="1" t="e">
        <f>IF(#REF! = "YES", 5, IF(#REF! = "NO", 0, ""))</f>
        <v>#REF!</v>
      </c>
      <c r="O75" s="5" t="str">
        <f t="shared" si="9"/>
        <v/>
      </c>
    </row>
    <row r="76" spans="8:15" x14ac:dyDescent="0.35">
      <c r="H76" s="1" t="e">
        <f>IF(#REF!="","",IF(#REF!/#REF!&lt;=0.05, 5,0))</f>
        <v>#REF!</v>
      </c>
      <c r="I76" s="1" t="e">
        <f>IF(#REF! = "YES", "High", IF(#REF! = "NO", "Low", ""))</f>
        <v>#REF!</v>
      </c>
      <c r="J76" s="1" t="e">
        <f>IF(#REF! = "YES", 5, IF(#REF! = "NO", 0, ""))</f>
        <v>#REF!</v>
      </c>
      <c r="K76" s="1" t="e">
        <f>IF(#REF! = "YES", 5, IF(#REF! = "NO", 0, ""))</f>
        <v>#REF!</v>
      </c>
      <c r="O76" s="5" t="str">
        <f t="shared" si="9"/>
        <v/>
      </c>
    </row>
    <row r="77" spans="8:15" x14ac:dyDescent="0.35">
      <c r="H77" s="1" t="e">
        <f>IF(#REF!="","",IF(#REF!/#REF!&lt;=0.05, 5,0))</f>
        <v>#REF!</v>
      </c>
      <c r="I77" s="1" t="e">
        <f>IF(#REF! = "YES", "High", IF(#REF! = "NO", "Low", ""))</f>
        <v>#REF!</v>
      </c>
      <c r="J77" s="1" t="e">
        <f>IF(#REF! = "YES", 5, IF(#REF! = "NO", 0, ""))</f>
        <v>#REF!</v>
      </c>
      <c r="K77" s="1" t="e">
        <f>IF(#REF! = "YES", 5, IF(#REF! = "NO", 0, ""))</f>
        <v>#REF!</v>
      </c>
      <c r="O77" s="5" t="str">
        <f t="shared" si="9"/>
        <v/>
      </c>
    </row>
    <row r="78" spans="8:15" x14ac:dyDescent="0.35">
      <c r="H78" s="1" t="e">
        <f>IF(#REF!="","",IF(#REF!/#REF!&lt;=0.05, 5,0))</f>
        <v>#REF!</v>
      </c>
      <c r="I78" s="1" t="e">
        <f>IF(#REF! = "YES", "High", IF(#REF! = "NO", "Low", ""))</f>
        <v>#REF!</v>
      </c>
      <c r="J78" s="1" t="e">
        <f>IF(#REF! = "YES", 5, IF(#REF! = "NO", 0, ""))</f>
        <v>#REF!</v>
      </c>
      <c r="K78" s="1" t="e">
        <f>IF(#REF! = "YES", 5, IF(#REF! = "NO", 0, ""))</f>
        <v>#REF!</v>
      </c>
      <c r="O78" s="5" t="str">
        <f t="shared" si="9"/>
        <v/>
      </c>
    </row>
    <row r="79" spans="8:15" x14ac:dyDescent="0.35">
      <c r="H79" s="1" t="e">
        <f>IF(#REF!="","",IF(#REF!/#REF!&lt;=0.05, 5,0))</f>
        <v>#REF!</v>
      </c>
      <c r="I79" s="1" t="e">
        <f>IF(#REF! = "YES", "High", IF(#REF! = "NO", "Low", ""))</f>
        <v>#REF!</v>
      </c>
      <c r="J79" s="1" t="e">
        <f>IF(#REF! = "YES", 5, IF(#REF! = "NO", 0, ""))</f>
        <v>#REF!</v>
      </c>
      <c r="K79" s="1" t="e">
        <f>IF(#REF! = "YES", 5, IF(#REF! = "NO", 0, ""))</f>
        <v>#REF!</v>
      </c>
      <c r="O79" s="5" t="str">
        <f t="shared" si="9"/>
        <v/>
      </c>
    </row>
    <row r="80" spans="8:15" x14ac:dyDescent="0.35">
      <c r="H80" s="1" t="e">
        <f>IF(#REF!="","",IF(#REF!/#REF!&lt;=0.05, 5,0))</f>
        <v>#REF!</v>
      </c>
      <c r="I80" s="1" t="e">
        <f>IF(#REF! = "YES", "High", IF(#REF! = "NO", "Low", ""))</f>
        <v>#REF!</v>
      </c>
      <c r="J80" s="1" t="e">
        <f>IF(#REF! = "YES", 5, IF(#REF! = "NO", 0, ""))</f>
        <v>#REF!</v>
      </c>
      <c r="K80" s="1" t="e">
        <f>IF(#REF! = "YES", 5, IF(#REF! = "NO", 0, ""))</f>
        <v>#REF!</v>
      </c>
      <c r="O80" s="5" t="str">
        <f t="shared" si="9"/>
        <v/>
      </c>
    </row>
    <row r="81" spans="8:15" x14ac:dyDescent="0.35">
      <c r="H81" s="1" t="e">
        <f>IF(#REF!="","",IF(#REF!/#REF!&lt;=0.05, 5,0))</f>
        <v>#REF!</v>
      </c>
      <c r="I81" s="1" t="e">
        <f>IF(#REF! = "YES", "High", IF(#REF! = "NO", "Low", ""))</f>
        <v>#REF!</v>
      </c>
      <c r="J81" s="1" t="e">
        <f>IF(#REF! = "YES", 5, IF(#REF! = "NO", 0, ""))</f>
        <v>#REF!</v>
      </c>
      <c r="K81" s="1" t="e">
        <f>IF(#REF! = "YES", 5, IF(#REF! = "NO", 0, ""))</f>
        <v>#REF!</v>
      </c>
      <c r="O81" s="5" t="str">
        <f t="shared" si="9"/>
        <v/>
      </c>
    </row>
    <row r="82" spans="8:15" x14ac:dyDescent="0.35">
      <c r="H82" s="1" t="e">
        <f>IF(#REF!="","",IF(#REF!/#REF!&lt;=0.05, 5,0))</f>
        <v>#REF!</v>
      </c>
      <c r="I82" s="1" t="e">
        <f>IF(#REF! = "YES", "High", IF(#REF! = "NO", "Low", ""))</f>
        <v>#REF!</v>
      </c>
      <c r="J82" s="1" t="e">
        <f>IF(#REF! = "YES", 5, IF(#REF! = "NO", 0, ""))</f>
        <v>#REF!</v>
      </c>
      <c r="K82" s="1" t="e">
        <f>IF(#REF! = "YES", 5, IF(#REF! = "NO", 0, ""))</f>
        <v>#REF!</v>
      </c>
      <c r="O82" s="5" t="str">
        <f t="shared" si="9"/>
        <v/>
      </c>
    </row>
    <row r="83" spans="8:15" x14ac:dyDescent="0.35">
      <c r="H83" s="1" t="e">
        <f>IF(#REF!="","",IF(#REF!/#REF!&lt;=0.05, 5,0))</f>
        <v>#REF!</v>
      </c>
      <c r="I83" s="1" t="e">
        <f>IF(#REF! = "YES", "High", IF(#REF! = "NO", "Low", ""))</f>
        <v>#REF!</v>
      </c>
      <c r="J83" s="1" t="e">
        <f>IF(#REF! = "YES", 5, IF(#REF! = "NO", 0, ""))</f>
        <v>#REF!</v>
      </c>
      <c r="K83" s="1" t="e">
        <f>IF(#REF! = "YES", 5, IF(#REF! = "NO", 0, ""))</f>
        <v>#REF!</v>
      </c>
      <c r="O83" s="5" t="str">
        <f t="shared" si="9"/>
        <v/>
      </c>
    </row>
    <row r="84" spans="8:15" x14ac:dyDescent="0.35">
      <c r="H84" s="1" t="e">
        <f>IF(#REF!="","",IF(#REF!/#REF!&lt;=0.05, 5,0))</f>
        <v>#REF!</v>
      </c>
      <c r="I84" s="1" t="e">
        <f>IF(#REF! = "YES", "High", IF(#REF! = "NO", "Low", ""))</f>
        <v>#REF!</v>
      </c>
      <c r="J84" s="1" t="e">
        <f>IF(#REF! = "YES", 5, IF(#REF! = "NO", 0, ""))</f>
        <v>#REF!</v>
      </c>
      <c r="K84" s="1" t="e">
        <f>IF(#REF! = "YES", 5, IF(#REF! = "NO", 0, ""))</f>
        <v>#REF!</v>
      </c>
      <c r="O84" s="5" t="str">
        <f t="shared" si="9"/>
        <v/>
      </c>
    </row>
    <row r="85" spans="8:15" x14ac:dyDescent="0.35">
      <c r="H85" s="1" t="e">
        <f>IF(#REF!="","",IF(#REF!/#REF!&lt;=0.05, 5,0))</f>
        <v>#REF!</v>
      </c>
      <c r="I85" s="1" t="e">
        <f>IF(#REF! = "YES", "High", IF(#REF! = "NO", "Low", ""))</f>
        <v>#REF!</v>
      </c>
      <c r="J85" s="1" t="e">
        <f>IF(#REF! = "YES", 5, IF(#REF! = "NO", 0, ""))</f>
        <v>#REF!</v>
      </c>
      <c r="K85" s="1" t="e">
        <f>IF(#REF! = "YES", 5, IF(#REF! = "NO", 0, ""))</f>
        <v>#REF!</v>
      </c>
      <c r="O85" s="5" t="str">
        <f t="shared" si="9"/>
        <v/>
      </c>
    </row>
    <row r="86" spans="8:15" x14ac:dyDescent="0.35">
      <c r="I86" s="1" t="e">
        <f>IF(#REF! = "YES", "High", IF(#REF! = "NO", "Low", ""))</f>
        <v>#REF!</v>
      </c>
      <c r="J86" s="1" t="e">
        <f>IF(#REF! = "YES", 5, IF(#REF! = "NO", 0, ""))</f>
        <v>#REF!</v>
      </c>
      <c r="K86" s="1" t="e">
        <f>IF(#REF! = "YES", 5, IF(#REF! = "NO", 0, ""))</f>
        <v>#REF!</v>
      </c>
      <c r="O86" s="5" t="str">
        <f t="shared" si="9"/>
        <v/>
      </c>
    </row>
    <row r="87" spans="8:15" x14ac:dyDescent="0.35">
      <c r="I87" s="1" t="e">
        <f>IF(#REF! = "YES", "High", IF(#REF! = "NO", "Low", ""))</f>
        <v>#REF!</v>
      </c>
      <c r="J87" s="1" t="e">
        <f>IF(#REF! = "YES", 5, IF(#REF! = "NO", 0, ""))</f>
        <v>#REF!</v>
      </c>
      <c r="K87" s="1" t="e">
        <f>IF(#REF! = "YES", 5, IF(#REF! = "NO", 0, ""))</f>
        <v>#REF!</v>
      </c>
      <c r="O87" s="5" t="str">
        <f t="shared" si="9"/>
        <v/>
      </c>
    </row>
    <row r="88" spans="8:15" x14ac:dyDescent="0.35">
      <c r="I88" s="1" t="e">
        <f>IF(#REF! = "YES", "High", IF(#REF! = "NO", "Low", ""))</f>
        <v>#REF!</v>
      </c>
      <c r="J88" s="1" t="e">
        <f>IF(#REF! = "YES", 5, IF(#REF! = "NO", 0, ""))</f>
        <v>#REF!</v>
      </c>
      <c r="K88" s="1" t="e">
        <f>IF(#REF! = "YES", 5, IF(#REF! = "NO", 0, ""))</f>
        <v>#REF!</v>
      </c>
      <c r="O88" s="5" t="str">
        <f t="shared" si="9"/>
        <v/>
      </c>
    </row>
    <row r="89" spans="8:15" x14ac:dyDescent="0.35">
      <c r="I89" s="1" t="e">
        <f>IF(#REF! = "YES", "High", IF(#REF! = "NO", "Low", ""))</f>
        <v>#REF!</v>
      </c>
      <c r="J89" s="1" t="e">
        <f>IF(#REF! = "YES", 5, IF(#REF! = "NO", 0, ""))</f>
        <v>#REF!</v>
      </c>
      <c r="K89" s="1" t="e">
        <f>IF(#REF! = "YES", 5, IF(#REF! = "NO", 0, ""))</f>
        <v>#REF!</v>
      </c>
      <c r="O89" s="5" t="str">
        <f t="shared" si="9"/>
        <v/>
      </c>
    </row>
    <row r="90" spans="8:15" x14ac:dyDescent="0.35">
      <c r="I90" s="1" t="e">
        <f>IF(#REF! = "YES", "High", IF(#REF! = "NO", "Low", ""))</f>
        <v>#REF!</v>
      </c>
      <c r="J90" s="1" t="e">
        <f>IF(#REF! = "YES", 5, IF(#REF! = "NO", 0, ""))</f>
        <v>#REF!</v>
      </c>
      <c r="K90" s="1" t="e">
        <f>IF(#REF! = "YES", 5, IF(#REF! = "NO", 0, ""))</f>
        <v>#REF!</v>
      </c>
      <c r="O90" s="5" t="str">
        <f t="shared" si="9"/>
        <v/>
      </c>
    </row>
    <row r="91" spans="8:15" x14ac:dyDescent="0.35">
      <c r="I91" s="1" t="e">
        <f>IF(#REF! = "YES", "High", IF(#REF! = "NO", "Low", ""))</f>
        <v>#REF!</v>
      </c>
      <c r="J91" s="1" t="e">
        <f>IF(#REF! = "YES", 5, IF(#REF! = "NO", 0, ""))</f>
        <v>#REF!</v>
      </c>
      <c r="K91" s="1" t="e">
        <f>IF(#REF! = "YES", 5, IF(#REF! = "NO", 0, ""))</f>
        <v>#REF!</v>
      </c>
      <c r="O91" s="5" t="str">
        <f t="shared" si="9"/>
        <v/>
      </c>
    </row>
    <row r="92" spans="8:15" x14ac:dyDescent="0.35">
      <c r="I92" s="1" t="e">
        <f>IF(#REF! = "YES", "High", IF(#REF! = "NO", "Low", ""))</f>
        <v>#REF!</v>
      </c>
      <c r="J92" s="1" t="e">
        <f>IF(#REF! = "YES", 5, IF(#REF! = "NO", 0, ""))</f>
        <v>#REF!</v>
      </c>
      <c r="K92" s="1" t="e">
        <f>IF(#REF! = "YES", 5, IF(#REF! = "NO", 0, ""))</f>
        <v>#REF!</v>
      </c>
      <c r="O92" s="5" t="str">
        <f t="shared" si="9"/>
        <v/>
      </c>
    </row>
    <row r="93" spans="8:15" x14ac:dyDescent="0.35">
      <c r="I93" s="1" t="e">
        <f>IF(#REF! = "YES", "High", IF(#REF! = "NO", "Low", ""))</f>
        <v>#REF!</v>
      </c>
      <c r="J93" s="1" t="e">
        <f>IF(#REF! = "YES", 5, IF(#REF! = "NO", 0, ""))</f>
        <v>#REF!</v>
      </c>
      <c r="K93" s="1" t="e">
        <f>IF(#REF! = "YES", 5, IF(#REF! = "NO", 0, ""))</f>
        <v>#REF!</v>
      </c>
    </row>
    <row r="94" spans="8:15" x14ac:dyDescent="0.35">
      <c r="I94" s="1" t="e">
        <f>IF(#REF! = "YES", "High", IF(#REF! = "NO", "Low", ""))</f>
        <v>#REF!</v>
      </c>
      <c r="J94" s="1" t="e">
        <f>IF(#REF! = "YES", 5, IF(#REF! = "NO", 0, ""))</f>
        <v>#REF!</v>
      </c>
      <c r="K94" s="1" t="e">
        <f>IF(#REF! = "YES", 5, IF(#REF! = "NO", 0, ""))</f>
        <v>#REF!</v>
      </c>
    </row>
    <row r="95" spans="8:15" x14ac:dyDescent="0.35">
      <c r="I95" s="1" t="e">
        <f>IF(#REF! = "YES", "High", IF(#REF! = "NO", "Low", ""))</f>
        <v>#REF!</v>
      </c>
      <c r="J95" s="1" t="e">
        <f>IF(#REF! = "YES", 5, IF(#REF! = "NO", 0, ""))</f>
        <v>#REF!</v>
      </c>
      <c r="K95" s="1" t="e">
        <f>IF(#REF! = "YES", 5, IF(#REF! = "NO", 0, ""))</f>
        <v>#REF!</v>
      </c>
    </row>
    <row r="96" spans="8:15" x14ac:dyDescent="0.35">
      <c r="I96" s="1" t="e">
        <f>IF(#REF! = "YES", "High", IF(#REF! = "NO", "Low", ""))</f>
        <v>#REF!</v>
      </c>
      <c r="J96" s="1" t="e">
        <f>IF(#REF! = "YES", 5, IF(#REF! = "NO", 0, ""))</f>
        <v>#REF!</v>
      </c>
      <c r="K96" s="1" t="e">
        <f>IF(#REF! = "YES", 5, IF(#REF! = "NO", 0, ""))</f>
        <v>#REF!</v>
      </c>
    </row>
    <row r="97" spans="9:11" x14ac:dyDescent="0.35">
      <c r="I97" s="1" t="e">
        <f>IF(#REF! = "YES", "High", IF(#REF! = "NO", "Low", ""))</f>
        <v>#REF!</v>
      </c>
      <c r="J97" s="1" t="e">
        <f>IF(#REF! = "YES", 5, IF(#REF! = "NO", 0, ""))</f>
        <v>#REF!</v>
      </c>
      <c r="K97" s="1" t="e">
        <f>IF(#REF! = "YES", 5, IF(#REF! = "NO", 0, ""))</f>
        <v>#REF!</v>
      </c>
    </row>
    <row r="98" spans="9:11" x14ac:dyDescent="0.35">
      <c r="I98" s="1" t="e">
        <f>IF(#REF! = "YES", "High", IF(#REF! = "NO", "Low", ""))</f>
        <v>#REF!</v>
      </c>
      <c r="J98" s="1" t="e">
        <f>IF(#REF! = "YES", 5, IF(#REF! = "NO", 0, ""))</f>
        <v>#REF!</v>
      </c>
      <c r="K98" s="1" t="e">
        <f>IF(#REF! = "YES", 5, IF(#REF! = "NO", 0, ""))</f>
        <v>#REF!</v>
      </c>
    </row>
    <row r="99" spans="9:11" x14ac:dyDescent="0.35">
      <c r="I99" s="1" t="e">
        <f>IF(#REF! = "YES", "High", IF(#REF! = "NO", "Low", ""))</f>
        <v>#REF!</v>
      </c>
      <c r="J99" s="1" t="e">
        <f>IF(#REF! = "YES", 5, IF(#REF! = "NO", 0, ""))</f>
        <v>#REF!</v>
      </c>
      <c r="K99" s="1" t="e">
        <f>IF(#REF! = "YES", 5, IF(#REF! = "NO", 0, ""))</f>
        <v>#REF!</v>
      </c>
    </row>
    <row r="100" spans="9:11" x14ac:dyDescent="0.35">
      <c r="I100" s="1" t="e">
        <f>IF(#REF! = "YES", "High", IF(#REF! = "NO", "Low", ""))</f>
        <v>#REF!</v>
      </c>
      <c r="J100" s="1" t="e">
        <f>IF(#REF! = "YES", 5, IF(#REF! = "NO", 0, ""))</f>
        <v>#REF!</v>
      </c>
      <c r="K100" s="1" t="e">
        <f>IF(#REF! = "YES", 5, IF(#REF! = "NO", 0, ""))</f>
        <v>#REF!</v>
      </c>
    </row>
    <row r="101" spans="9:11" x14ac:dyDescent="0.35">
      <c r="I101" s="1" t="e">
        <f>IF(#REF! = "YES", "High", IF(#REF! = "NO", "Low", ""))</f>
        <v>#REF!</v>
      </c>
      <c r="J101" s="1" t="e">
        <f>IF(#REF! = "YES", 5, IF(#REF! = "NO", 0, ""))</f>
        <v>#REF!</v>
      </c>
      <c r="K101" s="1" t="e">
        <f>IF(#REF! = "YES", 5, IF(#REF! = "NO", 0, ""))</f>
        <v>#REF!</v>
      </c>
    </row>
    <row r="102" spans="9:11" x14ac:dyDescent="0.35">
      <c r="I102" s="1" t="e">
        <f>IF(#REF! = "YES", "High", IF(#REF! = "NO", "Low", ""))</f>
        <v>#REF!</v>
      </c>
      <c r="J102" s="1" t="e">
        <f>IF(#REF! = "YES", 5, IF(#REF! = "NO", 0, ""))</f>
        <v>#REF!</v>
      </c>
      <c r="K102" s="1" t="e">
        <f>IF(#REF! = "YES", 5, IF(#REF! = "NO", 0, ""))</f>
        <v>#REF!</v>
      </c>
    </row>
    <row r="103" spans="9:11" x14ac:dyDescent="0.35">
      <c r="I103" s="1" t="e">
        <f>IF(#REF! = "YES", "High", IF(#REF! = "NO", "Low", ""))</f>
        <v>#REF!</v>
      </c>
      <c r="J103" s="1" t="e">
        <f>IF(#REF! = "YES", 5, IF(#REF! = "NO", 0, ""))</f>
        <v>#REF!</v>
      </c>
      <c r="K103" s="1" t="e">
        <f>IF(#REF! = "YES", 5, IF(#REF! = "NO", 0, ""))</f>
        <v>#REF!</v>
      </c>
    </row>
    <row r="104" spans="9:11" x14ac:dyDescent="0.35">
      <c r="I104" s="1" t="e">
        <f>IF(#REF! = "YES", "High", IF(#REF! = "NO", "Low", ""))</f>
        <v>#REF!</v>
      </c>
      <c r="J104" s="1" t="e">
        <f>IF(#REF! = "YES", 5, IF(#REF! = "NO", 0, ""))</f>
        <v>#REF!</v>
      </c>
      <c r="K104" s="1" t="e">
        <f>IF(#REF! = "YES", 5, IF(#REF! = "NO", 0, ""))</f>
        <v>#REF!</v>
      </c>
    </row>
    <row r="105" spans="9:11" x14ac:dyDescent="0.35">
      <c r="I105" s="1" t="e">
        <f>IF(#REF! = "YES", "High", IF(#REF! = "NO", "Low", ""))</f>
        <v>#REF!</v>
      </c>
      <c r="J105" s="1" t="e">
        <f>IF(#REF! = "YES", 5, IF(#REF! = "NO", 0, ""))</f>
        <v>#REF!</v>
      </c>
      <c r="K105" s="1" t="e">
        <f>IF(#REF! = "YES", 5, IF(#REF! = "NO", 0, ""))</f>
        <v>#REF!</v>
      </c>
    </row>
    <row r="106" spans="9:11" x14ac:dyDescent="0.35">
      <c r="I106" s="1" t="e">
        <f>IF(#REF! = "YES", "High", IF(#REF! = "NO", "Low", ""))</f>
        <v>#REF!</v>
      </c>
      <c r="J106" s="1" t="e">
        <f>IF(#REF! = "YES", 5, IF(#REF! = "NO", 0, ""))</f>
        <v>#REF!</v>
      </c>
      <c r="K106" s="1" t="e">
        <f>IF(#REF! = "YES", 5, IF(#REF! = "NO", 0, ""))</f>
        <v>#REF!</v>
      </c>
    </row>
    <row r="107" spans="9:11" x14ac:dyDescent="0.35">
      <c r="I107" s="1" t="e">
        <f>IF(#REF! = "YES", "High", IF(#REF! = "NO", "Low", ""))</f>
        <v>#REF!</v>
      </c>
      <c r="J107" s="1" t="e">
        <f>IF(#REF! = "YES", 5, IF(#REF! = "NO", 0, ""))</f>
        <v>#REF!</v>
      </c>
      <c r="K107" s="1" t="e">
        <f>IF(#REF! = "YES", 5, IF(#REF! = "NO", 0, ""))</f>
        <v>#REF!</v>
      </c>
    </row>
    <row r="108" spans="9:11" x14ac:dyDescent="0.35">
      <c r="I108" s="1" t="e">
        <f>IF(#REF! = "YES", "High", IF(#REF! = "NO", "Low", ""))</f>
        <v>#REF!</v>
      </c>
      <c r="J108" s="1" t="e">
        <f>IF(#REF! = "YES", 5, IF(#REF! = "NO", 0, ""))</f>
        <v>#REF!</v>
      </c>
      <c r="K108" s="1" t="e">
        <f>IF(#REF! = "YES", 5, IF(#REF! = "NO", 0, ""))</f>
        <v>#REF!</v>
      </c>
    </row>
    <row r="109" spans="9:11" x14ac:dyDescent="0.35">
      <c r="I109" s="1" t="e">
        <f>IF(#REF! = "YES", "High", IF(#REF! = "NO", "Low", ""))</f>
        <v>#REF!</v>
      </c>
      <c r="J109" s="1" t="e">
        <f>IF(#REF! = "YES", 5, IF(#REF! = "NO", 0, ""))</f>
        <v>#REF!</v>
      </c>
      <c r="K109" s="1" t="e">
        <f>IF(#REF! = "YES", 5, IF(#REF! = "NO", 0, ""))</f>
        <v>#REF!</v>
      </c>
    </row>
    <row r="110" spans="9:11" x14ac:dyDescent="0.35">
      <c r="I110" s="1" t="e">
        <f>IF(#REF! = "YES", "High", IF(#REF! = "NO", "Low", ""))</f>
        <v>#REF!</v>
      </c>
      <c r="J110" s="1" t="e">
        <f>IF(#REF! = "YES", 5, IF(#REF! = "NO", 0, ""))</f>
        <v>#REF!</v>
      </c>
      <c r="K110" s="1" t="e">
        <f>IF(#REF! = "YES", 5, IF(#REF! = "NO", 0, ""))</f>
        <v>#REF!</v>
      </c>
    </row>
    <row r="111" spans="9:11" x14ac:dyDescent="0.35">
      <c r="I111" s="1" t="e">
        <f>IF(#REF! = "YES", "High", IF(#REF! = "NO", "Low", ""))</f>
        <v>#REF!</v>
      </c>
      <c r="J111" s="1" t="e">
        <f>IF(#REF! = "YES", 5, IF(#REF! = "NO", 0, ""))</f>
        <v>#REF!</v>
      </c>
      <c r="K111" s="1" t="e">
        <f>IF(#REF! = "YES", 5, IF(#REF! = "NO", 0, ""))</f>
        <v>#REF!</v>
      </c>
    </row>
    <row r="112" spans="9:11" x14ac:dyDescent="0.35">
      <c r="I112" s="1" t="e">
        <f>IF(#REF! = "YES", "High", IF(#REF! = "NO", "Low", ""))</f>
        <v>#REF!</v>
      </c>
      <c r="J112" s="1" t="e">
        <f>IF(#REF! = "YES", 5, IF(#REF! = "NO", 0, ""))</f>
        <v>#REF!</v>
      </c>
      <c r="K112" s="1" t="e">
        <f>IF(#REF! = "YES", 5, IF(#REF! = "NO", 0, ""))</f>
        <v>#REF!</v>
      </c>
    </row>
    <row r="113" spans="9:11" x14ac:dyDescent="0.35">
      <c r="I113" s="1" t="e">
        <f>IF(#REF! = "YES", "High", IF(#REF! = "NO", "Low", ""))</f>
        <v>#REF!</v>
      </c>
      <c r="J113" s="1" t="e">
        <f>IF(#REF! = "YES", 5, IF(#REF! = "NO", 0, ""))</f>
        <v>#REF!</v>
      </c>
      <c r="K113" s="1" t="e">
        <f>IF(#REF! = "YES", 5, IF(#REF! = "NO", 0, ""))</f>
        <v>#REF!</v>
      </c>
    </row>
    <row r="114" spans="9:11" x14ac:dyDescent="0.35">
      <c r="I114" s="1" t="e">
        <f>IF(#REF! = "YES", "High", IF(#REF! = "NO", "Low", ""))</f>
        <v>#REF!</v>
      </c>
      <c r="J114" s="1" t="e">
        <f>IF(#REF! = "YES", 5, IF(#REF! = "NO", 0, ""))</f>
        <v>#REF!</v>
      </c>
      <c r="K114" s="1" t="e">
        <f>IF(#REF! = "YES", 5, IF(#REF! = "NO", 0, ""))</f>
        <v>#REF!</v>
      </c>
    </row>
    <row r="115" spans="9:11" x14ac:dyDescent="0.35">
      <c r="I115" s="1" t="e">
        <f>IF(#REF! = "YES", "High", IF(#REF! = "NO", "Low", ""))</f>
        <v>#REF!</v>
      </c>
      <c r="J115" s="1" t="e">
        <f>IF(#REF! = "YES", 5, IF(#REF! = "NO", 0, ""))</f>
        <v>#REF!</v>
      </c>
      <c r="K115" s="1" t="e">
        <f>IF(#REF! = "YES", 5, IF(#REF! = "NO", 0, ""))</f>
        <v>#REF!</v>
      </c>
    </row>
    <row r="116" spans="9:11" x14ac:dyDescent="0.35">
      <c r="I116" s="1" t="e">
        <f>IF(#REF! = "YES", "High", IF(#REF! = "NO", "Low", ""))</f>
        <v>#REF!</v>
      </c>
      <c r="J116" s="1" t="e">
        <f>IF(#REF! = "YES", 5, IF(#REF! = "NO", 0, ""))</f>
        <v>#REF!</v>
      </c>
      <c r="K116" s="1" t="e">
        <f>IF(#REF! = "YES", 5, IF(#REF! = "NO", 0, ""))</f>
        <v>#REF!</v>
      </c>
    </row>
    <row r="117" spans="9:11" x14ac:dyDescent="0.35">
      <c r="I117" s="1" t="e">
        <f>IF(#REF! = "YES", "High", IF(#REF! = "NO", "Low", ""))</f>
        <v>#REF!</v>
      </c>
      <c r="J117" s="1" t="e">
        <f>IF(#REF! = "YES", 5, IF(#REF! = "NO", 0, ""))</f>
        <v>#REF!</v>
      </c>
      <c r="K117" s="1" t="e">
        <f>IF(#REF! = "YES", 5, IF(#REF! = "NO", 0, ""))</f>
        <v>#REF!</v>
      </c>
    </row>
    <row r="118" spans="9:11" x14ac:dyDescent="0.35">
      <c r="I118" s="1" t="e">
        <f>IF(#REF! = "YES", "High", IF(#REF! = "NO", "Low", ""))</f>
        <v>#REF!</v>
      </c>
      <c r="J118" s="1" t="e">
        <f>IF(#REF! = "YES", 5, IF(#REF! = "NO", 0, ""))</f>
        <v>#REF!</v>
      </c>
      <c r="K118" s="1" t="e">
        <f>IF(#REF! = "YES", 5, IF(#REF! = "NO", 0, ""))</f>
        <v>#REF!</v>
      </c>
    </row>
    <row r="119" spans="9:11" x14ac:dyDescent="0.35">
      <c r="I119" s="1" t="e">
        <f>IF(#REF! = "YES", "High", IF(#REF! = "NO", "Low", ""))</f>
        <v>#REF!</v>
      </c>
      <c r="J119" s="1" t="e">
        <f>IF(#REF! = "YES", 5, IF(#REF! = "NO", 0, ""))</f>
        <v>#REF!</v>
      </c>
      <c r="K119" s="1" t="e">
        <f>IF(#REF! = "YES", 5, IF(#REF! = "NO", 0, ""))</f>
        <v>#REF!</v>
      </c>
    </row>
    <row r="120" spans="9:11" x14ac:dyDescent="0.35">
      <c r="I120" s="1" t="e">
        <f>IF(#REF! = "YES", "High", IF(#REF! = "NO", "Low", ""))</f>
        <v>#REF!</v>
      </c>
      <c r="J120" s="1" t="e">
        <f>IF(#REF! = "YES", 5, IF(#REF! = "NO", 0, ""))</f>
        <v>#REF!</v>
      </c>
      <c r="K120" s="1" t="e">
        <f>IF(#REF! = "YES", 5, IF(#REF! = "NO", 0, ""))</f>
        <v>#REF!</v>
      </c>
    </row>
    <row r="121" spans="9:11" x14ac:dyDescent="0.35">
      <c r="I121" s="1" t="e">
        <f>IF(#REF! = "YES", "High", IF(#REF! = "NO", "Low", ""))</f>
        <v>#REF!</v>
      </c>
      <c r="J121" s="1" t="e">
        <f>IF(#REF! = "YES", 5, IF(#REF! = "NO", 0, ""))</f>
        <v>#REF!</v>
      </c>
      <c r="K121" s="1" t="e">
        <f>IF(#REF! = "YES", 5, IF(#REF! = "NO", 0, ""))</f>
        <v>#REF!</v>
      </c>
    </row>
    <row r="122" spans="9:11" x14ac:dyDescent="0.35">
      <c r="I122" s="1" t="e">
        <f>IF(#REF! = "YES", "High", IF(#REF! = "NO", "Low", ""))</f>
        <v>#REF!</v>
      </c>
      <c r="J122" s="1" t="e">
        <f>IF(#REF! = "YES", 5, IF(#REF! = "NO", 0, ""))</f>
        <v>#REF!</v>
      </c>
      <c r="K122" s="1" t="e">
        <f>IF(#REF! = "YES", 5, IF(#REF! = "NO", 0, ""))</f>
        <v>#REF!</v>
      </c>
    </row>
    <row r="123" spans="9:11" x14ac:dyDescent="0.35">
      <c r="I123" s="1" t="e">
        <f>IF(#REF! = "YES", "High", IF(#REF! = "NO", "Low", ""))</f>
        <v>#REF!</v>
      </c>
      <c r="J123" s="1" t="e">
        <f>IF(#REF! = "YES", 5, IF(#REF! = "NO", 0, ""))</f>
        <v>#REF!</v>
      </c>
      <c r="K123" s="1" t="e">
        <f>IF(#REF! = "YES", 5, IF(#REF! = "NO", 0, ""))</f>
        <v>#REF!</v>
      </c>
    </row>
    <row r="124" spans="9:11" x14ac:dyDescent="0.35">
      <c r="I124" s="1" t="e">
        <f>IF(#REF! = "YES", "High", IF(#REF! = "NO", "Low", ""))</f>
        <v>#REF!</v>
      </c>
      <c r="J124" s="1" t="e">
        <f>IF(#REF! = "YES", 5, IF(#REF! = "NO", 0, ""))</f>
        <v>#REF!</v>
      </c>
      <c r="K124" s="1" t="e">
        <f>IF(#REF! = "YES", 5, IF(#REF! = "NO", 0, ""))</f>
        <v>#REF!</v>
      </c>
    </row>
    <row r="125" spans="9:11" x14ac:dyDescent="0.35">
      <c r="I125" s="1" t="e">
        <f>IF(#REF! = "YES", "High", IF(#REF! = "NO", "Low", ""))</f>
        <v>#REF!</v>
      </c>
      <c r="J125" s="1" t="e">
        <f>IF(#REF! = "YES", 5, IF(#REF! = "NO", 0, ""))</f>
        <v>#REF!</v>
      </c>
      <c r="K125" s="1" t="e">
        <f>IF(#REF! = "YES", 5, IF(#REF! = "NO", 0, ""))</f>
        <v>#REF!</v>
      </c>
    </row>
    <row r="126" spans="9:11" x14ac:dyDescent="0.35">
      <c r="I126" s="1" t="e">
        <f>IF(#REF! = "YES", "High", IF(#REF! = "NO", "Low", ""))</f>
        <v>#REF!</v>
      </c>
      <c r="J126" s="1" t="e">
        <f>IF(#REF! = "YES", 5, IF(#REF! = "NO", 0, ""))</f>
        <v>#REF!</v>
      </c>
      <c r="K126" s="1" t="e">
        <f>IF(#REF! = "YES", 5, IF(#REF! = "NO", 0, ""))</f>
        <v>#REF!</v>
      </c>
    </row>
    <row r="127" spans="9:11" x14ac:dyDescent="0.35">
      <c r="I127" s="1" t="e">
        <f>IF(#REF! = "YES", "High", IF(#REF! = "NO", "Low", ""))</f>
        <v>#REF!</v>
      </c>
      <c r="J127" s="1" t="e">
        <f>IF(#REF! = "YES", 5, IF(#REF! = "NO", 0, ""))</f>
        <v>#REF!</v>
      </c>
      <c r="K127" s="1" t="e">
        <f>IF(#REF! = "YES", 5, IF(#REF! = "NO", 0, ""))</f>
        <v>#REF!</v>
      </c>
    </row>
    <row r="128" spans="9:11" x14ac:dyDescent="0.35">
      <c r="I128" s="1" t="e">
        <f>IF(#REF! = "YES", "High", IF(#REF! = "NO", "Low", ""))</f>
        <v>#REF!</v>
      </c>
      <c r="J128" s="1" t="e">
        <f>IF(#REF! = "YES", 5, IF(#REF! = "NO", 0, ""))</f>
        <v>#REF!</v>
      </c>
      <c r="K128" s="1" t="e">
        <f>IF(#REF! = "YES", 5, IF(#REF! = "NO", 0, ""))</f>
        <v>#REF!</v>
      </c>
    </row>
    <row r="129" spans="7:11" x14ac:dyDescent="0.35">
      <c r="I129" s="1" t="e">
        <f>IF(#REF! = "YES", "High", IF(#REF! = "NO", "Low", ""))</f>
        <v>#REF!</v>
      </c>
      <c r="J129" s="1" t="e">
        <f>IF(#REF! = "YES", 5, IF(#REF! = "NO", 0, ""))</f>
        <v>#REF!</v>
      </c>
      <c r="K129" s="1" t="e">
        <f>IF(#REF! = "YES", 5, IF(#REF! = "NO", 0, ""))</f>
        <v>#REF!</v>
      </c>
    </row>
    <row r="130" spans="7:11" x14ac:dyDescent="0.35">
      <c r="I130" s="1" t="e">
        <f>IF(#REF! = "YES", "High", IF(#REF! = "NO", "Low", ""))</f>
        <v>#REF!</v>
      </c>
      <c r="J130" s="1" t="e">
        <f>IF(#REF! = "YES", 5, IF(#REF! = "NO", 0, ""))</f>
        <v>#REF!</v>
      </c>
      <c r="K130" s="1" t="e">
        <f>IF(#REF! = "YES", 5, IF(#REF! = "NO", 0, ""))</f>
        <v>#REF!</v>
      </c>
    </row>
    <row r="131" spans="7:11" x14ac:dyDescent="0.35">
      <c r="I131" s="1" t="e">
        <f>IF(#REF! = "YES", "High", IF(#REF! = "NO", "Low", ""))</f>
        <v>#REF!</v>
      </c>
      <c r="J131" s="1" t="e">
        <f>IF(#REF! = "YES", 5, IF(#REF! = "NO", 0, ""))</f>
        <v>#REF!</v>
      </c>
      <c r="K131" s="1" t="e">
        <f>IF(#REF! = "YES", 5, IF(#REF! = "NO", 0, ""))</f>
        <v>#REF!</v>
      </c>
    </row>
    <row r="132" spans="7:11" x14ac:dyDescent="0.35">
      <c r="I132" s="1" t="e">
        <f>IF(#REF! = "YES", "High", IF(#REF! = "NO", "Low", ""))</f>
        <v>#REF!</v>
      </c>
      <c r="J132" s="1" t="e">
        <f>IF(#REF! = "YES", 5, IF(#REF! = "NO", 0, ""))</f>
        <v>#REF!</v>
      </c>
      <c r="K132" s="1" t="e">
        <f>IF(#REF! = "YES", 5, IF(#REF! = "NO", 0, ""))</f>
        <v>#REF!</v>
      </c>
    </row>
    <row r="133" spans="7:11" x14ac:dyDescent="0.35">
      <c r="I133" s="1" t="e">
        <f>IF(#REF! = "YES", "High", IF(#REF! = "NO", "Low", ""))</f>
        <v>#REF!</v>
      </c>
      <c r="J133" s="1" t="e">
        <f>IF(#REF! = "YES", 5, IF(#REF! = "NO", 0, ""))</f>
        <v>#REF!</v>
      </c>
      <c r="K133" s="1" t="e">
        <f>IF(#REF! = "YES", 5, IF(#REF! = "NO", 0, ""))</f>
        <v>#REF!</v>
      </c>
    </row>
    <row r="134" spans="7:11" x14ac:dyDescent="0.35">
      <c r="I134" s="1" t="e">
        <f>IF(#REF! = "YES", "High", IF(#REF! = "NO", "Low", ""))</f>
        <v>#REF!</v>
      </c>
      <c r="J134" s="1" t="e">
        <f>IF(#REF! = "YES", 5, IF(#REF! = "NO", 0, ""))</f>
        <v>#REF!</v>
      </c>
      <c r="K134" s="1" t="e">
        <f>IF(#REF! = "YES", 5, IF(#REF! = "NO", 0, ""))</f>
        <v>#REF!</v>
      </c>
    </row>
    <row r="135" spans="7:11" x14ac:dyDescent="0.35">
      <c r="I135" s="1" t="e">
        <f>IF(#REF! = "YES", "High", IF(#REF! = "NO", "Low", ""))</f>
        <v>#REF!</v>
      </c>
      <c r="J135" s="1" t="e">
        <f>IF(#REF! = "YES", 5, IF(#REF! = "NO", 0, ""))</f>
        <v>#REF!</v>
      </c>
      <c r="K135" s="1" t="e">
        <f>IF(#REF! = "YES", 5, IF(#REF! = "NO", 0, ""))</f>
        <v>#REF!</v>
      </c>
    </row>
    <row r="136" spans="7:11" x14ac:dyDescent="0.35">
      <c r="I136" s="1" t="e">
        <f>IF(#REF! = "YES", "High", IF(#REF! = "NO", "Low", ""))</f>
        <v>#REF!</v>
      </c>
      <c r="J136" s="1" t="e">
        <f>IF(#REF! = "YES", 5, IF(#REF! = "NO", 0, ""))</f>
        <v>#REF!</v>
      </c>
      <c r="K136" s="1" t="e">
        <f>IF(#REF! = "YES", 5, IF(#REF! = "NO", 0, ""))</f>
        <v>#REF!</v>
      </c>
    </row>
    <row r="137" spans="7:11" x14ac:dyDescent="0.35">
      <c r="I137" s="1" t="e">
        <f>IF(#REF! = "YES", "High", IF(#REF! = "NO", "Low", ""))</f>
        <v>#REF!</v>
      </c>
      <c r="J137" s="1" t="e">
        <f>IF(#REF! = "YES", 5, IF(#REF! = "NO", 0, ""))</f>
        <v>#REF!</v>
      </c>
      <c r="K137" s="1" t="e">
        <f>IF(#REF! = "YES", 5, IF(#REF! = "NO", 0, ""))</f>
        <v>#REF!</v>
      </c>
    </row>
    <row r="138" spans="7:11" x14ac:dyDescent="0.35">
      <c r="I138" s="1" t="e">
        <f>IF(#REF! = "YES", "High", IF(#REF! = "NO", "Low", ""))</f>
        <v>#REF!</v>
      </c>
      <c r="J138" s="1" t="e">
        <f>IF(#REF! = "YES", 5, IF(#REF! = "NO", 0, ""))</f>
        <v>#REF!</v>
      </c>
      <c r="K138" s="1" t="e">
        <f>IF(#REF! = "YES", 5, IF(#REF! = "NO", 0, ""))</f>
        <v>#REF!</v>
      </c>
    </row>
    <row r="139" spans="7:11" x14ac:dyDescent="0.35">
      <c r="I139" s="1" t="e">
        <f>IF(#REF! = "YES", "High", IF(#REF! = "NO", "Low", ""))</f>
        <v>#REF!</v>
      </c>
      <c r="J139" s="1" t="e">
        <f>IF(#REF! = "YES", 5, IF(#REF! = "NO", 0, ""))</f>
        <v>#REF!</v>
      </c>
      <c r="K139" s="1" t="e">
        <f>IF(#REF! = "YES", 5, IF(#REF! = "NO", 0, ""))</f>
        <v>#REF!</v>
      </c>
    </row>
    <row r="140" spans="7:11" x14ac:dyDescent="0.35">
      <c r="G140" s="1" t="e">
        <f>IF( OR(#REF!="National Grid",#REF! = "Mini Grid"),IF(#REF!&lt;=3,"Tier 5",IF(#REF!&lt;=14,"Tier 4","Tier 0")), "")</f>
        <v>#REF!</v>
      </c>
      <c r="I140" s="1" t="e">
        <f>IF(#REF! = "YES", "High", IF(#REF! = "NO", "Low", ""))</f>
        <v>#REF!</v>
      </c>
      <c r="J140" s="1" t="e">
        <f>IF(#REF! = "YES", 5, IF(#REF! = "NO", 0, ""))</f>
        <v>#REF!</v>
      </c>
      <c r="K140" s="1" t="e">
        <f>IF(#REF! = "YES", 5, IF(#REF! = "NO", 0, ""))</f>
        <v>#REF!</v>
      </c>
    </row>
    <row r="141" spans="7:11" x14ac:dyDescent="0.35">
      <c r="G141" s="1" t="e">
        <f>IF( OR(#REF!="National Grid",#REF! = "Mini Grid"),IF(#REF!&lt;=3,"Tier 5",IF(#REF!&lt;=14,"Tier 4","Tier 0")), "")</f>
        <v>#REF!</v>
      </c>
      <c r="I141" s="1" t="e">
        <f>IF(#REF! = "YES", "High", IF(#REF! = "NO", "Low", ""))</f>
        <v>#REF!</v>
      </c>
      <c r="J141" s="1" t="e">
        <f>IF(#REF! = "YES", 5, IF(#REF! = "NO", 0, ""))</f>
        <v>#REF!</v>
      </c>
      <c r="K141" s="1" t="e">
        <f>IF(#REF! = "YES", 5, IF(#REF! = "NO", 0, ""))</f>
        <v>#REF!</v>
      </c>
    </row>
    <row r="142" spans="7:11" x14ac:dyDescent="0.35">
      <c r="G142" s="1" t="e">
        <f>IF( OR(#REF!="National Grid",#REF! = "Mini Grid"),IF(#REF!&lt;=3,"Tier 5",IF(#REF!&lt;=14,"Tier 4","Tier 0")), "")</f>
        <v>#REF!</v>
      </c>
      <c r="I142" s="1" t="e">
        <f>IF(#REF! = "YES", "High", IF(#REF! = "NO", "Low", ""))</f>
        <v>#REF!</v>
      </c>
      <c r="J142" s="1" t="e">
        <f>IF(#REF! = "YES", 5, IF(#REF! = "NO", 0, ""))</f>
        <v>#REF!</v>
      </c>
      <c r="K142" s="1" t="e">
        <f>IF(#REF! = "YES", 5, IF(#REF! = "NO", 0, ""))</f>
        <v>#REF!</v>
      </c>
    </row>
    <row r="143" spans="7:11" x14ac:dyDescent="0.35">
      <c r="G143" s="1" t="e">
        <f>IF( OR(#REF!="National Grid",#REF! = "Mini Grid"),IF(#REF!&lt;=3,"Tier 5",IF(#REF!&lt;=14,"Tier 4","Tier 0")), "")</f>
        <v>#REF!</v>
      </c>
      <c r="I143" s="1" t="e">
        <f>IF(#REF! = "YES", "High", IF(#REF! = "NO", "Low", ""))</f>
        <v>#REF!</v>
      </c>
      <c r="J143" s="1" t="e">
        <f>IF(#REF! = "YES", 5, IF(#REF! = "NO", 0, ""))</f>
        <v>#REF!</v>
      </c>
      <c r="K143" s="1" t="e">
        <f>IF(#REF! = "YES", 5, IF(#REF! = "NO", 0, ""))</f>
        <v>#REF!</v>
      </c>
    </row>
    <row r="144" spans="7:11" x14ac:dyDescent="0.35">
      <c r="G144" s="1" t="e">
        <f>IF( OR(#REF!="National Grid",#REF! = "Mini Grid"),IF(#REF!&lt;=3,"Tier 5",IF(#REF!&lt;=14,"Tier 4","Tier 0")), "")</f>
        <v>#REF!</v>
      </c>
      <c r="I144" s="1" t="e">
        <f>IF(#REF! = "YES", "High", IF(#REF! = "NO", "Low", ""))</f>
        <v>#REF!</v>
      </c>
      <c r="J144" s="1" t="e">
        <f>IF(#REF! = "YES", 5, IF(#REF! = "NO", 0, ""))</f>
        <v>#REF!</v>
      </c>
      <c r="K144" s="1" t="e">
        <f>IF(#REF! = "YES", 5, IF(#REF! = "NO", 0, ""))</f>
        <v>#REF!</v>
      </c>
    </row>
    <row r="145" spans="7:11" x14ac:dyDescent="0.35">
      <c r="G145" s="1" t="e">
        <f>IF( OR(#REF!="National Grid",#REF! = "Mini Grid"),IF(#REF!&lt;=3,"Tier 5",IF(#REF!&lt;=14,"Tier 4","Tier 0")), "")</f>
        <v>#REF!</v>
      </c>
      <c r="I145" s="1" t="e">
        <f>IF(#REF! = "YES", "High", IF(#REF! = "NO", "Low", ""))</f>
        <v>#REF!</v>
      </c>
      <c r="J145" s="1" t="e">
        <f>IF(#REF! = "YES", 5, IF(#REF! = "NO", 0, ""))</f>
        <v>#REF!</v>
      </c>
      <c r="K145" s="1" t="e">
        <f>IF(#REF! = "YES", 5, IF(#REF! = "NO", 0, ""))</f>
        <v>#REF!</v>
      </c>
    </row>
    <row r="146" spans="7:11" x14ac:dyDescent="0.35">
      <c r="G146" s="1" t="e">
        <f>IF( OR(#REF!="National Grid",#REF! = "Mini Grid"),IF(#REF!&lt;=3,"Tier 5",IF(#REF!&lt;=14,"Tier 4","Tier 0")), "")</f>
        <v>#REF!</v>
      </c>
      <c r="I146" s="1" t="e">
        <f>IF(#REF! = "YES", "High", IF(#REF! = "NO", "Low", ""))</f>
        <v>#REF!</v>
      </c>
      <c r="J146" s="1" t="e">
        <f>IF(#REF! = "YES", 5, IF(#REF! = "NO", 0, ""))</f>
        <v>#REF!</v>
      </c>
      <c r="K146" s="1" t="e">
        <f>IF(#REF! = "YES", 5, IF(#REF! = "NO", 0, ""))</f>
        <v>#REF!</v>
      </c>
    </row>
    <row r="147" spans="7:11" x14ac:dyDescent="0.35">
      <c r="G147" s="1" t="e">
        <f>IF( OR(#REF!="National Grid",#REF! = "Mini Grid"),IF(#REF!&lt;=3,"Tier 5",IF(#REF!&lt;=14,"Tier 4","Tier 0")), "")</f>
        <v>#REF!</v>
      </c>
      <c r="I147" s="1" t="e">
        <f>IF(#REF! = "YES", "High", IF(#REF! = "NO", "Low", ""))</f>
        <v>#REF!</v>
      </c>
      <c r="J147" s="1" t="e">
        <f>IF(#REF! = "YES", 5, IF(#REF! = "NO", 0, ""))</f>
        <v>#REF!</v>
      </c>
      <c r="K147" s="1" t="e">
        <f>IF(#REF! = "YES", 5, IF(#REF! = "NO", 0, ""))</f>
        <v>#REF!</v>
      </c>
    </row>
    <row r="148" spans="7:11" x14ac:dyDescent="0.35">
      <c r="G148" s="1" t="e">
        <f>IF( OR(#REF!="National Grid",#REF! = "Mini Grid"),IF(#REF!&lt;=3,"Tier 5",IF(#REF!&lt;=14,"Tier 4","Tier 0")), "")</f>
        <v>#REF!</v>
      </c>
      <c r="I148" s="1" t="e">
        <f>IF(#REF! = "YES", "High", IF(#REF! = "NO", "Low", ""))</f>
        <v>#REF!</v>
      </c>
      <c r="J148" s="1" t="e">
        <f>IF(#REF! = "YES", 5, IF(#REF! = "NO", 0, ""))</f>
        <v>#REF!</v>
      </c>
      <c r="K148" s="1" t="e">
        <f>IF(#REF! = "YES", 5, IF(#REF! = "NO", 0, ""))</f>
        <v>#REF!</v>
      </c>
    </row>
    <row r="149" spans="7:11" x14ac:dyDescent="0.35">
      <c r="G149" s="1" t="e">
        <f>IF( OR(#REF!="National Grid",#REF! = "Mini Grid"),IF(#REF!&lt;=3,"Tier 5",IF(#REF!&lt;=14,"Tier 4","Tier 0")), "")</f>
        <v>#REF!</v>
      </c>
      <c r="I149" s="1" t="e">
        <f>IF(#REF! = "YES", "High", IF(#REF! = "NO", "Low", ""))</f>
        <v>#REF!</v>
      </c>
      <c r="J149" s="1" t="e">
        <f>IF(#REF! = "YES", 5, IF(#REF! = "NO", 0, ""))</f>
        <v>#REF!</v>
      </c>
      <c r="K149" s="1" t="e">
        <f>IF(#REF! = "YES", 5, IF(#REF! = "NO", 0, ""))</f>
        <v>#REF!</v>
      </c>
    </row>
    <row r="150" spans="7:11" x14ac:dyDescent="0.35">
      <c r="G150" s="1" t="e">
        <f>IF( OR(#REF!="National Grid",#REF! = "Mini Grid"),IF(#REF!&lt;=3,"Tier 5",IF(#REF!&lt;=14,"Tier 4","Tier 0")), "")</f>
        <v>#REF!</v>
      </c>
      <c r="I150" s="1" t="e">
        <f>IF(#REF! = "YES", "High", IF(#REF! = "NO", "Low", ""))</f>
        <v>#REF!</v>
      </c>
      <c r="J150" s="1" t="e">
        <f>IF(#REF! = "YES", 5, IF(#REF! = "NO", 0, ""))</f>
        <v>#REF!</v>
      </c>
      <c r="K150" s="1" t="e">
        <f>IF(#REF! = "YES", 5, IF(#REF! = "NO", 0, ""))</f>
        <v>#REF!</v>
      </c>
    </row>
    <row r="151" spans="7:11" x14ac:dyDescent="0.35">
      <c r="G151" s="1" t="e">
        <f>IF( OR(#REF!="National Grid",#REF! = "Mini Grid"),IF(#REF!&lt;=3,"Tier 5",IF(#REF!&lt;=14,"Tier 4","Tier 0")), "")</f>
        <v>#REF!</v>
      </c>
      <c r="I151" s="1" t="e">
        <f>IF(#REF! = "YES", "High", IF(#REF! = "NO", "Low", ""))</f>
        <v>#REF!</v>
      </c>
      <c r="J151" s="1" t="e">
        <f>IF(#REF! = "YES", 5, IF(#REF! = "NO", 0, ""))</f>
        <v>#REF!</v>
      </c>
      <c r="K151" s="1" t="e">
        <f>IF(#REF! = "YES", 5, IF(#REF! = "NO", 0, ""))</f>
        <v>#REF!</v>
      </c>
    </row>
    <row r="152" spans="7:11" x14ac:dyDescent="0.35">
      <c r="G152" s="1" t="e">
        <f>IF( OR(#REF!="National Grid",#REF! = "Mini Grid"),IF(#REF!&lt;=3,"Tier 5",IF(#REF!&lt;=14,"Tier 4","Tier 0")), "")</f>
        <v>#REF!</v>
      </c>
      <c r="I152" s="1" t="e">
        <f>IF(#REF! = "YES", "High", IF(#REF! = "NO", "Low", ""))</f>
        <v>#REF!</v>
      </c>
      <c r="J152" s="1" t="e">
        <f>IF(#REF! = "YES", 5, IF(#REF! = "NO", 0, ""))</f>
        <v>#REF!</v>
      </c>
      <c r="K152" s="1" t="e">
        <f>IF(#REF! = "YES", 5, IF(#REF! = "NO", 0, ""))</f>
        <v>#REF!</v>
      </c>
    </row>
    <row r="153" spans="7:11" x14ac:dyDescent="0.35">
      <c r="G153" s="1" t="e">
        <f>IF( OR(#REF!="National Grid",#REF! = "Mini Grid"),IF(#REF!&lt;=3,"Tier 5",IF(#REF!&lt;=14,"Tier 4","Tier 0")), "")</f>
        <v>#REF!</v>
      </c>
      <c r="I153" s="1" t="e">
        <f>IF(#REF! = "YES", "High", IF(#REF! = "NO", "Low", ""))</f>
        <v>#REF!</v>
      </c>
      <c r="J153" s="1" t="e">
        <f>IF(#REF! = "YES", 5, IF(#REF! = "NO", 0, ""))</f>
        <v>#REF!</v>
      </c>
      <c r="K153" s="1" t="e">
        <f>IF(#REF! = "YES", 5, IF(#REF! = "NO", 0, ""))</f>
        <v>#REF!</v>
      </c>
    </row>
    <row r="154" spans="7:11" x14ac:dyDescent="0.35">
      <c r="G154" s="1" t="e">
        <f>IF( OR(#REF!="National Grid",#REF! = "Mini Grid"),IF(#REF!&lt;=3,"Tier 5",IF(#REF!&lt;=14,"Tier 4","Tier 0")), "")</f>
        <v>#REF!</v>
      </c>
      <c r="I154" s="1" t="e">
        <f>IF(#REF! = "YES", "High", IF(#REF! = "NO", "Low", ""))</f>
        <v>#REF!</v>
      </c>
      <c r="J154" s="1" t="e">
        <f>IF(#REF! = "YES", 5, IF(#REF! = "NO", 0, ""))</f>
        <v>#REF!</v>
      </c>
      <c r="K154" s="1" t="e">
        <f>IF(#REF! = "YES", 5, IF(#REF! = "NO", 0, ""))</f>
        <v>#REF!</v>
      </c>
    </row>
    <row r="155" spans="7:11" x14ac:dyDescent="0.35">
      <c r="G155" s="1" t="e">
        <f>IF( OR(#REF!="National Grid",#REF! = "Mini Grid"),IF(#REF!&lt;=3,"Tier 5",IF(#REF!&lt;=14,"Tier 4","Tier 0")), "")</f>
        <v>#REF!</v>
      </c>
      <c r="I155" s="1" t="e">
        <f>IF(#REF!="YES","High",IF(#REF!="NO","Low",""))</f>
        <v>#REF!</v>
      </c>
      <c r="J155" s="1" t="e">
        <f>IF(#REF! = "YES", 5, IF(#REF! = "NO", 0, ""))</f>
        <v>#REF!</v>
      </c>
      <c r="K155" s="1" t="e">
        <f>IF(#REF! = "YES", 5, IF(#REF! = "NO", 0, ""))</f>
        <v>#REF!</v>
      </c>
    </row>
    <row r="156" spans="7:11" x14ac:dyDescent="0.35">
      <c r="G156" s="1" t="e">
        <f>IF( OR(#REF!="National Grid",#REF! = "Mini Grid"),IF(#REF!&lt;=3,"Tier 5",IF(#REF!&lt;=14,"Tier 4","Tier 0")), "")</f>
        <v>#REF!</v>
      </c>
      <c r="I156" s="1" t="e">
        <f>IF(#REF!="YES","High",IF(#REF!="NO","Low",""))</f>
        <v>#REF!</v>
      </c>
      <c r="J156" s="1" t="e">
        <f>IF(#REF! = "YES", 5, IF(#REF! = "NO", 0, ""))</f>
        <v>#REF!</v>
      </c>
      <c r="K156" s="1" t="e">
        <f>IF(#REF! = "YES", 5, IF(#REF! = "NO", 0, ""))</f>
        <v>#REF!</v>
      </c>
    </row>
    <row r="157" spans="7:11" x14ac:dyDescent="0.35">
      <c r="G157" s="1" t="e">
        <f>IF( OR(#REF!="National Grid",#REF! = "Mini Grid"),IF(#REF!&lt;=3,"Tier 5",IF(#REF!&lt;=14,"Tier 4","Tier 0")), "")</f>
        <v>#REF!</v>
      </c>
      <c r="I157" s="1" t="e">
        <f>IF(#REF!="YES","High",IF(#REF!="NO","Low",""))</f>
        <v>#REF!</v>
      </c>
      <c r="J157" s="1" t="e">
        <f>IF(#REF! = "YES", 5, IF(#REF! = "NO", 0, ""))</f>
        <v>#REF!</v>
      </c>
      <c r="K157" s="1" t="e">
        <f>IF(#REF! = "YES", 5, IF(#REF! = "NO", 0, ""))</f>
        <v>#REF!</v>
      </c>
    </row>
    <row r="158" spans="7:11" x14ac:dyDescent="0.35">
      <c r="G158" s="1" t="e">
        <f>IF( OR(#REF!="National Grid",#REF! = "Mini Grid"),IF(#REF!&lt;=3,"Tier 5",IF(#REF!&lt;=14,"Tier 4","Tier 0")), "")</f>
        <v>#REF!</v>
      </c>
      <c r="I158" s="1" t="e">
        <f>IF(#REF!="YES","High",IF(#REF!="NO","Low",""))</f>
        <v>#REF!</v>
      </c>
      <c r="J158" s="1" t="e">
        <f>IF(#REF! = "YES", 5, IF(#REF! = "NO", 0, ""))</f>
        <v>#REF!</v>
      </c>
      <c r="K158" s="1" t="e">
        <f>IF(#REF! = "YES", 5, IF(#REF! = "NO", 0, ""))</f>
        <v>#REF!</v>
      </c>
    </row>
    <row r="159" spans="7:11" x14ac:dyDescent="0.35">
      <c r="G159" s="1" t="e">
        <f>IF( OR(#REF!="National Grid",#REF! = "Mini Grid"),IF(#REF!&lt;=3,"Tier 5",IF(#REF!&lt;=14,"Tier 4","Tier 0")), "")</f>
        <v>#REF!</v>
      </c>
      <c r="I159" s="1" t="e">
        <f>IF(#REF!="YES","High",IF(#REF!="NO","Low",""))</f>
        <v>#REF!</v>
      </c>
      <c r="J159" s="1" t="e">
        <f>IF(#REF! = "YES", 5, IF(#REF! = "NO", 0, ""))</f>
        <v>#REF!</v>
      </c>
      <c r="K159" s="1" t="e">
        <f>IF(#REF! = "YES", 5, IF(#REF! = "NO", 0, ""))</f>
        <v>#REF!</v>
      </c>
    </row>
    <row r="160" spans="7:11" x14ac:dyDescent="0.35">
      <c r="G160" s="1" t="e">
        <f>IF( OR(#REF!="National Grid",#REF! = "Mini Grid"),IF(#REF!&lt;=3,"Tier 5",IF(#REF!&lt;=14,"Tier 4","Tier 0")), "")</f>
        <v>#REF!</v>
      </c>
      <c r="I160" s="1" t="e">
        <f>IF(#REF!="YES","High",IF(#REF!="NO","Low",""))</f>
        <v>#REF!</v>
      </c>
      <c r="J160" s="1" t="e">
        <f>IF(#REF! = "YES", 5, IF(#REF! = "NO", 0, ""))</f>
        <v>#REF!</v>
      </c>
      <c r="K160" s="1" t="e">
        <f>IF(#REF! = "YES", 5, IF(#REF! = "NO", 0, ""))</f>
        <v>#REF!</v>
      </c>
    </row>
    <row r="161" spans="7:11" x14ac:dyDescent="0.35">
      <c r="G161" s="1" t="e">
        <f>IF( OR(#REF!="National Grid",#REF! = "Mini Grid"),IF(#REF!&lt;=3,"Tier 5",IF(#REF!&lt;=14,"Tier 4","Tier 0")), "")</f>
        <v>#REF!</v>
      </c>
      <c r="I161" s="1" t="e">
        <f>IF(#REF!="YES","High",IF(#REF!="NO","Low",""))</f>
        <v>#REF!</v>
      </c>
      <c r="J161" s="1" t="e">
        <f>IF(#REF! = "YES", 5, IF(#REF! = "NO", 0, ""))</f>
        <v>#REF!</v>
      </c>
      <c r="K161" s="1" t="e">
        <f>IF(#REF! = "YES", 5, IF(#REF! = "NO", 0, ""))</f>
        <v>#REF!</v>
      </c>
    </row>
    <row r="162" spans="7:11" x14ac:dyDescent="0.35">
      <c r="G162" s="1" t="e">
        <f>IF( OR(#REF!="National Grid",#REF! = "Mini Grid"),IF(#REF!&lt;=3,"Tier 5",IF(#REF!&lt;=14,"Tier 4","Tier 0")), "")</f>
        <v>#REF!</v>
      </c>
      <c r="I162" s="1" t="e">
        <f>IF(#REF!="YES","High",IF(#REF!="NO","Low",""))</f>
        <v>#REF!</v>
      </c>
      <c r="J162" s="1" t="e">
        <f>IF(#REF! = "YES", 5, IF(#REF! = "NO", 0, ""))</f>
        <v>#REF!</v>
      </c>
      <c r="K162" s="1" t="e">
        <f>IF(#REF! = "YES", 5, IF(#REF! = "NO", 0, ""))</f>
        <v>#REF!</v>
      </c>
    </row>
    <row r="163" spans="7:11" x14ac:dyDescent="0.35">
      <c r="G163" s="1" t="e">
        <f>IF( OR(#REF!="National Grid",#REF! = "Mini Grid"),IF(#REF!&lt;=3,"Tier 5",IF(#REF!&lt;=14,"Tier 4","Tier 0")), "")</f>
        <v>#REF!</v>
      </c>
      <c r="I163" s="1" t="e">
        <f>IF(#REF!="YES","High",IF(#REF!="NO","Low",""))</f>
        <v>#REF!</v>
      </c>
      <c r="J163" s="1" t="e">
        <f>IF(#REF! = "YES", 5, IF(#REF! = "NO", 0, ""))</f>
        <v>#REF!</v>
      </c>
      <c r="K163" s="1" t="e">
        <f>IF(#REF! = "YES", 5, IF(#REF! = "NO", 0, ""))</f>
        <v>#REF!</v>
      </c>
    </row>
    <row r="164" spans="7:11" x14ac:dyDescent="0.35">
      <c r="G164" s="1" t="e">
        <f>IF( OR(#REF!="National Grid",#REF! = "Mini Grid"),IF(#REF!&lt;=3,"Tier 5",IF(#REF!&lt;=14,"Tier 4","Tier 0")), "")</f>
        <v>#REF!</v>
      </c>
      <c r="I164" s="1" t="e">
        <f>IF(#REF!="YES","High",IF(#REF!="NO","Low",""))</f>
        <v>#REF!</v>
      </c>
      <c r="J164" s="1" t="e">
        <f>IF(#REF! = "YES", 5, IF(#REF! = "NO", 0, ""))</f>
        <v>#REF!</v>
      </c>
      <c r="K164" s="1" t="e">
        <f>IF(#REF! = "YES", 5, IF(#REF! = "NO", 0, ""))</f>
        <v>#REF!</v>
      </c>
    </row>
    <row r="165" spans="7:11" x14ac:dyDescent="0.35">
      <c r="G165" s="1" t="e">
        <f>IF( OR(#REF!="National Grid",#REF! = "Mini Grid"),IF(#REF!&lt;=3,"Tier 5",IF(#REF!&lt;=14,"Tier 4","Tier 0")), "")</f>
        <v>#REF!</v>
      </c>
      <c r="I165" s="1" t="e">
        <f>IF(#REF!="YES","High",IF(#REF!="NO","Low",""))</f>
        <v>#REF!</v>
      </c>
      <c r="J165" s="1" t="e">
        <f>IF(#REF! = "YES", 5, IF(#REF! = "NO", 0, ""))</f>
        <v>#REF!</v>
      </c>
      <c r="K165" s="1" t="e">
        <f>IF(#REF! = "YES", 5, IF(#REF! = "NO", 0, ""))</f>
        <v>#REF!</v>
      </c>
    </row>
    <row r="166" spans="7:11" x14ac:dyDescent="0.35">
      <c r="G166" s="1" t="e">
        <f>IF( OR(#REF!="National Grid",#REF! = "Mini Grid"),IF(#REF!&lt;=3,"Tier 5",IF(#REF!&lt;=14,"Tier 4","Tier 0")), "")</f>
        <v>#REF!</v>
      </c>
      <c r="I166" s="1" t="e">
        <f>IF(#REF!="YES","High",IF(#REF!="NO","Low",""))</f>
        <v>#REF!</v>
      </c>
      <c r="J166" s="1" t="e">
        <f>IF(#REF! = "YES", 5, IF(#REF! = "NO", 0, ""))</f>
        <v>#REF!</v>
      </c>
      <c r="K166" s="1" t="e">
        <f>IF(#REF! = "YES", 5, IF(#REF! = "NO", 0, ""))</f>
        <v>#REF!</v>
      </c>
    </row>
    <row r="167" spans="7:11" x14ac:dyDescent="0.35">
      <c r="G167" s="1" t="e">
        <f>IF( OR(#REF!="National Grid",#REF! = "Mini Grid"),IF(#REF!&lt;=3,"Tier 5",IF(#REF!&lt;=14,"Tier 4","Tier 0")), "")</f>
        <v>#REF!</v>
      </c>
      <c r="I167" s="1" t="e">
        <f>IF(#REF!="YES","High",IF(#REF!="NO","Low",""))</f>
        <v>#REF!</v>
      </c>
      <c r="J167" s="1" t="e">
        <f>IF(#REF! = "YES", 5, IF(#REF! = "NO", 0, ""))</f>
        <v>#REF!</v>
      </c>
      <c r="K167" s="1" t="e">
        <f>IF(#REF! = "YES", 5, IF(#REF! = "NO", 0, ""))</f>
        <v>#REF!</v>
      </c>
    </row>
    <row r="168" spans="7:11" x14ac:dyDescent="0.35">
      <c r="G168" s="1" t="e">
        <f>IF( OR(#REF!="National Grid",#REF! = "Mini Grid"),IF(#REF!&lt;=3,"Tier 5",IF(#REF!&lt;=14,"Tier 4","Tier 0")), "")</f>
        <v>#REF!</v>
      </c>
      <c r="I168" s="1" t="e">
        <f>IF(#REF!="YES","High",IF(#REF!="NO","Low",""))</f>
        <v>#REF!</v>
      </c>
      <c r="J168" s="1" t="e">
        <f>IF(#REF! = "YES", 5, IF(#REF! = "NO", 0, ""))</f>
        <v>#REF!</v>
      </c>
      <c r="K168" s="1" t="e">
        <f>IF(#REF! = "YES", 5, IF(#REF! = "NO", 0, ""))</f>
        <v>#REF!</v>
      </c>
    </row>
    <row r="169" spans="7:11" x14ac:dyDescent="0.35">
      <c r="G169" s="1" t="e">
        <f>IF( OR(#REF!="National Grid",#REF! = "Mini Grid"),IF(#REF!&lt;=3,"Tier 5",IF(#REF!&lt;=14,"Tier 4","Tier 0")), "")</f>
        <v>#REF!</v>
      </c>
      <c r="I169" s="1" t="e">
        <f>IF(#REF!="YES","High",IF(#REF!="NO","Low",""))</f>
        <v>#REF!</v>
      </c>
      <c r="J169" s="1" t="e">
        <f>IF(#REF! = "YES", 5, IF(#REF! = "NO", 0, ""))</f>
        <v>#REF!</v>
      </c>
      <c r="K169" s="1" t="e">
        <f>IF(#REF! = "YES", 5, IF(#REF! = "NO", 0, ""))</f>
        <v>#REF!</v>
      </c>
    </row>
    <row r="170" spans="7:11" x14ac:dyDescent="0.35">
      <c r="G170" s="1" t="e">
        <f>IF( OR(#REF!="National Grid",#REF! = "Mini Grid"),IF(#REF!&lt;=3,"Tier 5",IF(#REF!&lt;=14,"Tier 4","Tier 0")), "")</f>
        <v>#REF!</v>
      </c>
      <c r="I170" s="1" t="e">
        <f>IF(#REF!="YES","High",IF(#REF!="NO","Low",""))</f>
        <v>#REF!</v>
      </c>
      <c r="J170" s="1" t="e">
        <f>IF(#REF! = "YES", 5, IF(#REF! = "NO", 0, ""))</f>
        <v>#REF!</v>
      </c>
      <c r="K170" s="1" t="e">
        <f>IF(#REF! = "YES", 5, IF(#REF! = "NO", 0, ""))</f>
        <v>#REF!</v>
      </c>
    </row>
    <row r="171" spans="7:11" x14ac:dyDescent="0.35">
      <c r="G171" s="1" t="e">
        <f>IF( OR(#REF!="National Grid",#REF! = "Mini Grid"),IF(#REF!&lt;=3,"Tier 5",IF(#REF!&lt;=14,"Tier 4","Tier 0")), "")</f>
        <v>#REF!</v>
      </c>
      <c r="I171" s="1" t="e">
        <f>IF(#REF!="YES","High",IF(#REF!="NO","Low",""))</f>
        <v>#REF!</v>
      </c>
      <c r="J171" s="1" t="e">
        <f>IF(#REF! = "YES", 5, IF(#REF! = "NO", 0, ""))</f>
        <v>#REF!</v>
      </c>
      <c r="K171" s="1" t="e">
        <f>IF(#REF! = "YES", 5, IF(#REF! = "NO", 0, ""))</f>
        <v>#REF!</v>
      </c>
    </row>
    <row r="172" spans="7:11" x14ac:dyDescent="0.35">
      <c r="G172" s="1" t="e">
        <f>IF( OR(#REF!="National Grid",#REF! = "Mini Grid"),IF(#REF!&lt;=3,"Tier 5",IF(#REF!&lt;=14,"Tier 4","Tier 0")), "")</f>
        <v>#REF!</v>
      </c>
      <c r="I172" s="1" t="e">
        <f>IF(#REF!="YES","High",IF(#REF!="NO","Low",""))</f>
        <v>#REF!</v>
      </c>
      <c r="J172" s="1" t="e">
        <f>IF(#REF! = "YES", 5, IF(#REF! = "NO", 0, ""))</f>
        <v>#REF!</v>
      </c>
      <c r="K172" s="1" t="e">
        <f>IF(#REF! = "YES", 5, IF(#REF! = "NO", 0, ""))</f>
        <v>#REF!</v>
      </c>
    </row>
    <row r="173" spans="7:11" x14ac:dyDescent="0.35">
      <c r="G173" s="1" t="e">
        <f>IF( OR(#REF!="National Grid",#REF! = "Mini Grid"),IF(#REF!&lt;=3,"Tier 5",IF(#REF!&lt;=14,"Tier 4","Tier 0")), "")</f>
        <v>#REF!</v>
      </c>
      <c r="I173" s="1" t="e">
        <f>IF(#REF!="YES","High",IF(#REF!="NO","Low",""))</f>
        <v>#REF!</v>
      </c>
      <c r="J173" s="1" t="e">
        <f>IF(#REF! = "YES", 5, IF(#REF! = "NO", 0, ""))</f>
        <v>#REF!</v>
      </c>
      <c r="K173" s="1" t="e">
        <f>IF(#REF! = "YES", 5, IF(#REF! = "NO", 0, ""))</f>
        <v>#REF!</v>
      </c>
    </row>
    <row r="174" spans="7:11" x14ac:dyDescent="0.35">
      <c r="G174" s="1" t="e">
        <f>IF( OR(#REF!="National Grid",#REF! = "Mini Grid"),IF(#REF!&lt;=3,"Tier 5",IF(#REF!&lt;=14,"Tier 4","Tier 0")), "")</f>
        <v>#REF!</v>
      </c>
      <c r="I174" s="1" t="e">
        <f>IF(#REF!="YES","High",IF(#REF!="NO","Low",""))</f>
        <v>#REF!</v>
      </c>
      <c r="J174" s="1" t="e">
        <f>IF(#REF! = "YES", 5, IF(#REF! = "NO", 0, ""))</f>
        <v>#REF!</v>
      </c>
      <c r="K174" s="1" t="e">
        <f>IF(#REF! = "YES", 5, IF(#REF! = "NO", 0, ""))</f>
        <v>#REF!</v>
      </c>
    </row>
    <row r="175" spans="7:11" x14ac:dyDescent="0.35">
      <c r="G175" s="1" t="e">
        <f>IF( OR(#REF!="National Grid",#REF! = "Mini Grid"),IF(#REF!&lt;=3,"Tier 5",IF(#REF!&lt;=14,"Tier 4","Tier 0")), "")</f>
        <v>#REF!</v>
      </c>
      <c r="I175" s="1" t="e">
        <f>IF(#REF!="YES","High",IF(#REF!="NO","Low",""))</f>
        <v>#REF!</v>
      </c>
      <c r="J175" s="1" t="e">
        <f>IF(#REF! = "YES", 5, IF(#REF! = "NO", 0, ""))</f>
        <v>#REF!</v>
      </c>
      <c r="K175" s="1" t="e">
        <f>IF(#REF! = "YES", 5, IF(#REF! = "NO", 0, ""))</f>
        <v>#REF!</v>
      </c>
    </row>
    <row r="176" spans="7:11" x14ac:dyDescent="0.35">
      <c r="G176" s="1" t="e">
        <f>IF( OR(#REF!="National Grid",#REF! = "Mini Grid"),IF(#REF!&lt;=3,"Tier 5",IF(#REF!&lt;=14,"Tier 4","Tier 0")), "")</f>
        <v>#REF!</v>
      </c>
      <c r="I176" s="1" t="e">
        <f>IF(#REF!="YES","High",IF(#REF!="NO","Low",""))</f>
        <v>#REF!</v>
      </c>
      <c r="J176" s="1" t="e">
        <f>IF(#REF! = "YES", 5, IF(#REF! = "NO", 0, ""))</f>
        <v>#REF!</v>
      </c>
      <c r="K176" s="1" t="e">
        <f>IF(#REF! = "YES", 5, IF(#REF! = "NO", 0, ""))</f>
        <v>#REF!</v>
      </c>
    </row>
    <row r="177" spans="7:11" x14ac:dyDescent="0.35">
      <c r="G177" s="1" t="e">
        <f>IF( OR(#REF!="National Grid",#REF! = "Mini Grid"),IF(#REF!&lt;=3,"Tier 5",IF(#REF!&lt;=14,"Tier 4","Tier 0")), "")</f>
        <v>#REF!</v>
      </c>
      <c r="I177" s="1" t="e">
        <f>IF(#REF!="YES","High",IF(#REF!="NO","Low",""))</f>
        <v>#REF!</v>
      </c>
      <c r="J177" s="1" t="e">
        <f>IF(#REF! = "YES", 5, IF(#REF! = "NO", 0, ""))</f>
        <v>#REF!</v>
      </c>
      <c r="K177" s="1" t="e">
        <f>IF(#REF! = "YES", 5, IF(#REF! = "NO", 0, ""))</f>
        <v>#REF!</v>
      </c>
    </row>
    <row r="178" spans="7:11" x14ac:dyDescent="0.35">
      <c r="G178" s="1" t="e">
        <f>IF( OR(#REF!="National Grid",#REF! = "Mini Grid"),IF(#REF!&lt;=3,"Tier 5",IF(#REF!&lt;=14,"Tier 4","Tier 0")), "")</f>
        <v>#REF!</v>
      </c>
      <c r="I178" s="1" t="e">
        <f>IF(#REF!="YES","High",IF(#REF!="NO","Low",""))</f>
        <v>#REF!</v>
      </c>
      <c r="J178" s="1" t="e">
        <f>IF(#REF! = "YES", 5, IF(#REF! = "NO", 0, ""))</f>
        <v>#REF!</v>
      </c>
      <c r="K178" s="1" t="e">
        <f>IF(#REF! = "YES", 5, IF(#REF! = "NO", 0, ""))</f>
        <v>#REF!</v>
      </c>
    </row>
    <row r="179" spans="7:11" x14ac:dyDescent="0.35">
      <c r="G179" s="1" t="e">
        <f>IF( OR(#REF!="National Grid",#REF! = "Mini Grid"),IF(#REF!&lt;=3,"Tier 5",IF(#REF!&lt;=14,"Tier 4","Tier 0")), "")</f>
        <v>#REF!</v>
      </c>
      <c r="I179" s="1" t="e">
        <f>IF(#REF!="YES","High",IF(#REF!="NO","Low",""))</f>
        <v>#REF!</v>
      </c>
      <c r="J179" s="1" t="e">
        <f>IF(#REF! = "YES", 5, IF(#REF! = "NO", 0, ""))</f>
        <v>#REF!</v>
      </c>
      <c r="K179" s="1" t="e">
        <f>IF(#REF! = "YES", 5, IF(#REF! = "NO", 0, ""))</f>
        <v>#REF!</v>
      </c>
    </row>
    <row r="180" spans="7:11" x14ac:dyDescent="0.35">
      <c r="G180" s="1" t="e">
        <f>IF( OR(#REF!="National Grid",#REF! = "Mini Grid"),IF(#REF!&lt;=3,"Tier 5",IF(#REF!&lt;=14,"Tier 4","Tier 0")), "")</f>
        <v>#REF!</v>
      </c>
      <c r="I180" s="1" t="e">
        <f>IF(#REF!="YES","High",IF(#REF!="NO","Low",""))</f>
        <v>#REF!</v>
      </c>
      <c r="J180" s="1" t="e">
        <f>IF(#REF! = "YES", 5, IF(#REF! = "NO", 0, ""))</f>
        <v>#REF!</v>
      </c>
      <c r="K180" s="1" t="e">
        <f>IF(#REF! = "YES", 5, IF(#REF! = "NO", 0, ""))</f>
        <v>#REF!</v>
      </c>
    </row>
    <row r="181" spans="7:11" x14ac:dyDescent="0.35">
      <c r="G181" s="1" t="e">
        <f>IF( OR(#REF!="National Grid",#REF! = "Mini Grid"),IF(#REF!&lt;=3,"Tier 5",IF(#REF!&lt;=14,"Tier 4","Tier 0")), "")</f>
        <v>#REF!</v>
      </c>
      <c r="I181" s="1" t="e">
        <f>IF(#REF!="YES","High",IF(#REF!="NO","Low",""))</f>
        <v>#REF!</v>
      </c>
      <c r="J181" s="1" t="e">
        <f>IF(#REF! = "YES", 5, IF(#REF! = "NO", 0, ""))</f>
        <v>#REF!</v>
      </c>
      <c r="K181" s="1" t="e">
        <f>IF(#REF! = "YES", 5, IF(#REF! = "NO", 0, ""))</f>
        <v>#REF!</v>
      </c>
    </row>
    <row r="182" spans="7:11" x14ac:dyDescent="0.35">
      <c r="G182" s="1" t="e">
        <f>IF( OR(#REF!="National Grid",#REF! = "Mini Grid"),IF(#REF!&lt;=3,"Tier 5",IF(#REF!&lt;=14,"Tier 4","Tier 0")), "")</f>
        <v>#REF!</v>
      </c>
      <c r="I182" s="1" t="e">
        <f>IF(#REF!="YES","High",IF(#REF!="NO","Low",""))</f>
        <v>#REF!</v>
      </c>
      <c r="J182" s="1" t="e">
        <f>IF(#REF! = "YES", 5, IF(#REF! = "NO", 0, ""))</f>
        <v>#REF!</v>
      </c>
      <c r="K182" s="1" t="e">
        <f>IF(#REF! = "YES", 5, IF(#REF! = "NO", 0, ""))</f>
        <v>#REF!</v>
      </c>
    </row>
    <row r="183" spans="7:11" x14ac:dyDescent="0.35">
      <c r="G183" s="1" t="e">
        <f>IF( OR(#REF!="National Grid",#REF! = "Mini Grid"),IF(#REF!&lt;=3,"Tier 5",IF(#REF!&lt;=14,"Tier 4","Tier 0")), "")</f>
        <v>#REF!</v>
      </c>
      <c r="I183" s="1" t="e">
        <f>IF(#REF!="YES","High",IF(#REF!="NO","Low",""))</f>
        <v>#REF!</v>
      </c>
      <c r="J183" s="1" t="e">
        <f>IF(#REF! = "YES", 5, IF(#REF! = "NO", 0, ""))</f>
        <v>#REF!</v>
      </c>
      <c r="K183" s="1" t="e">
        <f>IF(#REF! = "YES", 5, IF(#REF! = "NO", 0, ""))</f>
        <v>#REF!</v>
      </c>
    </row>
    <row r="184" spans="7:11" x14ac:dyDescent="0.35">
      <c r="G184" s="1" t="e">
        <f>IF( OR(#REF!="National Grid",#REF! = "Mini Grid"),IF(#REF!&lt;=3,"Tier 5",IF(#REF!&lt;=14,"Tier 4","Tier 0")), "")</f>
        <v>#REF!</v>
      </c>
      <c r="I184" s="1" t="e">
        <f>IF(#REF!="YES","High",IF(#REF!="NO","Low",""))</f>
        <v>#REF!</v>
      </c>
      <c r="J184" s="1" t="e">
        <f>IF(#REF! = "YES", 5, IF(#REF! = "NO", 0, ""))</f>
        <v>#REF!</v>
      </c>
      <c r="K184" s="1" t="e">
        <f>IF(#REF! = "YES", 5, IF(#REF! = "NO", 0, ""))</f>
        <v>#REF!</v>
      </c>
    </row>
    <row r="185" spans="7:11" x14ac:dyDescent="0.35">
      <c r="G185" s="1" t="e">
        <f>IF( OR(#REF!="National Grid",#REF! = "Mini Grid"),IF(#REF!&lt;=3,"Tier 5",IF(#REF!&lt;=14,"Tier 4","Tier 0")), "")</f>
        <v>#REF!</v>
      </c>
      <c r="I185" s="1" t="e">
        <f>IF(#REF!="YES","High",IF(#REF!="NO","Low",""))</f>
        <v>#REF!</v>
      </c>
      <c r="J185" s="1" t="e">
        <f>IF(#REF! = "YES", 5, IF(#REF! = "NO", 0, ""))</f>
        <v>#REF!</v>
      </c>
      <c r="K185" s="1" t="e">
        <f>IF(#REF! = "YES", 5, IF(#REF! = "NO", 0, ""))</f>
        <v>#REF!</v>
      </c>
    </row>
    <row r="186" spans="7:11" x14ac:dyDescent="0.35">
      <c r="G186" s="1" t="e">
        <f>IF( OR(#REF!="National Grid",#REF! = "Mini Grid"),IF(#REF!&lt;=3,"Tier 5",IF(#REF!&lt;=14,"Tier 4","Tier 0")), "")</f>
        <v>#REF!</v>
      </c>
      <c r="I186" s="1" t="e">
        <f>IF(#REF!="YES","High",IF(#REF!="NO","Low",""))</f>
        <v>#REF!</v>
      </c>
      <c r="J186" s="1" t="e">
        <f>IF(#REF! = "YES", 5, IF(#REF! = "NO", 0, ""))</f>
        <v>#REF!</v>
      </c>
      <c r="K186" s="1" t="e">
        <f>IF(#REF! = "YES", 5, IF(#REF! = "NO", 0, ""))</f>
        <v>#REF!</v>
      </c>
    </row>
    <row r="187" spans="7:11" x14ac:dyDescent="0.35">
      <c r="G187" s="1" t="e">
        <f>IF( OR(#REF!="National Grid",#REF! = "Mini Grid"),IF(#REF!&lt;=3,"Tier 5",IF(#REF!&lt;=14,"Tier 4","Tier 0")), "")</f>
        <v>#REF!</v>
      </c>
      <c r="I187" s="1" t="e">
        <f>IF(#REF!="YES","High",IF(#REF!="NO","Low",""))</f>
        <v>#REF!</v>
      </c>
      <c r="J187" s="1" t="e">
        <f>IF(#REF! = "YES", 5, IF(#REF! = "NO", 0, ""))</f>
        <v>#REF!</v>
      </c>
      <c r="K187" s="1" t="e">
        <f>IF(#REF! = "YES", 5, IF(#REF! = "NO", 0, ""))</f>
        <v>#REF!</v>
      </c>
    </row>
    <row r="188" spans="7:11" x14ac:dyDescent="0.35">
      <c r="G188" s="1" t="e">
        <f>IF( OR(#REF!="National Grid",#REF! = "Mini Grid"),IF(#REF!&lt;=3,"Tier 5",IF(#REF!&lt;=14,"Tier 4","Tier 0")), "")</f>
        <v>#REF!</v>
      </c>
      <c r="I188" s="1" t="e">
        <f>IF(#REF!="YES","High",IF(#REF!="NO","Low",""))</f>
        <v>#REF!</v>
      </c>
      <c r="J188" s="1" t="e">
        <f>IF(#REF! = "YES", 5, IF(#REF! = "NO", 0, ""))</f>
        <v>#REF!</v>
      </c>
      <c r="K188" s="1" t="e">
        <f>IF(#REF! = "YES", 5, IF(#REF! = "NO", 0, ""))</f>
        <v>#REF!</v>
      </c>
    </row>
    <row r="189" spans="7:11" x14ac:dyDescent="0.35">
      <c r="G189" s="1" t="e">
        <f>IF( OR(#REF!="National Grid",#REF! = "Mini Grid"),IF(#REF!&lt;=3,"Tier 5",IF(#REF!&lt;=14,"Tier 4","Tier 0")), "")</f>
        <v>#REF!</v>
      </c>
      <c r="I189" s="1" t="e">
        <f>IF(#REF!="YES","High",IF(#REF!="NO","Low",""))</f>
        <v>#REF!</v>
      </c>
      <c r="J189" s="1" t="e">
        <f>IF(#REF! = "YES", 5, IF(#REF! = "NO", 0, ""))</f>
        <v>#REF!</v>
      </c>
      <c r="K189" s="1" t="e">
        <f>IF(#REF! = "YES", 5, IF(#REF! = "NO", 0, ""))</f>
        <v>#REF!</v>
      </c>
    </row>
    <row r="190" spans="7:11" x14ac:dyDescent="0.35">
      <c r="G190" s="1" t="e">
        <f>IF( OR(#REF!="National Grid",#REF! = "Mini Grid"),IF(#REF!&lt;=3,"Tier 5",IF(#REF!&lt;=14,"Tier 4","Tier 0")), "")</f>
        <v>#REF!</v>
      </c>
      <c r="I190" s="1" t="e">
        <f>IF(#REF!="YES","High",IF(#REF!="NO","Low",""))</f>
        <v>#REF!</v>
      </c>
      <c r="J190" s="1" t="e">
        <f>IF(#REF! = "YES", 5, IF(#REF! = "NO", 0, ""))</f>
        <v>#REF!</v>
      </c>
      <c r="K190" s="1" t="e">
        <f>IF(#REF! = "YES", 5, IF(#REF! = "NO", 0, ""))</f>
        <v>#REF!</v>
      </c>
    </row>
    <row r="191" spans="7:11" x14ac:dyDescent="0.35">
      <c r="G191" s="1" t="e">
        <f>IF( OR(#REF!="National Grid",#REF! = "Mini Grid"),IF(#REF!&lt;=3,"Tier 5",IF(#REF!&lt;=14,"Tier 4","Tier 0")), "")</f>
        <v>#REF!</v>
      </c>
      <c r="I191" s="1" t="e">
        <f>IF(#REF!="YES","High",IF(#REF!="NO","Low",""))</f>
        <v>#REF!</v>
      </c>
      <c r="J191" s="1" t="e">
        <f>IF(#REF! = "YES", 5, IF(#REF! = "NO", 0, ""))</f>
        <v>#REF!</v>
      </c>
      <c r="K191" s="1" t="e">
        <f>IF(#REF! = "YES", 5, IF(#REF! = "NO", 0, ""))</f>
        <v>#REF!</v>
      </c>
    </row>
    <row r="192" spans="7:11" x14ac:dyDescent="0.35">
      <c r="G192" s="1" t="e">
        <f>IF( OR(#REF!="National Grid",#REF! = "Mini Grid"),IF(#REF!&lt;=3,"Tier 5",IF(#REF!&lt;=14,"Tier 4","Tier 0")), "")</f>
        <v>#REF!</v>
      </c>
      <c r="I192" s="1" t="e">
        <f>IF(#REF!="YES","High",IF(#REF!="NO","Low",""))</f>
        <v>#REF!</v>
      </c>
      <c r="J192" s="1" t="e">
        <f>IF(#REF! = "YES", 5, IF(#REF! = "NO", 0, ""))</f>
        <v>#REF!</v>
      </c>
      <c r="K192" s="1" t="e">
        <f>IF(#REF! = "YES", 5, IF(#REF! = "NO", 0, ""))</f>
        <v>#REF!</v>
      </c>
    </row>
    <row r="193" spans="7:11" x14ac:dyDescent="0.35">
      <c r="G193" s="1" t="e">
        <f>IF( OR(#REF!="National Grid",#REF! = "Mini Grid"),IF(#REF!&lt;=3,"Tier 5",IF(#REF!&lt;=14,"Tier 4","Tier 0")), "")</f>
        <v>#REF!</v>
      </c>
      <c r="I193" s="1" t="e">
        <f>IF(#REF!="YES","High",IF(#REF!="NO","Low",""))</f>
        <v>#REF!</v>
      </c>
      <c r="J193" s="1" t="e">
        <f>IF(#REF! = "YES", 5, IF(#REF! = "NO", 0, ""))</f>
        <v>#REF!</v>
      </c>
      <c r="K193" s="1" t="e">
        <f>IF(#REF! = "YES", 5, IF(#REF! = "NO", 0, ""))</f>
        <v>#REF!</v>
      </c>
    </row>
    <row r="194" spans="7:11" x14ac:dyDescent="0.35">
      <c r="G194" s="1" t="e">
        <f>IF( OR(#REF!="National Grid",#REF! = "Mini Grid"),IF(#REF!&lt;=3,"Tier 5",IF(#REF!&lt;=14,"Tier 4","Tier 0")), "")</f>
        <v>#REF!</v>
      </c>
      <c r="I194" s="1" t="e">
        <f>IF(#REF!="YES","High",IF(#REF!="NO","Low",""))</f>
        <v>#REF!</v>
      </c>
      <c r="J194" s="1" t="e">
        <f>IF(#REF! = "YES", 5, IF(#REF! = "NO", 0, ""))</f>
        <v>#REF!</v>
      </c>
      <c r="K194" s="1" t="e">
        <f>IF(#REF! = "YES", 5, IF(#REF! = "NO", 0, ""))</f>
        <v>#REF!</v>
      </c>
    </row>
    <row r="195" spans="7:11" x14ac:dyDescent="0.35">
      <c r="G195" s="1" t="e">
        <f>IF( OR(#REF!="National Grid",#REF! = "Mini Grid"),IF(#REF!&lt;=3,"Tier 5",IF(#REF!&lt;=14,"Tier 4","Tier 0")), "")</f>
        <v>#REF!</v>
      </c>
      <c r="I195" s="1" t="e">
        <f>IF(#REF!="YES","High",IF(#REF!="NO","Low",""))</f>
        <v>#REF!</v>
      </c>
      <c r="J195" s="1" t="e">
        <f>IF(#REF! = "YES", 5, IF(#REF! = "NO", 0, ""))</f>
        <v>#REF!</v>
      </c>
      <c r="K195" s="1" t="e">
        <f>IF(#REF! = "YES", 5, IF(#REF! = "NO", 0, ""))</f>
        <v>#REF!</v>
      </c>
    </row>
    <row r="196" spans="7:11" x14ac:dyDescent="0.35">
      <c r="G196" s="1" t="e">
        <f>IF( OR(#REF!="National Grid",#REF! = "Mini Grid"),IF(#REF!&lt;=3,"Tier 5",IF(#REF!&lt;=14,"Tier 4","Tier 0")), "")</f>
        <v>#REF!</v>
      </c>
      <c r="I196" s="1" t="e">
        <f>IF(#REF!="YES","High",IF(#REF!="NO","Low",""))</f>
        <v>#REF!</v>
      </c>
      <c r="J196" s="1" t="e">
        <f>IF(#REF! = "YES", 5, IF(#REF! = "NO", 0, ""))</f>
        <v>#REF!</v>
      </c>
      <c r="K196" s="1" t="e">
        <f>IF(#REF! = "YES", 5, IF(#REF! = "NO", 0, ""))</f>
        <v>#REF!</v>
      </c>
    </row>
    <row r="197" spans="7:11" x14ac:dyDescent="0.35">
      <c r="G197" s="1" t="e">
        <f>IF( OR(#REF!="National Grid",#REF! = "Mini Grid"),IF(#REF!&lt;=3,"Tier 5",IF(#REF!&lt;=14,"Tier 4","Tier 0")), "")</f>
        <v>#REF!</v>
      </c>
      <c r="I197" s="1" t="e">
        <f>IF(#REF!="YES","High",IF(#REF!="NO","Low",""))</f>
        <v>#REF!</v>
      </c>
      <c r="J197" s="1" t="e">
        <f>IF(#REF! = "YES", 5, IF(#REF! = "NO", 0, ""))</f>
        <v>#REF!</v>
      </c>
      <c r="K197" s="1" t="e">
        <f>IF(#REF! = "YES", 5, IF(#REF! = "NO", 0, ""))</f>
        <v>#REF!</v>
      </c>
    </row>
    <row r="198" spans="7:11" x14ac:dyDescent="0.35">
      <c r="G198" s="1" t="e">
        <f>IF( OR(#REF!="National Grid",#REF! = "Mini Grid"),IF(#REF!&lt;=3,"Tier 5",IF(#REF!&lt;=14,"Tier 4","Tier 0")), "")</f>
        <v>#REF!</v>
      </c>
      <c r="I198" s="1" t="e">
        <f>IF(#REF!="YES","High",IF(#REF!="NO","Low",""))</f>
        <v>#REF!</v>
      </c>
      <c r="J198" s="1" t="e">
        <f>IF(#REF! = "YES", 5, IF(#REF! = "NO", 0, ""))</f>
        <v>#REF!</v>
      </c>
      <c r="K198" s="1" t="e">
        <f>IF(#REF! = "YES", 5, IF(#REF! = "NO", 0, ""))</f>
        <v>#REF!</v>
      </c>
    </row>
    <row r="199" spans="7:11" x14ac:dyDescent="0.35">
      <c r="G199" s="1" t="e">
        <f>IF( OR(#REF!="National Grid",#REF! = "Mini Grid"),IF(#REF!&lt;=3,"Tier 5",IF(#REF!&lt;=14,"Tier 4","Tier 0")), "")</f>
        <v>#REF!</v>
      </c>
      <c r="I199" s="1" t="e">
        <f>IF(#REF!="YES","High",IF(#REF!="NO","Low",""))</f>
        <v>#REF!</v>
      </c>
      <c r="J199" s="1" t="e">
        <f>IF(#REF! = "YES", 5, IF(#REF! = "NO", 0, ""))</f>
        <v>#REF!</v>
      </c>
      <c r="K199" s="1" t="e">
        <f>IF(#REF! = "YES", 5, IF(#REF! = "NO", 0, ""))</f>
        <v>#REF!</v>
      </c>
    </row>
    <row r="200" spans="7:11" x14ac:dyDescent="0.35">
      <c r="G200" s="1" t="e">
        <f>IF( OR(#REF!="National Grid",#REF! = "Mini Grid"),IF(#REF!&lt;=3,"Tier 5",IF(#REF!&lt;=14,"Tier 4","Tier 0")), "")</f>
        <v>#REF!</v>
      </c>
      <c r="I200" s="1" t="e">
        <f>IF(#REF!="YES","High",IF(#REF!="NO","Low",""))</f>
        <v>#REF!</v>
      </c>
      <c r="J200" s="1" t="e">
        <f>IF(#REF! = "YES", 5, IF(#REF! = "NO", 0, ""))</f>
        <v>#REF!</v>
      </c>
      <c r="K200" s="1" t="e">
        <f>IF(#REF! = "YES", 5, IF(#REF! = "NO", 0, ""))</f>
        <v>#REF!</v>
      </c>
    </row>
    <row r="201" spans="7:11" x14ac:dyDescent="0.35">
      <c r="G201" s="1" t="e">
        <f>IF( OR(#REF!="National Grid",#REF! = "Mini Grid"),IF(#REF!&lt;=3,"Tier 5",IF(#REF!&lt;=14,"Tier 4","Tier 0")), "")</f>
        <v>#REF!</v>
      </c>
      <c r="I201" s="1" t="e">
        <f>IF(#REF!="YES","High",IF(#REF!="NO","Low",""))</f>
        <v>#REF!</v>
      </c>
      <c r="J201" s="1" t="e">
        <f>IF(#REF! = "YES", 5, IF(#REF! = "NO", 0, ""))</f>
        <v>#REF!</v>
      </c>
      <c r="K201" s="1" t="e">
        <f>IF(#REF! = "YES", 5, IF(#REF! = "NO", 0, ""))</f>
        <v>#REF!</v>
      </c>
    </row>
    <row r="202" spans="7:11" x14ac:dyDescent="0.35">
      <c r="G202" s="1" t="e">
        <f>IF( OR(#REF!="National Grid",#REF! = "Mini Grid"),IF(#REF!&lt;=3,"Tier 5",IF(#REF!&lt;=14,"Tier 4","Tier 0")), "")</f>
        <v>#REF!</v>
      </c>
      <c r="I202" s="1" t="e">
        <f>IF(#REF!="YES","High",IF(#REF!="NO","Low",""))</f>
        <v>#REF!</v>
      </c>
      <c r="J202" s="1" t="e">
        <f>IF(#REF! = "YES", 5, IF(#REF! = "NO", 0, ""))</f>
        <v>#REF!</v>
      </c>
      <c r="K202" s="1" t="e">
        <f>IF(#REF! = "YES", 5, IF(#REF! = "NO", 0, ""))</f>
        <v>#REF!</v>
      </c>
    </row>
    <row r="203" spans="7:11" x14ac:dyDescent="0.35">
      <c r="G203" s="1" t="e">
        <f>IF( OR(#REF!="National Grid",#REF! = "Mini Grid"),IF(#REF!&lt;=3,"Tier 5",IF(#REF!&lt;=14,"Tier 4","Tier 0")), "")</f>
        <v>#REF!</v>
      </c>
      <c r="I203" s="1" t="e">
        <f>IF(#REF!="YES","High",IF(#REF!="NO","Low",""))</f>
        <v>#REF!</v>
      </c>
      <c r="J203" s="1" t="e">
        <f>IF(#REF! = "YES", 5, IF(#REF! = "NO", 0, ""))</f>
        <v>#REF!</v>
      </c>
      <c r="K203" s="1" t="e">
        <f>IF(#REF! = "YES", 5, IF(#REF! = "NO", 0, ""))</f>
        <v>#REF!</v>
      </c>
    </row>
    <row r="204" spans="7:11" x14ac:dyDescent="0.35">
      <c r="G204" s="1" t="e">
        <f>IF( OR(#REF!="National Grid",#REF! = "Mini Grid"),IF(#REF!&lt;=3,"Tier 5",IF(#REF!&lt;=14,"Tier 4","Tier 0")), "")</f>
        <v>#REF!</v>
      </c>
      <c r="I204" s="1" t="e">
        <f>IF(#REF!="YES","High",IF(#REF!="NO","Low",""))</f>
        <v>#REF!</v>
      </c>
      <c r="J204" s="1" t="e">
        <f>IF(#REF! = "YES", 5, IF(#REF! = "NO", 0, ""))</f>
        <v>#REF!</v>
      </c>
      <c r="K204" s="1" t="e">
        <f>IF(#REF! = "YES", 5, IF(#REF! = "NO", 0, ""))</f>
        <v>#REF!</v>
      </c>
    </row>
    <row r="205" spans="7:11" x14ac:dyDescent="0.35">
      <c r="G205" s="1" t="e">
        <f>IF( OR(#REF!="National Grid",#REF! = "Mini Grid"),IF(#REF!&lt;=3,"Tier 5",IF(#REF!&lt;=14,"Tier 4","Tier 0")), "")</f>
        <v>#REF!</v>
      </c>
      <c r="I205" s="1" t="e">
        <f>IF(#REF!="YES","High",IF(#REF!="NO","Low",""))</f>
        <v>#REF!</v>
      </c>
      <c r="J205" s="1" t="e">
        <f>IF(#REF! = "YES", 5, IF(#REF! = "NO", 0, ""))</f>
        <v>#REF!</v>
      </c>
      <c r="K205" s="1" t="e">
        <f>IF(#REF! = "YES", 5, IF(#REF! = "NO", 0, ""))</f>
        <v>#REF!</v>
      </c>
    </row>
    <row r="206" spans="7:11" x14ac:dyDescent="0.35">
      <c r="G206" s="1" t="e">
        <f>IF( OR(#REF!="National Grid",#REF! = "Mini Grid"),IF(#REF!&lt;=3,"Tier 5",IF(#REF!&lt;=14,"Tier 4","Tier 0")), "")</f>
        <v>#REF!</v>
      </c>
      <c r="I206" s="1" t="e">
        <f>IF(#REF!="YES","High",IF(#REF!="NO","Low",""))</f>
        <v>#REF!</v>
      </c>
      <c r="J206" s="1" t="e">
        <f>IF(#REF! = "YES", 5, IF(#REF! = "NO", 0, ""))</f>
        <v>#REF!</v>
      </c>
      <c r="K206" s="1" t="e">
        <f>IF(#REF! = "YES", 5, IF(#REF! = "NO", 0, ""))</f>
        <v>#REF!</v>
      </c>
    </row>
    <row r="207" spans="7:11" x14ac:dyDescent="0.35">
      <c r="G207" s="1" t="e">
        <f>IF( OR(#REF!="National Grid",#REF! = "Mini Grid"),IF(#REF!&lt;=3,"Tier 5",IF(#REF!&lt;=14,"Tier 4","Tier 0")), "")</f>
        <v>#REF!</v>
      </c>
      <c r="I207" s="1" t="e">
        <f>IF(#REF!="YES","High",IF(#REF!="NO","Low",""))</f>
        <v>#REF!</v>
      </c>
      <c r="J207" s="1" t="e">
        <f>IF(#REF! = "YES", 5, IF(#REF! = "NO", 0, ""))</f>
        <v>#REF!</v>
      </c>
      <c r="K207" s="1" t="e">
        <f>IF(#REF! = "YES", 5, IF(#REF! = "NO", 0, ""))</f>
        <v>#REF!</v>
      </c>
    </row>
    <row r="208" spans="7:11" x14ac:dyDescent="0.35">
      <c r="G208" s="1" t="e">
        <f>IF( OR(#REF!="National Grid",#REF! = "Mini Grid"),IF(#REF!&lt;=3,"Tier 5",IF(#REF!&lt;=14,"Tier 4","Tier 0")), "")</f>
        <v>#REF!</v>
      </c>
      <c r="I208" s="1" t="e">
        <f>IF(#REF!="YES","High",IF(#REF!="NO","Low",""))</f>
        <v>#REF!</v>
      </c>
      <c r="J208" s="1" t="e">
        <f>IF(#REF! = "YES", 5, IF(#REF! = "NO", 0, ""))</f>
        <v>#REF!</v>
      </c>
      <c r="K208" s="1" t="e">
        <f>IF(#REF! = "YES", 5, IF(#REF! = "NO", 0, ""))</f>
        <v>#REF!</v>
      </c>
    </row>
    <row r="209" spans="7:11" x14ac:dyDescent="0.35">
      <c r="G209" s="1" t="e">
        <f>IF( OR(#REF!="National Grid",#REF! = "Mini Grid"),IF(#REF!&lt;=3,"Tier 5",IF(#REF!&lt;=14,"Tier 4","Tier 0")), "")</f>
        <v>#REF!</v>
      </c>
      <c r="I209" s="1" t="e">
        <f>IF(#REF!="YES","High",IF(#REF!="NO","Low",""))</f>
        <v>#REF!</v>
      </c>
      <c r="J209" s="1" t="e">
        <f>IF(#REF! = "YES", 5, IF(#REF! = "NO", 0, ""))</f>
        <v>#REF!</v>
      </c>
      <c r="K209" s="1" t="e">
        <f>IF(#REF! = "YES", 5, IF(#REF! = "NO", 0, ""))</f>
        <v>#REF!</v>
      </c>
    </row>
    <row r="210" spans="7:11" x14ac:dyDescent="0.35">
      <c r="G210" s="1" t="e">
        <f>IF( OR(#REF!="National Grid",#REF! = "Mini Grid"),IF(#REF!&lt;=3,"Tier 5",IF(#REF!&lt;=14,"Tier 4","Tier 0")), "")</f>
        <v>#REF!</v>
      </c>
      <c r="I210" s="1" t="e">
        <f>IF(#REF!="YES","High",IF(#REF!="NO","Low",""))</f>
        <v>#REF!</v>
      </c>
      <c r="J210" s="1" t="e">
        <f>IF(#REF! = "YES", 5, IF(#REF! = "NO", 0, ""))</f>
        <v>#REF!</v>
      </c>
      <c r="K210" s="1" t="e">
        <f>IF(#REF! = "YES", 5, IF(#REF! = "NO", 0, ""))</f>
        <v>#REF!</v>
      </c>
    </row>
    <row r="211" spans="7:11" x14ac:dyDescent="0.35">
      <c r="G211" s="1" t="e">
        <f>IF( OR(#REF!="National Grid",#REF! = "Mini Grid"),IF(#REF!&lt;=3,"Tier 5",IF(#REF!&lt;=14,"Tier 4","Tier 0")), "")</f>
        <v>#REF!</v>
      </c>
      <c r="I211" s="1" t="e">
        <f>IF(#REF!="YES","High",IF(#REF!="NO","Low",""))</f>
        <v>#REF!</v>
      </c>
      <c r="J211" s="1" t="e">
        <f>IF(#REF! = "YES", 5, IF(#REF! = "NO", 0, ""))</f>
        <v>#REF!</v>
      </c>
      <c r="K211" s="1" t="e">
        <f>IF(#REF! = "YES", 5, IF(#REF! = "NO", 0, ""))</f>
        <v>#REF!</v>
      </c>
    </row>
  </sheetData>
  <mergeCells count="11">
    <mergeCell ref="C1:D1"/>
    <mergeCell ref="E1:F1"/>
    <mergeCell ref="X1:Y2"/>
    <mergeCell ref="Z1:AA1"/>
    <mergeCell ref="X14:Z14"/>
    <mergeCell ref="X27:Z27"/>
    <mergeCell ref="X15:Z15"/>
    <mergeCell ref="AB1:AE1"/>
    <mergeCell ref="AB2:AC2"/>
    <mergeCell ref="AD2:AE2"/>
    <mergeCell ref="X12:Y12"/>
  </mergeCells>
  <phoneticPr fontId="16" type="noConversion"/>
  <conditionalFormatting sqref="B2:B100">
    <cfRule type="containsText" dxfId="12" priority="1" operator="containsText" text="0">
      <formula>NOT(ISERROR(SEARCH("0",B2)))</formula>
    </cfRule>
    <cfRule type="containsText" dxfId="11" priority="10" operator="containsText" text="0">
      <formula>NOT(ISERROR(SEARCH("0",B2)))</formula>
    </cfRule>
  </conditionalFormatting>
  <conditionalFormatting sqref="G44:G100 I38:I100 K38:K100">
    <cfRule type="containsText" dxfId="10" priority="16" operator="containsText" text="Low">
      <formula>NOT(ISERROR(SEARCH("Low",G38)))</formula>
    </cfRule>
    <cfRule type="containsText" dxfId="9" priority="17" operator="containsText" text="High">
      <formula>NOT(ISERROR(SEARCH("High",G38)))</formula>
    </cfRule>
  </conditionalFormatting>
  <conditionalFormatting sqref="G44:G100">
    <cfRule type="containsText" dxfId="8" priority="9" operator="containsText" text="Very High">
      <formula>NOT(ISERROR(SEARCH("Very High",G44)))</formula>
    </cfRule>
  </conditionalFormatting>
  <conditionalFormatting sqref="G3:H3 J4:J16 J3:K3">
    <cfRule type="containsText" dxfId="7" priority="2" operator="containsText" text="Low">
      <formula>NOT(ISERROR(SEARCH("Low",G3)))</formula>
    </cfRule>
    <cfRule type="containsText" dxfId="6" priority="3" operator="containsText" text="High">
      <formula>NOT(ISERROR(SEARCH("High",G3)))</formula>
    </cfRule>
  </conditionalFormatting>
  <conditionalFormatting sqref="B3:B100">
    <cfRule type="cellIs" dxfId="5" priority="11" operator="equal">
      <formula>5</formula>
    </cfRule>
    <cfRule type="cellIs" dxfId="4" priority="12" operator="equal">
      <formula>4</formula>
    </cfRule>
    <cfRule type="cellIs" dxfId="3" priority="13" operator="equal">
      <formula>3</formula>
    </cfRule>
    <cfRule type="cellIs" dxfId="2" priority="14" operator="equal">
      <formula>2</formula>
    </cfRule>
    <cfRule type="cellIs" dxfId="1" priority="15" operator="equal">
      <formula>1</formula>
    </cfRule>
  </conditionalFormatting>
  <dataValidations count="1">
    <dataValidation type="list" allowBlank="1" showInputMessage="1" showErrorMessage="1" sqref="X15" xr:uid="{E0B8B355-3B8F-451F-A1EE-980BBC67CA43}">
      <formula1>$AR$1:$AT$1</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3A9C1-9E6F-4691-843F-0654D546583A}">
  <sheetPr codeName="Foglio3"/>
  <dimension ref="A1:JV206"/>
  <sheetViews>
    <sheetView zoomScale="80" zoomScaleNormal="80" workbookViewId="0">
      <selection activeCell="O9" sqref="O9"/>
    </sheetView>
  </sheetViews>
  <sheetFormatPr defaultRowHeight="14.5" x14ac:dyDescent="0.35"/>
  <cols>
    <col min="1" max="1" width="5.54296875" customWidth="1"/>
    <col min="10" max="10" width="10.54296875" bestFit="1" customWidth="1"/>
    <col min="12" max="12" width="10.453125" bestFit="1" customWidth="1"/>
    <col min="13" max="13" width="9.54296875" bestFit="1" customWidth="1"/>
    <col min="17" max="17" width="29.54296875" bestFit="1" customWidth="1"/>
    <col min="18" max="18" width="10.453125" customWidth="1"/>
    <col min="19" max="19" width="10.453125" bestFit="1" customWidth="1"/>
    <col min="20" max="20" width="9.90625" bestFit="1" customWidth="1"/>
    <col min="28" max="28" width="11.54296875" bestFit="1" customWidth="1"/>
    <col min="29" max="29" width="10.54296875" bestFit="1" customWidth="1"/>
    <col min="32" max="32" width="16.54296875" bestFit="1" customWidth="1"/>
    <col min="33" max="33" width="19.6328125" bestFit="1" customWidth="1"/>
    <col min="34" max="34" width="13.6328125" bestFit="1" customWidth="1"/>
    <col min="35" max="35" width="15.6328125" bestFit="1" customWidth="1"/>
    <col min="36" max="36" width="16.36328125" bestFit="1" customWidth="1"/>
    <col min="37" max="37" width="15.6328125" bestFit="1" customWidth="1"/>
    <col min="38" max="38" width="16.36328125" bestFit="1" customWidth="1"/>
    <col min="39" max="40" width="15.6328125" bestFit="1" customWidth="1"/>
    <col min="41" max="42" width="13.453125" bestFit="1" customWidth="1"/>
    <col min="43" max="43" width="25.6328125" style="180" bestFit="1" customWidth="1"/>
    <col min="44" max="44" width="25.6328125" bestFit="1" customWidth="1"/>
    <col min="45" max="45" width="25" bestFit="1" customWidth="1"/>
    <col min="47" max="47" width="11.36328125" bestFit="1" customWidth="1"/>
    <col min="48" max="48" width="10.54296875" customWidth="1"/>
    <col min="49" max="49" width="12.54296875" style="180" bestFit="1" customWidth="1"/>
    <col min="50" max="50" width="26.90625" customWidth="1"/>
    <col min="51" max="51" width="26.6328125" style="180" bestFit="1" customWidth="1"/>
    <col min="52" max="52" width="27.36328125" style="1" bestFit="1" customWidth="1"/>
    <col min="55" max="55" width="12.54296875" style="1" bestFit="1" customWidth="1"/>
    <col min="59" max="59" width="12.6328125" bestFit="1" customWidth="1"/>
    <col min="61" max="61" width="12.6328125" hidden="1" customWidth="1"/>
    <col min="62" max="62" width="12.36328125" hidden="1" customWidth="1"/>
    <col min="63" max="63" width="0" hidden="1" customWidth="1"/>
    <col min="64" max="65" width="9" hidden="1" customWidth="1"/>
    <col min="66" max="66" width="0" hidden="1" customWidth="1"/>
    <col min="67" max="68" width="9" hidden="1" customWidth="1"/>
    <col min="69" max="69" width="0" hidden="1" customWidth="1"/>
    <col min="70" max="70" width="9.54296875" hidden="1" customWidth="1"/>
    <col min="71" max="71" width="11.6328125" hidden="1" customWidth="1"/>
    <col min="72" max="72" width="0" hidden="1" customWidth="1"/>
    <col min="73" max="73" width="11.6328125" hidden="1" customWidth="1"/>
    <col min="74" max="74" width="0" hidden="1" customWidth="1"/>
    <col min="75" max="75" width="10.453125" hidden="1" customWidth="1"/>
    <col min="76" max="76" width="11.6328125" hidden="1" customWidth="1"/>
    <col min="77" max="87" width="0" hidden="1" customWidth="1"/>
    <col min="89" max="89" width="13.6328125" bestFit="1" customWidth="1"/>
    <col min="90" max="90" width="9.36328125" bestFit="1" customWidth="1"/>
    <col min="91" max="91" width="12.36328125" bestFit="1" customWidth="1"/>
    <col min="92" max="92" width="14.36328125" bestFit="1" customWidth="1"/>
    <col min="93" max="93" width="11" bestFit="1" customWidth="1"/>
    <col min="94" max="94" width="12.36328125" bestFit="1" customWidth="1"/>
    <col min="96" max="96" width="9.36328125" bestFit="1" customWidth="1"/>
    <col min="97" max="97" width="12.36328125" bestFit="1" customWidth="1"/>
    <col min="98" max="98" width="14.36328125" bestFit="1" customWidth="1"/>
    <col min="99" max="99" width="11" bestFit="1" customWidth="1"/>
    <col min="100" max="100" width="7.6328125" bestFit="1" customWidth="1"/>
    <col min="102" max="102" width="17.6328125" customWidth="1"/>
    <col min="104" max="105" width="13.6328125" customWidth="1"/>
    <col min="110" max="110" width="10.6328125" bestFit="1" customWidth="1"/>
    <col min="114" max="114" width="9.54296875" bestFit="1" customWidth="1"/>
    <col min="119" max="119" width="12.453125" bestFit="1" customWidth="1"/>
    <col min="121" max="121" width="9.54296875" bestFit="1" customWidth="1"/>
    <col min="122" max="122" width="9.36328125" bestFit="1" customWidth="1"/>
    <col min="125" max="125" width="9.36328125" bestFit="1" customWidth="1"/>
    <col min="127" max="127" width="8.90625" style="210"/>
    <col min="128" max="128" width="9.36328125" style="210" bestFit="1" customWidth="1"/>
    <col min="137" max="138" width="8.90625" style="210"/>
    <col min="139" max="139" width="12" bestFit="1" customWidth="1"/>
    <col min="147" max="148" width="8.90625" style="210"/>
    <col min="162" max="162" width="12" bestFit="1" customWidth="1"/>
    <col min="166" max="166" width="12" bestFit="1" customWidth="1"/>
    <col min="169" max="169" width="12" bestFit="1" customWidth="1"/>
    <col min="172" max="172" width="12" bestFit="1" customWidth="1"/>
    <col min="181" max="181" width="9.54296875" bestFit="1" customWidth="1"/>
    <col min="182" max="183" width="9.6328125" bestFit="1" customWidth="1"/>
    <col min="184" max="184" width="4.90625" bestFit="1" customWidth="1"/>
    <col min="185" max="185" width="12" bestFit="1" customWidth="1"/>
    <col min="187" max="187" width="12" bestFit="1" customWidth="1"/>
    <col min="190" max="190" width="12" bestFit="1" customWidth="1"/>
    <col min="192" max="192" width="15.6328125" bestFit="1" customWidth="1"/>
    <col min="196" max="196" width="15.6328125" bestFit="1" customWidth="1"/>
  </cols>
  <sheetData>
    <row r="1" spans="1:203" ht="24" thickBot="1" x14ac:dyDescent="0.5">
      <c r="A1" s="1" t="s">
        <v>249</v>
      </c>
      <c r="B1" s="44" t="s">
        <v>250</v>
      </c>
      <c r="C1" s="45" t="s">
        <v>251</v>
      </c>
      <c r="D1" s="45" t="s">
        <v>252</v>
      </c>
      <c r="E1" s="45" t="s">
        <v>253</v>
      </c>
      <c r="F1" s="45" t="s">
        <v>254</v>
      </c>
      <c r="G1" s="45" t="s">
        <v>255</v>
      </c>
      <c r="H1" s="45" t="s">
        <v>256</v>
      </c>
      <c r="I1" s="45" t="s">
        <v>257</v>
      </c>
      <c r="J1" s="45" t="s">
        <v>258</v>
      </c>
      <c r="K1" s="45" t="s">
        <v>259</v>
      </c>
      <c r="L1" s="45" t="s">
        <v>260</v>
      </c>
      <c r="M1" s="46" t="s">
        <v>261</v>
      </c>
      <c r="R1" s="111" t="s">
        <v>250</v>
      </c>
      <c r="S1" s="111" t="s">
        <v>251</v>
      </c>
      <c r="T1" s="111" t="s">
        <v>262</v>
      </c>
      <c r="U1" s="111" t="s">
        <v>263</v>
      </c>
      <c r="V1" s="111" t="s">
        <v>254</v>
      </c>
      <c r="W1" s="111" t="s">
        <v>255</v>
      </c>
      <c r="X1" s="111" t="s">
        <v>256</v>
      </c>
      <c r="Y1" s="111" t="s">
        <v>257</v>
      </c>
      <c r="Z1" s="111" t="s">
        <v>258</v>
      </c>
      <c r="AA1" s="111" t="s">
        <v>259</v>
      </c>
      <c r="AB1" s="111" t="s">
        <v>260</v>
      </c>
      <c r="AC1" s="111" t="s">
        <v>261</v>
      </c>
      <c r="AF1" s="154"/>
      <c r="AG1" s="153"/>
      <c r="AH1" s="153"/>
      <c r="AI1" s="156"/>
      <c r="AJ1" s="156"/>
      <c r="AK1" s="158"/>
      <c r="AL1" s="342"/>
      <c r="AM1" t="s">
        <v>127</v>
      </c>
      <c r="AN1" t="s">
        <v>128</v>
      </c>
      <c r="AO1" t="s">
        <v>127</v>
      </c>
      <c r="AP1" t="s">
        <v>128</v>
      </c>
      <c r="AQ1" s="723" t="s">
        <v>128</v>
      </c>
      <c r="AR1" s="724"/>
      <c r="AS1" s="724"/>
      <c r="AT1" s="724"/>
      <c r="AU1" s="724"/>
      <c r="AV1" s="724"/>
      <c r="AW1" s="725"/>
      <c r="AX1" s="726" t="s">
        <v>205</v>
      </c>
      <c r="AY1" s="726"/>
      <c r="AZ1" s="726"/>
      <c r="BA1" s="726"/>
      <c r="BB1" s="726"/>
      <c r="BC1" s="726"/>
      <c r="BD1" s="726"/>
      <c r="BE1" s="726"/>
      <c r="BF1" s="726"/>
      <c r="BG1" s="727"/>
      <c r="CK1" s="728" t="s">
        <v>264</v>
      </c>
      <c r="CL1" s="729"/>
      <c r="CM1" s="729"/>
      <c r="CN1" s="729"/>
      <c r="CO1" s="729"/>
      <c r="CP1" s="729"/>
      <c r="CQ1" s="729"/>
      <c r="CR1" s="729"/>
      <c r="CS1" s="729"/>
      <c r="CT1" s="729"/>
      <c r="CU1" s="729"/>
      <c r="CV1" s="730"/>
      <c r="CX1" s="732" t="s">
        <v>265</v>
      </c>
      <c r="CY1" s="733"/>
      <c r="CZ1" s="733"/>
      <c r="DA1" s="733"/>
      <c r="DB1" s="733"/>
      <c r="DC1" s="733"/>
      <c r="DD1" s="733"/>
      <c r="DE1" s="733"/>
      <c r="DF1" s="733"/>
      <c r="DG1" s="733"/>
      <c r="DH1" s="733"/>
      <c r="DI1" s="733"/>
      <c r="DJ1" s="733"/>
      <c r="DK1" s="733"/>
      <c r="DL1" s="733"/>
      <c r="DM1" s="733"/>
      <c r="DN1" s="733"/>
      <c r="DO1" s="734"/>
      <c r="DQ1" s="717" t="s">
        <v>266</v>
      </c>
      <c r="DR1" s="718"/>
      <c r="DS1" s="718"/>
      <c r="DT1" s="718"/>
      <c r="DU1" s="718"/>
      <c r="DV1" s="718"/>
      <c r="DW1" s="718"/>
      <c r="DX1" s="718"/>
      <c r="DY1" s="719"/>
      <c r="EA1" s="717" t="s">
        <v>267</v>
      </c>
      <c r="EB1" s="718"/>
      <c r="EC1" s="718"/>
      <c r="ED1" s="718"/>
      <c r="EE1" s="718"/>
      <c r="EF1" s="718"/>
      <c r="EG1" s="718"/>
      <c r="EH1" s="718"/>
      <c r="EI1" s="719"/>
      <c r="EK1" s="717" t="s">
        <v>268</v>
      </c>
      <c r="EL1" s="718"/>
      <c r="EM1" s="718"/>
      <c r="EN1" s="718"/>
      <c r="EO1" s="718"/>
      <c r="EP1" s="718"/>
      <c r="EQ1" s="718"/>
      <c r="ER1" s="718"/>
      <c r="ES1" s="719"/>
      <c r="EU1" s="717" t="s">
        <v>269</v>
      </c>
      <c r="EV1" s="718"/>
      <c r="EW1" s="718"/>
      <c r="EX1" s="718"/>
      <c r="EY1" s="718"/>
      <c r="EZ1" s="718"/>
      <c r="FA1" s="718"/>
      <c r="FB1" s="718"/>
      <c r="FC1" s="719"/>
      <c r="FE1" s="717" t="s">
        <v>270</v>
      </c>
      <c r="FF1" s="718"/>
      <c r="FG1" s="718"/>
      <c r="FH1" s="718"/>
      <c r="FI1" s="718"/>
      <c r="FJ1" s="718"/>
      <c r="FK1" s="718"/>
      <c r="FL1" s="718"/>
      <c r="FM1" s="719"/>
      <c r="FO1" s="717" t="s">
        <v>271</v>
      </c>
      <c r="FP1" s="718"/>
      <c r="FQ1" s="718"/>
      <c r="FR1" s="718"/>
      <c r="FS1" s="718"/>
      <c r="FT1" s="718"/>
      <c r="FU1" s="718"/>
      <c r="FV1" s="718"/>
      <c r="FW1" s="719"/>
      <c r="FY1" s="717" t="s">
        <v>272</v>
      </c>
      <c r="FZ1" s="718"/>
      <c r="GA1" s="718"/>
      <c r="GB1" s="719"/>
      <c r="GC1" s="718" t="s">
        <v>273</v>
      </c>
      <c r="GD1" s="718"/>
      <c r="GE1" s="719"/>
      <c r="GF1" s="718" t="s">
        <v>274</v>
      </c>
      <c r="GG1" s="718"/>
      <c r="GH1" s="719"/>
      <c r="GJ1" t="s">
        <v>275</v>
      </c>
      <c r="GR1" t="str">
        <f t="shared" ref="GR1:GU2" si="0">FY1</f>
        <v>COLUMN CHART - OUTPUT - ALL</v>
      </c>
      <c r="GS1">
        <f t="shared" si="0"/>
        <v>0</v>
      </c>
      <c r="GT1">
        <f t="shared" si="0"/>
        <v>0</v>
      </c>
      <c r="GU1">
        <f t="shared" si="0"/>
        <v>0</v>
      </c>
    </row>
    <row r="2" spans="1:203" s="192" customFormat="1" ht="43.25" customHeight="1" thickBot="1" x14ac:dyDescent="0.4">
      <c r="A2" s="320">
        <v>0</v>
      </c>
      <c r="B2" s="321">
        <f>SUMIF(NASA_results!$D$2:$D$745, A2, NASA_results!$E$2:$E$745) /31</f>
        <v>21.786451612903221</v>
      </c>
      <c r="C2" s="322">
        <f>SUMIF(NASA_results!$D$746:$D$1417, A2, NASA_results!$E$746:$E$1417)/28</f>
        <v>21.803928571428571</v>
      </c>
      <c r="D2" s="322">
        <f>SUMIF(NASA_results!$D$1418:$D$2161, A2, NASA_results!$E$1418:$E$2161)/31</f>
        <v>21.236451612903231</v>
      </c>
      <c r="E2" s="322">
        <f>SUMIF(NASA_results!$D$2162:$D$2881, A2, NASA_results!$E$2162:$E$2881)/30</f>
        <v>20.047000000000004</v>
      </c>
      <c r="F2" s="322">
        <f>SUMIF(NASA_results!$D$2882:$D$3625, A2, NASA_results!$E$2882:$E$3625)/31</f>
        <v>16.719677419354841</v>
      </c>
      <c r="G2" s="322">
        <f>SUMIF(NASA_results!$D$3626:$D$4345, A2, NASA_results!$E$3626:$E$4345)/30</f>
        <v>15.660666666666668</v>
      </c>
      <c r="H2" s="322">
        <f>SUMIF(NASA_results!$D$4346:$D$5089, A2, NASA_results!$E$4346:$E$5089)/31</f>
        <v>15.426129032258066</v>
      </c>
      <c r="I2" s="322">
        <f>SUMIF(NASA_results!$D$5090:$D$5833,A2, NASA_results!$E$5090:$E$5833)/31</f>
        <v>17.058387096774194</v>
      </c>
      <c r="J2" s="322">
        <f>SUMIF(NASA_results!$D$5834:$D$6553,A2,NASA_results!$E$5834:$E$6553)/30</f>
        <v>18.938666666666666</v>
      </c>
      <c r="K2" s="322">
        <f>SUMIF(NASA_results!$D$6554:$D$7297,A2,NASA_results!$E$6554:$E$7297)/31</f>
        <v>20.744838709677417</v>
      </c>
      <c r="L2" s="322">
        <f>SUMIF(NASA_results!$D$7298:$D$8017,A2,NASA_results!$E$7298:$E$8017)/30</f>
        <v>22.542333333333342</v>
      </c>
      <c r="M2" s="323">
        <f>SUMIF(NASA_results!$D$8018:$D$8761, A2, NASA_results!$E$8018:$E$8761)/31</f>
        <v>23.033548387096776</v>
      </c>
      <c r="N2" s="192" t="s">
        <v>26</v>
      </c>
      <c r="Q2" s="324" t="s">
        <v>276</v>
      </c>
      <c r="R2" s="325">
        <f>(COUNTIFS(B2:B25, "&gt;"&amp;$R$36,$A$2:$A$25, "&lt;"&amp;$T$34) + COUNTIFS(B2:B25, "&gt;"&amp;$R$36, $A$2:$A$25, "&gt;"&amp;$T$35))*60</f>
        <v>0</v>
      </c>
      <c r="S2" s="326">
        <f t="shared" ref="S2:AC2" si="1">(COUNTIFS(C2:C25, "&gt;"&amp;$R$36,$A$2:$A$25, "&lt;"&amp;$T$34) + COUNTIFS(C2:C25, "&gt;"&amp;$R$36, $A$2:$A$25, "&gt;"&amp;$T$35))*60</f>
        <v>0</v>
      </c>
      <c r="T2" s="326">
        <f t="shared" si="1"/>
        <v>0</v>
      </c>
      <c r="U2" s="326">
        <f t="shared" si="1"/>
        <v>0</v>
      </c>
      <c r="V2" s="326">
        <f t="shared" si="1"/>
        <v>0</v>
      </c>
      <c r="W2" s="326">
        <f t="shared" si="1"/>
        <v>0</v>
      </c>
      <c r="X2" s="326">
        <f t="shared" si="1"/>
        <v>0</v>
      </c>
      <c r="Y2" s="326">
        <f t="shared" si="1"/>
        <v>0</v>
      </c>
      <c r="Z2" s="326">
        <f t="shared" si="1"/>
        <v>0</v>
      </c>
      <c r="AA2" s="326">
        <f t="shared" si="1"/>
        <v>0</v>
      </c>
      <c r="AB2" s="326">
        <f t="shared" si="1"/>
        <v>120</v>
      </c>
      <c r="AC2" s="327">
        <f t="shared" si="1"/>
        <v>60</v>
      </c>
      <c r="AD2" s="489">
        <f>AVERAGE(R2:AC2)</f>
        <v>15</v>
      </c>
      <c r="AF2" s="328" t="s">
        <v>121</v>
      </c>
      <c r="AG2" s="328" t="s">
        <v>122</v>
      </c>
      <c r="AH2" s="328" t="s">
        <v>123</v>
      </c>
      <c r="AI2" s="316" t="s">
        <v>124</v>
      </c>
      <c r="AJ2" s="317" t="s">
        <v>125</v>
      </c>
      <c r="AK2" s="318" t="s">
        <v>124</v>
      </c>
      <c r="AL2" s="319" t="s">
        <v>126</v>
      </c>
      <c r="AM2" s="192" t="s">
        <v>277</v>
      </c>
      <c r="AN2" s="192" t="s">
        <v>277</v>
      </c>
      <c r="AO2" s="722" t="s">
        <v>278</v>
      </c>
      <c r="AP2" s="722"/>
      <c r="AQ2" s="348" t="s">
        <v>279</v>
      </c>
      <c r="AR2" s="348" t="s">
        <v>280</v>
      </c>
      <c r="AS2" s="348" t="s">
        <v>281</v>
      </c>
      <c r="AT2" s="348" t="s">
        <v>282</v>
      </c>
      <c r="AU2" s="348" t="s">
        <v>283</v>
      </c>
      <c r="AV2" s="348" t="s">
        <v>132</v>
      </c>
      <c r="AW2" s="348" t="s">
        <v>284</v>
      </c>
      <c r="AX2" s="347" t="s">
        <v>279</v>
      </c>
      <c r="AY2" s="345" t="s">
        <v>280</v>
      </c>
      <c r="AZ2" s="345" t="s">
        <v>281</v>
      </c>
      <c r="BA2" s="345"/>
      <c r="BB2" s="346" t="s">
        <v>282</v>
      </c>
      <c r="BC2" s="345" t="s">
        <v>283</v>
      </c>
      <c r="BD2" s="344" t="s">
        <v>494</v>
      </c>
      <c r="BE2" s="344" t="s">
        <v>493</v>
      </c>
      <c r="BF2" s="345" t="s">
        <v>132</v>
      </c>
      <c r="BG2" s="347" t="s">
        <v>284</v>
      </c>
      <c r="BI2"/>
      <c r="BJ2"/>
      <c r="BK2"/>
      <c r="BL2"/>
      <c r="BM2"/>
      <c r="BN2"/>
      <c r="BO2"/>
      <c r="BP2"/>
      <c r="BQ2"/>
      <c r="BR2"/>
      <c r="BS2"/>
      <c r="BT2"/>
      <c r="BU2"/>
      <c r="BV2"/>
      <c r="BW2"/>
      <c r="BX2"/>
      <c r="CK2" s="484" t="s">
        <v>206</v>
      </c>
      <c r="CL2" s="485" t="s">
        <v>35</v>
      </c>
      <c r="CM2" s="449" t="s">
        <v>36</v>
      </c>
      <c r="CN2" s="449" t="s">
        <v>38</v>
      </c>
      <c r="CO2" s="449" t="s">
        <v>37</v>
      </c>
      <c r="CP2" s="450" t="s">
        <v>285</v>
      </c>
      <c r="CR2" s="448" t="s">
        <v>35</v>
      </c>
      <c r="CS2" s="449" t="s">
        <v>36</v>
      </c>
      <c r="CT2" s="449" t="s">
        <v>38</v>
      </c>
      <c r="CU2" s="449" t="s">
        <v>37</v>
      </c>
      <c r="CV2" s="450" t="s">
        <v>285</v>
      </c>
      <c r="CX2" s="483" t="s">
        <v>286</v>
      </c>
      <c r="CY2" s="446" t="s">
        <v>227</v>
      </c>
      <c r="CZ2" s="446" t="s">
        <v>286</v>
      </c>
      <c r="DA2" s="446" t="s">
        <v>287</v>
      </c>
      <c r="DB2" s="731" t="s">
        <v>288</v>
      </c>
      <c r="DC2" s="731"/>
      <c r="DD2" s="731" t="s">
        <v>289</v>
      </c>
      <c r="DE2" s="731"/>
      <c r="DF2" s="731" t="s">
        <v>290</v>
      </c>
      <c r="DG2" s="731"/>
      <c r="DH2" s="731" t="s">
        <v>291</v>
      </c>
      <c r="DI2" s="731"/>
      <c r="DJ2" s="731" t="s">
        <v>292</v>
      </c>
      <c r="DK2" s="731"/>
      <c r="DL2" s="731" t="s">
        <v>293</v>
      </c>
      <c r="DM2" s="731"/>
      <c r="DN2" s="446" t="s">
        <v>294</v>
      </c>
      <c r="DO2" s="447" t="s">
        <v>295</v>
      </c>
      <c r="DQ2" s="448" t="s">
        <v>282</v>
      </c>
      <c r="DR2" s="449" t="s">
        <v>296</v>
      </c>
      <c r="DS2" s="720" t="s">
        <v>297</v>
      </c>
      <c r="DT2" s="720"/>
      <c r="DU2" s="720" t="s">
        <v>298</v>
      </c>
      <c r="DV2" s="720"/>
      <c r="DW2" s="721" t="s">
        <v>299</v>
      </c>
      <c r="DX2" s="721"/>
      <c r="DY2" s="450" t="s">
        <v>300</v>
      </c>
      <c r="EA2" s="448" t="s">
        <v>282</v>
      </c>
      <c r="EB2" s="449" t="s">
        <v>296</v>
      </c>
      <c r="EC2" s="720" t="s">
        <v>297</v>
      </c>
      <c r="ED2" s="720"/>
      <c r="EE2" s="720" t="s">
        <v>298</v>
      </c>
      <c r="EF2" s="720"/>
      <c r="EG2" s="721" t="s">
        <v>299</v>
      </c>
      <c r="EH2" s="721"/>
      <c r="EI2" s="450" t="s">
        <v>300</v>
      </c>
      <c r="EK2" s="448" t="s">
        <v>282</v>
      </c>
      <c r="EL2" s="449" t="s">
        <v>296</v>
      </c>
      <c r="EM2" s="720" t="s">
        <v>297</v>
      </c>
      <c r="EN2" s="720"/>
      <c r="EO2" s="720" t="s">
        <v>298</v>
      </c>
      <c r="EP2" s="720"/>
      <c r="EQ2" s="721" t="s">
        <v>299</v>
      </c>
      <c r="ER2" s="721"/>
      <c r="ES2" s="450" t="s">
        <v>300</v>
      </c>
      <c r="EU2" s="448" t="s">
        <v>282</v>
      </c>
      <c r="EV2" s="449" t="s">
        <v>296</v>
      </c>
      <c r="EW2" s="720" t="s">
        <v>297</v>
      </c>
      <c r="EX2" s="720"/>
      <c r="EY2" s="720" t="s">
        <v>298</v>
      </c>
      <c r="EZ2" s="720"/>
      <c r="FA2" s="721" t="s">
        <v>299</v>
      </c>
      <c r="FB2" s="721"/>
      <c r="FC2" s="450" t="s">
        <v>300</v>
      </c>
      <c r="FE2" s="448" t="s">
        <v>282</v>
      </c>
      <c r="FF2" s="449" t="s">
        <v>296</v>
      </c>
      <c r="FG2" s="720" t="s">
        <v>297</v>
      </c>
      <c r="FH2" s="720"/>
      <c r="FI2" s="720" t="s">
        <v>298</v>
      </c>
      <c r="FJ2" s="720"/>
      <c r="FK2" s="721" t="s">
        <v>299</v>
      </c>
      <c r="FL2" s="721"/>
      <c r="FM2" s="450" t="s">
        <v>300</v>
      </c>
      <c r="FO2" s="448" t="s">
        <v>282</v>
      </c>
      <c r="FP2" s="449" t="s">
        <v>296</v>
      </c>
      <c r="FQ2" s="720" t="s">
        <v>297</v>
      </c>
      <c r="FR2" s="720"/>
      <c r="FS2" s="720" t="s">
        <v>298</v>
      </c>
      <c r="FT2" s="720"/>
      <c r="FU2" s="721" t="s">
        <v>299</v>
      </c>
      <c r="FV2" s="721"/>
      <c r="FW2" s="450" t="s">
        <v>300</v>
      </c>
      <c r="FY2" s="436" t="s">
        <v>196</v>
      </c>
      <c r="FZ2" s="446" t="s">
        <v>301</v>
      </c>
      <c r="GA2" s="446" t="s">
        <v>302</v>
      </c>
      <c r="GB2" s="447" t="s">
        <v>303</v>
      </c>
      <c r="GC2" s="446" t="s">
        <v>196</v>
      </c>
      <c r="GD2" s="446" t="s">
        <v>222</v>
      </c>
      <c r="GE2" s="447" t="s">
        <v>303</v>
      </c>
      <c r="GF2" s="446" t="s">
        <v>196</v>
      </c>
      <c r="GG2" s="446" t="s">
        <v>222</v>
      </c>
      <c r="GH2" s="447" t="s">
        <v>303</v>
      </c>
      <c r="GJ2" s="440" t="s">
        <v>224</v>
      </c>
      <c r="GK2" s="440" t="s">
        <v>486</v>
      </c>
      <c r="GL2" s="442" t="s">
        <v>303</v>
      </c>
      <c r="GO2" s="304" t="s">
        <v>487</v>
      </c>
      <c r="GP2" s="304" t="s">
        <v>303</v>
      </c>
      <c r="GR2" s="192" t="str">
        <f t="shared" si="0"/>
        <v>ANTE</v>
      </c>
      <c r="GS2" s="192" t="str">
        <f t="shared" si="0"/>
        <v>POST PROJECT A</v>
      </c>
      <c r="GT2" s="192" t="str">
        <f t="shared" si="0"/>
        <v>POST PROJECT B</v>
      </c>
      <c r="GU2" s="192" t="str">
        <f t="shared" si="0"/>
        <v>WTC</v>
      </c>
    </row>
    <row r="3" spans="1:203" x14ac:dyDescent="0.35">
      <c r="A3" s="62">
        <v>1</v>
      </c>
      <c r="B3" s="330">
        <f>SUMIF(NASA_results!$D$2:$D$745, A3, NASA_results!$E$2:$E$745) /31</f>
        <v>21.625161290322573</v>
      </c>
      <c r="C3" s="331">
        <f>SUMIF(NASA_results!$D$746:$D$1417, A3, NASA_results!$E$746:$E$1417)/28</f>
        <v>21.655357142857135</v>
      </c>
      <c r="D3" s="331">
        <f>SUMIF(NASA_results!$D$1418:$D$2161, A3, NASA_results!$E$1418:$E$2161)/31</f>
        <v>21.078064516129029</v>
      </c>
      <c r="E3" s="331">
        <f>SUMIF(NASA_results!$D$2162:$D$2881, A3, NASA_results!$E$2162:$E$2881)/30</f>
        <v>19.812000000000001</v>
      </c>
      <c r="F3" s="331">
        <f>SUMIF(NASA_results!$D$2882:$D$3625, A3, NASA_results!$E$2882:$E$3625)/31</f>
        <v>16.511935483870968</v>
      </c>
      <c r="G3" s="331">
        <f>SUMIF(NASA_results!$D$3626:$D$4345, A3, NASA_results!$E$3626:$E$4345)/30</f>
        <v>15.456999999999999</v>
      </c>
      <c r="H3" s="331">
        <f>SUMIF(NASA_results!$D$4346:$D$5089, A3, NASA_results!$E$4346:$E$5089)/31</f>
        <v>15.17</v>
      </c>
      <c r="I3" s="331">
        <f>SUMIF(NASA_results!$D$5090:$D$5833,A3, NASA_results!$E$5090:$E$5833)/31</f>
        <v>16.83483870967742</v>
      </c>
      <c r="J3" s="331">
        <f>SUMIF(NASA_results!$D$5834:$D$6553,A3,NASA_results!$E$5834:$E$6553)/30</f>
        <v>18.706000000000003</v>
      </c>
      <c r="K3" s="331">
        <f>SUMIF(NASA_results!$D$6554:$D$7297,A3,NASA_results!$E$6554:$E$7297)/31</f>
        <v>20.449677419354838</v>
      </c>
      <c r="L3" s="331">
        <f>SUMIF(NASA_results!$D$7298:$D$8017,A3,NASA_results!$E$7298:$E$8017)/30</f>
        <v>22.215666666666667</v>
      </c>
      <c r="M3" s="332">
        <f>SUMIF(NASA_results!$D$8018:$D$8761, A3, NASA_results!$E$8018:$E$8761)/31</f>
        <v>22.820967741935483</v>
      </c>
      <c r="Q3" s="113" t="s">
        <v>304</v>
      </c>
      <c r="R3">
        <f t="shared" ref="R3:AC3" si="2">_xlfn.MINIFS($A$2:$A$25,B2:B25,"&gt;"&amp;$R$36,$A$2:$A$25,"&lt;"&amp;$T$34)*60</f>
        <v>0</v>
      </c>
      <c r="S3">
        <f t="shared" si="2"/>
        <v>0</v>
      </c>
      <c r="T3">
        <f t="shared" si="2"/>
        <v>0</v>
      </c>
      <c r="U3">
        <f t="shared" si="2"/>
        <v>0</v>
      </c>
      <c r="V3">
        <f t="shared" si="2"/>
        <v>0</v>
      </c>
      <c r="W3">
        <f t="shared" si="2"/>
        <v>0</v>
      </c>
      <c r="X3">
        <f t="shared" si="2"/>
        <v>0</v>
      </c>
      <c r="Y3">
        <f t="shared" si="2"/>
        <v>0</v>
      </c>
      <c r="Z3">
        <f t="shared" si="2"/>
        <v>0</v>
      </c>
      <c r="AA3">
        <f t="shared" si="2"/>
        <v>0</v>
      </c>
      <c r="AB3">
        <f>_xlfn.MINIFS($A$2:$A$25,L2:L25,"&gt;"&amp;$R$36,$A$2:$A$25,"&lt;"&amp;$T$34)*60</f>
        <v>360</v>
      </c>
      <c r="AC3" s="112">
        <f t="shared" si="2"/>
        <v>360</v>
      </c>
      <c r="AF3" s="5" t="str">
        <f>DSS!CG3</f>
        <v>NA_1</v>
      </c>
      <c r="AG3" s="5">
        <f>DSS!CH3</f>
        <v>35</v>
      </c>
      <c r="AH3" s="5">
        <f>DSS!CI3</f>
        <v>0</v>
      </c>
      <c r="AI3" s="5">
        <f>DSS!CJ3</f>
        <v>35</v>
      </c>
      <c r="AJ3" s="5">
        <f>DSS!CK3</f>
        <v>1</v>
      </c>
      <c r="AK3" s="5">
        <f>DSS!CL3</f>
        <v>35</v>
      </c>
      <c r="AL3" s="5">
        <f>DSS!CM3</f>
        <v>2</v>
      </c>
      <c r="AM3">
        <f t="shared" ref="AM3:AM34" si="3">AG3-AI3</f>
        <v>0</v>
      </c>
      <c r="AN3" s="5">
        <f>AG3-AK3</f>
        <v>0</v>
      </c>
      <c r="AO3">
        <f t="shared" ref="AO3:AO34" si="4">IF(AI3&lt;&gt;0, IF(AM3&lt;&gt;0,2,1),0)</f>
        <v>1</v>
      </c>
      <c r="AP3">
        <f>IF(AK3&lt;&gt;0, IF(AN3&lt;&gt;0,2,1),0)</f>
        <v>1</v>
      </c>
      <c r="AQ3" s="180" t="str">
        <f>IF(AP3=0, AF3, IF(AP3=2,AF3,""))</f>
        <v/>
      </c>
      <c r="AR3" s="180" t="str">
        <f>IF(AQ3=0,"",AQ3)</f>
        <v/>
      </c>
      <c r="AS3" s="178" t="s">
        <v>449</v>
      </c>
      <c r="AT3" t="str">
        <f>IF(AR3=AF3,AG3-AK3, "")</f>
        <v/>
      </c>
      <c r="AU3" s="181">
        <v>1</v>
      </c>
      <c r="AV3" t="str">
        <f>IF(AT3 &lt;&gt; "", AH3, "")</f>
        <v/>
      </c>
      <c r="AW3" s="180">
        <v>0</v>
      </c>
      <c r="AX3" s="180" t="str">
        <f>IF(AO3=0, AF3, IF(AO3=2,AF3,""))</f>
        <v/>
      </c>
      <c r="AY3" s="180" t="str">
        <f>IF(AX3=0,"",AX3)</f>
        <v/>
      </c>
      <c r="AZ3" s="343" t="s">
        <v>449</v>
      </c>
      <c r="BB3" t="str">
        <f>IF(AY3=AF3,AG3-AI3, "")</f>
        <v/>
      </c>
      <c r="BC3" s="181">
        <v>1</v>
      </c>
      <c r="BD3">
        <f>COUNTA(AS3:AS103)</f>
        <v>21</v>
      </c>
      <c r="BE3">
        <f>COUNTA(AZ3:AZ103)</f>
        <v>21</v>
      </c>
      <c r="BF3" t="str">
        <f>IF(BB3 &lt;&gt; "", AH3, "")</f>
        <v/>
      </c>
      <c r="BG3">
        <v>0</v>
      </c>
      <c r="CK3" s="113" t="str">
        <f>IF(INPUT!A30 = "", "", INPUT!A30)</f>
        <v>NA_1</v>
      </c>
      <c r="CL3">
        <f>IF(INPUT!A30 = "", "", DSS!S3)</f>
        <v>0</v>
      </c>
      <c r="CM3">
        <f>IF(INPUT!A30 = "", "",MIN(DSS!F3:G3))</f>
        <v>0</v>
      </c>
      <c r="CN3" t="str">
        <f>IF(INPUT!A30 = "", "",DSS!I3)</f>
        <v/>
      </c>
      <c r="CO3" t="str">
        <f>IF(INPUT!A30 = "", "",DSS!H3)</f>
        <v/>
      </c>
      <c r="CP3" s="112" t="e">
        <f>IF(INPUT!A30 = "", "",AVERAGE(DSS!J3:L3))</f>
        <v>#DIV/0!</v>
      </c>
      <c r="CQ3" s="112"/>
      <c r="CR3">
        <f>IF(INPUT!A30 = "", "",DSS!T3)</f>
        <v>1</v>
      </c>
      <c r="CS3">
        <v>5</v>
      </c>
      <c r="CT3">
        <v>5</v>
      </c>
      <c r="CU3">
        <v>5</v>
      </c>
      <c r="CV3" s="112">
        <v>5</v>
      </c>
      <c r="CX3">
        <f>IF(INPUT!B30 = "", "", INPUT!B30)</f>
        <v>35</v>
      </c>
      <c r="CY3">
        <f>IF(INPUT!B30 = "", "", INPUT!I30)</f>
        <v>100</v>
      </c>
      <c r="CZ3">
        <f>IF(INPUT!B30 = "", "", INPUT!B30)</f>
        <v>35</v>
      </c>
      <c r="DA3">
        <f>IF(INPUT!B30 = "", "", DSS!BS3)</f>
        <v>0</v>
      </c>
      <c r="DB3" cm="1">
        <f t="array" ref="DB3:DC104">_xlfn.SORTBY(CX3:CY104,CY3:CY104)</f>
        <v>35</v>
      </c>
      <c r="DC3">
        <v>100</v>
      </c>
      <c r="DD3" cm="1">
        <f t="array" ref="DD3:DE104">_xlfn.SORTBY(CZ3:DA104,DA3:DA104)</f>
        <v>35</v>
      </c>
      <c r="DE3">
        <v>0</v>
      </c>
      <c r="DF3">
        <f>IF(INPUT!B30 = "", "",DB3)</f>
        <v>35</v>
      </c>
      <c r="DG3">
        <f>IF(INPUT!B30 = "", "", DB3*DC3)</f>
        <v>3500</v>
      </c>
      <c r="DH3">
        <f>IF(INPUT!B30 = "", "", DD3)</f>
        <v>35</v>
      </c>
      <c r="DI3">
        <f>IF(INPUT!B30 = "", "", DD3*DE3)</f>
        <v>0</v>
      </c>
      <c r="DJ3" s="210">
        <v>0</v>
      </c>
      <c r="DK3" s="210">
        <v>0</v>
      </c>
      <c r="DL3" s="210">
        <v>0</v>
      </c>
      <c r="DM3" s="210">
        <v>0</v>
      </c>
      <c r="DN3">
        <f>IF(INPUT!B30 = "", "", (DJ4-DJ3)*(DK4+DK3)/2)</f>
        <v>4.2280846293419411E-2</v>
      </c>
      <c r="DO3">
        <f>IF(INPUT!B30 = "", "", (DL4-DL3)*(DM4+DM3)/2)</f>
        <v>0</v>
      </c>
      <c r="DQ3" s="310">
        <f>IF(INPUT!A30 = "", "", INPUT!B30)</f>
        <v>35</v>
      </c>
      <c r="DR3">
        <f>IF(INPUT!A30 = "", "", OUTPUT!D4*OUTPUT!L4 +OUTPUT!E4*OUTPUT!N4)</f>
        <v>1.0150000000000001</v>
      </c>
      <c r="DS3" cm="1">
        <f t="array" ref="DS3:DT103">_xlfn.SORTBY(DQ3:DR103, DR3:DR103)</f>
        <v>1</v>
      </c>
      <c r="DT3">
        <v>2.9000000000000001E-2</v>
      </c>
      <c r="DU3">
        <f>IF(INPUT!A30 = "", "", INPUT!B30)</f>
        <v>35</v>
      </c>
      <c r="DV3">
        <f>IF(INPUT!A30 = "", "", DS3*DT3)</f>
        <v>2.9000000000000001E-2</v>
      </c>
      <c r="DW3" s="210">
        <v>0</v>
      </c>
      <c r="DX3" s="210">
        <v>0</v>
      </c>
      <c r="DY3" s="311">
        <f>IF(INPUT!A30 = "", "", (DW4-DW3) * (DX4+DX3) / 2 )</f>
        <v>3.4488905343891082E-5</v>
      </c>
      <c r="EA3" s="310">
        <f>IF(INPUT!A30 = "", "", INPUT!B30)</f>
        <v>35</v>
      </c>
      <c r="EB3">
        <f>IF(INPUT!A30 = "", "", OUTPUT!H4*OUTPUT!L4 + OUTPUT!I4*OUTPUT!R4)</f>
        <v>7.3966666666666674</v>
      </c>
      <c r="EC3" cm="1">
        <f t="array" ref="EC3:ED103">_xlfn.SORTBY(EA3:EB103, EB3:EB103)</f>
        <v>1</v>
      </c>
      <c r="ED3">
        <v>6.9000000000000006E-2</v>
      </c>
      <c r="EE3">
        <f>IF(INPUT!A30 = "", "",EC3)</f>
        <v>1</v>
      </c>
      <c r="EF3">
        <f>IF(INPUT!A30 = "", "",EC3*ED3)</f>
        <v>6.9000000000000006E-2</v>
      </c>
      <c r="EG3" s="210">
        <v>0</v>
      </c>
      <c r="EH3" s="210">
        <v>0</v>
      </c>
      <c r="EI3" s="311">
        <f>IF(INPUT!A30 = "", "", (EG4-EG3) * (EH4+EH3) / 2 )</f>
        <v>4.8321287427749222E-7</v>
      </c>
      <c r="EK3" s="310">
        <f>IF(INPUT!A30 = "", "", OUTPUT!E4)</f>
        <v>35</v>
      </c>
      <c r="EL3">
        <f>IF(INPUT!A30 = "", "", OUTPUT!N4)</f>
        <v>2.9000000000000001E-2</v>
      </c>
      <c r="EM3" cm="1">
        <f t="array" ref="EM3:EN103">_xlfn.SORTBY(EK3:EL103, EL3:EL103)</f>
        <v>0</v>
      </c>
      <c r="EN3">
        <v>0</v>
      </c>
      <c r="EO3">
        <f>IF(INPUT!A30 = "", "", EM3)</f>
        <v>0</v>
      </c>
      <c r="EP3">
        <f>IF(INPUT!A30 = "", "", EN3*EM3)</f>
        <v>0</v>
      </c>
      <c r="EQ3" s="210">
        <v>0</v>
      </c>
      <c r="ER3" s="210">
        <v>0</v>
      </c>
      <c r="ES3" s="311">
        <f>IF(INPUT!A30 = "", "", (EQ4-EQ3) * (ER4+ER3) / 2 )</f>
        <v>0</v>
      </c>
      <c r="EU3" s="310">
        <f>IF(INPUT!A30 = "", "", OUTPUT!I4)</f>
        <v>35</v>
      </c>
      <c r="EV3">
        <f>IF(INPUT!A30 = "", "", OUTPUT!R4)</f>
        <v>0.21133333333333335</v>
      </c>
      <c r="EW3" cm="1">
        <f t="array" ref="EW3:EX103">_xlfn.SORTBY(EU3:EV103, EV3:EV103)</f>
        <v>0</v>
      </c>
      <c r="EX3">
        <v>0</v>
      </c>
      <c r="EY3">
        <f>IF(INPUT!A30 = "", "", EW3)</f>
        <v>0</v>
      </c>
      <c r="EZ3">
        <f>IF(INPUT!A30 = "", "", EX3*EW3)</f>
        <v>0</v>
      </c>
      <c r="FA3" s="210">
        <v>0</v>
      </c>
      <c r="FB3" s="210">
        <v>0</v>
      </c>
      <c r="FC3" s="311">
        <f>IF(INPUT!A30 = "", "", (FA4-FA3) * (FB4+FB3) / 2 )</f>
        <v>0</v>
      </c>
      <c r="FE3" s="310">
        <f>IF(INPUT!A30 = "", "", OUTPUT!E4)</f>
        <v>35</v>
      </c>
      <c r="FF3">
        <f>IF(INPUT!A30 = "", "", OUTPUT!L4)</f>
        <v>0</v>
      </c>
      <c r="FG3" cm="1">
        <f t="array" ref="FG3:FH103">_xlfn.SORTBY(FE3:FF103, FF3:FF103)</f>
        <v>35</v>
      </c>
      <c r="FH3">
        <v>0</v>
      </c>
      <c r="FI3">
        <f>IF(INPUT!A30 = "", "", FG3)</f>
        <v>35</v>
      </c>
      <c r="FJ3">
        <f>IF(INPUT!A30 = "", "", FH3*FG3)</f>
        <v>0</v>
      </c>
      <c r="FK3" s="210">
        <v>0</v>
      </c>
      <c r="FL3" s="210">
        <v>0</v>
      </c>
      <c r="FM3" s="311">
        <f>IF(INPUT!A30 = "", "", (FK4-FK3) * (FL4+FL3) / 2 )</f>
        <v>0</v>
      </c>
      <c r="FO3" s="310">
        <f>IF(INPUT!A30 = "", "", OUTPUT!I4)</f>
        <v>35</v>
      </c>
      <c r="FP3">
        <f>IF(INPUT!A30 = "", "", OUTPUT!L4)</f>
        <v>0</v>
      </c>
      <c r="FQ3" cm="1">
        <f t="array" ref="FQ3:FR103">_xlfn.SORTBY(FO3:FP103, FP3:FP103)</f>
        <v>35</v>
      </c>
      <c r="FR3">
        <v>0</v>
      </c>
      <c r="FS3">
        <f>IF(INPUT!A30 = "", "", FQ3)</f>
        <v>35</v>
      </c>
      <c r="FT3">
        <f>IF(INPUT!A30 = "", "", FR3*FQ3)</f>
        <v>0</v>
      </c>
      <c r="FU3" s="210">
        <v>0</v>
      </c>
      <c r="FV3" s="210">
        <v>0</v>
      </c>
      <c r="FW3" s="311">
        <f>IF(INPUT!A30 = "", "", (FU4-FU3) * (FV4+FV3) / 2 )</f>
        <v>0</v>
      </c>
      <c r="FY3" s="310">
        <f>IF(INPUT!A30 = "", "", OUTPUT!L4)</f>
        <v>0</v>
      </c>
      <c r="FZ3">
        <f>IF(INPUT!A30 = "", "",  OUTPUT!N4 )</f>
        <v>2.9000000000000001E-2</v>
      </c>
      <c r="GA3">
        <f>IF(INPUT!A30 = "", "",  OUTPUT!R4 )</f>
        <v>0.21133333333333335</v>
      </c>
      <c r="GB3" s="311">
        <f>IF(INPUT!A30 = "", "", OUTPUT!M4)</f>
        <v>0.17921146953405018</v>
      </c>
      <c r="GC3">
        <f>IF(INPUT!A30 = "", "", OUTPUT!E4*OUTPUT!L4)</f>
        <v>0</v>
      </c>
      <c r="GD3">
        <f>IF(INPUT!A30 = "", "", OUTPUT!E4*OUTPUT!N4)</f>
        <v>1.0150000000000001</v>
      </c>
      <c r="GE3" s="311">
        <f>IF(INPUT!A30 = "", "", OUTPUT!E4*OUTPUT!M4)</f>
        <v>6.2724014336917566</v>
      </c>
      <c r="GF3">
        <f>IF(INPUT!A30 = "", "", OUTPUT!I4*OUTPUT!L4)</f>
        <v>0</v>
      </c>
      <c r="GG3">
        <f>IF(INPUT!A30 = "", "", OUTPUT!I4*OUTPUT!R4)</f>
        <v>7.3966666666666674</v>
      </c>
      <c r="GH3" s="311">
        <f>IF(INPUT!A30 = "", "", OUTPUT!I4*OUTPUT!M4)</f>
        <v>6.2724014336917566</v>
      </c>
      <c r="GJ3" s="457" t="s">
        <v>196</v>
      </c>
      <c r="GK3" s="458">
        <f>OUTPUT!AS6</f>
        <v>1.6320000000000001</v>
      </c>
      <c r="GL3" s="459">
        <f>OUTPUT!AT6</f>
        <v>22.323316089410341</v>
      </c>
      <c r="GN3" s="2" t="s">
        <v>196</v>
      </c>
      <c r="GO3" s="564">
        <f>OUTPUT!AS15</f>
        <v>1.6320000000000001</v>
      </c>
      <c r="GP3" s="564">
        <f>OUTPUT!AT6</f>
        <v>22.323316089410341</v>
      </c>
      <c r="GR3">
        <f>IF(INPUT!A30 = "", "", OUTPUT!B4*OUTPUT!L4)</f>
        <v>0</v>
      </c>
      <c r="GS3">
        <f>IF(INPUT!A30 = "", "", OUTPUT!D4*OUTPUT!O4 + OUTPUT!E4 * OUTPUT!N4 )</f>
        <v>1.0150000000000001</v>
      </c>
      <c r="GT3">
        <f>IF(INPUT!A30 = "", "", OUTPUT!H4*OUTPUT!S4 + OUTPUT!I4 * OUTPUT!R4 )</f>
        <v>7.3966666666666674</v>
      </c>
      <c r="GU3">
        <f>IF(INPUT!A30 = "", "", OUTPUT!B4*OUTPUT!M4)</f>
        <v>6.2724014336917566</v>
      </c>
    </row>
    <row r="4" spans="1:203" ht="15" thickBot="1" x14ac:dyDescent="0.4">
      <c r="A4" s="62">
        <v>2</v>
      </c>
      <c r="B4" s="330">
        <f>SUMIF(NASA_results!$D$2:$D$745, A4, NASA_results!$E$2:$E$745) /31</f>
        <v>21.495161290322581</v>
      </c>
      <c r="C4" s="331">
        <f>SUMIF(NASA_results!$D$746:$D$1417, A4, NASA_results!$E$746:$E$1417)/28</f>
        <v>21.532142857142862</v>
      </c>
      <c r="D4" s="331">
        <f>SUMIF(NASA_results!$D$1418:$D$2161, A4, NASA_results!$E$1418:$E$2161)/31</f>
        <v>20.937741935483867</v>
      </c>
      <c r="E4" s="331">
        <f>SUMIF(NASA_results!$D$2162:$D$2881, A4, NASA_results!$E$2162:$E$2881)/30</f>
        <v>19.612666666666666</v>
      </c>
      <c r="F4" s="331">
        <f>SUMIF(NASA_results!$D$2882:$D$3625, A4, NASA_results!$E$2882:$E$3625)/31</f>
        <v>16.33258064516129</v>
      </c>
      <c r="G4" s="331">
        <f>SUMIF(NASA_results!$D$3626:$D$4345, A4, NASA_results!$E$3626:$E$4345)/30</f>
        <v>15.252666666666668</v>
      </c>
      <c r="H4" s="331">
        <f>SUMIF(NASA_results!$D$4346:$D$5089, A4, NASA_results!$E$4346:$E$5089)/31</f>
        <v>14.95483870967742</v>
      </c>
      <c r="I4" s="331">
        <f>SUMIF(NASA_results!$D$5090:$D$5833,A4, NASA_results!$E$5090:$E$5833)/31</f>
        <v>16.63548387096774</v>
      </c>
      <c r="J4" s="331">
        <f>SUMIF(NASA_results!$D$5834:$D$6553,A4,NASA_results!$E$5834:$E$6553)/30</f>
        <v>18.466666666666665</v>
      </c>
      <c r="K4" s="331">
        <f>SUMIF(NASA_results!$D$6554:$D$7297,A4,NASA_results!$E$6554:$E$7297)/31</f>
        <v>20.187419354838706</v>
      </c>
      <c r="L4" s="331">
        <f>SUMIF(NASA_results!$D$7298:$D$8017,A4,NASA_results!$E$7298:$E$8017)/30</f>
        <v>21.966333333333331</v>
      </c>
      <c r="M4" s="332">
        <f>SUMIF(NASA_results!$D$8018:$D$8761, A4, NASA_results!$E$8018:$E$8761)/31</f>
        <v>22.640322580645151</v>
      </c>
      <c r="Q4" s="73" t="s">
        <v>305</v>
      </c>
      <c r="R4" s="109">
        <f>_xlfn.MAXIFS($A$2:$A$25,B2:B25,"&gt;"&amp;$R$36,$A$2:$A$25,"&gt;"&amp;$T$35)*60</f>
        <v>0</v>
      </c>
      <c r="S4" s="109">
        <f>_xlfn.MAXIFS($A$2:$A$25,C2:C25,"&gt;"&amp;$R$36,$A$2:$A$25,"&gt;"&amp;$T$35)*60</f>
        <v>0</v>
      </c>
      <c r="T4" s="109">
        <f t="shared" ref="T4:AC4" si="5">_xlfn.MAXIFS($A$2:$A$25,D2:D25,"&gt;"&amp;$R$36,$A$2:$A$25,"&gt;"&amp;$T$35)*60</f>
        <v>0</v>
      </c>
      <c r="U4" s="109">
        <f t="shared" si="5"/>
        <v>0</v>
      </c>
      <c r="V4" s="109">
        <f t="shared" si="5"/>
        <v>0</v>
      </c>
      <c r="W4" s="109">
        <f>_xlfn.MAXIFS($A$2:$A$25,G2:G25,"&gt;"&amp;$R$36,$A$2:$A$25,"&gt;"&amp;$T$35)*60</f>
        <v>0</v>
      </c>
      <c r="X4" s="109">
        <f t="shared" si="5"/>
        <v>0</v>
      </c>
      <c r="Y4" s="109">
        <f t="shared" si="5"/>
        <v>0</v>
      </c>
      <c r="Z4" s="109">
        <f t="shared" si="5"/>
        <v>0</v>
      </c>
      <c r="AA4" s="109">
        <f t="shared" si="5"/>
        <v>0</v>
      </c>
      <c r="AB4" s="109">
        <f t="shared" si="5"/>
        <v>960</v>
      </c>
      <c r="AC4" s="110">
        <f t="shared" si="5"/>
        <v>0</v>
      </c>
      <c r="AF4" s="5" t="str">
        <f>DSS!CG4</f>
        <v>NA_2</v>
      </c>
      <c r="AG4" s="5">
        <f>DSS!CH4</f>
        <v>19</v>
      </c>
      <c r="AH4" s="5">
        <f>DSS!CI4</f>
        <v>0</v>
      </c>
      <c r="AI4" s="5">
        <f>DSS!CJ4</f>
        <v>19</v>
      </c>
      <c r="AJ4" s="5">
        <f>DSS!CK4</f>
        <v>1</v>
      </c>
      <c r="AK4" s="5">
        <f>DSS!CL4</f>
        <v>19</v>
      </c>
      <c r="AL4" s="5">
        <f>DSS!CM4</f>
        <v>2</v>
      </c>
      <c r="AM4">
        <f t="shared" si="3"/>
        <v>0</v>
      </c>
      <c r="AN4" s="5">
        <f t="shared" ref="AN4:AN67" si="6">AG4-AK4</f>
        <v>0</v>
      </c>
      <c r="AO4">
        <f t="shared" si="4"/>
        <v>1</v>
      </c>
      <c r="AP4">
        <f t="shared" ref="AP4:AP67" si="7">IF(AK4&lt;&gt;0, IF(AN4&lt;&gt;0,2,1),0)</f>
        <v>1</v>
      </c>
      <c r="AQ4" s="180" t="str">
        <f>IF(AP4=0, AF4, IF(AP4=2,AF4,""))</f>
        <v/>
      </c>
      <c r="AR4" s="180" t="str">
        <f t="shared" ref="AR4:AR67" si="8">IF(AQ4=0,"",AQ4)</f>
        <v/>
      </c>
      <c r="AS4" s="178" t="s">
        <v>481</v>
      </c>
      <c r="AT4" t="str">
        <f t="shared" ref="AT4:AT67" si="9">IF(AR4=AF4,AG4-AK4, "")</f>
        <v/>
      </c>
      <c r="AU4" s="181">
        <v>35</v>
      </c>
      <c r="AV4" t="str">
        <f t="shared" ref="AV4:AV67" si="10">IF(AT4 &lt;&gt; "", AH4, "")</f>
        <v/>
      </c>
      <c r="AW4" s="180">
        <v>2</v>
      </c>
      <c r="AX4" s="180" t="str">
        <f t="shared" ref="AX4:AX67" si="11">IF(AO4=0, AF4, IF(AO4=2,AF4,""))</f>
        <v/>
      </c>
      <c r="AY4" s="180" t="str">
        <f t="shared" ref="AY4:AY67" si="12">IF(AX4=0,"",AX4)</f>
        <v/>
      </c>
      <c r="AZ4" s="178" t="s">
        <v>452</v>
      </c>
      <c r="BB4" t="str">
        <f>IF(AY4=AF4,AG4-AI4, "")</f>
        <v/>
      </c>
      <c r="BC4" s="181">
        <v>35</v>
      </c>
      <c r="BF4" t="str">
        <f>IF(BB4 &lt;&gt; "", AH4, "")</f>
        <v/>
      </c>
      <c r="BG4">
        <v>1</v>
      </c>
      <c r="BR4" s="210"/>
      <c r="BS4" s="210"/>
      <c r="CK4" s="113" t="str">
        <f>IF(INPUT!A31 = "", "", INPUT!A31)</f>
        <v>NA_2</v>
      </c>
      <c r="CL4">
        <f>IF(INPUT!A31 = "", "", DSS!S4)</f>
        <v>0</v>
      </c>
      <c r="CM4">
        <f>IF(INPUT!A31 = "", "",MIN(DSS!F4:G4))</f>
        <v>0</v>
      </c>
      <c r="CN4" t="str">
        <f>IF(INPUT!A31 = "", "",DSS!I4)</f>
        <v/>
      </c>
      <c r="CO4" t="str">
        <f>IF(INPUT!A31 = "", "",DSS!H4)</f>
        <v/>
      </c>
      <c r="CP4" s="112" t="e">
        <f>IF(INPUT!A31 = "", "",AVERAGE(DSS!J4:L4))</f>
        <v>#DIV/0!</v>
      </c>
      <c r="CQ4" s="112"/>
      <c r="CR4">
        <f>IF(INPUT!A31 = "", "",DSS!T4)</f>
        <v>1</v>
      </c>
      <c r="CS4">
        <v>5</v>
      </c>
      <c r="CT4">
        <v>5</v>
      </c>
      <c r="CU4">
        <v>5</v>
      </c>
      <c r="CV4" s="112">
        <v>5</v>
      </c>
      <c r="CX4">
        <f>IF(INPUT!B31 = "", "", INPUT!B31)</f>
        <v>19</v>
      </c>
      <c r="CY4">
        <f>IF(INPUT!B31 = "", "", INPUT!I31)</f>
        <v>100</v>
      </c>
      <c r="CZ4">
        <f>IF(INPUT!B31 = "", "", INPUT!B31)</f>
        <v>19</v>
      </c>
      <c r="DA4">
        <f>IF(INPUT!B31 = "", "", DSS!BS4)</f>
        <v>0</v>
      </c>
      <c r="DB4">
        <v>19</v>
      </c>
      <c r="DC4">
        <v>100</v>
      </c>
      <c r="DD4">
        <v>19</v>
      </c>
      <c r="DE4">
        <v>0</v>
      </c>
      <c r="DF4" s="59">
        <f>IF(INPUT!B31 = "", "",DB4+DF3)</f>
        <v>54</v>
      </c>
      <c r="DG4">
        <f>IF(INPUT!B31 = "", "", DB4*DC4+DG3)</f>
        <v>5400</v>
      </c>
      <c r="DH4">
        <f>IF(INPUT!B31 = "", "", DD4+DH3)</f>
        <v>54</v>
      </c>
      <c r="DI4">
        <f>IF(INPUT!B31 = "", "", DD4*DE4+DI3)</f>
        <v>0</v>
      </c>
      <c r="DJ4" s="210">
        <f>IF(INPUT!B30 = "", "", DF3/MAX($DF$3:$DF$104))</f>
        <v>0.29411764705882354</v>
      </c>
      <c r="DK4" s="210">
        <f>IF(INPUT!B30 = "", "", DG3/MAX($DG$3:$DG$104))</f>
        <v>0.28750975479525198</v>
      </c>
      <c r="DL4" s="210">
        <f>IF(INPUT!B30 = "", "", DH3/MAX($DH$3:$DH$104))</f>
        <v>0.29411764705882354</v>
      </c>
      <c r="DM4" s="210">
        <f>IF(INPUT!B30 = "", "", DI3/MAX($DI$3:$DI$104))</f>
        <v>0</v>
      </c>
      <c r="DN4">
        <f>IF(INPUT!B31 = "", "", (DJ5-DJ4)*(DK5+DK4)/2)</f>
        <v>5.8364825373201812E-2</v>
      </c>
      <c r="DO4">
        <f>IF(INPUT!B31 = "", "", (DL5-DL4)*(DM5+DM4)/2)</f>
        <v>0</v>
      </c>
      <c r="DQ4" s="310">
        <f>IF(INPUT!A31 = "", "", INPUT!B31)</f>
        <v>19</v>
      </c>
      <c r="DR4">
        <f>IF(INPUT!A31 = "", "", OUTPUT!D5*OUTPUT!L5 +OUTPUT!E5*OUTPUT!N5)</f>
        <v>0.89300000000000002</v>
      </c>
      <c r="DS4">
        <v>2</v>
      </c>
      <c r="DT4">
        <v>5.8000000000000003E-2</v>
      </c>
      <c r="DU4">
        <f>IF(INPUT!A31 = "", "", DS4+DU3)</f>
        <v>37</v>
      </c>
      <c r="DV4">
        <f>IF(INPUT!A31 = "", "", DS4*DT4+DV3)</f>
        <v>0.14500000000000002</v>
      </c>
      <c r="DW4" s="210">
        <f>IF(INPUT!A30 = "", "", DU3/MAX($DU$3:$DU$104))</f>
        <v>0.22875816993464052</v>
      </c>
      <c r="DX4" s="210">
        <f>IF(INPUT!B30 = "", "", DV3/MAX($DV$3:$DV$104))</f>
        <v>3.0153157243516205E-4</v>
      </c>
      <c r="DY4" s="311">
        <f>IF(INPUT!A31 = "", "", (DW5-DW4) * (DX5+DX4) / 2 )</f>
        <v>1.1824767546476952E-5</v>
      </c>
      <c r="EA4" s="310">
        <f>IF(INPUT!A31 = "", "", INPUT!B31)</f>
        <v>19</v>
      </c>
      <c r="EB4">
        <f>IF(INPUT!A31 = "", "", OUTPUT!H5*OUTPUT!L5 + OUTPUT!I5*OUTPUT!R5)</f>
        <v>4.0153333333333334</v>
      </c>
      <c r="EC4">
        <v>1</v>
      </c>
      <c r="ED4">
        <v>7.2999999999999995E-2</v>
      </c>
      <c r="EE4">
        <f>IF(INPUT!A31 = "", "",EC4 +EE3)</f>
        <v>2</v>
      </c>
      <c r="EF4">
        <f>IF(INPUT!A31 = "", "",EC4*ED4+EF3)</f>
        <v>0.14200000000000002</v>
      </c>
      <c r="EG4" s="210">
        <f>IF(INPUT!A30 = "", "", EE3/MAX($EE$3:$EE$104))</f>
        <v>8.4033613445378148E-3</v>
      </c>
      <c r="EH4" s="210">
        <f>IF(INPUT!A30 = "", "", EF3/MAX($EF$3:$EF$104))</f>
        <v>1.1500466407804316E-4</v>
      </c>
      <c r="EI4" s="311">
        <f>IF(INPUT!A31 = "", "", (EG5-EG4) * (EH5+EH4) / 2 )</f>
        <v>1.4776509633703024E-6</v>
      </c>
      <c r="EK4" s="310">
        <f>IF(INPUT!A31 = "", "", OUTPUT!E5)</f>
        <v>19</v>
      </c>
      <c r="EL4">
        <f>IF(INPUT!A31 = "", "", OUTPUT!N5)</f>
        <v>4.7E-2</v>
      </c>
      <c r="EM4">
        <v>35</v>
      </c>
      <c r="EN4">
        <v>2.9000000000000001E-2</v>
      </c>
      <c r="EO4">
        <f>IF(INPUT!A31 = "", "", EM4 + EO3)</f>
        <v>35</v>
      </c>
      <c r="EP4">
        <f>IF(INPUT!A31 = "", "", EN4*EM4+EP3)</f>
        <v>1.0150000000000001</v>
      </c>
      <c r="EQ4" s="210">
        <f>IF(INPUT!A30 = "", "", EO3/MAX($EO$3:$EO$104))</f>
        <v>0</v>
      </c>
      <c r="ER4" s="210">
        <f>IF(INPUT!A30 = "", "", EP3/MAX($EP$3:$EP$104))</f>
        <v>0</v>
      </c>
      <c r="ES4" s="311">
        <f>IF(INPUT!A31 = "", "", (EQ5-EQ4) * (ER5+ER4) / 2 )</f>
        <v>2.0403423984586253E-2</v>
      </c>
      <c r="EU4" s="310">
        <f>IF(INPUT!A31 = "", "", OUTPUT!I5)</f>
        <v>19</v>
      </c>
      <c r="EV4">
        <f>IF(INPUT!A31 = "", "", OUTPUT!R5)</f>
        <v>0.21133333333333335</v>
      </c>
      <c r="EW4">
        <v>1</v>
      </c>
      <c r="EX4">
        <v>6.9000000000000006E-2</v>
      </c>
      <c r="EY4">
        <f>IF(INPUT!A31 = "", "", EW4 + EY3)</f>
        <v>1</v>
      </c>
      <c r="EZ4">
        <f>IF(INPUT!A31 = "", "", EX4*EW4+EZ3)</f>
        <v>6.9000000000000006E-2</v>
      </c>
      <c r="FA4" s="210">
        <f>IF(INPUT!A30 = "", "", EY3/MAX($EY$3:$EY$104))</f>
        <v>0</v>
      </c>
      <c r="FB4" s="210">
        <f>IF(INPUT!A30 = "", "", EZ3/MAX($EZ$3:$EZ$104))</f>
        <v>0</v>
      </c>
      <c r="FC4" s="311">
        <f>IF(INPUT!A31 = "", "", (FA5-FA4) * (FB5+FB4) / 2 )</f>
        <v>9.8922783455828762E-6</v>
      </c>
      <c r="FE4" s="310">
        <f>IF(INPUT!A31 = "", "", OUTPUT!E5)</f>
        <v>19</v>
      </c>
      <c r="FF4">
        <f>IF(INPUT!A31 = "", "", OUTPUT!L5)</f>
        <v>0</v>
      </c>
      <c r="FG4">
        <v>19</v>
      </c>
      <c r="FH4">
        <v>0</v>
      </c>
      <c r="FI4">
        <f>IF(INPUT!A31 = "", "", FG4+FI3)</f>
        <v>54</v>
      </c>
      <c r="FJ4">
        <f>IF(INPUT!A31 = "", "", FH4*FG4 + FJ3)</f>
        <v>0</v>
      </c>
      <c r="FK4" s="210">
        <f>IF(INPUT!A30 = "", "", FI3/MAX($FI$3:$FI$103))</f>
        <v>0.29661016949152541</v>
      </c>
      <c r="FL4" s="210">
        <f>IF(INPUT!A30 = "", "", FJ3/MAX($FJ$3:$FJ$103))</f>
        <v>0</v>
      </c>
      <c r="FM4" s="311">
        <f>IF(INPUT!A31 = "", "", (FK5-FK4) * (FL5+FL4) / 2 )</f>
        <v>0</v>
      </c>
      <c r="FO4" s="310">
        <f>IF(INPUT!A31 = "", "", OUTPUT!I5)</f>
        <v>19</v>
      </c>
      <c r="FP4">
        <f>IF(INPUT!A31 = "", "", OUTPUT!L5)</f>
        <v>0</v>
      </c>
      <c r="FQ4">
        <v>19</v>
      </c>
      <c r="FR4">
        <v>0</v>
      </c>
      <c r="FS4">
        <f>IF(INPUT!A31 = "", "", FQ4+FS3)</f>
        <v>54</v>
      </c>
      <c r="FT4">
        <f>IF(INPUT!A31 = "", "", FR4*FQ4 + FT3)</f>
        <v>0</v>
      </c>
      <c r="FU4" s="210">
        <f>IF(INPUT!A30 = "", "", FS3/MAX($FS$3:$FS$104))</f>
        <v>0.29661016949152541</v>
      </c>
      <c r="FV4" s="210">
        <f>IF(INPUT!A30 = "", "", FT3/MAX($FT$3:$FT$104))</f>
        <v>0</v>
      </c>
      <c r="FW4" s="311">
        <f>IF(INPUT!A31 = "", "", (FU5-FU4) * (FV5+FV4) / 2 )</f>
        <v>0</v>
      </c>
      <c r="FY4" s="310">
        <f>IF(INPUT!A31 = "", "", OUTPUT!L5)</f>
        <v>0</v>
      </c>
      <c r="FZ4">
        <f>IF(INPUT!A31 = "", "",  OUTPUT!N5 )</f>
        <v>4.7E-2</v>
      </c>
      <c r="GA4">
        <f>IF(INPUT!A31 = "", "",  OUTPUT!R5 )</f>
        <v>0.21133333333333335</v>
      </c>
      <c r="GB4" s="311">
        <f>IF(INPUT!A31 = "", "", OUTPUT!M5)</f>
        <v>0.17921146953405018</v>
      </c>
      <c r="GC4">
        <f>IF(INPUT!A31 = "", "", OUTPUT!E5*OUTPUT!L5)</f>
        <v>0</v>
      </c>
      <c r="GD4">
        <f>IF(INPUT!A31 = "", "", OUTPUT!E5*OUTPUT!N5)</f>
        <v>0.89300000000000002</v>
      </c>
      <c r="GE4" s="311">
        <f>IF(INPUT!A31 = "", "", OUTPUT!E5*OUTPUT!M5)</f>
        <v>3.4050179211469533</v>
      </c>
      <c r="GF4">
        <f>IF(INPUT!A31 = "", "", OUTPUT!I5*OUTPUT!L5)</f>
        <v>0</v>
      </c>
      <c r="GG4">
        <f>IF(INPUT!A31 = "", "", OUTPUT!I5*OUTPUT!R5)</f>
        <v>4.0153333333333334</v>
      </c>
      <c r="GH4" s="311">
        <f>IF(INPUT!A31 = "", "", OUTPUT!I5*OUTPUT!M5)</f>
        <v>3.4050179211469533</v>
      </c>
      <c r="GJ4" s="460" t="s">
        <v>197</v>
      </c>
      <c r="GK4" s="461">
        <f>OUTPUT!AU6</f>
        <v>7.557666666666667</v>
      </c>
      <c r="GL4" s="462">
        <f>OUTPUT!AT6</f>
        <v>22.323316089410341</v>
      </c>
      <c r="GN4" s="2" t="s">
        <v>198</v>
      </c>
      <c r="GO4" s="2">
        <f>OUTPUT!AU15</f>
        <v>29.73566666666666</v>
      </c>
      <c r="GP4" s="565">
        <f>OUTPUT!AT6</f>
        <v>22.323316089410341</v>
      </c>
    </row>
    <row r="5" spans="1:203" x14ac:dyDescent="0.35">
      <c r="A5" s="62">
        <v>3</v>
      </c>
      <c r="B5" s="330">
        <f>SUMIF(NASA_results!$D$2:$D$745, A5, NASA_results!$E$2:$E$745) /31</f>
        <v>21.988709677419351</v>
      </c>
      <c r="C5" s="331">
        <f>SUMIF(NASA_results!$D$746:$D$1417, A5, NASA_results!$E$746:$E$1417)/28</f>
        <v>21.770714285714288</v>
      </c>
      <c r="D5" s="331">
        <f>SUMIF(NASA_results!$D$1418:$D$2161, A5, NASA_results!$E$1418:$E$2161)/31</f>
        <v>21.023870967741935</v>
      </c>
      <c r="E5" s="331">
        <f>SUMIF(NASA_results!$D$2162:$D$2881, A5, NASA_results!$E$2162:$E$2881)/30</f>
        <v>19.498666666666672</v>
      </c>
      <c r="F5" s="331">
        <f>SUMIF(NASA_results!$D$2882:$D$3625, A5, NASA_results!$E$2882:$E$3625)/31</f>
        <v>16.198387096774194</v>
      </c>
      <c r="G5" s="331">
        <f>SUMIF(NASA_results!$D$3626:$D$4345, A5, NASA_results!$E$3626:$E$4345)/30</f>
        <v>15.058999999999999</v>
      </c>
      <c r="H5" s="331">
        <f>SUMIF(NASA_results!$D$4346:$D$5089, A5, NASA_results!$E$4346:$E$5089)/31</f>
        <v>14.788064516129031</v>
      </c>
      <c r="I5" s="331">
        <f>SUMIF(NASA_results!$D$5090:$D$5833,A5, NASA_results!$E$5090:$E$5833)/31</f>
        <v>16.535483870967738</v>
      </c>
      <c r="J5" s="331">
        <f>SUMIF(NASA_results!$D$5834:$D$6553,A5,NASA_results!$E$5834:$E$6553)/30</f>
        <v>18.446000000000002</v>
      </c>
      <c r="K5" s="331">
        <f>SUMIF(NASA_results!$D$6554:$D$7297,A5,NASA_results!$E$6554:$E$7297)/31</f>
        <v>20.26258064516129</v>
      </c>
      <c r="L5" s="331">
        <f>SUMIF(NASA_results!$D$7298:$D$8017,A5,NASA_results!$E$7298:$E$8017)/30</f>
        <v>22.22166666666666</v>
      </c>
      <c r="M5" s="332">
        <f>SUMIF(NASA_results!$D$8018:$D$8761, A5, NASA_results!$E$8018:$E$8761)/31</f>
        <v>23.010322580645159</v>
      </c>
      <c r="Q5" s="113" t="s">
        <v>173</v>
      </c>
      <c r="R5" t="str">
        <f>IF(R3=0,$R$34,R3) &amp;","&amp;$R$34</f>
        <v>420,420</v>
      </c>
      <c r="S5" t="str">
        <f t="shared" ref="S5:AC5" si="13">IF(S3=0,$R$34,S3) &amp;","&amp;$R$34</f>
        <v>420,420</v>
      </c>
      <c r="T5" t="str">
        <f t="shared" si="13"/>
        <v>420,420</v>
      </c>
      <c r="U5" t="str">
        <f t="shared" si="13"/>
        <v>420,420</v>
      </c>
      <c r="V5" t="str">
        <f t="shared" si="13"/>
        <v>420,420</v>
      </c>
      <c r="W5" t="str">
        <f>IF(W3=0,$R$34,W3) &amp;","&amp;$R$34</f>
        <v>420,420</v>
      </c>
      <c r="X5" t="str">
        <f t="shared" si="13"/>
        <v>420,420</v>
      </c>
      <c r="Y5" t="str">
        <f t="shared" si="13"/>
        <v>420,420</v>
      </c>
      <c r="Z5" t="str">
        <f t="shared" si="13"/>
        <v>420,420</v>
      </c>
      <c r="AA5" t="str">
        <f t="shared" si="13"/>
        <v>420,420</v>
      </c>
      <c r="AB5" t="str">
        <f t="shared" si="13"/>
        <v>360,420</v>
      </c>
      <c r="AC5" s="112" t="str">
        <f t="shared" si="13"/>
        <v>360,420</v>
      </c>
      <c r="AF5" s="5" t="str">
        <f>DSS!CG5</f>
        <v>NA_3</v>
      </c>
      <c r="AG5" s="5">
        <f>DSS!CH5</f>
        <v>34</v>
      </c>
      <c r="AH5" s="5">
        <f>DSS!CI5</f>
        <v>0</v>
      </c>
      <c r="AI5" s="5">
        <f>DSS!CJ5</f>
        <v>34</v>
      </c>
      <c r="AJ5" s="5">
        <f>DSS!CK5</f>
        <v>1</v>
      </c>
      <c r="AK5" s="5">
        <f>DSS!CL5</f>
        <v>34</v>
      </c>
      <c r="AL5" s="5">
        <f>DSS!CM5</f>
        <v>2</v>
      </c>
      <c r="AM5">
        <f t="shared" si="3"/>
        <v>0</v>
      </c>
      <c r="AN5" s="5">
        <f t="shared" si="6"/>
        <v>0</v>
      </c>
      <c r="AO5">
        <f t="shared" si="4"/>
        <v>1</v>
      </c>
      <c r="AP5">
        <f t="shared" si="7"/>
        <v>1</v>
      </c>
      <c r="AQ5" s="180" t="str">
        <f t="shared" ref="AQ5:AQ68" si="14">IF(AP5=0, AF5, IF(AP5=2,AF5,""))</f>
        <v/>
      </c>
      <c r="AR5" s="180" t="str">
        <f t="shared" si="8"/>
        <v/>
      </c>
      <c r="AS5" s="178" t="s">
        <v>482</v>
      </c>
      <c r="AT5" t="str">
        <f t="shared" si="9"/>
        <v/>
      </c>
      <c r="AU5" s="181">
        <v>19</v>
      </c>
      <c r="AV5" t="str">
        <f t="shared" si="10"/>
        <v/>
      </c>
      <c r="AW5" s="180">
        <v>2</v>
      </c>
      <c r="AX5" s="180" t="str">
        <f t="shared" si="11"/>
        <v/>
      </c>
      <c r="AY5" s="180" t="str">
        <f t="shared" si="12"/>
        <v/>
      </c>
      <c r="AZ5" s="178" t="s">
        <v>453</v>
      </c>
      <c r="BB5" t="str">
        <f t="shared" ref="BB5:BB68" si="15">IF(AY5=AF5,AG5-AI5, "")</f>
        <v/>
      </c>
      <c r="BC5" s="181">
        <v>19</v>
      </c>
      <c r="BF5" t="str">
        <f t="shared" ref="BF5:BF67" si="16">IF(BB5 &lt;&gt; "", AH5, "")</f>
        <v/>
      </c>
      <c r="BG5">
        <v>1</v>
      </c>
      <c r="BR5" s="210"/>
      <c r="BS5" s="210"/>
      <c r="CK5" s="113" t="str">
        <f>IF(INPUT!A32 = "", "", INPUT!A32)</f>
        <v>NA_3</v>
      </c>
      <c r="CL5">
        <f>IF(INPUT!A32 = "", "", DSS!S5)</f>
        <v>0</v>
      </c>
      <c r="CM5">
        <f>IF(INPUT!A32 = "", "",MIN(DSS!F5:G5))</f>
        <v>0</v>
      </c>
      <c r="CN5" t="str">
        <f>IF(INPUT!A32 = "", "",DSS!I5)</f>
        <v/>
      </c>
      <c r="CO5" t="str">
        <f>IF(INPUT!A32 = "", "",DSS!H5)</f>
        <v/>
      </c>
      <c r="CP5" s="112" t="e">
        <f>IF(INPUT!A32 = "", "",AVERAGE(DSS!J5:L5))</f>
        <v>#DIV/0!</v>
      </c>
      <c r="CQ5" s="112"/>
      <c r="CR5">
        <f>IF(INPUT!A32 = "", "",DSS!T5)</f>
        <v>1</v>
      </c>
      <c r="CS5">
        <v>5</v>
      </c>
      <c r="CT5">
        <v>5</v>
      </c>
      <c r="CU5">
        <v>5</v>
      </c>
      <c r="CV5" s="112">
        <v>5</v>
      </c>
      <c r="CX5">
        <f>IF(INPUT!B32 = "", "", INPUT!B32)</f>
        <v>34</v>
      </c>
      <c r="CY5">
        <f>IF(INPUT!B32 = "", "", INPUT!I32)</f>
        <v>100</v>
      </c>
      <c r="CZ5">
        <f>IF(INPUT!B32 = "", "", INPUT!B32)</f>
        <v>34</v>
      </c>
      <c r="DA5">
        <f>IF(INPUT!B32 = "", "", DSS!BS5)</f>
        <v>0</v>
      </c>
      <c r="DB5">
        <v>34</v>
      </c>
      <c r="DC5">
        <v>100</v>
      </c>
      <c r="DD5">
        <v>34</v>
      </c>
      <c r="DE5">
        <v>0</v>
      </c>
      <c r="DF5" s="59">
        <f>IF(INPUT!B32 = "", "",DB5+DF4)</f>
        <v>88</v>
      </c>
      <c r="DG5">
        <f>IF(INPUT!B32 = "", "", DB5*DC5+DG4)</f>
        <v>8800</v>
      </c>
      <c r="DH5">
        <f>IF(INPUT!B32 = "", "", DD5+DH4)</f>
        <v>88</v>
      </c>
      <c r="DI5">
        <f>IF(INPUT!B32 = "", "", DD5*DE5+DI4)</f>
        <v>0</v>
      </c>
      <c r="DJ5" s="210">
        <f>IF(INPUT!B31 = "", "", DF4/MAX($DF$3:$DF$104))</f>
        <v>0.45378151260504201</v>
      </c>
      <c r="DK5" s="210">
        <f>IF(INPUT!B31 = "", "", DG4/MAX($DG$3:$DG$104))</f>
        <v>0.44358647882696017</v>
      </c>
      <c r="DL5" s="210">
        <f>IF(INPUT!B31 = "", "", DH4/MAX($DH$3:$DH$104))</f>
        <v>0.45378151260504201</v>
      </c>
      <c r="DM5" s="210">
        <f>IF(INPUT!B31 = "", "", DI4/MAX($DI$3:$DI$104))</f>
        <v>0</v>
      </c>
      <c r="DN5">
        <f>IF(INPUT!B32 = "", "", (DJ6-DJ5)*(DK6+DK5)/2)</f>
        <v>0.1666383068609216</v>
      </c>
      <c r="DO5">
        <f>IF(INPUT!B32 = "", "", (DL6-DL5)*(DM6+DM5)/2)</f>
        <v>0</v>
      </c>
      <c r="DQ5" s="310">
        <f>IF(INPUT!A32 = "", "", INPUT!B32)</f>
        <v>34</v>
      </c>
      <c r="DR5">
        <f>IF(INPUT!A32 = "", "", OUTPUT!D6*OUTPUT!L6 +OUTPUT!E6*OUTPUT!N6)</f>
        <v>0.9860000000000001</v>
      </c>
      <c r="DS5">
        <v>1</v>
      </c>
      <c r="DT5">
        <v>6.9000000000000006E-2</v>
      </c>
      <c r="DU5">
        <f>IF(INPUT!A32 = "", "", DS5+DU4)</f>
        <v>38</v>
      </c>
      <c r="DV5">
        <f>IF(INPUT!A32 = "", "", DS5*DT5+DV4)</f>
        <v>0.21400000000000002</v>
      </c>
      <c r="DW5" s="210">
        <f>IF(INPUT!A31 = "", "", DU4/MAX($DU$3:$DU$104))</f>
        <v>0.24183006535947713</v>
      </c>
      <c r="DX5" s="210">
        <f>IF(INPUT!B31 = "", "", DV4/MAX($DV$3:$DV$104))</f>
        <v>1.5076578621758103E-3</v>
      </c>
      <c r="DY5" s="311">
        <f>IF(INPUT!A32 = "", "", (DW6-DW5) * (DX6+DX5) / 2 )</f>
        <v>1.2198538934440304E-5</v>
      </c>
      <c r="EA5" s="310">
        <f>IF(INPUT!A32 = "", "", INPUT!B32)</f>
        <v>34</v>
      </c>
      <c r="EB5">
        <f>IF(INPUT!A32 = "", "", OUTPUT!H6*OUTPUT!L6 + OUTPUT!I6*OUTPUT!R6)</f>
        <v>7.0493333333333332</v>
      </c>
      <c r="EC5">
        <v>1</v>
      </c>
      <c r="ED5">
        <v>0.17499999999999999</v>
      </c>
      <c r="EE5">
        <f>IF(INPUT!A32 = "", "",EC5 +EE4)</f>
        <v>3</v>
      </c>
      <c r="EF5">
        <f>IF(INPUT!A32 = "", "",EC5*ED5+EF4)</f>
        <v>0.317</v>
      </c>
      <c r="EG5" s="210">
        <f>IF(INPUT!A31 = "", "", EE4/MAX($EE$3:$EE$104))</f>
        <v>1.680672268907563E-2</v>
      </c>
      <c r="EH5" s="210">
        <f>IF(INPUT!A31 = "", "", EF4/MAX($EF$3:$EF$104))</f>
        <v>2.3667626520408884E-4</v>
      </c>
      <c r="EI5" s="311">
        <f>IF(INPUT!A32 = "", "", (EG6-EG5) * (EH6+EH5) / 2 )</f>
        <v>3.2144160767154925E-6</v>
      </c>
      <c r="EK5" s="310">
        <f>IF(INPUT!A32 = "", "", OUTPUT!E6)</f>
        <v>34</v>
      </c>
      <c r="EL5">
        <f>IF(INPUT!A32 = "", "", OUTPUT!N6)</f>
        <v>2.9000000000000001E-2</v>
      </c>
      <c r="EM5">
        <v>34</v>
      </c>
      <c r="EN5">
        <v>2.9000000000000001E-2</v>
      </c>
      <c r="EO5">
        <f>IF(INPUT!A32 = "", "", EM5 + EO4)</f>
        <v>69</v>
      </c>
      <c r="EP5">
        <f>IF(INPUT!A32 = "", "", EN5*EM5+EP4)</f>
        <v>2.0010000000000003</v>
      </c>
      <c r="EQ5" s="210">
        <f>IF(INPUT!A31 = "", "", EO4/MAX($EO$3:$EO$104))</f>
        <v>0.29661016949152541</v>
      </c>
      <c r="ER5" s="210">
        <f>IF(INPUT!A31 = "", "", EP4/MAX($EP$3:$EP$104))</f>
        <v>0.13757737315321017</v>
      </c>
      <c r="ES5" s="311">
        <f>IF(INPUT!A32 = "", "", (EQ6-EQ5) * (ER6+ER5) / 2 )</f>
        <v>5.8895107926119995E-2</v>
      </c>
      <c r="EU5" s="310">
        <f>IF(INPUT!A32 = "", "", OUTPUT!I6)</f>
        <v>34</v>
      </c>
      <c r="EV5">
        <f>IF(INPUT!A32 = "", "", OUTPUT!R6)</f>
        <v>0.20733333333333334</v>
      </c>
      <c r="EW5">
        <v>1</v>
      </c>
      <c r="EX5">
        <v>7.2999999999999995E-2</v>
      </c>
      <c r="EY5">
        <f>IF(INPUT!A32 = "", "", EW5 + EY4)</f>
        <v>2</v>
      </c>
      <c r="EZ5">
        <f>IF(INPUT!A32 = "", "", EX5*EW5+EZ4)</f>
        <v>0.14200000000000002</v>
      </c>
      <c r="FA5" s="210">
        <f>IF(INPUT!A31 = "", "", EY4/MAX($EY$3:$EY$104))</f>
        <v>8.4745762711864406E-3</v>
      </c>
      <c r="FB5" s="210">
        <f>IF(INPUT!A31 = "", "", EZ4/MAX($EZ$3:$EZ$104))</f>
        <v>2.3345776895575586E-3</v>
      </c>
      <c r="FC5" s="311">
        <f>IF(INPUT!A32 = "", "", (FA6-FA5) * (FB6+FB5) / 2 )</f>
        <v>3.0250300448086766E-5</v>
      </c>
      <c r="FE5" s="310">
        <f>IF(INPUT!A32 = "", "", OUTPUT!E6)</f>
        <v>34</v>
      </c>
      <c r="FF5">
        <f>IF(INPUT!A32 = "", "", OUTPUT!L6)</f>
        <v>0</v>
      </c>
      <c r="FG5">
        <v>34</v>
      </c>
      <c r="FH5">
        <v>0</v>
      </c>
      <c r="FI5">
        <f>IF(INPUT!A32 = "", "", FG5+FI4)</f>
        <v>88</v>
      </c>
      <c r="FJ5">
        <f>IF(INPUT!A32 = "", "", FH5*FG5 + FJ4)</f>
        <v>0</v>
      </c>
      <c r="FK5" s="210">
        <f>IF(INPUT!A31 = "", "", FI4/MAX($FI$3:$FI$103))</f>
        <v>0.4576271186440678</v>
      </c>
      <c r="FL5" s="210">
        <f>IF(INPUT!A31 = "", "", FJ4/MAX($FJ$3:$FJ$103))</f>
        <v>0</v>
      </c>
      <c r="FM5" s="311">
        <f>IF(INPUT!A32 = "", "", (FK6-FK5) * (FL6+FL5) / 2 )</f>
        <v>0</v>
      </c>
      <c r="FO5" s="310">
        <f>IF(INPUT!A32 = "", "", OUTPUT!I6)</f>
        <v>34</v>
      </c>
      <c r="FP5">
        <f>IF(INPUT!A32 = "", "", OUTPUT!L6)</f>
        <v>0</v>
      </c>
      <c r="FQ5">
        <v>34</v>
      </c>
      <c r="FR5">
        <v>0</v>
      </c>
      <c r="FS5">
        <f>IF(INPUT!A32 = "", "", FQ5+FS4)</f>
        <v>88</v>
      </c>
      <c r="FT5">
        <f>IF(INPUT!A32 = "", "", FR5*FQ5 + FT4)</f>
        <v>0</v>
      </c>
      <c r="FU5" s="210">
        <f>IF(INPUT!A31 = "", "", FS4/MAX($FS$3:$FS$104))</f>
        <v>0.4576271186440678</v>
      </c>
      <c r="FV5" s="210">
        <f>IF(INPUT!A31 = "", "", FT4/MAX($FT$3:$FT$104))</f>
        <v>0</v>
      </c>
      <c r="FW5" s="311">
        <f>IF(INPUT!A32 = "", "", (FU6-FU5) * (FV6+FV5) / 2 )</f>
        <v>0</v>
      </c>
      <c r="FY5" s="310">
        <f>IF(INPUT!A32 = "", "", OUTPUT!L6)</f>
        <v>0</v>
      </c>
      <c r="FZ5">
        <f>IF(INPUT!A32 = "", "",  OUTPUT!N6 )</f>
        <v>2.9000000000000001E-2</v>
      </c>
      <c r="GA5">
        <f>IF(INPUT!A32 = "", "",  OUTPUT!R6 )</f>
        <v>0.20733333333333334</v>
      </c>
      <c r="GB5" s="311">
        <f>IF(INPUT!A32 = "", "", OUTPUT!M6)</f>
        <v>0.17921146953405018</v>
      </c>
      <c r="GC5">
        <f>IF(INPUT!A32 = "", "", OUTPUT!E6*OUTPUT!L6)</f>
        <v>0</v>
      </c>
      <c r="GD5">
        <f>IF(INPUT!A32 = "", "", OUTPUT!E6*OUTPUT!N6)</f>
        <v>0.9860000000000001</v>
      </c>
      <c r="GE5" s="311">
        <f>IF(INPUT!A32 = "", "", OUTPUT!E6*OUTPUT!M6)</f>
        <v>6.0931899641577063</v>
      </c>
      <c r="GF5">
        <f>IF(INPUT!A32 = "", "", OUTPUT!I6*OUTPUT!L6)</f>
        <v>0</v>
      </c>
      <c r="GG5">
        <f>IF(INPUT!A32 = "", "", OUTPUT!I6*OUTPUT!R6)</f>
        <v>7.0493333333333332</v>
      </c>
      <c r="GH5" s="311">
        <f>IF(INPUT!A32 = "", "", OUTPUT!I6*OUTPUT!M6)</f>
        <v>6.0931899641577063</v>
      </c>
    </row>
    <row r="6" spans="1:203" x14ac:dyDescent="0.35">
      <c r="A6" s="62">
        <v>4</v>
      </c>
      <c r="B6" s="330">
        <f>SUMIF(NASA_results!$D$2:$D$745, A6, NASA_results!$E$2:$E$745) /31</f>
        <v>23.291290322580643</v>
      </c>
      <c r="C6" s="331">
        <f>SUMIF(NASA_results!$D$746:$D$1417, A6, NASA_results!$E$746:$E$1417)/28</f>
        <v>22.821428571428577</v>
      </c>
      <c r="D6" s="331">
        <f>SUMIF(NASA_results!$D$1418:$D$2161, A6, NASA_results!$E$1418:$E$2161)/31</f>
        <v>22.097096774193549</v>
      </c>
      <c r="E6" s="331">
        <f>SUMIF(NASA_results!$D$2162:$D$2881, A6, NASA_results!$E$2162:$E$2881)/30</f>
        <v>20.507666666666662</v>
      </c>
      <c r="F6" s="331">
        <f>SUMIF(NASA_results!$D$2882:$D$3625, A6, NASA_results!$E$2882:$E$3625)/31</f>
        <v>17.62516129032258</v>
      </c>
      <c r="G6" s="331">
        <f>SUMIF(NASA_results!$D$3626:$D$4345, A6, NASA_results!$E$3626:$E$4345)/30</f>
        <v>16.454000000000001</v>
      </c>
      <c r="H6" s="331">
        <f>SUMIF(NASA_results!$D$4346:$D$5089, A6, NASA_results!$E$4346:$E$5089)/31</f>
        <v>16.187741935483867</v>
      </c>
      <c r="I6" s="331">
        <f>SUMIF(NASA_results!$D$5090:$D$5833,A6, NASA_results!$E$5090:$E$5833)/31</f>
        <v>18.256451612903227</v>
      </c>
      <c r="J6" s="331">
        <f>SUMIF(NASA_results!$D$5834:$D$6553,A6,NASA_results!$E$5834:$E$6553)/30</f>
        <v>20.258333333333326</v>
      </c>
      <c r="K6" s="331">
        <f>SUMIF(NASA_results!$D$6554:$D$7297,A6,NASA_results!$E$6554:$E$7297)/31</f>
        <v>22.064516129032263</v>
      </c>
      <c r="L6" s="331">
        <f>SUMIF(NASA_results!$D$7298:$D$8017,A6,NASA_results!$E$7298:$E$8017)/30</f>
        <v>24.230666666666668</v>
      </c>
      <c r="M6" s="332">
        <f>SUMIF(NASA_results!$D$8018:$D$8761, A6, NASA_results!$E$8018:$E$8761)/31</f>
        <v>24.852580645161289</v>
      </c>
      <c r="Q6" s="73" t="s">
        <v>174</v>
      </c>
      <c r="R6" s="109" t="str">
        <f t="shared" ref="R6:AC6" si="17">$R$35&amp;","&amp;IF(R4=0, $R$35,R4)</f>
        <v>900,900</v>
      </c>
      <c r="S6" s="109" t="str">
        <f t="shared" si="17"/>
        <v>900,900</v>
      </c>
      <c r="T6" s="109" t="str">
        <f t="shared" si="17"/>
        <v>900,900</v>
      </c>
      <c r="U6" s="109" t="str">
        <f t="shared" si="17"/>
        <v>900,900</v>
      </c>
      <c r="V6" s="109" t="str">
        <f t="shared" si="17"/>
        <v>900,900</v>
      </c>
      <c r="W6" s="109" t="str">
        <f t="shared" si="17"/>
        <v>900,900</v>
      </c>
      <c r="X6" s="109" t="str">
        <f t="shared" si="17"/>
        <v>900,900</v>
      </c>
      <c r="Y6" s="109" t="str">
        <f t="shared" si="17"/>
        <v>900,900</v>
      </c>
      <c r="Z6" s="109" t="str">
        <f t="shared" si="17"/>
        <v>900,900</v>
      </c>
      <c r="AA6" s="109" t="str">
        <f t="shared" si="17"/>
        <v>900,900</v>
      </c>
      <c r="AB6" s="109" t="str">
        <f t="shared" si="17"/>
        <v>900,960</v>
      </c>
      <c r="AC6" s="110" t="str">
        <f t="shared" si="17"/>
        <v>900,900</v>
      </c>
      <c r="AF6" s="5" t="str">
        <f>DSS!CG6</f>
        <v>NA_4</v>
      </c>
      <c r="AG6" s="5">
        <f>DSS!CH6</f>
        <v>1</v>
      </c>
      <c r="AH6" s="5">
        <f>DSS!CI6</f>
        <v>0</v>
      </c>
      <c r="AI6" s="5">
        <f>DSS!CJ6</f>
        <v>1</v>
      </c>
      <c r="AJ6" s="5">
        <f>DSS!CK6</f>
        <v>1</v>
      </c>
      <c r="AK6" s="5">
        <f>DSS!CL6</f>
        <v>1</v>
      </c>
      <c r="AL6" s="5">
        <f>DSS!CM6</f>
        <v>1</v>
      </c>
      <c r="AM6">
        <f t="shared" si="3"/>
        <v>0</v>
      </c>
      <c r="AN6" s="5">
        <f t="shared" si="6"/>
        <v>0</v>
      </c>
      <c r="AO6">
        <f t="shared" si="4"/>
        <v>1</v>
      </c>
      <c r="AP6">
        <f t="shared" si="7"/>
        <v>1</v>
      </c>
      <c r="AQ6" s="180" t="str">
        <f t="shared" si="14"/>
        <v/>
      </c>
      <c r="AR6" s="180" t="str">
        <f t="shared" si="8"/>
        <v/>
      </c>
      <c r="AS6" s="178" t="s">
        <v>480</v>
      </c>
      <c r="AT6" t="str">
        <f t="shared" si="9"/>
        <v/>
      </c>
      <c r="AU6" s="181">
        <v>34</v>
      </c>
      <c r="AV6" t="str">
        <f t="shared" si="10"/>
        <v/>
      </c>
      <c r="AW6" s="180">
        <v>2</v>
      </c>
      <c r="AX6" s="180" t="str">
        <f t="shared" si="11"/>
        <v/>
      </c>
      <c r="AY6" s="180" t="str">
        <f t="shared" si="12"/>
        <v/>
      </c>
      <c r="AZ6" s="178" t="s">
        <v>454</v>
      </c>
      <c r="BB6" t="str">
        <f>IF(AY6=AF6,AG6-AI6, "")</f>
        <v/>
      </c>
      <c r="BC6" s="181">
        <v>34</v>
      </c>
      <c r="BF6" t="str">
        <f t="shared" si="16"/>
        <v/>
      </c>
      <c r="BG6">
        <v>1</v>
      </c>
      <c r="BR6" s="210"/>
      <c r="BS6" s="210"/>
      <c r="CK6" s="113" t="str">
        <f>IF(INPUT!A33 = "", "", INPUT!A33)</f>
        <v>NA_4</v>
      </c>
      <c r="CL6">
        <f>IF(INPUT!A33 = "", "", DSS!S6)</f>
        <v>0</v>
      </c>
      <c r="CM6">
        <f>IF(INPUT!A33 = "", "",MIN(DSS!F6:G6))</f>
        <v>0</v>
      </c>
      <c r="CN6" t="str">
        <f>IF(INPUT!A33 = "", "",DSS!I6)</f>
        <v/>
      </c>
      <c r="CO6" t="str">
        <f>IF(INPUT!A33 = "", "",DSS!H6)</f>
        <v/>
      </c>
      <c r="CP6" s="112" t="e">
        <f>IF(INPUT!A33 = "", "",AVERAGE(DSS!J6:L6))</f>
        <v>#DIV/0!</v>
      </c>
      <c r="CQ6" s="112"/>
      <c r="CR6">
        <f>IF(INPUT!A33 = "", "",DSS!T6)</f>
        <v>1</v>
      </c>
      <c r="CS6">
        <v>5</v>
      </c>
      <c r="CT6">
        <v>5</v>
      </c>
      <c r="CU6">
        <v>5</v>
      </c>
      <c r="CV6" s="112">
        <v>5</v>
      </c>
      <c r="CX6">
        <f>IF(INPUT!B33 = "", "", INPUT!B33)</f>
        <v>1</v>
      </c>
      <c r="CY6">
        <f>IF(INPUT!B33 = "", "", INPUT!I33)</f>
        <v>100</v>
      </c>
      <c r="CZ6">
        <f>IF(INPUT!B33 = "", "", INPUT!B33)</f>
        <v>1</v>
      </c>
      <c r="DA6">
        <f>IF(INPUT!B33 = "", "", DSS!BS6)</f>
        <v>0</v>
      </c>
      <c r="DB6">
        <v>1</v>
      </c>
      <c r="DC6">
        <v>100</v>
      </c>
      <c r="DD6">
        <v>1</v>
      </c>
      <c r="DE6">
        <v>0</v>
      </c>
      <c r="DF6" s="59">
        <f>IF(INPUT!B33 = "", "",DB6+DF5)</f>
        <v>89</v>
      </c>
      <c r="DG6">
        <f>IF(INPUT!B33 = "", "", DB6*DC6+DG5)</f>
        <v>8900</v>
      </c>
      <c r="DH6">
        <f>IF(INPUT!B33 = "", "", DD6+DH5)</f>
        <v>89</v>
      </c>
      <c r="DI6">
        <f>IF(INPUT!B33 = "", "", DD6*DE6+DI5)</f>
        <v>0</v>
      </c>
      <c r="DJ6" s="210">
        <f>IF(INPUT!B32 = "", "", DF5/MAX($DF$3:$DF$104))</f>
        <v>0.73949579831932777</v>
      </c>
      <c r="DK6" s="210">
        <f>IF(INPUT!B32 = "", "", DG5/MAX($DG$3:$DG$104))</f>
        <v>0.72288166919949071</v>
      </c>
      <c r="DL6" s="210">
        <f>IF(INPUT!B32 = "", "", DH5/MAX($DH$3:$DH$104))</f>
        <v>0.73949579831932777</v>
      </c>
      <c r="DM6" s="210">
        <f>IF(INPUT!B32 = "", "", DI5/MAX($DI$3:$DI$104))</f>
        <v>0</v>
      </c>
      <c r="DN6">
        <f>IF(INPUT!B33 = "", "", (DJ7-DJ6)*(DK7+DK6)/2)</f>
        <v>6.1091508521920069E-3</v>
      </c>
      <c r="DO6">
        <f>IF(INPUT!B33 = "", "", (DL7-DL6)*(DM7+DM6)/2)</f>
        <v>0</v>
      </c>
      <c r="DQ6" s="310">
        <f>IF(INPUT!A33 = "", "", INPUT!B33)</f>
        <v>1</v>
      </c>
      <c r="DR6">
        <f>IF(INPUT!A33 = "", "", OUTPUT!D7*OUTPUT!L7 +OUTPUT!E7*OUTPUT!N7)</f>
        <v>7.2999999999999995E-2</v>
      </c>
      <c r="DS6">
        <v>2</v>
      </c>
      <c r="DT6">
        <v>7.0000000000000007E-2</v>
      </c>
      <c r="DU6">
        <f>IF(INPUT!A33 = "", "", DS6+DU5)</f>
        <v>40</v>
      </c>
      <c r="DV6">
        <f>IF(INPUT!A33 = "", "", DS6*DT6+DV5)</f>
        <v>0.35400000000000004</v>
      </c>
      <c r="DW6" s="210">
        <f>IF(INPUT!A32 = "", "", DU5/MAX($DU$3:$DU$104))</f>
        <v>0.24836601307189543</v>
      </c>
      <c r="DX6" s="210">
        <f>IF(INPUT!B32 = "", "", DV5/MAX($DV$3:$DV$104))</f>
        <v>2.2250950517629202E-3</v>
      </c>
      <c r="DY6" s="311">
        <f>IF(INPUT!A33 = "", "", (DW7-DW6) * (DX7+DX6) / 2 )</f>
        <v>3.8600390611487982E-5</v>
      </c>
      <c r="EA6" s="310">
        <f>IF(INPUT!A33 = "", "", INPUT!B33)</f>
        <v>1</v>
      </c>
      <c r="EB6">
        <f>IF(INPUT!A33 = "", "", OUTPUT!H7*OUTPUT!L7 + OUTPUT!I7*OUTPUT!R7)</f>
        <v>7.2999999999999995E-2</v>
      </c>
      <c r="EC6">
        <v>1</v>
      </c>
      <c r="ED6">
        <v>0.18</v>
      </c>
      <c r="EE6">
        <f>IF(INPUT!A33 = "", "",EC6 +EE5)</f>
        <v>4</v>
      </c>
      <c r="EF6">
        <f>IF(INPUT!A33 = "", "",EC6*ED6+EF5)</f>
        <v>0.497</v>
      </c>
      <c r="EG6" s="210">
        <f>IF(INPUT!A32 = "", "", EE5/MAX($EE$3:$EE$104))</f>
        <v>2.5210084033613446E-2</v>
      </c>
      <c r="EH6" s="210">
        <f>IF(INPUT!A32 = "", "", EF5/MAX($EF$3:$EF$104))</f>
        <v>5.2835476105419826E-4</v>
      </c>
      <c r="EI6" s="311">
        <f>IF(INPUT!A33 = "", "", (EG7-EG6) * (EH7+EH6) / 2 )</f>
        <v>5.7005112994475149E-6</v>
      </c>
      <c r="EK6" s="310">
        <f>IF(INPUT!A33 = "", "", OUTPUT!E7)</f>
        <v>1</v>
      </c>
      <c r="EL6">
        <f>IF(INPUT!A33 = "", "", OUTPUT!N7)</f>
        <v>7.2999999999999995E-2</v>
      </c>
      <c r="EM6">
        <v>2</v>
      </c>
      <c r="EN6">
        <v>2.9000000000000001E-2</v>
      </c>
      <c r="EO6">
        <f>IF(INPUT!A33 = "", "", EM6 + EO5)</f>
        <v>71</v>
      </c>
      <c r="EP6">
        <f>IF(INPUT!A33 = "", "", EN6*EM6+EP5)</f>
        <v>2.0590000000000002</v>
      </c>
      <c r="EQ6" s="210">
        <f>IF(INPUT!A32 = "", "", EO5/MAX($EO$3:$EO$104))</f>
        <v>0.5847457627118644</v>
      </c>
      <c r="ER6" s="210">
        <f>IF(INPUT!A32 = "", "", EP5/MAX($EP$3:$EP$104))</f>
        <v>0.27122396421632861</v>
      </c>
      <c r="ES6" s="311">
        <f>IF(INPUT!A33 = "", "", (EQ7-EQ6) * (ER7+ER6) / 2 )</f>
        <v>4.663639767905417E-3</v>
      </c>
      <c r="EU6" s="310">
        <f>IF(INPUT!A33 = "", "", OUTPUT!I7)</f>
        <v>1</v>
      </c>
      <c r="EV6">
        <f>IF(INPUT!A33 = "", "", OUTPUT!R7)</f>
        <v>7.2999999999999995E-2</v>
      </c>
      <c r="EW6">
        <v>1</v>
      </c>
      <c r="EX6">
        <v>0.17499999999999999</v>
      </c>
      <c r="EY6">
        <f>IF(INPUT!A33 = "", "", EW6 + EY5)</f>
        <v>3</v>
      </c>
      <c r="EZ6">
        <f>IF(INPUT!A33 = "", "", EX6*EW6+EZ5)</f>
        <v>0.317</v>
      </c>
      <c r="FA6" s="210">
        <f>IF(INPUT!A32 = "", "", EY5/MAX($EY$3:$EY$104))</f>
        <v>1.6949152542372881E-2</v>
      </c>
      <c r="FB6" s="210">
        <f>IF(INPUT!A32 = "", "", EZ5/MAX($EZ$3:$EZ$104))</f>
        <v>4.8044932161909184E-3</v>
      </c>
      <c r="FC6" s="311">
        <f>IF(INPUT!A33 = "", "", (FA7-FA6) * (FB7+FB6) / 2 )</f>
        <v>6.5805155951051319E-5</v>
      </c>
      <c r="FE6" s="310">
        <f>IF(INPUT!A33 = "", "", OUTPUT!E7)</f>
        <v>1</v>
      </c>
      <c r="FF6">
        <f>IF(INPUT!A33 = "", "", OUTPUT!L7)</f>
        <v>0</v>
      </c>
      <c r="FG6">
        <v>1</v>
      </c>
      <c r="FH6">
        <v>0</v>
      </c>
      <c r="FI6">
        <f>IF(INPUT!A33 = "", "", FG6+FI5)</f>
        <v>89</v>
      </c>
      <c r="FJ6">
        <f>IF(INPUT!A33 = "", "", FH6*FG6 + FJ5)</f>
        <v>0</v>
      </c>
      <c r="FK6" s="210">
        <f>IF(INPUT!A32 = "", "", FI5/MAX($FI$3:$FI$103))</f>
        <v>0.74576271186440679</v>
      </c>
      <c r="FL6" s="210">
        <f>IF(INPUT!A32 = "", "", FJ5/MAX($FJ$3:$FJ$103))</f>
        <v>0</v>
      </c>
      <c r="FM6" s="311">
        <f>IF(INPUT!A33 = "", "", (FK7-FK6) * (FL7+FL6) / 2 )</f>
        <v>0</v>
      </c>
      <c r="FO6" s="310">
        <f>IF(INPUT!A33 = "", "", OUTPUT!I7)</f>
        <v>1</v>
      </c>
      <c r="FP6">
        <f>IF(INPUT!A33 = "", "", OUTPUT!L7)</f>
        <v>0</v>
      </c>
      <c r="FQ6">
        <v>1</v>
      </c>
      <c r="FR6">
        <v>0</v>
      </c>
      <c r="FS6">
        <f>IF(INPUT!A33 = "", "", FQ6+FS5)</f>
        <v>89</v>
      </c>
      <c r="FT6">
        <f>IF(INPUT!A33 = "", "", FR6*FQ6 + FT5)</f>
        <v>0</v>
      </c>
      <c r="FU6" s="210">
        <f>IF(INPUT!A32 = "", "", FS5/MAX($FS$3:$FS$104))</f>
        <v>0.74576271186440679</v>
      </c>
      <c r="FV6" s="210">
        <f>IF(INPUT!A32 = "", "", FT5/MAX($FT$3:$FT$104))</f>
        <v>0</v>
      </c>
      <c r="FW6" s="311">
        <f>IF(INPUT!A33 = "", "", (FU7-FU6) * (FV7+FV6) / 2 )</f>
        <v>0</v>
      </c>
      <c r="FY6" s="310">
        <f>IF(INPUT!A33 = "", "", OUTPUT!L7)</f>
        <v>0</v>
      </c>
      <c r="FZ6">
        <f>IF(INPUT!A33 = "", "",  OUTPUT!N7 )</f>
        <v>7.2999999999999995E-2</v>
      </c>
      <c r="GA6">
        <f>IF(INPUT!A33 = "", "",  OUTPUT!R7 )</f>
        <v>7.2999999999999995E-2</v>
      </c>
      <c r="GB6" s="311">
        <f>IF(INPUT!A33 = "", "", OUTPUT!M7)</f>
        <v>0.17921146953405018</v>
      </c>
      <c r="GC6">
        <f>IF(INPUT!A33 = "", "", OUTPUT!E7*OUTPUT!L7)</f>
        <v>0</v>
      </c>
      <c r="GD6">
        <f>IF(INPUT!A33 = "", "", OUTPUT!E7*OUTPUT!N7)</f>
        <v>7.2999999999999995E-2</v>
      </c>
      <c r="GE6" s="311">
        <f>IF(INPUT!A33 = "", "", OUTPUT!E7*OUTPUT!M7)</f>
        <v>0.17921146953405018</v>
      </c>
      <c r="GF6">
        <f>IF(INPUT!A33 = "", "", OUTPUT!I7*OUTPUT!L7)</f>
        <v>0</v>
      </c>
      <c r="GG6">
        <f>IF(INPUT!A33 = "", "", OUTPUT!I7*OUTPUT!R7)</f>
        <v>7.2999999999999995E-2</v>
      </c>
      <c r="GH6" s="311">
        <f>IF(INPUT!A33 = "", "", OUTPUT!I7*OUTPUT!M7)</f>
        <v>0.17921146953405018</v>
      </c>
    </row>
    <row r="7" spans="1:203" x14ac:dyDescent="0.35">
      <c r="A7" s="62">
        <v>5</v>
      </c>
      <c r="B7" s="330">
        <f>SUMIF(NASA_results!$D$2:$D$745, A7, NASA_results!$E$2:$E$745) /31</f>
        <v>24.836451612903229</v>
      </c>
      <c r="C7" s="331">
        <f>SUMIF(NASA_results!$D$746:$D$1417, A7, NASA_results!$E$746:$E$1417)/28</f>
        <v>24.181428571428572</v>
      </c>
      <c r="D7" s="331">
        <f>SUMIF(NASA_results!$D$1418:$D$2161, A7, NASA_results!$E$1418:$E$2161)/31</f>
        <v>23.381612903225808</v>
      </c>
      <c r="E7" s="331">
        <f>SUMIF(NASA_results!$D$2162:$D$2881, A7, NASA_results!$E$2162:$E$2881)/30</f>
        <v>22.063666666666656</v>
      </c>
      <c r="F7" s="331">
        <f>SUMIF(NASA_results!$D$2882:$D$3625, A7, NASA_results!$E$2882:$E$3625)/31</f>
        <v>19.798064516129031</v>
      </c>
      <c r="G7" s="331">
        <f>SUMIF(NASA_results!$D$3626:$D$4345, A7, NASA_results!$E$3626:$E$4345)/30</f>
        <v>18.769333333333339</v>
      </c>
      <c r="H7" s="331">
        <f>SUMIF(NASA_results!$D$4346:$D$5089, A7, NASA_results!$E$4346:$E$5089)/31</f>
        <v>18.777096774193549</v>
      </c>
      <c r="I7" s="331">
        <f>SUMIF(NASA_results!$D$5090:$D$5833,A7, NASA_results!$E$5090:$E$5833)/31</f>
        <v>20.900967741935482</v>
      </c>
      <c r="J7" s="331">
        <f>SUMIF(NASA_results!$D$5834:$D$6553,A7,NASA_results!$E$5834:$E$6553)/30</f>
        <v>23.271666666666668</v>
      </c>
      <c r="K7" s="331">
        <f>SUMIF(NASA_results!$D$6554:$D$7297,A7,NASA_results!$E$6554:$E$7297)/31</f>
        <v>24.908709677419353</v>
      </c>
      <c r="L7" s="331">
        <f>SUMIF(NASA_results!$D$7298:$D$8017,A7,NASA_results!$E$7298:$E$8017)/30</f>
        <v>27.183999999999994</v>
      </c>
      <c r="M7" s="332">
        <f>SUMIF(NASA_results!$D$8018:$D$8761, A7, NASA_results!$E$8018:$E$8761)/31</f>
        <v>27.690322580645169</v>
      </c>
      <c r="AF7" s="5" t="str">
        <f>DSS!CG7</f>
        <v>NA_5</v>
      </c>
      <c r="AG7" s="5">
        <f>DSS!CH7</f>
        <v>5</v>
      </c>
      <c r="AH7" s="5">
        <f>DSS!CI7</f>
        <v>0</v>
      </c>
      <c r="AI7" s="5">
        <f>DSS!CJ7</f>
        <v>5</v>
      </c>
      <c r="AJ7" s="5">
        <f>DSS!CK7</f>
        <v>1</v>
      </c>
      <c r="AK7" s="5">
        <f>DSS!CL7</f>
        <v>5</v>
      </c>
      <c r="AL7" s="5">
        <f>DSS!CM7</f>
        <v>2</v>
      </c>
      <c r="AM7">
        <f t="shared" si="3"/>
        <v>0</v>
      </c>
      <c r="AN7" s="5">
        <f t="shared" si="6"/>
        <v>0</v>
      </c>
      <c r="AO7">
        <f t="shared" si="4"/>
        <v>1</v>
      </c>
      <c r="AP7">
        <f t="shared" si="7"/>
        <v>1</v>
      </c>
      <c r="AQ7" s="180" t="str">
        <f t="shared" si="14"/>
        <v/>
      </c>
      <c r="AR7" s="180" t="str">
        <f t="shared" si="8"/>
        <v/>
      </c>
      <c r="AS7" s="178" t="s">
        <v>455</v>
      </c>
      <c r="AT7" t="str">
        <f t="shared" si="9"/>
        <v/>
      </c>
      <c r="AU7" s="181">
        <v>1</v>
      </c>
      <c r="AV7" t="str">
        <f t="shared" si="10"/>
        <v/>
      </c>
      <c r="AW7" s="180">
        <v>1</v>
      </c>
      <c r="AX7" s="180" t="str">
        <f t="shared" si="11"/>
        <v/>
      </c>
      <c r="AY7" s="180" t="str">
        <f t="shared" si="12"/>
        <v/>
      </c>
      <c r="AZ7" s="178" t="s">
        <v>455</v>
      </c>
      <c r="BB7" t="str">
        <f t="shared" si="15"/>
        <v/>
      </c>
      <c r="BC7" s="181">
        <v>1</v>
      </c>
      <c r="BF7" t="str">
        <f t="shared" si="16"/>
        <v/>
      </c>
      <c r="BG7">
        <v>1</v>
      </c>
      <c r="BR7" s="210"/>
      <c r="BS7" s="210"/>
      <c r="CK7" s="113" t="str">
        <f>IF(INPUT!A34 = "", "", INPUT!A34)</f>
        <v>NA_5</v>
      </c>
      <c r="CL7">
        <f>IF(INPUT!A34 = "", "", DSS!S7)</f>
        <v>0</v>
      </c>
      <c r="CM7">
        <f>IF(INPUT!A34 = "", "",MIN(DSS!F7:G7))</f>
        <v>0</v>
      </c>
      <c r="CN7" t="str">
        <f>IF(INPUT!A34 = "", "",DSS!I7)</f>
        <v/>
      </c>
      <c r="CO7" t="str">
        <f>IF(INPUT!A34 = "", "",DSS!H7)</f>
        <v/>
      </c>
      <c r="CP7" s="112" t="e">
        <f>IF(INPUT!A34 = "", "",AVERAGE(DSS!J7:L7))</f>
        <v>#DIV/0!</v>
      </c>
      <c r="CQ7" s="112"/>
      <c r="CR7">
        <f>IF(INPUT!A34 = "", "",DSS!T7)</f>
        <v>1</v>
      </c>
      <c r="CS7">
        <v>5</v>
      </c>
      <c r="CT7">
        <v>5</v>
      </c>
      <c r="CU7">
        <v>5</v>
      </c>
      <c r="CV7" s="112">
        <v>5</v>
      </c>
      <c r="CX7">
        <f>IF(INPUT!B34 = "", "", INPUT!B34)</f>
        <v>5</v>
      </c>
      <c r="CY7">
        <f>IF(INPUT!B34 = "", "", INPUT!I34)</f>
        <v>100</v>
      </c>
      <c r="CZ7">
        <f>IF(INPUT!B34 = "", "", INPUT!B34)</f>
        <v>5</v>
      </c>
      <c r="DA7">
        <f>IF(INPUT!B34 = "", "", DSS!BS7)</f>
        <v>0</v>
      </c>
      <c r="DB7">
        <v>5</v>
      </c>
      <c r="DC7">
        <v>100</v>
      </c>
      <c r="DD7">
        <v>5</v>
      </c>
      <c r="DE7">
        <v>0</v>
      </c>
      <c r="DF7" s="59">
        <f>IF(INPUT!B34 = "", "",DB7+DF6)</f>
        <v>94</v>
      </c>
      <c r="DG7">
        <f>IF(INPUT!B34 = "", "", DB7*DC7+DG6)</f>
        <v>9400</v>
      </c>
      <c r="DH7">
        <f>IF(INPUT!B34 = "", "", DD7+DH6)</f>
        <v>94</v>
      </c>
      <c r="DI7">
        <f>IF(INPUT!B34 = "", "", DD7*DE7+DI6)</f>
        <v>0</v>
      </c>
      <c r="DJ7" s="210">
        <f>IF(INPUT!B33 = "", "", DF6/MAX($DF$3:$DF$104))</f>
        <v>0.74789915966386555</v>
      </c>
      <c r="DK7" s="210">
        <f>IF(INPUT!B33 = "", "", DG6/MAX($DG$3:$DG$104))</f>
        <v>0.73109623362221221</v>
      </c>
      <c r="DL7" s="210">
        <f>IF(INPUT!B33 = "", "", DH6/MAX($DH$3:$DH$104))</f>
        <v>0.74789915966386555</v>
      </c>
      <c r="DM7" s="210">
        <f>IF(INPUT!B33 = "", "", DI6/MAX($DI$3:$DI$104))</f>
        <v>0</v>
      </c>
      <c r="DN7">
        <f>IF(INPUT!B34 = "", "", (DJ8-DJ7)*(DK8+DK7)/2)</f>
        <v>3.158120355794182E-2</v>
      </c>
      <c r="DO7">
        <f>IF(INPUT!B34 = "", "", (DL8-DL7)*(DM8+DM7)/2)</f>
        <v>0</v>
      </c>
      <c r="DQ7" s="310">
        <f>IF(INPUT!A34 = "", "", INPUT!B34)</f>
        <v>5</v>
      </c>
      <c r="DR7">
        <f>IF(INPUT!A34 = "", "", OUTPUT!D8*OUTPUT!L8 +OUTPUT!E8*OUTPUT!N8)</f>
        <v>0.155</v>
      </c>
      <c r="DS7">
        <v>1</v>
      </c>
      <c r="DT7">
        <v>7.2999999999999995E-2</v>
      </c>
      <c r="DU7">
        <f>IF(INPUT!A34 = "", "", DS7+DU6)</f>
        <v>41</v>
      </c>
      <c r="DV7">
        <f>IF(INPUT!A34 = "", "", DS7*DT7+DV6)</f>
        <v>0.42700000000000005</v>
      </c>
      <c r="DW7" s="210">
        <f>IF(INPUT!A33 = "", "", DU6/MAX($DU$3:$DU$104))</f>
        <v>0.26143790849673204</v>
      </c>
      <c r="DX7" s="210">
        <f>IF(INPUT!B33 = "", "", DV6/MAX($DV$3:$DV$104))</f>
        <v>3.6807647117947369E-3</v>
      </c>
      <c r="DY7" s="311">
        <f>IF(INPUT!A34 = "", "", (DW8-DW7) * (DX8+DX7) / 2 )</f>
        <v>2.6537768545397875E-5</v>
      </c>
      <c r="EA7" s="310">
        <f>IF(INPUT!A34 = "", "", INPUT!B34)</f>
        <v>5</v>
      </c>
      <c r="EB7">
        <f>IF(INPUT!A34 = "", "", OUTPUT!H8*OUTPUT!L8 + OUTPUT!I8*OUTPUT!R8)</f>
        <v>0.9966666666666667</v>
      </c>
      <c r="EC7">
        <v>1</v>
      </c>
      <c r="ED7">
        <v>0.189</v>
      </c>
      <c r="EE7">
        <f>IF(INPUT!A34 = "", "",EC7 +EE6)</f>
        <v>5</v>
      </c>
      <c r="EF7">
        <f>IF(INPUT!A34 = "", "",EC7*ED7+EF6)</f>
        <v>0.68599999999999994</v>
      </c>
      <c r="EG7" s="210">
        <f>IF(INPUT!A33 = "", "", EE6/MAX($EE$3:$EE$104))</f>
        <v>3.3613445378151259E-2</v>
      </c>
      <c r="EH7" s="210">
        <f>IF(INPUT!A33 = "", "", EF6/MAX($EF$3:$EF$104))</f>
        <v>8.2836692821431084E-4</v>
      </c>
      <c r="EI7" s="311">
        <f>IF(INPUT!A34 = "", "", (EG8-EG7) * (EH8+EH7) / 2 )</f>
        <v>8.2846497140619367E-6</v>
      </c>
      <c r="EK7" s="310">
        <f>IF(INPUT!A34 = "", "", OUTPUT!E8)</f>
        <v>5</v>
      </c>
      <c r="EL7">
        <f>IF(INPUT!A34 = "", "", OUTPUT!N8)</f>
        <v>3.1E-2</v>
      </c>
      <c r="EM7">
        <v>1</v>
      </c>
      <c r="EN7">
        <v>2.9000000000000001E-2</v>
      </c>
      <c r="EO7">
        <f>IF(INPUT!A34 = "", "", EM7 + EO6)</f>
        <v>72</v>
      </c>
      <c r="EP7">
        <f>IF(INPUT!A34 = "", "", EN7*EM7+EP6)</f>
        <v>2.0880000000000001</v>
      </c>
      <c r="EQ7" s="210">
        <f>IF(INPUT!A33 = "", "", EO6/MAX($EO$3:$EO$104))</f>
        <v>0.60169491525423724</v>
      </c>
      <c r="ER7" s="210">
        <f>IF(INPUT!A33 = "", "", EP6/MAX($EP$3:$EP$104))</f>
        <v>0.27908552839651202</v>
      </c>
      <c r="ES7" s="311">
        <f>IF(INPUT!A34 = "", "", (EQ8-EQ7) * (ER8+ER7) / 2 )</f>
        <v>2.3817874528945836E-3</v>
      </c>
      <c r="EU7" s="310">
        <f>IF(INPUT!A34 = "", "", OUTPUT!I8)</f>
        <v>5</v>
      </c>
      <c r="EV7">
        <f>IF(INPUT!A34 = "", "", OUTPUT!R8)</f>
        <v>0.19933333333333333</v>
      </c>
      <c r="EW7">
        <v>1</v>
      </c>
      <c r="EX7">
        <v>0.189</v>
      </c>
      <c r="EY7">
        <f>IF(INPUT!A34 = "", "", EW7 + EY6)</f>
        <v>4</v>
      </c>
      <c r="EZ7">
        <f>IF(INPUT!A34 = "", "", EX7*EW7+EZ6)</f>
        <v>0.50600000000000001</v>
      </c>
      <c r="FA7" s="210">
        <f>IF(INPUT!A33 = "", "", EY6/MAX($EY$3:$EY$104))</f>
        <v>2.5423728813559324E-2</v>
      </c>
      <c r="FB7" s="210">
        <f>IF(INPUT!A33 = "", "", EZ6/MAX($EZ$3:$EZ$104))</f>
        <v>1.072552358825719E-2</v>
      </c>
      <c r="FC7" s="311">
        <f>IF(INPUT!A34 = "", "", (FA8-FA7) * (FB8+FB7) / 2 )</f>
        <v>1.1799050838282182E-4</v>
      </c>
      <c r="FE7" s="310">
        <f>IF(INPUT!A34 = "", "", OUTPUT!E8)</f>
        <v>5</v>
      </c>
      <c r="FF7">
        <f>IF(INPUT!A34 = "", "", OUTPUT!L8)</f>
        <v>0</v>
      </c>
      <c r="FG7">
        <v>5</v>
      </c>
      <c r="FH7">
        <v>0</v>
      </c>
      <c r="FI7">
        <f>IF(INPUT!A34 = "", "", FG7+FI6)</f>
        <v>94</v>
      </c>
      <c r="FJ7">
        <f>IF(INPUT!A34 = "", "", FH7*FG7 + FJ6)</f>
        <v>0</v>
      </c>
      <c r="FK7" s="210">
        <f>IF(INPUT!A33 = "", "", FI6/MAX($FI$3:$FI$103))</f>
        <v>0.75423728813559321</v>
      </c>
      <c r="FL7" s="210">
        <f>IF(INPUT!A33 = "", "", FJ6/MAX($FJ$3:$FJ$103))</f>
        <v>0</v>
      </c>
      <c r="FM7" s="311">
        <f>IF(INPUT!A34 = "", "", (FK8-FK7) * (FL8+FL7) / 2 )</f>
        <v>0</v>
      </c>
      <c r="FO7" s="310">
        <f>IF(INPUT!A34 = "", "", OUTPUT!I8)</f>
        <v>5</v>
      </c>
      <c r="FP7">
        <f>IF(INPUT!A34 = "", "", OUTPUT!L8)</f>
        <v>0</v>
      </c>
      <c r="FQ7">
        <v>5</v>
      </c>
      <c r="FR7">
        <v>0</v>
      </c>
      <c r="FS7">
        <f>IF(INPUT!A34 = "", "", FQ7+FS6)</f>
        <v>94</v>
      </c>
      <c r="FT7">
        <f>IF(INPUT!A34 = "", "", FR7*FQ7 + FT6)</f>
        <v>0</v>
      </c>
      <c r="FU7" s="210">
        <f>IF(INPUT!A33 = "", "", FS6/MAX($FS$3:$FS$104))</f>
        <v>0.75423728813559321</v>
      </c>
      <c r="FV7" s="210">
        <f>IF(INPUT!A33 = "", "", FT6/MAX($FT$3:$FT$104))</f>
        <v>0</v>
      </c>
      <c r="FW7" s="311">
        <f>IF(INPUT!A34 = "", "", (FU8-FU7) * (FV8+FV7) / 2 )</f>
        <v>0</v>
      </c>
      <c r="FY7" s="310">
        <f>IF(INPUT!A34 = "", "", OUTPUT!L8)</f>
        <v>0</v>
      </c>
      <c r="FZ7">
        <f>IF(INPUT!A34 = "", "",  OUTPUT!N8 )</f>
        <v>3.1E-2</v>
      </c>
      <c r="GA7">
        <f>IF(INPUT!A34 = "", "",  OUTPUT!R8 )</f>
        <v>0.19933333333333333</v>
      </c>
      <c r="GB7" s="311">
        <f>IF(INPUT!A34 = "", "", OUTPUT!M8)</f>
        <v>0.17921146953405018</v>
      </c>
      <c r="GC7">
        <f>IF(INPUT!A34 = "", "", OUTPUT!E8*OUTPUT!L8)</f>
        <v>0</v>
      </c>
      <c r="GD7">
        <f>IF(INPUT!A34 = "", "", OUTPUT!E8*OUTPUT!N8)</f>
        <v>0.155</v>
      </c>
      <c r="GE7" s="311">
        <f>IF(INPUT!A34 = "", "", OUTPUT!E8*OUTPUT!M8)</f>
        <v>0.89605734767025091</v>
      </c>
      <c r="GF7">
        <f>IF(INPUT!A34 = "", "", OUTPUT!I8*OUTPUT!L8)</f>
        <v>0</v>
      </c>
      <c r="GG7">
        <f>IF(INPUT!A34 = "", "", OUTPUT!I8*OUTPUT!R8)</f>
        <v>0.9966666666666667</v>
      </c>
      <c r="GH7" s="311">
        <f>IF(INPUT!A34 = "", "", OUTPUT!I8*OUTPUT!M8)</f>
        <v>0.89605734767025091</v>
      </c>
    </row>
    <row r="8" spans="1:203" x14ac:dyDescent="0.35">
      <c r="A8" s="62">
        <v>6</v>
      </c>
      <c r="B8" s="330">
        <f>SUMIF(NASA_results!$D$2:$D$745, A8, NASA_results!$E$2:$E$745) /31</f>
        <v>26.29032258064516</v>
      </c>
      <c r="C8" s="331">
        <f>SUMIF(NASA_results!$D$746:$D$1417, A8, NASA_results!$E$746:$E$1417)/28</f>
        <v>25.553214285714287</v>
      </c>
      <c r="D8" s="331">
        <f>SUMIF(NASA_results!$D$1418:$D$2161, A8, NASA_results!$E$1418:$E$2161)/31</f>
        <v>24.720967741935489</v>
      </c>
      <c r="E8" s="331">
        <f>SUMIF(NASA_results!$D$2162:$D$2881, A8, NASA_results!$E$2162:$E$2881)/30</f>
        <v>23.774666666666668</v>
      </c>
      <c r="F8" s="331">
        <f>SUMIF(NASA_results!$D$2882:$D$3625, A8, NASA_results!$E$2882:$E$3625)/31</f>
        <v>22.072580645161292</v>
      </c>
      <c r="G8" s="331">
        <f>SUMIF(NASA_results!$D$3626:$D$4345, A8, NASA_results!$E$3626:$E$4345)/30</f>
        <v>21.266000000000002</v>
      </c>
      <c r="H8" s="331">
        <f>SUMIF(NASA_results!$D$4346:$D$5089, A8, NASA_results!$E$4346:$E$5089)/31</f>
        <v>21.491935483870972</v>
      </c>
      <c r="I8" s="331">
        <f>SUMIF(NASA_results!$D$5090:$D$5833,A8, NASA_results!$E$5090:$E$5833)/31</f>
        <v>24.072258064516127</v>
      </c>
      <c r="J8" s="331">
        <f>SUMIF(NASA_results!$D$5834:$D$6553,A8,NASA_results!$E$5834:$E$6553)/30</f>
        <v>26.319000000000003</v>
      </c>
      <c r="K8" s="331">
        <f>SUMIF(NASA_results!$D$6554:$D$7297,A8,NASA_results!$E$6554:$E$7297)/31</f>
        <v>27.948387096774198</v>
      </c>
      <c r="L8" s="331">
        <f>SUMIF(NASA_results!$D$7298:$D$8017,A8,NASA_results!$E$7298:$E$8017)/30</f>
        <v>30.363999999999997</v>
      </c>
      <c r="M8" s="332">
        <f>SUMIF(NASA_results!$D$8018:$D$8761, A8, NASA_results!$E$8018:$E$8761)/31</f>
        <v>30.588709677419352</v>
      </c>
      <c r="AF8" s="5" t="str">
        <f>DSS!CG8</f>
        <v>NA_6</v>
      </c>
      <c r="AG8" s="5">
        <f>DSS!CH8</f>
        <v>1</v>
      </c>
      <c r="AH8" s="5">
        <f>DSS!CI8</f>
        <v>0</v>
      </c>
      <c r="AI8" s="5">
        <f>DSS!CJ8</f>
        <v>1</v>
      </c>
      <c r="AJ8" s="5">
        <f>DSS!CK8</f>
        <v>1</v>
      </c>
      <c r="AK8" s="5">
        <f>DSS!CL8</f>
        <v>1</v>
      </c>
      <c r="AL8" s="5">
        <f>DSS!CM8</f>
        <v>1</v>
      </c>
      <c r="AM8">
        <f t="shared" si="3"/>
        <v>0</v>
      </c>
      <c r="AN8" s="5">
        <f t="shared" si="6"/>
        <v>0</v>
      </c>
      <c r="AO8">
        <f t="shared" si="4"/>
        <v>1</v>
      </c>
      <c r="AP8">
        <f t="shared" si="7"/>
        <v>1</v>
      </c>
      <c r="AQ8" s="180" t="str">
        <f t="shared" si="14"/>
        <v/>
      </c>
      <c r="AR8" s="180" t="str">
        <f t="shared" si="8"/>
        <v/>
      </c>
      <c r="AS8" s="178" t="s">
        <v>483</v>
      </c>
      <c r="AT8" t="str">
        <f t="shared" si="9"/>
        <v/>
      </c>
      <c r="AU8" s="181">
        <v>5</v>
      </c>
      <c r="AV8" t="str">
        <f t="shared" si="10"/>
        <v/>
      </c>
      <c r="AW8" s="180">
        <v>2</v>
      </c>
      <c r="AX8" s="180" t="str">
        <f t="shared" si="11"/>
        <v/>
      </c>
      <c r="AY8" s="180" t="str">
        <f t="shared" si="12"/>
        <v/>
      </c>
      <c r="AZ8" s="178" t="s">
        <v>456</v>
      </c>
      <c r="BB8" t="str">
        <f t="shared" si="15"/>
        <v/>
      </c>
      <c r="BC8" s="181">
        <v>5</v>
      </c>
      <c r="BF8" t="str">
        <f t="shared" si="16"/>
        <v/>
      </c>
      <c r="BG8">
        <v>1</v>
      </c>
      <c r="BR8" s="210"/>
      <c r="BS8" s="210"/>
      <c r="CK8" s="113" t="str">
        <f>IF(INPUT!A35 = "", "", INPUT!A35)</f>
        <v>NA_6</v>
      </c>
      <c r="CL8">
        <f>IF(INPUT!A35 = "", "", DSS!S8)</f>
        <v>0</v>
      </c>
      <c r="CM8">
        <f>IF(INPUT!A35 = "", "",MIN(DSS!F8:G8))</f>
        <v>0</v>
      </c>
      <c r="CN8" t="str">
        <f>IF(INPUT!A35 = "", "",DSS!I8)</f>
        <v/>
      </c>
      <c r="CO8" t="str">
        <f>IF(INPUT!A35 = "", "",DSS!H8)</f>
        <v/>
      </c>
      <c r="CP8" s="112" t="e">
        <f>IF(INPUT!A35 = "", "",AVERAGE(DSS!J8:L8))</f>
        <v>#DIV/0!</v>
      </c>
      <c r="CQ8" s="112"/>
      <c r="CR8">
        <f>IF(INPUT!A35 = "", "",DSS!T8)</f>
        <v>1</v>
      </c>
      <c r="CS8">
        <v>5</v>
      </c>
      <c r="CT8">
        <v>5</v>
      </c>
      <c r="CU8">
        <v>5</v>
      </c>
      <c r="CV8" s="112">
        <v>5</v>
      </c>
      <c r="CX8">
        <f>IF(INPUT!B35 = "", "", INPUT!B35)</f>
        <v>1</v>
      </c>
      <c r="CY8">
        <f>IF(INPUT!B35 = "", "", INPUT!I35)</f>
        <v>100</v>
      </c>
      <c r="CZ8">
        <f>IF(INPUT!B35 = "", "", INPUT!B35)</f>
        <v>1</v>
      </c>
      <c r="DA8">
        <f>IF(INPUT!B35 = "", "", DSS!BS8)</f>
        <v>0</v>
      </c>
      <c r="DB8">
        <v>1</v>
      </c>
      <c r="DC8">
        <v>100</v>
      </c>
      <c r="DD8">
        <v>1</v>
      </c>
      <c r="DE8">
        <v>0</v>
      </c>
      <c r="DF8" s="59">
        <f>IF(INPUT!B35 = "", "",DB8+DF7)</f>
        <v>95</v>
      </c>
      <c r="DG8">
        <f>IF(INPUT!B35 = "", "", DB8*DC8+DG7)</f>
        <v>9500</v>
      </c>
      <c r="DH8">
        <f>IF(INPUT!B35 = "", "", DD8+DH7)</f>
        <v>95</v>
      </c>
      <c r="DI8">
        <f>IF(INPUT!B35 = "", "", DD8*DE8+DI7)</f>
        <v>0</v>
      </c>
      <c r="DJ8" s="210">
        <f>IF(INPUT!B34 = "", "", DF7/MAX($DF$3:$DF$104))</f>
        <v>0.78991596638655459</v>
      </c>
      <c r="DK8" s="210">
        <f>IF(INPUT!B34 = "", "", DG7/MAX($DG$3:$DG$104))</f>
        <v>0.77216905573581962</v>
      </c>
      <c r="DL8" s="210">
        <f>IF(INPUT!B34 = "", "", DH7/MAX($DH$3:$DH$104))</f>
        <v>0.78991596638655459</v>
      </c>
      <c r="DM8" s="210">
        <f>IF(INPUT!B34 = "", "", DI7/MAX($DI$3:$DI$104))</f>
        <v>0</v>
      </c>
      <c r="DN8">
        <f>IF(INPUT!B35 = "", "", (DJ9-DJ8)*(DK9+DK8)/2)</f>
        <v>6.5233305709847724E-3</v>
      </c>
      <c r="DO8">
        <f>IF(INPUT!B35 = "", "", (DL9-DL8)*(DM9+DM8)/2)</f>
        <v>0</v>
      </c>
      <c r="DQ8" s="310">
        <f>IF(INPUT!A35 = "", "", INPUT!B35)</f>
        <v>1</v>
      </c>
      <c r="DR8">
        <f>IF(INPUT!A35 = "", "", OUTPUT!D9*OUTPUT!L9 +OUTPUT!E9*OUTPUT!N9)</f>
        <v>0.17499999999999999</v>
      </c>
      <c r="DS8">
        <v>2</v>
      </c>
      <c r="DT8">
        <v>0.09</v>
      </c>
      <c r="DU8">
        <f>IF(INPUT!A35 = "", "", DS8+DU7)</f>
        <v>43</v>
      </c>
      <c r="DV8">
        <f>IF(INPUT!A35 = "", "", DS8*DT8+DV7)</f>
        <v>0.60699999999999998</v>
      </c>
      <c r="DW8" s="210">
        <f>IF(INPUT!A34 = "", "", DU7/MAX($DU$3:$DU$104))</f>
        <v>0.26797385620915032</v>
      </c>
      <c r="DX8" s="210">
        <f>IF(INPUT!B34 = "", "", DV7/MAX($DV$3:$DV$104))</f>
        <v>4.4397924630970413E-3</v>
      </c>
      <c r="DY8" s="311">
        <f>IF(INPUT!A35 = "", "", (DW9-DW8) * (DX9+DX8) / 2 )</f>
        <v>7.026902093711016E-5</v>
      </c>
      <c r="EA8" s="310">
        <f>IF(INPUT!A35 = "", "", INPUT!B35)</f>
        <v>1</v>
      </c>
      <c r="EB8">
        <f>IF(INPUT!A35 = "", "", OUTPUT!H9*OUTPUT!L9 + OUTPUT!I9*OUTPUT!R9)</f>
        <v>0.17499999999999999</v>
      </c>
      <c r="EC8">
        <v>1</v>
      </c>
      <c r="ED8">
        <v>0.21133333333333335</v>
      </c>
      <c r="EE8">
        <f>IF(INPUT!A35 = "", "",EC8 +EE7)</f>
        <v>6</v>
      </c>
      <c r="EF8">
        <f>IF(INPUT!A35 = "", "",EC8*ED8+EF7)</f>
        <v>0.89733333333333332</v>
      </c>
      <c r="EG8" s="210">
        <f>IF(INPUT!A34 = "", "", EE7/MAX($EE$3:$EE$104))</f>
        <v>4.2016806722689079E-2</v>
      </c>
      <c r="EH8" s="210">
        <f>IF(INPUT!A34 = "", "", EF7/MAX($EF$3:$EF$104))</f>
        <v>1.143379703732429E-3</v>
      </c>
      <c r="EI8" s="311">
        <f>IF(INPUT!A35 = "", "", (EG9-EG8) * (EH9+EH8) / 2 )</f>
        <v>1.1088218129555979E-5</v>
      </c>
      <c r="EK8" s="310">
        <f>IF(INPUT!A35 = "", "", OUTPUT!E9)</f>
        <v>1</v>
      </c>
      <c r="EL8">
        <f>IF(INPUT!A35 = "", "", OUTPUT!N9)</f>
        <v>0.17499999999999999</v>
      </c>
      <c r="EM8">
        <v>5</v>
      </c>
      <c r="EN8">
        <v>3.1E-2</v>
      </c>
      <c r="EO8">
        <f>IF(INPUT!A35 = "", "", EM8 + EO7)</f>
        <v>77</v>
      </c>
      <c r="EP8">
        <f>IF(INPUT!A35 = "", "", EN8*EM8+EP7)</f>
        <v>2.2429999999999999</v>
      </c>
      <c r="EQ8" s="210">
        <f>IF(INPUT!A34 = "", "", EO7/MAX($EO$3:$EO$104))</f>
        <v>0.61016949152542377</v>
      </c>
      <c r="ER8" s="210">
        <f>IF(INPUT!A34 = "", "", EP7/MAX($EP$3:$EP$104))</f>
        <v>0.28301631048660375</v>
      </c>
      <c r="ES8" s="311">
        <f>IF(INPUT!A35 = "", "", (EQ9-EQ8) * (ER9+ER8) / 2 )</f>
        <v>1.2437329947535967E-2</v>
      </c>
      <c r="EU8" s="310">
        <f>IF(INPUT!A35 = "", "", OUTPUT!I9)</f>
        <v>1</v>
      </c>
      <c r="EV8">
        <f>IF(INPUT!A35 = "", "", OUTPUT!R9)</f>
        <v>0.17499999999999999</v>
      </c>
      <c r="EW8">
        <v>5</v>
      </c>
      <c r="EX8">
        <v>0.19933333333333333</v>
      </c>
      <c r="EY8">
        <f>IF(INPUT!A35 = "", "", EW8 + EY7)</f>
        <v>9</v>
      </c>
      <c r="EZ8">
        <f>IF(INPUT!A35 = "", "", EX8*EW8+EZ7)</f>
        <v>1.5026666666666668</v>
      </c>
      <c r="FA8" s="210">
        <f>IF(INPUT!A34 = "", "", EY7/MAX($EY$3:$EY$104))</f>
        <v>3.3898305084745763E-2</v>
      </c>
      <c r="FB8" s="210">
        <f>IF(INPUT!A34 = "", "", EZ7/MAX($EZ$3:$EZ$104))</f>
        <v>1.7120236390088764E-2</v>
      </c>
      <c r="FC8" s="311">
        <f>IF(INPUT!A35 = "", "", (FA9-FA8) * (FB9+FB8) / 2 )</f>
        <v>1.4398760703015075E-3</v>
      </c>
      <c r="FE8" s="310">
        <f>IF(INPUT!A35 = "", "", OUTPUT!E9)</f>
        <v>1</v>
      </c>
      <c r="FF8">
        <f>IF(INPUT!A35 = "", "", OUTPUT!L9)</f>
        <v>0</v>
      </c>
      <c r="FG8">
        <v>1</v>
      </c>
      <c r="FH8">
        <v>0</v>
      </c>
      <c r="FI8">
        <f>IF(INPUT!A35 = "", "", FG8+FI7)</f>
        <v>95</v>
      </c>
      <c r="FJ8">
        <f>IF(INPUT!A35 = "", "", FH8*FG8 + FJ7)</f>
        <v>0</v>
      </c>
      <c r="FK8" s="210">
        <f>IF(INPUT!A34 = "", "", FI7/MAX($FI$3:$FI$103))</f>
        <v>0.79661016949152541</v>
      </c>
      <c r="FL8" s="210">
        <f>IF(INPUT!A34 = "", "", FJ7/MAX($FJ$3:$FJ$103))</f>
        <v>0</v>
      </c>
      <c r="FM8" s="311">
        <f>IF(INPUT!A35 = "", "", (FK9-FK8) * (FL9+FL8) / 2 )</f>
        <v>0</v>
      </c>
      <c r="FO8" s="310">
        <f>IF(INPUT!A35 = "", "", OUTPUT!I9)</f>
        <v>1</v>
      </c>
      <c r="FP8">
        <f>IF(INPUT!A35 = "", "", OUTPUT!L9)</f>
        <v>0</v>
      </c>
      <c r="FQ8">
        <v>1</v>
      </c>
      <c r="FR8">
        <v>0</v>
      </c>
      <c r="FS8">
        <f>IF(INPUT!A35 = "", "", FQ8+FS7)</f>
        <v>95</v>
      </c>
      <c r="FT8">
        <f>IF(INPUT!A35 = "", "", FR8*FQ8 + FT7)</f>
        <v>0</v>
      </c>
      <c r="FU8" s="210">
        <f>IF(INPUT!A34 = "", "", FS7/MAX($FS$3:$FS$104))</f>
        <v>0.79661016949152541</v>
      </c>
      <c r="FV8" s="210">
        <f>IF(INPUT!A34 = "", "", FT7/MAX($FT$3:$FT$104))</f>
        <v>0</v>
      </c>
      <c r="FW8" s="311">
        <f>IF(INPUT!A35 = "", "", (FU9-FU8) * (FV9+FV8) / 2 )</f>
        <v>0</v>
      </c>
      <c r="FY8" s="310">
        <f>IF(INPUT!A35 = "", "", OUTPUT!L9)</f>
        <v>0</v>
      </c>
      <c r="FZ8">
        <f>IF(INPUT!A35 = "", "",  OUTPUT!N9 )</f>
        <v>0.17499999999999999</v>
      </c>
      <c r="GA8">
        <f>IF(INPUT!A35 = "", "",  OUTPUT!R9 )</f>
        <v>0.17499999999999999</v>
      </c>
      <c r="GB8" s="311">
        <f>IF(INPUT!A35 = "", "", OUTPUT!M9)</f>
        <v>0.17921146953405018</v>
      </c>
      <c r="GC8">
        <f>IF(INPUT!A35 = "", "", OUTPUT!E9*OUTPUT!L9)</f>
        <v>0</v>
      </c>
      <c r="GD8">
        <f>IF(INPUT!A35 = "", "", OUTPUT!E9*OUTPUT!N9)</f>
        <v>0.17499999999999999</v>
      </c>
      <c r="GE8" s="311">
        <f>IF(INPUT!A35 = "", "", OUTPUT!E9*OUTPUT!M9)</f>
        <v>0.17921146953405018</v>
      </c>
      <c r="GF8">
        <f>IF(INPUT!A35 = "", "", OUTPUT!I9*OUTPUT!L9)</f>
        <v>0</v>
      </c>
      <c r="GG8">
        <f>IF(INPUT!A35 = "", "", OUTPUT!I9*OUTPUT!R9)</f>
        <v>0.17499999999999999</v>
      </c>
      <c r="GH8" s="311">
        <f>IF(INPUT!A35 = "", "", OUTPUT!I9*OUTPUT!M9)</f>
        <v>0.17921146953405018</v>
      </c>
    </row>
    <row r="9" spans="1:203" x14ac:dyDescent="0.35">
      <c r="A9" s="62">
        <v>7</v>
      </c>
      <c r="B9" s="330">
        <f>SUMIF(NASA_results!$D$2:$D$745, A9, NASA_results!$E$2:$E$745) /31</f>
        <v>27.391935483870963</v>
      </c>
      <c r="C9" s="331">
        <f>SUMIF(NASA_results!$D$746:$D$1417, A9, NASA_results!$E$746:$E$1417)/28</f>
        <v>26.724999999999994</v>
      </c>
      <c r="D9" s="331">
        <f>SUMIF(NASA_results!$D$1418:$D$2161, A9, NASA_results!$E$1418:$E$2161)/31</f>
        <v>25.850645161290331</v>
      </c>
      <c r="E9" s="331">
        <f>SUMIF(NASA_results!$D$2162:$D$2881, A9, NASA_results!$E$2162:$E$2881)/30</f>
        <v>25.278000000000002</v>
      </c>
      <c r="F9" s="331">
        <f>SUMIF(NASA_results!$D$2882:$D$3625, A9, NASA_results!$E$2882:$E$3625)/31</f>
        <v>23.658064516129038</v>
      </c>
      <c r="G9" s="331">
        <f>SUMIF(NASA_results!$D$3626:$D$4345, A9, NASA_results!$E$3626:$E$4345)/30</f>
        <v>23.141666666666662</v>
      </c>
      <c r="H9" s="331">
        <f>SUMIF(NASA_results!$D$4346:$D$5089, A9, NASA_results!$E$4346:$E$5089)/31</f>
        <v>23.446129032258067</v>
      </c>
      <c r="I9" s="331">
        <f>SUMIF(NASA_results!$D$5090:$D$5833,A9, NASA_results!$E$5090:$E$5833)/31</f>
        <v>26.438387096774196</v>
      </c>
      <c r="J9" s="331">
        <f>SUMIF(NASA_results!$D$5834:$D$6553,A9,NASA_results!$E$5834:$E$6553)/30</f>
        <v>28.708000000000006</v>
      </c>
      <c r="K9" s="331">
        <f>SUMIF(NASA_results!$D$6554:$D$7297,A9,NASA_results!$E$6554:$E$7297)/31</f>
        <v>30.496129032258057</v>
      </c>
      <c r="L9" s="331">
        <f>SUMIF(NASA_results!$D$7298:$D$8017,A9,NASA_results!$E$7298:$E$8017)/30</f>
        <v>33.132666666666665</v>
      </c>
      <c r="M9" s="332">
        <f>SUMIF(NASA_results!$D$8018:$D$8761, A9, NASA_results!$E$8018:$E$8761)/31</f>
        <v>32.928064516129027</v>
      </c>
      <c r="P9" s="58"/>
      <c r="Q9" s="56" t="s">
        <v>306</v>
      </c>
      <c r="R9" s="50">
        <f>HOUR(Sunset_sunrise!Y16)*60+MINUTE(Sunset_sunrise!Y16)</f>
        <v>310</v>
      </c>
      <c r="S9" s="51">
        <f>HOUR(Sunset_sunrise!Y46)*60+MINUTE(Sunset_sunrise!Y46)</f>
        <v>324</v>
      </c>
      <c r="T9" s="51">
        <f>HOUR(Sunset_sunrise!Y75)*60+MINUTE(Sunset_sunrise!Y75)</f>
        <v>329</v>
      </c>
      <c r="U9" s="51">
        <f>HOUR(Sunset_sunrise!Y106)*60+MINUTE(Sunset_sunrise!Y106)</f>
        <v>331</v>
      </c>
      <c r="V9" s="51">
        <f>HOUR(Sunset_sunrise!Y136)*60+MINUTE(Sunset_sunrise!Y136)</f>
        <v>337</v>
      </c>
      <c r="W9" s="51">
        <f>HOUR(Sunset_sunrise!Y167)*60+MINUTE(Sunset_sunrise!Y167)</f>
        <v>345</v>
      </c>
      <c r="X9" s="51">
        <f>HOUR(Sunset_sunrise!Y197)*60+MINUTE(Sunset_sunrise!Y197)</f>
        <v>349</v>
      </c>
      <c r="Y9" s="51">
        <f>HOUR(Sunset_sunrise!Y228)*60+MINUTE(Sunset_sunrise!Y228)</f>
        <v>340</v>
      </c>
      <c r="Z9" s="51">
        <f>HOUR(Sunset_sunrise!Y259)*60+MINUTE(Sunset_sunrise!Y259)</f>
        <v>320</v>
      </c>
      <c r="AA9" s="51">
        <f>HOUR(Sunset_sunrise!Y289)*60+MINUTE(Sunset_sunrise!Y289)</f>
        <v>299</v>
      </c>
      <c r="AB9" s="51">
        <f>HOUR(Sunset_sunrise!Y320)*60+MINUTE(Sunset_sunrise!Y320)</f>
        <v>288</v>
      </c>
      <c r="AC9" s="52">
        <f>HOUR(Sunset_sunrise!Y350)*60+MINUTE(Sunset_sunrise!Y350)</f>
        <v>294</v>
      </c>
      <c r="AF9" s="5" t="str">
        <f>DSS!CG9</f>
        <v>NA_7</v>
      </c>
      <c r="AG9" s="5">
        <f>DSS!CH9</f>
        <v>1</v>
      </c>
      <c r="AH9" s="5">
        <f>DSS!CI9</f>
        <v>0</v>
      </c>
      <c r="AI9" s="5">
        <f>DSS!CJ9</f>
        <v>1</v>
      </c>
      <c r="AJ9" s="5">
        <f>DSS!CK9</f>
        <v>1</v>
      </c>
      <c r="AK9" s="5">
        <f>DSS!CL9</f>
        <v>1</v>
      </c>
      <c r="AL9" s="5">
        <f>DSS!CM9</f>
        <v>1</v>
      </c>
      <c r="AM9">
        <f t="shared" si="3"/>
        <v>0</v>
      </c>
      <c r="AN9" s="5">
        <f t="shared" si="6"/>
        <v>0</v>
      </c>
      <c r="AO9">
        <f t="shared" si="4"/>
        <v>1</v>
      </c>
      <c r="AP9">
        <f t="shared" si="7"/>
        <v>1</v>
      </c>
      <c r="AQ9" s="180" t="str">
        <f t="shared" si="14"/>
        <v/>
      </c>
      <c r="AR9" s="180" t="str">
        <f t="shared" si="8"/>
        <v/>
      </c>
      <c r="AS9" s="178" t="s">
        <v>457</v>
      </c>
      <c r="AT9" t="str">
        <f t="shared" si="9"/>
        <v/>
      </c>
      <c r="AU9" s="181">
        <v>1</v>
      </c>
      <c r="AV9" t="str">
        <f t="shared" si="10"/>
        <v/>
      </c>
      <c r="AW9" s="180">
        <v>1</v>
      </c>
      <c r="AX9" s="180" t="str">
        <f t="shared" si="11"/>
        <v/>
      </c>
      <c r="AY9" s="180" t="str">
        <f t="shared" si="12"/>
        <v/>
      </c>
      <c r="AZ9" s="178" t="s">
        <v>457</v>
      </c>
      <c r="BB9" t="str">
        <f t="shared" si="15"/>
        <v/>
      </c>
      <c r="BC9" s="181">
        <v>1</v>
      </c>
      <c r="BF9" t="str">
        <f t="shared" si="16"/>
        <v/>
      </c>
      <c r="BG9">
        <v>1</v>
      </c>
      <c r="BR9" s="210"/>
      <c r="BS9" s="210"/>
      <c r="CK9" s="113" t="str">
        <f>IF(INPUT!A36 = "", "", INPUT!A36)</f>
        <v>NA_7</v>
      </c>
      <c r="CL9">
        <f>IF(INPUT!A36 = "", "", DSS!S9)</f>
        <v>0</v>
      </c>
      <c r="CM9">
        <f>IF(INPUT!A36 = "", "",MIN(DSS!F9:G9))</f>
        <v>0</v>
      </c>
      <c r="CN9" t="str">
        <f>IF(INPUT!A36 = "", "",DSS!I9)</f>
        <v/>
      </c>
      <c r="CO9" t="str">
        <f>IF(INPUT!A36 = "", "",DSS!H9)</f>
        <v/>
      </c>
      <c r="CP9" s="112" t="e">
        <f>IF(INPUT!A36 = "", "",AVERAGE(DSS!J9:L9))</f>
        <v>#DIV/0!</v>
      </c>
      <c r="CQ9" s="112"/>
      <c r="CR9">
        <f>IF(INPUT!A36 = "", "",DSS!T9)</f>
        <v>1</v>
      </c>
      <c r="CS9">
        <v>5</v>
      </c>
      <c r="CT9">
        <v>5</v>
      </c>
      <c r="CU9">
        <v>5</v>
      </c>
      <c r="CV9" s="112">
        <v>5</v>
      </c>
      <c r="CX9">
        <f>IF(INPUT!B36 = "", "", INPUT!B36)</f>
        <v>1</v>
      </c>
      <c r="CY9">
        <f>IF(INPUT!B36 = "", "", INPUT!I36)</f>
        <v>100</v>
      </c>
      <c r="CZ9">
        <f>IF(INPUT!B36 = "", "", INPUT!B36)</f>
        <v>1</v>
      </c>
      <c r="DA9">
        <f>IF(INPUT!B36 = "", "", DSS!BS9)</f>
        <v>0</v>
      </c>
      <c r="DB9">
        <v>1</v>
      </c>
      <c r="DC9">
        <v>100</v>
      </c>
      <c r="DD9">
        <v>1</v>
      </c>
      <c r="DE9">
        <v>0</v>
      </c>
      <c r="DF9" s="59">
        <f>IF(INPUT!B36 = "", "",DB9+DF8)</f>
        <v>96</v>
      </c>
      <c r="DG9">
        <f>IF(INPUT!B36 = "", "", DB9*DC9+DG8)</f>
        <v>9600</v>
      </c>
      <c r="DH9">
        <f>IF(INPUT!B36 = "", "", DD9+DH8)</f>
        <v>96</v>
      </c>
      <c r="DI9">
        <f>IF(INPUT!B36 = "", "", DD9*DE9+DI8)</f>
        <v>0</v>
      </c>
      <c r="DJ9" s="210">
        <f>IF(INPUT!B35 = "", "", DF8/MAX($DF$3:$DF$104))</f>
        <v>0.79831932773109249</v>
      </c>
      <c r="DK9" s="210">
        <f>IF(INPUT!B35 = "", "", DG8/MAX($DG$3:$DG$104))</f>
        <v>0.78038362015854112</v>
      </c>
      <c r="DL9" s="210">
        <f>IF(INPUT!B35 = "", "", DH8/MAX($DH$3:$DH$104))</f>
        <v>0.79831932773109249</v>
      </c>
      <c r="DM9" s="210">
        <f>IF(INPUT!B35 = "", "", DI8/MAX($DI$3:$DI$104))</f>
        <v>0</v>
      </c>
      <c r="DN9">
        <f>IF(INPUT!B36 = "", "", (DJ10-DJ9)*(DK10+DK9)/2)</f>
        <v>6.5923605241167988E-3</v>
      </c>
      <c r="DO9">
        <f>IF(INPUT!B36 = "", "", (DL10-DL9)*(DM10+DM9)/2)</f>
        <v>0</v>
      </c>
      <c r="DQ9" s="310">
        <f>IF(INPUT!A36 = "", "", INPUT!B36)</f>
        <v>1</v>
      </c>
      <c r="DR9">
        <f>IF(INPUT!A36 = "", "", OUTPUT!D10*OUTPUT!L10 +OUTPUT!E10*OUTPUT!N10)</f>
        <v>6.9000000000000006E-2</v>
      </c>
      <c r="DS9">
        <v>2</v>
      </c>
      <c r="DT9">
        <v>0.122</v>
      </c>
      <c r="DU9">
        <f>IF(INPUT!A36 = "", "", DS9+DU8)</f>
        <v>45</v>
      </c>
      <c r="DV9">
        <f>IF(INPUT!A36 = "", "", DS9*DT9+DV8)</f>
        <v>0.85099999999999998</v>
      </c>
      <c r="DW9" s="210">
        <f>IF(INPUT!A35 = "", "", DU8/MAX($DU$3:$DU$104))</f>
        <v>0.28104575163398693</v>
      </c>
      <c r="DX9" s="210">
        <f>IF(INPUT!B35 = "", "", DV8/MAX($DV$3:$DV$104))</f>
        <v>6.3113677402808054E-3</v>
      </c>
      <c r="DY9" s="311">
        <f>IF(INPUT!A36 = "", "", (DW10-DW9) * (DX10+DX9) / 2 )</f>
        <v>9.9083397027375819E-5</v>
      </c>
      <c r="EA9" s="310">
        <f>IF(INPUT!A36 = "", "", INPUT!B36)</f>
        <v>1</v>
      </c>
      <c r="EB9">
        <f>IF(INPUT!A36 = "", "", OUTPUT!H10*OUTPUT!L10 + OUTPUT!I10*OUTPUT!R10)</f>
        <v>6.9000000000000006E-2</v>
      </c>
      <c r="EC9">
        <v>1</v>
      </c>
      <c r="ED9">
        <v>0.22900000000000001</v>
      </c>
      <c r="EE9">
        <f>IF(INPUT!A36 = "", "",EC9 +EE8)</f>
        <v>7</v>
      </c>
      <c r="EF9">
        <f>IF(INPUT!A36 = "", "",EC9*ED9+EF8)</f>
        <v>1.1263333333333334</v>
      </c>
      <c r="EG9" s="210">
        <f>IF(INPUT!A35 = "", "", EE8/MAX($EE$3:$EE$104))</f>
        <v>5.0420168067226892E-2</v>
      </c>
      <c r="EH9" s="210">
        <f>IF(INPUT!A35 = "", "", EF8/MAX($EF$3:$EF$104))</f>
        <v>1.4956162111018946E-3</v>
      </c>
      <c r="EI9" s="311">
        <f>IF(INPUT!A36 = "", "", (EG10-EG9) * (EH10+EH9) / 2 )</f>
        <v>1.4171909950428286E-5</v>
      </c>
      <c r="EK9" s="310">
        <f>IF(INPUT!A36 = "", "", OUTPUT!E10)</f>
        <v>1</v>
      </c>
      <c r="EL9">
        <f>IF(INPUT!A36 = "", "", OUTPUT!N10)</f>
        <v>6.9000000000000006E-2</v>
      </c>
      <c r="EM9">
        <v>2</v>
      </c>
      <c r="EN9">
        <v>3.5000000000000003E-2</v>
      </c>
      <c r="EO9">
        <f>IF(INPUT!A36 = "", "", EM9 + EO8)</f>
        <v>79</v>
      </c>
      <c r="EP9">
        <f>IF(INPUT!A36 = "", "", EN9*EM9+EP8)</f>
        <v>2.3129999999999997</v>
      </c>
      <c r="EQ9" s="210">
        <f>IF(INPUT!A35 = "", "", EO8/MAX($EO$3:$EO$104))</f>
        <v>0.65254237288135597</v>
      </c>
      <c r="ER9" s="210">
        <f>IF(INPUT!A35 = "", "", EP8/MAX($EP$3:$EP$104))</f>
        <v>0.30402566303709394</v>
      </c>
      <c r="ES9" s="311">
        <f>IF(INPUT!A36 = "", "", (EQ10-EQ9) * (ER10+ER9) / 2 )</f>
        <v>5.2333849218170131E-3</v>
      </c>
      <c r="EU9" s="310">
        <f>IF(INPUT!A36 = "", "", OUTPUT!I10)</f>
        <v>1</v>
      </c>
      <c r="EV9">
        <f>IF(INPUT!A36 = "", "", OUTPUT!R10)</f>
        <v>6.9000000000000006E-2</v>
      </c>
      <c r="EW9">
        <v>2</v>
      </c>
      <c r="EX9">
        <v>0.20333333333333334</v>
      </c>
      <c r="EY9">
        <f>IF(INPUT!A36 = "", "", EW9 + EY8)</f>
        <v>11</v>
      </c>
      <c r="EZ9">
        <f>IF(INPUT!A36 = "", "", EX9*EW9+EZ8)</f>
        <v>1.9093333333333335</v>
      </c>
      <c r="FA9" s="210">
        <f>IF(INPUT!A35 = "", "", EY8/MAX($EY$3:$EY$104))</f>
        <v>7.6271186440677971E-2</v>
      </c>
      <c r="FB9" s="210">
        <f>IF(INPUT!A35 = "", "", EZ8/MAX($EZ$3:$EZ$104))</f>
        <v>5.0841914128142394E-2</v>
      </c>
      <c r="FC9" s="311">
        <f>IF(INPUT!A36 = "", "", (FA10-FA9) * (FB10+FB9) / 2 )</f>
        <v>9.78331991742863E-4</v>
      </c>
      <c r="FE9" s="310">
        <f>IF(INPUT!A36 = "", "", OUTPUT!E10)</f>
        <v>1</v>
      </c>
      <c r="FF9">
        <f>IF(INPUT!A36 = "", "", OUTPUT!L10)</f>
        <v>0</v>
      </c>
      <c r="FG9">
        <v>1</v>
      </c>
      <c r="FH9">
        <v>0</v>
      </c>
      <c r="FI9">
        <f>IF(INPUT!A36 = "", "", FG9+FI8)</f>
        <v>96</v>
      </c>
      <c r="FJ9">
        <f>IF(INPUT!A36 = "", "", FH9*FG9 + FJ8)</f>
        <v>0</v>
      </c>
      <c r="FK9" s="210">
        <f>IF(INPUT!A35 = "", "", FI8/MAX($FI$3:$FI$103))</f>
        <v>0.80508474576271183</v>
      </c>
      <c r="FL9" s="210">
        <f>IF(INPUT!A35 = "", "", FJ8/MAX($FJ$3:$FJ$103))</f>
        <v>0</v>
      </c>
      <c r="FM9" s="311">
        <f>IF(INPUT!A36 = "", "", (FK10-FK9) * (FL10+FL9) / 2 )</f>
        <v>0</v>
      </c>
      <c r="FO9" s="310">
        <f>IF(INPUT!A36 = "", "", OUTPUT!I10)</f>
        <v>1</v>
      </c>
      <c r="FP9">
        <f>IF(INPUT!A36 = "", "", OUTPUT!L10)</f>
        <v>0</v>
      </c>
      <c r="FQ9">
        <v>1</v>
      </c>
      <c r="FR9">
        <v>0</v>
      </c>
      <c r="FS9">
        <f>IF(INPUT!A36 = "", "", FQ9+FS8)</f>
        <v>96</v>
      </c>
      <c r="FT9">
        <f>IF(INPUT!A36 = "", "", FR9*FQ9 + FT8)</f>
        <v>0</v>
      </c>
      <c r="FU9" s="210">
        <f>IF(INPUT!A35 = "", "", FS8/MAX($FS$3:$FS$104))</f>
        <v>0.80508474576271183</v>
      </c>
      <c r="FV9" s="210">
        <f>IF(INPUT!A35 = "", "", FT8/MAX($FT$3:$FT$104))</f>
        <v>0</v>
      </c>
      <c r="FW9" s="311">
        <f>IF(INPUT!A36 = "", "", (FU10-FU9) * (FV10+FV9) / 2 )</f>
        <v>0</v>
      </c>
      <c r="FY9" s="310">
        <f>IF(INPUT!A36 = "", "", OUTPUT!L10)</f>
        <v>0</v>
      </c>
      <c r="FZ9">
        <f>IF(INPUT!A36 = "", "",  OUTPUT!N10 )</f>
        <v>6.9000000000000006E-2</v>
      </c>
      <c r="GA9">
        <f>IF(INPUT!A36 = "", "",  OUTPUT!R10 )</f>
        <v>6.9000000000000006E-2</v>
      </c>
      <c r="GB9" s="311">
        <f>IF(INPUT!A36 = "", "", OUTPUT!M10)</f>
        <v>0.17921146953405018</v>
      </c>
      <c r="GC9">
        <f>IF(INPUT!A36 = "", "", OUTPUT!E10*OUTPUT!L10)</f>
        <v>0</v>
      </c>
      <c r="GD9">
        <f>IF(INPUT!A36 = "", "", OUTPUT!E10*OUTPUT!N10)</f>
        <v>6.9000000000000006E-2</v>
      </c>
      <c r="GE9" s="311">
        <f>IF(INPUT!A36 = "", "", OUTPUT!E10*OUTPUT!M10)</f>
        <v>0.17921146953405018</v>
      </c>
      <c r="GF9">
        <f>IF(INPUT!A36 = "", "", OUTPUT!I10*OUTPUT!L10)</f>
        <v>0</v>
      </c>
      <c r="GG9">
        <f>IF(INPUT!A36 = "", "", OUTPUT!I10*OUTPUT!R10)</f>
        <v>6.9000000000000006E-2</v>
      </c>
      <c r="GH9" s="311">
        <f>IF(INPUT!A36 = "", "", OUTPUT!I10*OUTPUT!M10)</f>
        <v>0.17921146953405018</v>
      </c>
    </row>
    <row r="10" spans="1:203" x14ac:dyDescent="0.35">
      <c r="A10" s="62">
        <v>8</v>
      </c>
      <c r="B10" s="330">
        <f>SUMIF(NASA_results!$D$2:$D$745, A10, NASA_results!$E$2:$E$745) /31</f>
        <v>28.131612903225804</v>
      </c>
      <c r="C10" s="331">
        <f>SUMIF(NASA_results!$D$746:$D$1417, A10, NASA_results!$E$746:$E$1417)/28</f>
        <v>27.52571428571429</v>
      </c>
      <c r="D10" s="331">
        <f>SUMIF(NASA_results!$D$1418:$D$2161, A10, NASA_results!$E$1418:$E$2161)/31</f>
        <v>26.679677419354828</v>
      </c>
      <c r="E10" s="331">
        <f>SUMIF(NASA_results!$D$2162:$D$2881, A10, NASA_results!$E$2162:$E$2881)/30</f>
        <v>26.349666666666661</v>
      </c>
      <c r="F10" s="331">
        <f>SUMIF(NASA_results!$D$2882:$D$3625, A10, NASA_results!$E$2882:$E$3625)/31</f>
        <v>24.725483870967736</v>
      </c>
      <c r="G10" s="331">
        <f>SUMIF(NASA_results!$D$3626:$D$4345, A10, NASA_results!$E$3626:$E$4345)/30</f>
        <v>24.340666666666667</v>
      </c>
      <c r="H10" s="331">
        <f>SUMIF(NASA_results!$D$4346:$D$5089, A10, NASA_results!$E$4346:$E$5089)/31</f>
        <v>24.839032258064517</v>
      </c>
      <c r="I10" s="331">
        <f>SUMIF(NASA_results!$D$5090:$D$5833,A10, NASA_results!$E$5090:$E$5833)/31</f>
        <v>28.046451612903226</v>
      </c>
      <c r="J10" s="331">
        <f>SUMIF(NASA_results!$D$5834:$D$6553,A10,NASA_results!$E$5834:$E$6553)/30</f>
        <v>30.434000000000008</v>
      </c>
      <c r="K10" s="331">
        <f>SUMIF(NASA_results!$D$6554:$D$7297,A10,NASA_results!$E$6554:$E$7297)/31</f>
        <v>32.407419354838716</v>
      </c>
      <c r="L10" s="331">
        <f>SUMIF(NASA_results!$D$7298:$D$8017,A10,NASA_results!$E$7298:$E$8017)/30</f>
        <v>35.222000000000001</v>
      </c>
      <c r="M10" s="332">
        <f>SUMIF(NASA_results!$D$8018:$D$8761, A10, NASA_results!$E$8018:$E$8761)/31</f>
        <v>34.684838709677415</v>
      </c>
      <c r="Q10" s="57" t="s">
        <v>307</v>
      </c>
      <c r="R10" s="53">
        <f>HOUR(Sunset_sunrise!Z16)*60+MINUTE(Sunset_sunrise!Z16)</f>
        <v>1079</v>
      </c>
      <c r="S10" s="54">
        <f>HOUR(Sunset_sunrise!Z46)*60+MINUTE(Sunset_sunrise!Z46)</f>
        <v>1075</v>
      </c>
      <c r="T10" s="54">
        <f>HOUR(Sunset_sunrise!Z75)*60+MINUTE(Sunset_sunrise!Z75)</f>
        <v>1059</v>
      </c>
      <c r="U10" s="54">
        <f>HOUR(Sunset_sunrise!Z106)*60+MINUTE(Sunset_sunrise!Z106)</f>
        <v>1039</v>
      </c>
      <c r="V10" s="54">
        <f>HOUR(Sunset_sunrise!Z136)*60+MINUTE(Sunset_sunrise!Z136)</f>
        <v>1027</v>
      </c>
      <c r="W10" s="54">
        <f>HOUR(Sunset_sunrise!Z167)*60+MINUTE(Sunset_sunrise!Z167)</f>
        <v>1026</v>
      </c>
      <c r="X10" s="54">
        <f>HOUR(Sunset_sunrise!Z197)*60+MINUTE(Sunset_sunrise!Z197)</f>
        <v>1034</v>
      </c>
      <c r="Y10" s="54">
        <f>HOUR(Sunset_sunrise!Z228)*60+MINUTE(Sunset_sunrise!Z228)</f>
        <v>1040</v>
      </c>
      <c r="Z10" s="54">
        <f>HOUR(Sunset_sunrise!Z259)*60+MINUTE(Sunset_sunrise!Z259)</f>
        <v>1041</v>
      </c>
      <c r="AA10" s="54">
        <f>HOUR(Sunset_sunrise!Z289)*60+MINUTE(Sunset_sunrise!Z289)</f>
        <v>1043</v>
      </c>
      <c r="AB10" s="54">
        <f>HOUR(Sunset_sunrise!Z320)*60+MINUTE(Sunset_sunrise!Z320)</f>
        <v>1052</v>
      </c>
      <c r="AC10" s="55">
        <f>HOUR(Sunset_sunrise!Z350)*60+MINUTE(Sunset_sunrise!Z350)</f>
        <v>1067</v>
      </c>
      <c r="AF10" s="5" t="str">
        <f>DSS!CG10</f>
        <v>NA_8</v>
      </c>
      <c r="AG10" s="5">
        <f>DSS!CH10</f>
        <v>1</v>
      </c>
      <c r="AH10" s="5">
        <f>DSS!CI10</f>
        <v>0</v>
      </c>
      <c r="AI10" s="5">
        <f>DSS!CJ10</f>
        <v>1</v>
      </c>
      <c r="AJ10" s="5">
        <f>DSS!CK10</f>
        <v>1</v>
      </c>
      <c r="AK10" s="5">
        <f>DSS!CL10</f>
        <v>1</v>
      </c>
      <c r="AL10" s="5">
        <f>DSS!CM10</f>
        <v>1</v>
      </c>
      <c r="AM10">
        <f t="shared" si="3"/>
        <v>0</v>
      </c>
      <c r="AN10" s="5">
        <f t="shared" si="6"/>
        <v>0</v>
      </c>
      <c r="AO10">
        <f t="shared" si="4"/>
        <v>1</v>
      </c>
      <c r="AP10">
        <f t="shared" si="7"/>
        <v>1</v>
      </c>
      <c r="AQ10" s="180" t="str">
        <f t="shared" si="14"/>
        <v/>
      </c>
      <c r="AR10" s="180" t="str">
        <f t="shared" si="8"/>
        <v/>
      </c>
      <c r="AS10" s="178" t="s">
        <v>458</v>
      </c>
      <c r="AT10" t="str">
        <f t="shared" si="9"/>
        <v/>
      </c>
      <c r="AU10" s="181">
        <v>1</v>
      </c>
      <c r="AV10" t="str">
        <f t="shared" si="10"/>
        <v/>
      </c>
      <c r="AW10" s="180">
        <v>1</v>
      </c>
      <c r="AX10" s="180" t="str">
        <f t="shared" si="11"/>
        <v/>
      </c>
      <c r="AY10" s="180" t="str">
        <f t="shared" si="12"/>
        <v/>
      </c>
      <c r="AZ10" s="178" t="s">
        <v>458</v>
      </c>
      <c r="BB10" t="str">
        <f t="shared" si="15"/>
        <v/>
      </c>
      <c r="BC10" s="181">
        <v>1</v>
      </c>
      <c r="BF10" t="str">
        <f t="shared" si="16"/>
        <v/>
      </c>
      <c r="BG10">
        <v>1</v>
      </c>
      <c r="BR10" s="210"/>
      <c r="BS10" s="210"/>
      <c r="CK10" s="113" t="str">
        <f>IF(INPUT!A37 = "", "", INPUT!A37)</f>
        <v>NA_8</v>
      </c>
      <c r="CL10">
        <f>IF(INPUT!A37 = "", "", DSS!S10)</f>
        <v>0</v>
      </c>
      <c r="CM10">
        <f>IF(INPUT!A37 = "", "",MIN(DSS!F10:G10))</f>
        <v>0</v>
      </c>
      <c r="CN10" t="str">
        <f>IF(INPUT!A37 = "", "",DSS!I10)</f>
        <v/>
      </c>
      <c r="CO10" t="str">
        <f>IF(INPUT!A37 = "", "",DSS!H10)</f>
        <v/>
      </c>
      <c r="CP10" s="112" t="e">
        <f>IF(INPUT!A37 = "", "",AVERAGE(DSS!J10:L10))</f>
        <v>#DIV/0!</v>
      </c>
      <c r="CQ10" s="112"/>
      <c r="CR10">
        <f>IF(INPUT!A37 = "", "",DSS!T10)</f>
        <v>1</v>
      </c>
      <c r="CS10">
        <v>5</v>
      </c>
      <c r="CT10">
        <v>5</v>
      </c>
      <c r="CU10">
        <v>5</v>
      </c>
      <c r="CV10" s="112">
        <v>5</v>
      </c>
      <c r="CX10">
        <f>IF(INPUT!B37 = "", "", INPUT!B37)</f>
        <v>1</v>
      </c>
      <c r="CY10">
        <f>IF(INPUT!B37 = "", "", INPUT!I37)</f>
        <v>100</v>
      </c>
      <c r="CZ10">
        <f>IF(INPUT!B37 = "", "", INPUT!B37)</f>
        <v>1</v>
      </c>
      <c r="DA10">
        <f>IF(INPUT!B37 = "", "", DSS!BS10)</f>
        <v>0</v>
      </c>
      <c r="DB10">
        <v>1</v>
      </c>
      <c r="DC10">
        <v>100</v>
      </c>
      <c r="DD10">
        <v>1</v>
      </c>
      <c r="DE10">
        <v>0</v>
      </c>
      <c r="DF10" s="59">
        <f>IF(INPUT!B37 = "", "",DB10+DF9)</f>
        <v>97</v>
      </c>
      <c r="DG10">
        <f>IF(INPUT!B37 = "", "", DB10*DC10+DG9)</f>
        <v>9700</v>
      </c>
      <c r="DH10">
        <f>IF(INPUT!B37 = "", "", DD10+DH9)</f>
        <v>97</v>
      </c>
      <c r="DI10">
        <f>IF(INPUT!B37 = "", "", DD10*DE10+DI9)</f>
        <v>0</v>
      </c>
      <c r="DJ10" s="210">
        <f>IF(INPUT!B36 = "", "", DF9/MAX($DF$3:$DF$104))</f>
        <v>0.80672268907563027</v>
      </c>
      <c r="DK10" s="210">
        <f>IF(INPUT!B36 = "", "", DG9/MAX($DG$3:$DG$104))</f>
        <v>0.78859818458126263</v>
      </c>
      <c r="DL10" s="210">
        <f>IF(INPUT!B36 = "", "", DH9/MAX($DH$3:$DH$104))</f>
        <v>0.80672268907563027</v>
      </c>
      <c r="DM10" s="210">
        <f>IF(INPUT!B36 = "", "", DI9/MAX($DI$3:$DI$104))</f>
        <v>0</v>
      </c>
      <c r="DN10">
        <f>IF(INPUT!B37 = "", "", (DJ11-DJ10)*(DK11+DK10)/2)</f>
        <v>6.6613904772489119E-3</v>
      </c>
      <c r="DO10">
        <f>IF(INPUT!B37 = "", "", (DL11-DL10)*(DM11+DM10)/2)</f>
        <v>0</v>
      </c>
      <c r="DQ10" s="310">
        <f>IF(INPUT!A37 = "", "", INPUT!B37)</f>
        <v>1</v>
      </c>
      <c r="DR10">
        <f>IF(INPUT!A37 = "", "", OUTPUT!D11*OUTPUT!L11 +OUTPUT!E11*OUTPUT!N11)</f>
        <v>0.189</v>
      </c>
      <c r="DS10">
        <v>5</v>
      </c>
      <c r="DT10">
        <v>0.155</v>
      </c>
      <c r="DU10">
        <f>IF(INPUT!A37 = "", "", DS10+DU9)</f>
        <v>50</v>
      </c>
      <c r="DV10">
        <f>IF(INPUT!A37 = "", "", DS10*DT10+DV9)</f>
        <v>1.6259999999999999</v>
      </c>
      <c r="DW10" s="210">
        <f>IF(INPUT!A36 = "", "", DU9/MAX($DU$3:$DU$104))</f>
        <v>0.29411764705882354</v>
      </c>
      <c r="DX10" s="210">
        <f>IF(INPUT!B36 = "", "", DV9/MAX($DV$3:$DV$104))</f>
        <v>8.8483920049076854E-3</v>
      </c>
      <c r="DY10" s="311">
        <f>IF(INPUT!A37 = "", "", (DW11-DW10) * (DX11+DX10) / 2 )</f>
        <v>4.2083260362964627E-4</v>
      </c>
      <c r="EA10" s="310">
        <f>IF(INPUT!A37 = "", "", INPUT!B37)</f>
        <v>1</v>
      </c>
      <c r="EB10">
        <f>IF(INPUT!A37 = "", "", OUTPUT!H11*OUTPUT!L11 + OUTPUT!I11*OUTPUT!R11)</f>
        <v>0.189</v>
      </c>
      <c r="EC10">
        <v>2</v>
      </c>
      <c r="ED10">
        <v>0.40666666666666668</v>
      </c>
      <c r="EE10">
        <f>IF(INPUT!A37 = "", "",EC10 +EE9)</f>
        <v>9</v>
      </c>
      <c r="EF10">
        <f>IF(INPUT!A37 = "", "",EC10*ED10+EF9)</f>
        <v>1.9396666666666667</v>
      </c>
      <c r="EG10" s="210">
        <f>IF(INPUT!A36 = "", "", EE9/MAX($EE$3:$EE$104))</f>
        <v>5.8823529411764705E-2</v>
      </c>
      <c r="EH10" s="210">
        <f>IF(INPUT!A36 = "", "", EF9/MAX($EF$3:$EF$104))</f>
        <v>1.877298357100038E-3</v>
      </c>
      <c r="EI10" s="311">
        <f>IF(INPUT!A37 = "", "", (EG11-EG10) * (EH11+EH10) / 2 )</f>
        <v>4.29429180444867E-5</v>
      </c>
      <c r="EK10" s="310">
        <f>IF(INPUT!A37 = "", "", OUTPUT!E11)</f>
        <v>1</v>
      </c>
      <c r="EL10">
        <f>IF(INPUT!A37 = "", "", OUTPUT!N11)</f>
        <v>0.189</v>
      </c>
      <c r="EM10">
        <v>2</v>
      </c>
      <c r="EN10">
        <v>4.4999999999999998E-2</v>
      </c>
      <c r="EO10">
        <f>IF(INPUT!A37 = "", "", EM10 + EO9)</f>
        <v>81</v>
      </c>
      <c r="EP10">
        <f>IF(INPUT!A37 = "", "", EN10*EM10+EP9)</f>
        <v>2.4029999999999996</v>
      </c>
      <c r="EQ10" s="210">
        <f>IF(INPUT!A36 = "", "", EO9/MAX($EO$3:$EO$104))</f>
        <v>0.66949152542372881</v>
      </c>
      <c r="ER10" s="210">
        <f>IF(INPUT!A36 = "", "", EP9/MAX($EP$3:$EP$104))</f>
        <v>0.31351375773731527</v>
      </c>
      <c r="ES10" s="311">
        <f>IF(INPUT!A37 = "", "", (EQ11-EQ10) * (ER11+ER10) / 2 )</f>
        <v>5.4171736811433344E-3</v>
      </c>
      <c r="EU10" s="310">
        <f>IF(INPUT!A37 = "", "", OUTPUT!I11)</f>
        <v>1</v>
      </c>
      <c r="EV10">
        <f>IF(INPUT!A37 = "", "", OUTPUT!R11)</f>
        <v>0.189</v>
      </c>
      <c r="EW10">
        <v>34</v>
      </c>
      <c r="EX10">
        <v>0.20733333333333334</v>
      </c>
      <c r="EY10">
        <f>IF(INPUT!A37 = "", "", EW10 + EY9)</f>
        <v>45</v>
      </c>
      <c r="EZ10">
        <f>IF(INPUT!A37 = "", "", EX10*EW10+EZ9)</f>
        <v>8.9586666666666659</v>
      </c>
      <c r="FA10" s="210">
        <f>IF(INPUT!A36 = "", "", EY9/MAX($EY$3:$EY$104))</f>
        <v>9.3220338983050849E-2</v>
      </c>
      <c r="FB10" s="210">
        <f>IF(INPUT!A36 = "", "", EZ9/MAX($EZ$3:$EZ$104))</f>
        <v>6.4601260897515445E-2</v>
      </c>
      <c r="FC10" s="311">
        <f>IF(INPUT!A37 = "", "", (FA11-FA10) * (FB11+FB10) / 2 )</f>
        <v>5.2975587768594484E-2</v>
      </c>
      <c r="FE10" s="310">
        <f>IF(INPUT!A37 = "", "", OUTPUT!E11)</f>
        <v>1</v>
      </c>
      <c r="FF10">
        <f>IF(INPUT!A37 = "", "", OUTPUT!L11)</f>
        <v>0</v>
      </c>
      <c r="FG10">
        <v>1</v>
      </c>
      <c r="FH10">
        <v>0</v>
      </c>
      <c r="FI10">
        <f>IF(INPUT!A37 = "", "", FG10+FI9)</f>
        <v>97</v>
      </c>
      <c r="FJ10">
        <f>IF(INPUT!A37 = "", "", FH10*FG10 + FJ9)</f>
        <v>0</v>
      </c>
      <c r="FK10" s="210">
        <f>IF(INPUT!A36 = "", "", FI9/MAX($FI$3:$FI$103))</f>
        <v>0.81355932203389836</v>
      </c>
      <c r="FL10" s="210">
        <f>IF(INPUT!A36 = "", "", FJ9/MAX($FJ$3:$FJ$103))</f>
        <v>0</v>
      </c>
      <c r="FM10" s="311">
        <f>IF(INPUT!A37 = "", "", (FK11-FK10) * (FL11+FL10) / 2 )</f>
        <v>0</v>
      </c>
      <c r="FO10" s="310">
        <f>IF(INPUT!A37 = "", "", OUTPUT!I11)</f>
        <v>1</v>
      </c>
      <c r="FP10">
        <f>IF(INPUT!A37 = "", "", OUTPUT!L11)</f>
        <v>0</v>
      </c>
      <c r="FQ10">
        <v>1</v>
      </c>
      <c r="FR10">
        <v>0</v>
      </c>
      <c r="FS10">
        <f>IF(INPUT!A37 = "", "", FQ10+FS9)</f>
        <v>97</v>
      </c>
      <c r="FT10">
        <f>IF(INPUT!A37 = "", "", FR10*FQ10 + FT9)</f>
        <v>0</v>
      </c>
      <c r="FU10" s="210">
        <f>IF(INPUT!A36 = "", "", FS9/MAX($FS$3:$FS$104))</f>
        <v>0.81355932203389836</v>
      </c>
      <c r="FV10" s="210">
        <f>IF(INPUT!A36 = "", "", FT9/MAX($FT$3:$FT$104))</f>
        <v>0</v>
      </c>
      <c r="FW10" s="311">
        <f>IF(INPUT!A37 = "", "", (FU11-FU10) * (FV11+FV10) / 2 )</f>
        <v>0</v>
      </c>
      <c r="FY10" s="310">
        <f>IF(INPUT!A37 = "", "", OUTPUT!L11)</f>
        <v>0</v>
      </c>
      <c r="FZ10">
        <f>IF(INPUT!A37 = "", "",  OUTPUT!N11 )</f>
        <v>0.189</v>
      </c>
      <c r="GA10">
        <f>IF(INPUT!A37 = "", "",  OUTPUT!R11 )</f>
        <v>0.189</v>
      </c>
      <c r="GB10" s="311">
        <f>IF(INPUT!A37 = "", "", OUTPUT!M11)</f>
        <v>0.17921146953405018</v>
      </c>
      <c r="GC10">
        <f>IF(INPUT!A37 = "", "", OUTPUT!E11*OUTPUT!L11)</f>
        <v>0</v>
      </c>
      <c r="GD10">
        <f>IF(INPUT!A37 = "", "", OUTPUT!E11*OUTPUT!N11)</f>
        <v>0.189</v>
      </c>
      <c r="GE10" s="311">
        <f>IF(INPUT!A37 = "", "", OUTPUT!E11*OUTPUT!M11)</f>
        <v>0.17921146953405018</v>
      </c>
      <c r="GF10">
        <f>IF(INPUT!A37 = "", "", OUTPUT!I11*OUTPUT!L11)</f>
        <v>0</v>
      </c>
      <c r="GG10">
        <f>IF(INPUT!A37 = "", "", OUTPUT!I11*OUTPUT!R11)</f>
        <v>0.189</v>
      </c>
      <c r="GH10" s="311">
        <f>IF(INPUT!A37 = "", "", OUTPUT!I11*OUTPUT!M11)</f>
        <v>0.17921146953405018</v>
      </c>
    </row>
    <row r="11" spans="1:203" x14ac:dyDescent="0.35">
      <c r="A11" s="62">
        <v>9</v>
      </c>
      <c r="B11" s="330">
        <f>SUMIF(NASA_results!$D$2:$D$745, A11, NASA_results!$E$2:$E$745) /31</f>
        <v>28.592903225806452</v>
      </c>
      <c r="C11" s="331">
        <f>SUMIF(NASA_results!$D$746:$D$1417, A11, NASA_results!$E$746:$E$1417)/28</f>
        <v>27.960714285714285</v>
      </c>
      <c r="D11" s="331">
        <f>SUMIF(NASA_results!$D$1418:$D$2161, A11, NASA_results!$E$1418:$E$2161)/31</f>
        <v>27.217419354838714</v>
      </c>
      <c r="E11" s="331">
        <f>SUMIF(NASA_results!$D$2162:$D$2881, A11, NASA_results!$E$2162:$E$2881)/30</f>
        <v>27.011333333333333</v>
      </c>
      <c r="F11" s="331">
        <f>SUMIF(NASA_results!$D$2882:$D$3625, A11, NASA_results!$E$2882:$E$3625)/31</f>
        <v>25.429677419354839</v>
      </c>
      <c r="G11" s="331">
        <f>SUMIF(NASA_results!$D$3626:$D$4345, A11, NASA_results!$E$3626:$E$4345)/30</f>
        <v>25.080999999999996</v>
      </c>
      <c r="H11" s="331">
        <f>SUMIF(NASA_results!$D$4346:$D$5089, A11, NASA_results!$E$4346:$E$5089)/31</f>
        <v>25.78387096774193</v>
      </c>
      <c r="I11" s="331">
        <f>SUMIF(NASA_results!$D$5090:$D$5833,A11, NASA_results!$E$5090:$E$5833)/31</f>
        <v>29.072580645161285</v>
      </c>
      <c r="J11" s="331">
        <f>SUMIF(NASA_results!$D$5834:$D$6553,A11,NASA_results!$E$5834:$E$6553)/30</f>
        <v>31.586333333333332</v>
      </c>
      <c r="K11" s="331">
        <f>SUMIF(NASA_results!$D$6554:$D$7297,A11,NASA_results!$E$6554:$E$7297)/31</f>
        <v>33.650967741935489</v>
      </c>
      <c r="L11" s="331">
        <f>SUMIF(NASA_results!$D$7298:$D$8017,A11,NASA_results!$E$7298:$E$8017)/30</f>
        <v>36.67533333333332</v>
      </c>
      <c r="M11" s="332">
        <f>SUMIF(NASA_results!$D$8018:$D$8761, A11, NASA_results!$E$8018:$E$8761)/31</f>
        <v>35.871290322580641</v>
      </c>
      <c r="AF11" s="5" t="str">
        <f>DSS!CG11</f>
        <v>NA_9</v>
      </c>
      <c r="AG11" s="5">
        <f>DSS!CH11</f>
        <v>1</v>
      </c>
      <c r="AH11" s="5">
        <f>DSS!CI11</f>
        <v>0</v>
      </c>
      <c r="AI11" s="5">
        <f>DSS!CJ11</f>
        <v>1</v>
      </c>
      <c r="AJ11" s="5">
        <f>DSS!CK11</f>
        <v>1</v>
      </c>
      <c r="AK11" s="5">
        <f>DSS!CL11</f>
        <v>1</v>
      </c>
      <c r="AL11" s="5">
        <f>DSS!CM11</f>
        <v>1</v>
      </c>
      <c r="AM11">
        <f t="shared" si="3"/>
        <v>0</v>
      </c>
      <c r="AN11" s="5">
        <f t="shared" si="6"/>
        <v>0</v>
      </c>
      <c r="AO11">
        <f t="shared" si="4"/>
        <v>1</v>
      </c>
      <c r="AP11">
        <f t="shared" si="7"/>
        <v>1</v>
      </c>
      <c r="AQ11" s="180" t="str">
        <f t="shared" si="14"/>
        <v/>
      </c>
      <c r="AR11" s="180" t="str">
        <f t="shared" si="8"/>
        <v/>
      </c>
      <c r="AS11" s="178" t="s">
        <v>459</v>
      </c>
      <c r="AT11" t="str">
        <f t="shared" si="9"/>
        <v/>
      </c>
      <c r="AU11" s="181">
        <v>1</v>
      </c>
      <c r="AV11" t="str">
        <f t="shared" si="10"/>
        <v/>
      </c>
      <c r="AW11" s="180">
        <v>1</v>
      </c>
      <c r="AX11" s="180" t="str">
        <f t="shared" si="11"/>
        <v/>
      </c>
      <c r="AY11" s="180" t="str">
        <f t="shared" si="12"/>
        <v/>
      </c>
      <c r="AZ11" s="178" t="s">
        <v>459</v>
      </c>
      <c r="BB11" t="str">
        <f t="shared" si="15"/>
        <v/>
      </c>
      <c r="BC11" s="181">
        <v>1</v>
      </c>
      <c r="BF11" t="str">
        <f t="shared" si="16"/>
        <v/>
      </c>
      <c r="BG11">
        <v>1</v>
      </c>
      <c r="BR11" s="210"/>
      <c r="BS11" s="210"/>
      <c r="CK11" s="113" t="str">
        <f>IF(INPUT!A38 = "", "", INPUT!A38)</f>
        <v>NA_9</v>
      </c>
      <c r="CL11">
        <f>IF(INPUT!A38 = "", "", DSS!S11)</f>
        <v>0</v>
      </c>
      <c r="CM11">
        <f>IF(INPUT!A38 = "", "",MIN(DSS!F11:G11))</f>
        <v>0</v>
      </c>
      <c r="CN11" t="str">
        <f>IF(INPUT!A38 = "", "",DSS!I11)</f>
        <v/>
      </c>
      <c r="CO11" t="str">
        <f>IF(INPUT!A38 = "", "",DSS!H11)</f>
        <v/>
      </c>
      <c r="CP11" s="112" t="e">
        <f>IF(INPUT!A38 = "", "",AVERAGE(DSS!J11:L11))</f>
        <v>#DIV/0!</v>
      </c>
      <c r="CQ11" s="112"/>
      <c r="CR11">
        <f>IF(INPUT!A38 = "", "",DSS!T11)</f>
        <v>1</v>
      </c>
      <c r="CS11">
        <v>5</v>
      </c>
      <c r="CT11">
        <v>5</v>
      </c>
      <c r="CU11">
        <v>5</v>
      </c>
      <c r="CV11" s="112">
        <v>5</v>
      </c>
      <c r="CX11">
        <f>IF(INPUT!B38 = "", "", INPUT!B38)</f>
        <v>1</v>
      </c>
      <c r="CY11">
        <f>IF(INPUT!B38 = "", "", INPUT!I38)</f>
        <v>100</v>
      </c>
      <c r="CZ11">
        <f>IF(INPUT!B38 = "", "", INPUT!B38)</f>
        <v>1</v>
      </c>
      <c r="DA11">
        <f>IF(INPUT!B38 = "", "", DSS!BS11)</f>
        <v>0</v>
      </c>
      <c r="DB11">
        <v>1</v>
      </c>
      <c r="DC11">
        <v>100</v>
      </c>
      <c r="DD11">
        <v>1</v>
      </c>
      <c r="DE11">
        <v>0</v>
      </c>
      <c r="DF11" s="59">
        <f>IF(INPUT!B38 = "", "",DB11+DF10)</f>
        <v>98</v>
      </c>
      <c r="DG11">
        <f>IF(INPUT!B38 = "", "", DB11*DC11+DG10)</f>
        <v>9800</v>
      </c>
      <c r="DH11">
        <f>IF(INPUT!B38 = "", "", DD11+DH10)</f>
        <v>98</v>
      </c>
      <c r="DI11">
        <f>IF(INPUT!B38 = "", "", DD11*DE11+DI10)</f>
        <v>0</v>
      </c>
      <c r="DJ11" s="210">
        <f>IF(INPUT!B37 = "", "", DF10/MAX($DF$3:$DF$104))</f>
        <v>0.81512605042016806</v>
      </c>
      <c r="DK11" s="210">
        <f>IF(INPUT!B37 = "", "", DG10/MAX($DG$3:$DG$104))</f>
        <v>0.79681274900398402</v>
      </c>
      <c r="DL11" s="210">
        <f>IF(INPUT!B37 = "", "", DH10/MAX($DH$3:$DH$104))</f>
        <v>0.81512605042016806</v>
      </c>
      <c r="DM11" s="210">
        <f>IF(INPUT!B37 = "", "", DI10/MAX($DI$3:$DI$104))</f>
        <v>0</v>
      </c>
      <c r="DN11">
        <f>IF(INPUT!B38 = "", "", (DJ12-DJ11)*(DK12+DK11)/2)</f>
        <v>6.7304204303810251E-3</v>
      </c>
      <c r="DO11">
        <f>IF(INPUT!B38 = "", "", (DL12-DL11)*(DM12+DM11)/2)</f>
        <v>0</v>
      </c>
      <c r="DQ11" s="310">
        <f>IF(INPUT!A38 = "", "", INPUT!B38)</f>
        <v>1</v>
      </c>
      <c r="DR11">
        <f>IF(INPUT!A38 = "", "", OUTPUT!D12*OUTPUT!L12 +OUTPUT!E12*OUTPUT!N12)</f>
        <v>0.22900000000000001</v>
      </c>
      <c r="DS11">
        <v>1</v>
      </c>
      <c r="DT11">
        <v>0.17499999999999999</v>
      </c>
      <c r="DU11">
        <f>IF(INPUT!A38 = "", "", DS11+DU10)</f>
        <v>51</v>
      </c>
      <c r="DV11">
        <f>IF(INPUT!A38 = "", "", DS11*DT11+DV10)</f>
        <v>1.8009999999999999</v>
      </c>
      <c r="DW11" s="210">
        <f>IF(INPUT!A37 = "", "", DU10/MAX($DU$3:$DU$104))</f>
        <v>0.32679738562091504</v>
      </c>
      <c r="DX11" s="210">
        <f>IF(INPUT!B37 = "", "", DV10/MAX($DV$3:$DV$104))</f>
        <v>1.690656333722667E-2</v>
      </c>
      <c r="DY11" s="311">
        <f>IF(INPUT!A38 = "", "", (DW12-DW11) * (DX12+DX11) / 2 )</f>
        <v>1.164467769591274E-4</v>
      </c>
      <c r="EA11" s="310">
        <f>IF(INPUT!A38 = "", "", INPUT!B38)</f>
        <v>1</v>
      </c>
      <c r="EB11">
        <f>IF(INPUT!A38 = "", "", OUTPUT!H12*OUTPUT!L12 + OUTPUT!I12*OUTPUT!R12)</f>
        <v>0.22900000000000001</v>
      </c>
      <c r="EC11">
        <v>2</v>
      </c>
      <c r="ED11">
        <v>0.42266666666666669</v>
      </c>
      <c r="EE11">
        <f>IF(INPUT!A38 = "", "",EC11 +EE10)</f>
        <v>11</v>
      </c>
      <c r="EF11">
        <f>IF(INPUT!A38 = "", "",EC11*ED11+EF10)</f>
        <v>2.7850000000000001</v>
      </c>
      <c r="EG11" s="210">
        <f>IF(INPUT!A37 = "", "", EE10/MAX($EE$3:$EE$104))</f>
        <v>7.5630252100840331E-2</v>
      </c>
      <c r="EH11" s="210">
        <f>IF(INPUT!A37 = "", "", EF10/MAX($EF$3:$EF$104))</f>
        <v>3.23290889019388E-3</v>
      </c>
      <c r="EI11" s="311">
        <f>IF(INPUT!A38 = "", "", (EG12-EG11) * (EH12+EH11) / 2 )</f>
        <v>6.6174485797190148E-5</v>
      </c>
      <c r="EK11" s="310">
        <f>IF(INPUT!A38 = "", "", OUTPUT!E12)</f>
        <v>1</v>
      </c>
      <c r="EL11">
        <f>IF(INPUT!A38 = "", "", OUTPUT!N12)</f>
        <v>0.22900000000000001</v>
      </c>
      <c r="EM11">
        <v>19</v>
      </c>
      <c r="EN11">
        <v>4.7E-2</v>
      </c>
      <c r="EO11">
        <f>IF(INPUT!A38 = "", "", EM11 + EO10)</f>
        <v>100</v>
      </c>
      <c r="EP11">
        <f>IF(INPUT!A38 = "", "", EN11*EM11+EP10)</f>
        <v>3.2959999999999994</v>
      </c>
      <c r="EQ11" s="210">
        <f>IF(INPUT!A37 = "", "", EO10/MAX($EO$3:$EO$104))</f>
        <v>0.68644067796610164</v>
      </c>
      <c r="ER11" s="210">
        <f>IF(INPUT!A37 = "", "", EP10/MAX($EP$3:$EP$104))</f>
        <v>0.32571273663759992</v>
      </c>
      <c r="ES11" s="311">
        <f>IF(INPUT!A38 = "", "", (EQ12-EQ11) * (ER12+ER11) / 2 )</f>
        <v>6.2190095776917198E-2</v>
      </c>
      <c r="EU11" s="310">
        <f>IF(INPUT!A38 = "", "", OUTPUT!I12)</f>
        <v>1</v>
      </c>
      <c r="EV11">
        <f>IF(INPUT!A38 = "", "", OUTPUT!R12)</f>
        <v>0.22900000000000001</v>
      </c>
      <c r="EW11">
        <v>35</v>
      </c>
      <c r="EX11">
        <v>0.21133333333333335</v>
      </c>
      <c r="EY11">
        <f>IF(INPUT!A38 = "", "", EW11 + EY10)</f>
        <v>80</v>
      </c>
      <c r="EZ11">
        <f>IF(INPUT!A38 = "", "", EX11*EW11+EZ10)</f>
        <v>16.355333333333334</v>
      </c>
      <c r="FA11" s="210">
        <f>IF(INPUT!A37 = "", "", EY10/MAX($EY$3:$EY$104))</f>
        <v>0.38135593220338981</v>
      </c>
      <c r="FB11" s="210">
        <f>IF(INPUT!A37 = "", "", EZ10/MAX($EZ$3:$EZ$104))</f>
        <v>0.30311164243743449</v>
      </c>
      <c r="FC11" s="311">
        <f>IF(INPUT!A38 = "", "", (FA12-FA11) * (FB12+FB11) / 2 )</f>
        <v>0.12702115494786914</v>
      </c>
      <c r="FE11" s="310">
        <f>IF(INPUT!A38 = "", "", OUTPUT!E12)</f>
        <v>1</v>
      </c>
      <c r="FF11">
        <f>IF(INPUT!A38 = "", "", OUTPUT!L12)</f>
        <v>0</v>
      </c>
      <c r="FG11">
        <v>1</v>
      </c>
      <c r="FH11">
        <v>0</v>
      </c>
      <c r="FI11">
        <f>IF(INPUT!A38 = "", "", FG11+FI10)</f>
        <v>98</v>
      </c>
      <c r="FJ11">
        <f>IF(INPUT!A38 = "", "", FH11*FG11 + FJ10)</f>
        <v>0</v>
      </c>
      <c r="FK11" s="210">
        <f>IF(INPUT!A37 = "", "", FI10/MAX($FI$3:$FI$103))</f>
        <v>0.82203389830508478</v>
      </c>
      <c r="FL11" s="210">
        <f>IF(INPUT!A37 = "", "", FJ10/MAX($FJ$3:$FJ$103))</f>
        <v>0</v>
      </c>
      <c r="FM11" s="311">
        <f>IF(INPUT!A38 = "", "", (FK12-FK11) * (FL12+FL11) / 2 )</f>
        <v>0</v>
      </c>
      <c r="FO11" s="310">
        <f>IF(INPUT!A38 = "", "", OUTPUT!I12)</f>
        <v>1</v>
      </c>
      <c r="FP11">
        <f>IF(INPUT!A38 = "", "", OUTPUT!L12)</f>
        <v>0</v>
      </c>
      <c r="FQ11">
        <v>1</v>
      </c>
      <c r="FR11">
        <v>0</v>
      </c>
      <c r="FS11">
        <f>IF(INPUT!A38 = "", "", FQ11+FS10)</f>
        <v>98</v>
      </c>
      <c r="FT11">
        <f>IF(INPUT!A38 = "", "", FR11*FQ11 + FT10)</f>
        <v>0</v>
      </c>
      <c r="FU11" s="210">
        <f>IF(INPUT!A37 = "", "", FS10/MAX($FS$3:$FS$104))</f>
        <v>0.82203389830508478</v>
      </c>
      <c r="FV11" s="210">
        <f>IF(INPUT!A37 = "", "", FT10/MAX($FT$3:$FT$104))</f>
        <v>0</v>
      </c>
      <c r="FW11" s="311">
        <f>IF(INPUT!A38 = "", "", (FU12-FU11) * (FV12+FV11) / 2 )</f>
        <v>0</v>
      </c>
      <c r="FY11" s="310">
        <f>IF(INPUT!A38 = "", "", OUTPUT!L12)</f>
        <v>0</v>
      </c>
      <c r="FZ11">
        <f>IF(INPUT!A38 = "", "",  OUTPUT!N12 )</f>
        <v>0.22900000000000001</v>
      </c>
      <c r="GA11">
        <f>IF(INPUT!A38 = "", "",  OUTPUT!R12 )</f>
        <v>0.22900000000000001</v>
      </c>
      <c r="GB11" s="311">
        <f>IF(INPUT!A38 = "", "", OUTPUT!M12)</f>
        <v>0.17921146953405018</v>
      </c>
      <c r="GC11">
        <f>IF(INPUT!A38 = "", "", OUTPUT!E12*OUTPUT!L12)</f>
        <v>0</v>
      </c>
      <c r="GD11">
        <f>IF(INPUT!A38 = "", "", OUTPUT!E12*OUTPUT!N12)</f>
        <v>0.22900000000000001</v>
      </c>
      <c r="GE11" s="311">
        <f>IF(INPUT!A38 = "", "", OUTPUT!E12*OUTPUT!M12)</f>
        <v>0.17921146953405018</v>
      </c>
      <c r="GF11">
        <f>IF(INPUT!A38 = "", "", OUTPUT!I12*OUTPUT!L12)</f>
        <v>0</v>
      </c>
      <c r="GG11">
        <f>IF(INPUT!A38 = "", "", OUTPUT!I12*OUTPUT!R12)</f>
        <v>0.22900000000000001</v>
      </c>
      <c r="GH11" s="311">
        <f>IF(INPUT!A38 = "", "", OUTPUT!I12*OUTPUT!M12)</f>
        <v>0.17921146953405018</v>
      </c>
    </row>
    <row r="12" spans="1:203" x14ac:dyDescent="0.35">
      <c r="A12" s="62">
        <v>10</v>
      </c>
      <c r="B12" s="330">
        <f>SUMIF(NASA_results!$D$2:$D$745, A12, NASA_results!$E$2:$E$745) /31</f>
        <v>28.79451612903226</v>
      </c>
      <c r="C12" s="331">
        <f>SUMIF(NASA_results!$D$746:$D$1417, A12, NASA_results!$E$746:$E$1417)/28</f>
        <v>28.154642857142857</v>
      </c>
      <c r="D12" s="331">
        <f>SUMIF(NASA_results!$D$1418:$D$2161, A12, NASA_results!$E$1418:$E$2161)/31</f>
        <v>27.448387096774187</v>
      </c>
      <c r="E12" s="331">
        <f>SUMIF(NASA_results!$D$2162:$D$2881, A12, NASA_results!$E$2162:$E$2881)/30</f>
        <v>27.321666666666665</v>
      </c>
      <c r="F12" s="331">
        <f>SUMIF(NASA_results!$D$2882:$D$3625, A12, NASA_results!$E$2882:$E$3625)/31</f>
        <v>25.798709677419357</v>
      </c>
      <c r="G12" s="331">
        <f>SUMIF(NASA_results!$D$3626:$D$4345, A12, NASA_results!$E$3626:$E$4345)/30</f>
        <v>25.439666666666675</v>
      </c>
      <c r="H12" s="331">
        <f>SUMIF(NASA_results!$D$4346:$D$5089, A12, NASA_results!$E$4346:$E$5089)/31</f>
        <v>26.213225806451604</v>
      </c>
      <c r="I12" s="331">
        <f>SUMIF(NASA_results!$D$5090:$D$5833,A12, NASA_results!$E$5090:$E$5833)/31</f>
        <v>29.630967741935478</v>
      </c>
      <c r="J12" s="331">
        <f>SUMIF(NASA_results!$D$5834:$D$6553,A12,NASA_results!$E$5834:$E$6553)/30</f>
        <v>32.226999999999997</v>
      </c>
      <c r="K12" s="331">
        <f>SUMIF(NASA_results!$D$6554:$D$7297,A12,NASA_results!$E$6554:$E$7297)/31</f>
        <v>34.359032258064509</v>
      </c>
      <c r="L12" s="331">
        <f>SUMIF(NASA_results!$D$7298:$D$8017,A12,NASA_results!$E$7298:$E$8017)/30</f>
        <v>37.538333333333327</v>
      </c>
      <c r="M12" s="332">
        <f>SUMIF(NASA_results!$D$8018:$D$8761, A12, NASA_results!$E$8018:$E$8761)/31</f>
        <v>36.519032258064506</v>
      </c>
      <c r="Q12" s="60" t="s">
        <v>308</v>
      </c>
      <c r="R12" s="67">
        <f xml:space="preserve"> (R14-R13) + (R16-R15)</f>
        <v>330</v>
      </c>
      <c r="S12" s="67">
        <f t="shared" ref="S12:AC12" si="18" xml:space="preserve"> (S14-S13) + (S16-S15)</f>
        <v>330</v>
      </c>
      <c r="T12" s="67">
        <f t="shared" si="18"/>
        <v>330</v>
      </c>
      <c r="U12" s="67">
        <f t="shared" si="18"/>
        <v>330</v>
      </c>
      <c r="V12" s="67">
        <f t="shared" si="18"/>
        <v>330</v>
      </c>
      <c r="W12" s="67">
        <f t="shared" si="18"/>
        <v>330</v>
      </c>
      <c r="X12" s="67">
        <f t="shared" si="18"/>
        <v>330</v>
      </c>
      <c r="Y12" s="67">
        <f t="shared" si="18"/>
        <v>330</v>
      </c>
      <c r="Z12" s="67">
        <f t="shared" si="18"/>
        <v>330</v>
      </c>
      <c r="AA12" s="67">
        <f t="shared" si="18"/>
        <v>330</v>
      </c>
      <c r="AB12" s="67">
        <f t="shared" si="18"/>
        <v>330</v>
      </c>
      <c r="AC12" s="68">
        <f t="shared" si="18"/>
        <v>330</v>
      </c>
      <c r="AF12" s="5" t="str">
        <f>DSS!CG12</f>
        <v>SHD_1</v>
      </c>
      <c r="AG12" s="5">
        <f>DSS!CH12</f>
        <v>1</v>
      </c>
      <c r="AH12" s="5">
        <f>DSS!CI12</f>
        <v>2</v>
      </c>
      <c r="AI12" s="5">
        <f>DSS!CJ12</f>
        <v>1</v>
      </c>
      <c r="AJ12" s="5">
        <f>DSS!CK12</f>
        <v>2</v>
      </c>
      <c r="AK12" s="5">
        <f>DSS!CL12</f>
        <v>1</v>
      </c>
      <c r="AL12" s="5">
        <f>DSS!CM12</f>
        <v>2</v>
      </c>
      <c r="AM12">
        <f t="shared" si="3"/>
        <v>0</v>
      </c>
      <c r="AN12" s="5">
        <f t="shared" si="6"/>
        <v>0</v>
      </c>
      <c r="AO12">
        <f t="shared" si="4"/>
        <v>1</v>
      </c>
      <c r="AP12">
        <f t="shared" si="7"/>
        <v>1</v>
      </c>
      <c r="AQ12" s="180" t="str">
        <f t="shared" si="14"/>
        <v/>
      </c>
      <c r="AR12" s="180" t="str">
        <f t="shared" si="8"/>
        <v/>
      </c>
      <c r="AS12" s="178" t="s">
        <v>460</v>
      </c>
      <c r="AT12" t="str">
        <f t="shared" si="9"/>
        <v/>
      </c>
      <c r="AU12" s="181">
        <v>1</v>
      </c>
      <c r="AV12" t="str">
        <f t="shared" si="10"/>
        <v/>
      </c>
      <c r="AW12" s="180">
        <v>1</v>
      </c>
      <c r="AX12" s="180" t="str">
        <f t="shared" si="11"/>
        <v/>
      </c>
      <c r="AY12" s="180" t="str">
        <f t="shared" si="12"/>
        <v/>
      </c>
      <c r="AZ12" s="178" t="s">
        <v>460</v>
      </c>
      <c r="BB12" t="str">
        <f t="shared" si="15"/>
        <v/>
      </c>
      <c r="BC12" s="181">
        <v>1</v>
      </c>
      <c r="BF12" t="str">
        <f t="shared" si="16"/>
        <v/>
      </c>
      <c r="BG12">
        <v>1</v>
      </c>
      <c r="BR12" s="210"/>
      <c r="BS12" s="210"/>
      <c r="CK12" s="113" t="str">
        <f>IF(INPUT!A39 = "", "", INPUT!A39)</f>
        <v>SHD_1</v>
      </c>
      <c r="CL12">
        <f>IF(INPUT!A39 = "", "", DSS!S12)</f>
        <v>1</v>
      </c>
      <c r="CM12">
        <f>IF(INPUT!A39 = "", "",MIN(DSS!F12:G12))</f>
        <v>5</v>
      </c>
      <c r="CN12">
        <f>IF(INPUT!A39 = "", "",DSS!I12)</f>
        <v>5</v>
      </c>
      <c r="CO12">
        <f>IF(INPUT!A39 = "", "",DSS!H12)</f>
        <v>5</v>
      </c>
      <c r="CP12" s="112">
        <f>IF(INPUT!A39 = "", "",AVERAGE(DSS!J12:L12))</f>
        <v>3.3333333333333335</v>
      </c>
      <c r="CQ12" s="112"/>
      <c r="CR12">
        <f>IF(INPUT!A39 = "", "",DSS!T12)</f>
        <v>2</v>
      </c>
      <c r="CS12">
        <v>5</v>
      </c>
      <c r="CT12">
        <v>5</v>
      </c>
      <c r="CU12">
        <v>5</v>
      </c>
      <c r="CV12" s="112">
        <v>5</v>
      </c>
      <c r="CX12">
        <f>IF(INPUT!B39 = "", "", INPUT!B39)</f>
        <v>1</v>
      </c>
      <c r="CY12">
        <f>IF(INPUT!B39 = "", "", INPUT!I39)</f>
        <v>111.5</v>
      </c>
      <c r="CZ12">
        <f>IF(INPUT!B39 = "", "", INPUT!B39)</f>
        <v>1</v>
      </c>
      <c r="DA12">
        <f>IF(INPUT!B39 = "", "", DSS!BS12)</f>
        <v>120</v>
      </c>
      <c r="DB12">
        <v>1</v>
      </c>
      <c r="DC12">
        <v>111.5</v>
      </c>
      <c r="DD12">
        <v>2</v>
      </c>
      <c r="DE12">
        <v>0</v>
      </c>
      <c r="DF12" s="59">
        <f>IF(INPUT!B39 = "", "",DB12+DF11)</f>
        <v>99</v>
      </c>
      <c r="DG12">
        <f>IF(INPUT!B39 = "", "", DB12*DC12+DG11)</f>
        <v>9911.5</v>
      </c>
      <c r="DH12">
        <f>IF(INPUT!B39 = "", "", DD12+DH11)</f>
        <v>100</v>
      </c>
      <c r="DI12">
        <f>IF(INPUT!B39 = "", "", DD12*DE12+DI11)</f>
        <v>0</v>
      </c>
      <c r="DJ12" s="210">
        <f>IF(INPUT!B38 = "", "", DF11/MAX($DF$3:$DF$104))</f>
        <v>0.82352941176470584</v>
      </c>
      <c r="DK12" s="210">
        <f>IF(INPUT!B38 = "", "", DG11/MAX($DG$3:$DG$104))</f>
        <v>0.80502731342670553</v>
      </c>
      <c r="DL12" s="210">
        <f>IF(INPUT!B38 = "", "", DH11/MAX($DH$3:$DH$104))</f>
        <v>0.82352941176470584</v>
      </c>
      <c r="DM12" s="210">
        <f>IF(INPUT!B38 = "", "", DI11/MAX($DI$3:$DI$104))</f>
        <v>0</v>
      </c>
      <c r="DN12">
        <f>IF(INPUT!B39 = "", "", (DJ13-DJ12)*(DK13+DK12)/2)</f>
        <v>6.8034196058183241E-3</v>
      </c>
      <c r="DO12">
        <f>IF(INPUT!B39 = "", "", (DL13-DL12)*(DM13+DM12)/2)</f>
        <v>0</v>
      </c>
      <c r="DQ12" s="310">
        <f>IF(INPUT!A39 = "", "", INPUT!B39)</f>
        <v>1</v>
      </c>
      <c r="DR12">
        <f>IF(INPUT!A39 = "", "", OUTPUT!D13*OUTPUT!L13 +OUTPUT!E13*OUTPUT!N13)</f>
        <v>0.30333333333333329</v>
      </c>
      <c r="DS12">
        <v>1</v>
      </c>
      <c r="DT12">
        <v>0.18</v>
      </c>
      <c r="DU12">
        <f>IF(INPUT!A39 = "", "", DS12+DU11)</f>
        <v>52</v>
      </c>
      <c r="DV12">
        <f>IF(INPUT!A39 = "", "", DS12*DT12+DV11)</f>
        <v>1.9809999999999999</v>
      </c>
      <c r="DW12" s="210">
        <f>IF(INPUT!A38 = "", "", DU11/MAX($DU$3:$DU$104))</f>
        <v>0.33333333333333331</v>
      </c>
      <c r="DX12" s="210">
        <f>IF(INPUT!B38 = "", "", DV11/MAX($DV$3:$DV$104))</f>
        <v>1.872615041226644E-2</v>
      </c>
      <c r="DY12" s="311">
        <f>IF(INPUT!A39 = "", "", (DW13-DW12) * (DX13+DX12) / 2 )</f>
        <v>1.2850939902521842E-4</v>
      </c>
      <c r="EA12" s="310">
        <f>IF(INPUT!A39 = "", "", INPUT!B39)</f>
        <v>1</v>
      </c>
      <c r="EB12">
        <f>IF(INPUT!A39 = "", "", OUTPUT!H13*OUTPUT!L13 + OUTPUT!I13*OUTPUT!R13)</f>
        <v>0.90333333333333321</v>
      </c>
      <c r="EC12">
        <v>2</v>
      </c>
      <c r="ED12">
        <v>0.44666666666666671</v>
      </c>
      <c r="EE12">
        <f>IF(INPUT!A39 = "", "",EC12 +EE11)</f>
        <v>13</v>
      </c>
      <c r="EF12">
        <f>IF(INPUT!A39 = "", "",EC12*ED12+EF11)</f>
        <v>3.6783333333333337</v>
      </c>
      <c r="EG12" s="210">
        <f>IF(INPUT!A38 = "", "", EE11/MAX($EE$3:$EE$104))</f>
        <v>9.2436974789915971E-2</v>
      </c>
      <c r="EH12" s="210">
        <f>IF(INPUT!A38 = "", "", EF11/MAX($EF$3:$EF$104))</f>
        <v>4.6418549196717424E-3</v>
      </c>
      <c r="EI12" s="311">
        <f>IF(INPUT!A39 = "", "", (EG13-EG12) * (EH13+EH12) / 2 )</f>
        <v>9.0526547171406512E-5</v>
      </c>
      <c r="EK12" s="310">
        <f>IF(INPUT!A39 = "", "", OUTPUT!E13)</f>
        <v>1</v>
      </c>
      <c r="EL12">
        <f>IF(INPUT!A39 = "", "", OUTPUT!N13)</f>
        <v>0.30333333333333329</v>
      </c>
      <c r="EM12">
        <v>2</v>
      </c>
      <c r="EN12">
        <v>6.0999999999999999E-2</v>
      </c>
      <c r="EO12">
        <f>IF(INPUT!A39 = "", "", EM12 + EO11)</f>
        <v>102</v>
      </c>
      <c r="EP12">
        <f>IF(INPUT!A39 = "", "", EN12*EM12+EP11)</f>
        <v>3.4179999999999993</v>
      </c>
      <c r="EQ12" s="210">
        <f>IF(INPUT!A38 = "", "", EO11/MAX($EO$3:$EO$104))</f>
        <v>0.84745762711864403</v>
      </c>
      <c r="ER12" s="210">
        <f>IF(INPUT!A38 = "", "", EP11/MAX($EP$3:$EP$104))</f>
        <v>0.4467537161704242</v>
      </c>
      <c r="ES12" s="311">
        <f>IF(INPUT!A39 = "", "", (EQ13-EQ12) * (ER13+ER12) / 2 )</f>
        <v>7.7122358132308286E-3</v>
      </c>
      <c r="EU12" s="310">
        <f>IF(INPUT!A39 = "", "", OUTPUT!I13)</f>
        <v>1</v>
      </c>
      <c r="EV12">
        <f>IF(INPUT!A39 = "", "", OUTPUT!R13)</f>
        <v>0.90333333333333321</v>
      </c>
      <c r="EW12">
        <v>19</v>
      </c>
      <c r="EX12">
        <v>0.21133333333333335</v>
      </c>
      <c r="EY12">
        <f>IF(INPUT!A39 = "", "", EW12 + EY11)</f>
        <v>99</v>
      </c>
      <c r="EZ12">
        <f>IF(INPUT!A39 = "", "", EX12*EW12+EZ11)</f>
        <v>20.370666666666668</v>
      </c>
      <c r="FA12" s="210">
        <f>IF(INPUT!A38 = "", "", EY11/MAX($EY$3:$EY$104))</f>
        <v>0.67796610169491522</v>
      </c>
      <c r="FB12" s="210">
        <f>IF(INPUT!A38 = "", "", EZ11/MAX($EZ$3:$EZ$104))</f>
        <v>0.55337385949676898</v>
      </c>
      <c r="FC12" s="311">
        <f>IF(INPUT!A39 = "", "", (FA13-FA12) * (FB13+FB12) / 2 )</f>
        <v>0.10004018080982113</v>
      </c>
      <c r="FE12" s="310">
        <f>IF(INPUT!A39 = "", "", OUTPUT!E13)</f>
        <v>1</v>
      </c>
      <c r="FF12">
        <f>IF(INPUT!A39 = "", "", OUTPUT!L13)</f>
        <v>0.12</v>
      </c>
      <c r="FG12">
        <v>2</v>
      </c>
      <c r="FH12">
        <v>0</v>
      </c>
      <c r="FI12">
        <f>IF(INPUT!A39 = "", "", FG12+FI11)</f>
        <v>100</v>
      </c>
      <c r="FJ12">
        <f>IF(INPUT!A39 = "", "", FH12*FG12 + FJ11)</f>
        <v>0</v>
      </c>
      <c r="FK12" s="210">
        <f>IF(INPUT!A38 = "", "", FI11/MAX($FI$3:$FI$103))</f>
        <v>0.83050847457627119</v>
      </c>
      <c r="FL12" s="210">
        <f>IF(INPUT!A38 = "", "", FJ11/MAX($FJ$3:$FJ$103))</f>
        <v>0</v>
      </c>
      <c r="FM12" s="311">
        <f>IF(INPUT!A39 = "", "", (FK13-FK12) * (FL13+FL12) / 2 )</f>
        <v>0</v>
      </c>
      <c r="FO12" s="310">
        <f>IF(INPUT!A39 = "", "", OUTPUT!I13)</f>
        <v>1</v>
      </c>
      <c r="FP12">
        <f>IF(INPUT!A39 = "", "", OUTPUT!L13)</f>
        <v>0.12</v>
      </c>
      <c r="FQ12">
        <v>2</v>
      </c>
      <c r="FR12">
        <v>0</v>
      </c>
      <c r="FS12">
        <f>IF(INPUT!A39 = "", "", FQ12+FS11)</f>
        <v>100</v>
      </c>
      <c r="FT12">
        <f>IF(INPUT!A39 = "", "", FR12*FQ12 + FT11)</f>
        <v>0</v>
      </c>
      <c r="FU12" s="210">
        <f>IF(INPUT!A38 = "", "", FS11/MAX($FS$3:$FS$104))</f>
        <v>0.83050847457627119</v>
      </c>
      <c r="FV12" s="210">
        <f>IF(INPUT!A38 = "", "", FT11/MAX($FT$3:$FT$104))</f>
        <v>0</v>
      </c>
      <c r="FW12" s="311">
        <f>IF(INPUT!A39 = "", "", (FU13-FU12) * (FV13+FV12) / 2 )</f>
        <v>0</v>
      </c>
      <c r="FY12" s="310">
        <f>IF(INPUT!A39 = "", "", OUTPUT!L13)</f>
        <v>0.12</v>
      </c>
      <c r="FZ12">
        <f>IF(INPUT!A39 = "", "",  OUTPUT!N13 )</f>
        <v>0.30333333333333329</v>
      </c>
      <c r="GA12">
        <f>IF(INPUT!A39 = "", "",  OUTPUT!R13 )</f>
        <v>0.90333333333333321</v>
      </c>
      <c r="GB12" s="311">
        <f>IF(INPUT!A39 = "", "", OUTPUT!M13)</f>
        <v>0.41812499999999991</v>
      </c>
      <c r="GC12">
        <f>IF(INPUT!A39 = "", "", OUTPUT!E13*OUTPUT!L13)</f>
        <v>0.12</v>
      </c>
      <c r="GD12">
        <f>IF(INPUT!A39 = "", "", OUTPUT!E13*OUTPUT!N13)</f>
        <v>0.30333333333333329</v>
      </c>
      <c r="GE12" s="311">
        <f>IF(INPUT!A39 = "", "", OUTPUT!E13*OUTPUT!M13)</f>
        <v>0.41812499999999991</v>
      </c>
      <c r="GF12">
        <f>IF(INPUT!A39 = "", "", OUTPUT!I13*OUTPUT!L13)</f>
        <v>0.12</v>
      </c>
      <c r="GG12">
        <f>IF(INPUT!A39 = "", "", OUTPUT!I13*OUTPUT!R13)</f>
        <v>0.90333333333333321</v>
      </c>
      <c r="GH12" s="311">
        <f>IF(INPUT!A39 = "", "", OUTPUT!I13*OUTPUT!M13)</f>
        <v>0.41812499999999991</v>
      </c>
    </row>
    <row r="13" spans="1:203" x14ac:dyDescent="0.35">
      <c r="A13" s="62">
        <v>11</v>
      </c>
      <c r="B13" s="330">
        <f>SUMIF(NASA_results!$D$2:$D$745, A13, NASA_results!$E$2:$E$745) /31</f>
        <v>28.694193548387101</v>
      </c>
      <c r="C13" s="331">
        <f>SUMIF(NASA_results!$D$746:$D$1417, A13, NASA_results!$E$746:$E$1417)/28</f>
        <v>28.122857142857136</v>
      </c>
      <c r="D13" s="331">
        <f>SUMIF(NASA_results!$D$1418:$D$2161, A13, NASA_results!$E$1418:$E$2161)/31</f>
        <v>27.395161290322584</v>
      </c>
      <c r="E13" s="331">
        <f>SUMIF(NASA_results!$D$2162:$D$2881, A13, NASA_results!$E$2162:$E$2881)/30</f>
        <v>27.302333333333333</v>
      </c>
      <c r="F13" s="331">
        <f>SUMIF(NASA_results!$D$2882:$D$3625, A13, NASA_results!$E$2882:$E$3625)/31</f>
        <v>25.822903225806449</v>
      </c>
      <c r="G13" s="331">
        <f>SUMIF(NASA_results!$D$3626:$D$4345, A13, NASA_results!$E$3626:$E$4345)/30</f>
        <v>25.433666666666671</v>
      </c>
      <c r="H13" s="331">
        <f>SUMIF(NASA_results!$D$4346:$D$5089, A13, NASA_results!$E$4346:$E$5089)/31</f>
        <v>26.237741935483871</v>
      </c>
      <c r="I13" s="331">
        <f>SUMIF(NASA_results!$D$5090:$D$5833,A13, NASA_results!$E$5090:$E$5833)/31</f>
        <v>29.743870967741938</v>
      </c>
      <c r="J13" s="331">
        <f>SUMIF(NASA_results!$D$5834:$D$6553,A13,NASA_results!$E$5834:$E$6553)/30</f>
        <v>32.393333333333331</v>
      </c>
      <c r="K13" s="331">
        <f>SUMIF(NASA_results!$D$6554:$D$7297,A13,NASA_results!$E$6554:$E$7297)/31</f>
        <v>34.537096774193557</v>
      </c>
      <c r="L13" s="331">
        <f>SUMIF(NASA_results!$D$7298:$D$8017,A13,NASA_results!$E$7298:$E$8017)/30</f>
        <v>37.765000000000001</v>
      </c>
      <c r="M13" s="332">
        <f>SUMIF(NASA_results!$D$8018:$D$8761, A13, NASA_results!$E$8018:$E$8761)/31</f>
        <v>36.628709677419359</v>
      </c>
      <c r="Q13" s="48" t="s">
        <v>309</v>
      </c>
      <c r="R13" s="59">
        <f>R9-$R$29</f>
        <v>280</v>
      </c>
      <c r="S13" s="59">
        <f t="shared" ref="S13:AC13" si="19">S9-$R$29</f>
        <v>294</v>
      </c>
      <c r="T13" s="59">
        <f t="shared" si="19"/>
        <v>299</v>
      </c>
      <c r="U13" s="59">
        <f t="shared" si="19"/>
        <v>301</v>
      </c>
      <c r="V13" s="59">
        <f t="shared" si="19"/>
        <v>307</v>
      </c>
      <c r="W13" s="59">
        <f t="shared" si="19"/>
        <v>315</v>
      </c>
      <c r="X13" s="59">
        <f t="shared" si="19"/>
        <v>319</v>
      </c>
      <c r="Y13" s="59">
        <f t="shared" si="19"/>
        <v>310</v>
      </c>
      <c r="Z13" s="59">
        <f t="shared" si="19"/>
        <v>290</v>
      </c>
      <c r="AA13" s="59">
        <f t="shared" si="19"/>
        <v>269</v>
      </c>
      <c r="AB13" s="59">
        <f t="shared" si="19"/>
        <v>258</v>
      </c>
      <c r="AC13" s="66">
        <f t="shared" si="19"/>
        <v>264</v>
      </c>
      <c r="AF13" s="5" t="str">
        <f>DSS!CG13</f>
        <v>SHD_2</v>
      </c>
      <c r="AG13" s="5">
        <f>DSS!CH13</f>
        <v>1</v>
      </c>
      <c r="AH13" s="5">
        <f>DSS!CI13</f>
        <v>1</v>
      </c>
      <c r="AI13" s="5">
        <f>DSS!CJ13</f>
        <v>1</v>
      </c>
      <c r="AJ13" s="5">
        <f>DSS!CK13</f>
        <v>2</v>
      </c>
      <c r="AK13" s="5">
        <f>DSS!CL13</f>
        <v>1</v>
      </c>
      <c r="AL13" s="5">
        <f>DSS!CM13</f>
        <v>2</v>
      </c>
      <c r="AM13">
        <f t="shared" si="3"/>
        <v>0</v>
      </c>
      <c r="AN13" s="5">
        <f t="shared" si="6"/>
        <v>0</v>
      </c>
      <c r="AO13">
        <f t="shared" si="4"/>
        <v>1</v>
      </c>
      <c r="AP13">
        <f t="shared" si="7"/>
        <v>1</v>
      </c>
      <c r="AQ13" s="180" t="str">
        <f t="shared" si="14"/>
        <v/>
      </c>
      <c r="AR13" s="180" t="str">
        <f t="shared" si="8"/>
        <v/>
      </c>
      <c r="AS13" s="178" t="s">
        <v>476</v>
      </c>
      <c r="AT13" t="str">
        <f t="shared" si="9"/>
        <v/>
      </c>
      <c r="AU13" s="181">
        <v>1</v>
      </c>
      <c r="AV13" t="str">
        <f t="shared" si="10"/>
        <v/>
      </c>
      <c r="AW13" s="180">
        <v>2</v>
      </c>
      <c r="AX13" s="180" t="str">
        <f t="shared" si="11"/>
        <v/>
      </c>
      <c r="AY13" s="180" t="str">
        <f t="shared" si="12"/>
        <v/>
      </c>
      <c r="AZ13" s="178" t="s">
        <v>476</v>
      </c>
      <c r="BB13" t="str">
        <f t="shared" si="15"/>
        <v/>
      </c>
      <c r="BC13" s="181">
        <v>1</v>
      </c>
      <c r="BF13" t="str">
        <f t="shared" si="16"/>
        <v/>
      </c>
      <c r="BG13">
        <v>2</v>
      </c>
      <c r="BR13" s="210"/>
      <c r="BS13" s="210"/>
      <c r="CK13" s="113" t="str">
        <f>IF(INPUT!A40 = "", "", INPUT!A40)</f>
        <v>SHD_2</v>
      </c>
      <c r="CL13">
        <f>IF(INPUT!A40 = "", "", DSS!S13)</f>
        <v>1</v>
      </c>
      <c r="CM13">
        <f>IF(INPUT!A40 = "", "",MIN(DSS!F13:G13))</f>
        <v>1</v>
      </c>
      <c r="CN13">
        <f>IF(INPUT!A40 = "", "",DSS!I13)</f>
        <v>5</v>
      </c>
      <c r="CO13">
        <f>IF(INPUT!A40 = "", "",DSS!H13)</f>
        <v>0</v>
      </c>
      <c r="CP13" s="112">
        <f>IF(INPUT!A40 = "", "",AVERAGE(DSS!J13:L13))</f>
        <v>5</v>
      </c>
      <c r="CQ13" s="112"/>
      <c r="CR13">
        <f>IF(INPUT!A40 = "", "",DSS!T13)</f>
        <v>2</v>
      </c>
      <c r="CS13">
        <v>5</v>
      </c>
      <c r="CT13">
        <v>5</v>
      </c>
      <c r="CU13">
        <v>5</v>
      </c>
      <c r="CV13" s="112">
        <v>5</v>
      </c>
      <c r="CX13">
        <f>IF(INPUT!B40 = "", "", INPUT!B40)</f>
        <v>1</v>
      </c>
      <c r="CY13">
        <f>IF(INPUT!B40 = "", "", INPUT!I40)</f>
        <v>111.5</v>
      </c>
      <c r="CZ13">
        <f>IF(INPUT!B40 = "", "", INPUT!B40)</f>
        <v>1</v>
      </c>
      <c r="DA13">
        <f>IF(INPUT!B40 = "", "", DSS!BS13)</f>
        <v>168</v>
      </c>
      <c r="DB13">
        <v>1</v>
      </c>
      <c r="DC13">
        <v>111.5</v>
      </c>
      <c r="DD13">
        <v>1</v>
      </c>
      <c r="DE13">
        <v>0</v>
      </c>
      <c r="DF13" s="59">
        <f>IF(INPUT!B40 = "", "",DB13+DF12)</f>
        <v>100</v>
      </c>
      <c r="DG13">
        <f>IF(INPUT!B40 = "", "", DB13*DC13+DG12)</f>
        <v>10023</v>
      </c>
      <c r="DH13">
        <f>IF(INPUT!B40 = "", "", DD13+DH12)</f>
        <v>101</v>
      </c>
      <c r="DI13">
        <f>IF(INPUT!B40 = "", "", DD13*DE13+DI12)</f>
        <v>0</v>
      </c>
      <c r="DJ13" s="210">
        <f>IF(INPUT!B39 = "", "", DF12/MAX($DF$3:$DF$104))</f>
        <v>0.83193277310924374</v>
      </c>
      <c r="DK13" s="210">
        <f>IF(INPUT!B39 = "", "", DG12/MAX($DG$3:$DG$104))</f>
        <v>0.81418655275803997</v>
      </c>
      <c r="DL13" s="210">
        <f>IF(INPUT!B39 = "", "", DH12/MAX($DH$3:$DH$104))</f>
        <v>0.84033613445378152</v>
      </c>
      <c r="DM13" s="210">
        <f>IF(INPUT!B39 = "", "", DI12/MAX($DI$3:$DI$104))</f>
        <v>0</v>
      </c>
      <c r="DN13">
        <f>IF(INPUT!B40 = "", "", (DJ14-DJ13)*(DK14+DK13)/2)</f>
        <v>6.8803880035605402E-3</v>
      </c>
      <c r="DO13">
        <f>IF(INPUT!B40 = "", "", (DL14-DL13)*(DM14+DM13)/2)</f>
        <v>0</v>
      </c>
      <c r="DQ13" s="310">
        <f>IF(INPUT!A40 = "", "", INPUT!B40)</f>
        <v>1</v>
      </c>
      <c r="DR13">
        <f>IF(INPUT!A40 = "", "", OUTPUT!D14*OUTPUT!L14 +OUTPUT!E14*OUTPUT!N14)</f>
        <v>0.34333333333333332</v>
      </c>
      <c r="DS13">
        <v>1</v>
      </c>
      <c r="DT13">
        <v>0.189</v>
      </c>
      <c r="DU13">
        <f>IF(INPUT!A40 = "", "", DS13+DU12)</f>
        <v>53</v>
      </c>
      <c r="DV13">
        <f>IF(INPUT!A40 = "", "", DS13*DT13+DV12)</f>
        <v>2.17</v>
      </c>
      <c r="DW13" s="210">
        <f>IF(INPUT!A39 = "", "", DU12/MAX($DU$3:$DU$104))</f>
        <v>0.33986928104575165</v>
      </c>
      <c r="DX13" s="210">
        <f>IF(INPUT!B39 = "", "", DV12/MAX($DV$3:$DV$104))</f>
        <v>2.0597725689450206E-2</v>
      </c>
      <c r="DY13" s="311">
        <f>IF(INPUT!A40 = "", "", (DW14-DW13) * (DX14+DX13) / 2 )</f>
        <v>1.4104773013053336E-4</v>
      </c>
      <c r="EA13" s="310">
        <f>IF(INPUT!A40 = "", "", INPUT!B40)</f>
        <v>1</v>
      </c>
      <c r="EB13">
        <f>IF(INPUT!A40 = "", "", OUTPUT!H14*OUTPUT!L14 + OUTPUT!I14*OUTPUT!R14)</f>
        <v>0.94333333333333325</v>
      </c>
      <c r="EC13">
        <v>2</v>
      </c>
      <c r="ED13">
        <v>0.45066666666666666</v>
      </c>
      <c r="EE13">
        <f>IF(INPUT!A40 = "", "",EC13 +EE12)</f>
        <v>15</v>
      </c>
      <c r="EF13">
        <f>IF(INPUT!A40 = "", "",EC13*ED13+EF12)</f>
        <v>4.5796666666666672</v>
      </c>
      <c r="EG13" s="210">
        <f>IF(INPUT!A39 = "", "", EE12/MAX($EE$3:$EE$104))</f>
        <v>0.1092436974789916</v>
      </c>
      <c r="EH13" s="210">
        <f>IF(INPUT!A39 = "", "", EF12/MAX($EF$3:$EF$104))</f>
        <v>6.1308041937256346E-3</v>
      </c>
      <c r="EI13" s="311">
        <f>IF(INPUT!A40 = "", "", (EG14-EG13) * (EH14+EH13) / 2 )</f>
        <v>1.1566295408068204E-4</v>
      </c>
      <c r="EK13" s="310">
        <f>IF(INPUT!A40 = "", "", OUTPUT!E14)</f>
        <v>1</v>
      </c>
      <c r="EL13">
        <f>IF(INPUT!A40 = "", "", OUTPUT!N14)</f>
        <v>0.34333333333333332</v>
      </c>
      <c r="EM13">
        <v>1</v>
      </c>
      <c r="EN13">
        <v>6.9000000000000006E-2</v>
      </c>
      <c r="EO13">
        <f>IF(INPUT!A40 = "", "", EM13 + EO12)</f>
        <v>103</v>
      </c>
      <c r="EP13">
        <f>IF(INPUT!A40 = "", "", EN13*EM13+EP12)</f>
        <v>3.4869999999999992</v>
      </c>
      <c r="EQ13" s="210">
        <f>IF(INPUT!A39 = "", "", EO12/MAX($EO$3:$EO$104))</f>
        <v>0.86440677966101698</v>
      </c>
      <c r="ER13" s="210">
        <f>IF(INPUT!A39 = "", "", EP12/MAX($EP$3:$EP$104))</f>
        <v>0.46329010979081003</v>
      </c>
      <c r="ES13" s="311">
        <f>IF(INPUT!A40 = "", "", (EQ14-EQ13) * (ER14+ER13) / 2 )</f>
        <v>3.9658168223382874E-3</v>
      </c>
      <c r="EU13" s="310">
        <f>IF(INPUT!A40 = "", "", OUTPUT!I14)</f>
        <v>1</v>
      </c>
      <c r="EV13">
        <f>IF(INPUT!A40 = "", "", OUTPUT!R14)</f>
        <v>0.94333333333333325</v>
      </c>
      <c r="EW13">
        <v>2</v>
      </c>
      <c r="EX13">
        <v>0.21133333333333335</v>
      </c>
      <c r="EY13">
        <f>IF(INPUT!A40 = "", "", EW13 + EY12)</f>
        <v>101</v>
      </c>
      <c r="EZ13">
        <f>IF(INPUT!A40 = "", "", EX13*EW13+EZ12)</f>
        <v>20.793333333333337</v>
      </c>
      <c r="FA13" s="210">
        <f>IF(INPUT!A39 = "", "", EY12/MAX($EY$3:$EY$104))</f>
        <v>0.83898305084745761</v>
      </c>
      <c r="FB13" s="210">
        <f>IF(INPUT!A39 = "", "", EZ12/MAX($EZ$3:$EZ$104))</f>
        <v>0.68923049161469341</v>
      </c>
      <c r="FC13" s="311">
        <f>IF(INPUT!A40 = "", "", (FA14-FA13) * (FB14+FB13) / 2 )</f>
        <v>1.1803065096161598E-2</v>
      </c>
      <c r="FE13" s="310">
        <f>IF(INPUT!A40 = "", "", OUTPUT!E14)</f>
        <v>1</v>
      </c>
      <c r="FF13">
        <f>IF(INPUT!A40 = "", "", OUTPUT!L14)</f>
        <v>0.16800000000000001</v>
      </c>
      <c r="FG13">
        <v>1</v>
      </c>
      <c r="FH13">
        <v>0</v>
      </c>
      <c r="FI13">
        <f>IF(INPUT!A40 = "", "", FG13+FI12)</f>
        <v>101</v>
      </c>
      <c r="FJ13">
        <f>IF(INPUT!A40 = "", "", FH13*FG13 + FJ12)</f>
        <v>0</v>
      </c>
      <c r="FK13" s="210">
        <f>IF(INPUT!A39 = "", "", FI12/MAX($FI$3:$FI$103))</f>
        <v>0.84745762711864403</v>
      </c>
      <c r="FL13" s="210">
        <f>IF(INPUT!A39 = "", "", FJ12/MAX($FJ$3:$FJ$103))</f>
        <v>0</v>
      </c>
      <c r="FM13" s="311">
        <f>IF(INPUT!A40 = "", "", (FK14-FK13) * (FL14+FL13) / 2 )</f>
        <v>0</v>
      </c>
      <c r="FO13" s="310">
        <f>IF(INPUT!A40 = "", "", OUTPUT!I14)</f>
        <v>1</v>
      </c>
      <c r="FP13">
        <f>IF(INPUT!A40 = "", "", OUTPUT!L14)</f>
        <v>0.16800000000000001</v>
      </c>
      <c r="FQ13">
        <v>1</v>
      </c>
      <c r="FR13">
        <v>0</v>
      </c>
      <c r="FS13">
        <f>IF(INPUT!A40 = "", "", FQ13+FS12)</f>
        <v>101</v>
      </c>
      <c r="FT13">
        <f>IF(INPUT!A40 = "", "", FR13*FQ13 + FT12)</f>
        <v>0</v>
      </c>
      <c r="FU13" s="210">
        <f>IF(INPUT!A39 = "", "", FS12/MAX($FS$3:$FS$104))</f>
        <v>0.84745762711864403</v>
      </c>
      <c r="FV13" s="210">
        <f>IF(INPUT!A39 = "", "", FT12/MAX($FT$3:$FT$104))</f>
        <v>0</v>
      </c>
      <c r="FW13" s="311">
        <f>IF(INPUT!A40 = "", "", (FU14-FU13) * (FV14+FV13) / 2 )</f>
        <v>0</v>
      </c>
      <c r="FY13" s="310">
        <f>IF(INPUT!A40 = "", "", OUTPUT!L14)</f>
        <v>0.16800000000000001</v>
      </c>
      <c r="FZ13">
        <f>IF(INPUT!A40 = "", "",  OUTPUT!N14 )</f>
        <v>0.34333333333333332</v>
      </c>
      <c r="GA13">
        <f>IF(INPUT!A40 = "", "",  OUTPUT!R14 )</f>
        <v>0.94333333333333325</v>
      </c>
      <c r="GB13" s="311">
        <f>IF(INPUT!A40 = "", "", OUTPUT!M14)</f>
        <v>0.48781250000000009</v>
      </c>
      <c r="GC13">
        <f>IF(INPUT!A40 = "", "", OUTPUT!E14*OUTPUT!L14)</f>
        <v>0.16800000000000001</v>
      </c>
      <c r="GD13">
        <f>IF(INPUT!A40 = "", "", OUTPUT!E14*OUTPUT!N14)</f>
        <v>0.34333333333333332</v>
      </c>
      <c r="GE13" s="311">
        <f>IF(INPUT!A40 = "", "", OUTPUT!E14*OUTPUT!M14)</f>
        <v>0.48781250000000009</v>
      </c>
      <c r="GF13">
        <f>IF(INPUT!A40 = "", "", OUTPUT!I14*OUTPUT!L14)</f>
        <v>0.16800000000000001</v>
      </c>
      <c r="GG13">
        <f>IF(INPUT!A40 = "", "", OUTPUT!I14*OUTPUT!R14)</f>
        <v>0.94333333333333325</v>
      </c>
      <c r="GH13" s="311">
        <f>IF(INPUT!A40 = "", "", OUTPUT!I14*OUTPUT!M14)</f>
        <v>0.48781250000000009</v>
      </c>
    </row>
    <row r="14" spans="1:203" x14ac:dyDescent="0.35">
      <c r="A14" s="62">
        <v>12</v>
      </c>
      <c r="B14" s="330">
        <f>SUMIF(NASA_results!$D$2:$D$745, A14, NASA_results!$E$2:$E$745) /31</f>
        <v>28.375161290322577</v>
      </c>
      <c r="C14" s="331">
        <f>SUMIF(NASA_results!$D$746:$D$1417, A14, NASA_results!$E$746:$E$1417)/28</f>
        <v>27.857142857142858</v>
      </c>
      <c r="D14" s="331">
        <f>SUMIF(NASA_results!$D$1418:$D$2161, A14, NASA_results!$E$1418:$E$2161)/31</f>
        <v>27.088709677419356</v>
      </c>
      <c r="E14" s="331">
        <f>SUMIF(NASA_results!$D$2162:$D$2881, A14, NASA_results!$E$2162:$E$2881)/30</f>
        <v>26.968666666666664</v>
      </c>
      <c r="F14" s="331">
        <f>SUMIF(NASA_results!$D$2882:$D$3625, A14, NASA_results!$E$2882:$E$3625)/31</f>
        <v>25.503225806451617</v>
      </c>
      <c r="G14" s="331">
        <f>SUMIF(NASA_results!$D$3626:$D$4345, A14, NASA_results!$E$3626:$E$4345)/30</f>
        <v>25.049000000000003</v>
      </c>
      <c r="H14" s="331">
        <f>SUMIF(NASA_results!$D$4346:$D$5089, A14, NASA_results!$E$4346:$E$5089)/31</f>
        <v>25.847741935483871</v>
      </c>
      <c r="I14" s="331">
        <f>SUMIF(NASA_results!$D$5090:$D$5833,A14, NASA_results!$E$5090:$E$5833)/31</f>
        <v>29.3358064516129</v>
      </c>
      <c r="J14" s="331">
        <f>SUMIF(NASA_results!$D$5834:$D$6553,A14,NASA_results!$E$5834:$E$6553)/30</f>
        <v>31.917000000000009</v>
      </c>
      <c r="K14" s="331">
        <f>SUMIF(NASA_results!$D$6554:$D$7297,A14,NASA_results!$E$6554:$E$7297)/31</f>
        <v>34.137741935483874</v>
      </c>
      <c r="L14" s="331">
        <f>SUMIF(NASA_results!$D$7298:$D$8017,A14,NASA_results!$E$7298:$E$8017)/30</f>
        <v>37.402999999999999</v>
      </c>
      <c r="M14" s="332">
        <f>SUMIF(NASA_results!$D$8018:$D$8761, A14, NASA_results!$E$8018:$E$8761)/31</f>
        <v>36.119032258064514</v>
      </c>
      <c r="Q14" s="48" t="s">
        <v>310</v>
      </c>
      <c r="R14" s="59">
        <f>R9+$R$30</f>
        <v>340</v>
      </c>
      <c r="S14" s="59">
        <f t="shared" ref="S14:AC14" si="20">S9+$R$30</f>
        <v>354</v>
      </c>
      <c r="T14" s="59">
        <f t="shared" si="20"/>
        <v>359</v>
      </c>
      <c r="U14" s="59">
        <f t="shared" si="20"/>
        <v>361</v>
      </c>
      <c r="V14" s="59">
        <f t="shared" si="20"/>
        <v>367</v>
      </c>
      <c r="W14" s="59">
        <f t="shared" si="20"/>
        <v>375</v>
      </c>
      <c r="X14" s="59">
        <f t="shared" si="20"/>
        <v>379</v>
      </c>
      <c r="Y14" s="59">
        <f t="shared" si="20"/>
        <v>370</v>
      </c>
      <c r="Z14" s="59">
        <f t="shared" si="20"/>
        <v>350</v>
      </c>
      <c r="AA14" s="59">
        <f t="shared" si="20"/>
        <v>329</v>
      </c>
      <c r="AB14" s="59">
        <f t="shared" si="20"/>
        <v>318</v>
      </c>
      <c r="AC14" s="66">
        <f t="shared" si="20"/>
        <v>324</v>
      </c>
      <c r="AF14" s="5" t="str">
        <f>DSS!CG14</f>
        <v>SHD_3</v>
      </c>
      <c r="AG14" s="5">
        <f>DSS!CH14</f>
        <v>2</v>
      </c>
      <c r="AH14" s="5">
        <f>DSS!CI14</f>
        <v>1</v>
      </c>
      <c r="AI14" s="5">
        <f>DSS!CJ14</f>
        <v>2</v>
      </c>
      <c r="AJ14" s="5">
        <f>DSS!CK14</f>
        <v>1</v>
      </c>
      <c r="AK14" s="5">
        <f>DSS!CL14</f>
        <v>2</v>
      </c>
      <c r="AL14" s="5">
        <f>DSS!CM14</f>
        <v>2</v>
      </c>
      <c r="AM14">
        <f t="shared" si="3"/>
        <v>0</v>
      </c>
      <c r="AN14" s="5">
        <f t="shared" si="6"/>
        <v>0</v>
      </c>
      <c r="AO14">
        <f t="shared" si="4"/>
        <v>1</v>
      </c>
      <c r="AP14">
        <f t="shared" si="7"/>
        <v>1</v>
      </c>
      <c r="AQ14" s="180" t="str">
        <f t="shared" si="14"/>
        <v/>
      </c>
      <c r="AR14" s="180" t="str">
        <f t="shared" si="8"/>
        <v/>
      </c>
      <c r="AS14" s="178" t="s">
        <v>461</v>
      </c>
      <c r="AT14" t="str">
        <f t="shared" si="9"/>
        <v/>
      </c>
      <c r="AU14" s="181">
        <v>1</v>
      </c>
      <c r="AV14" t="str">
        <f t="shared" si="10"/>
        <v/>
      </c>
      <c r="AW14" s="180">
        <v>2</v>
      </c>
      <c r="AX14" s="180" t="str">
        <f t="shared" si="11"/>
        <v/>
      </c>
      <c r="AY14" s="180" t="str">
        <f t="shared" si="12"/>
        <v/>
      </c>
      <c r="AZ14" s="178" t="s">
        <v>461</v>
      </c>
      <c r="BB14" t="str">
        <f t="shared" si="15"/>
        <v/>
      </c>
      <c r="BC14" s="181">
        <v>1</v>
      </c>
      <c r="BF14" t="str">
        <f t="shared" si="16"/>
        <v/>
      </c>
      <c r="BG14">
        <v>2</v>
      </c>
      <c r="BR14" s="210"/>
      <c r="BS14" s="210"/>
      <c r="CK14" s="113" t="str">
        <f>IF(INPUT!A41 = "", "", INPUT!A41)</f>
        <v>SHD_3</v>
      </c>
      <c r="CL14">
        <f>IF(INPUT!A41 = "", "", DSS!S14)</f>
        <v>1</v>
      </c>
      <c r="CM14">
        <f>IF(INPUT!A41 = "", "",MIN(DSS!F14:G14))</f>
        <v>3</v>
      </c>
      <c r="CN14">
        <f>IF(INPUT!A41 = "", "",DSS!I14)</f>
        <v>5</v>
      </c>
      <c r="CO14">
        <f>IF(INPUT!A41 = "", "",DSS!H14)</f>
        <v>0</v>
      </c>
      <c r="CP14" s="112">
        <f>IF(INPUT!A41 = "", "",AVERAGE(DSS!J14:L14))</f>
        <v>3.3333333333333335</v>
      </c>
      <c r="CQ14" s="112"/>
      <c r="CR14">
        <f>IF(INPUT!A41 = "", "",DSS!T14)</f>
        <v>1</v>
      </c>
      <c r="CS14">
        <v>5</v>
      </c>
      <c r="CT14">
        <v>5</v>
      </c>
      <c r="CU14">
        <v>5</v>
      </c>
      <c r="CV14" s="112">
        <v>5</v>
      </c>
      <c r="CX14">
        <f>IF(INPUT!B41 = "", "", INPUT!B41)</f>
        <v>2</v>
      </c>
      <c r="CY14">
        <f>IF(INPUT!B41 = "", "", INPUT!I41)</f>
        <v>111.5</v>
      </c>
      <c r="CZ14">
        <f>IF(INPUT!B41 = "", "", INPUT!B41)</f>
        <v>2</v>
      </c>
      <c r="DA14">
        <f>IF(INPUT!B41 = "", "", DSS!BS14)</f>
        <v>20</v>
      </c>
      <c r="DB14">
        <v>2</v>
      </c>
      <c r="DC14">
        <v>111.5</v>
      </c>
      <c r="DD14">
        <v>2</v>
      </c>
      <c r="DE14">
        <v>20</v>
      </c>
      <c r="DF14" s="59">
        <f>IF(INPUT!B41 = "", "",DB14+DF13)</f>
        <v>102</v>
      </c>
      <c r="DG14">
        <f>IF(INPUT!B41 = "", "", DB14*DC14+DG13)</f>
        <v>10246</v>
      </c>
      <c r="DH14">
        <f>IF(INPUT!B41 = "", "", DD14+DH13)</f>
        <v>103</v>
      </c>
      <c r="DI14">
        <f>IF(INPUT!B41 = "", "", DD14*DE14+DI13)</f>
        <v>40</v>
      </c>
      <c r="DJ14" s="210">
        <f>IF(INPUT!B40 = "", "", DF13/MAX($DF$3:$DF$104))</f>
        <v>0.84033613445378152</v>
      </c>
      <c r="DK14" s="210">
        <f>IF(INPUT!B40 = "", "", DG13/MAX($DG$3:$DG$104))</f>
        <v>0.82334579208937442</v>
      </c>
      <c r="DL14" s="210">
        <f>IF(INPUT!B40 = "", "", DH13/MAX($DH$3:$DH$104))</f>
        <v>0.84873949579831931</v>
      </c>
      <c r="DM14" s="210">
        <f>IF(INPUT!B40 = "", "", DI13/MAX($DI$3:$DI$104))</f>
        <v>0</v>
      </c>
      <c r="DN14">
        <f>IF(INPUT!B41 = "", "", (DJ15-DJ14)*(DK15+DK14)/2)</f>
        <v>1.3991681200348001E-2</v>
      </c>
      <c r="DO14">
        <f>IF(INPUT!B41 = "", "", (DL15-DL14)*(DM15+DM14)/2)</f>
        <v>2.0596473883671178E-4</v>
      </c>
      <c r="DQ14" s="310">
        <f>IF(INPUT!A41 = "", "", INPUT!B41)</f>
        <v>2</v>
      </c>
      <c r="DR14">
        <f>IF(INPUT!A41 = "", "", OUTPUT!D15*OUTPUT!L15 +OUTPUT!E15*OUTPUT!N15)</f>
        <v>0.09</v>
      </c>
      <c r="DS14">
        <v>1</v>
      </c>
      <c r="DT14">
        <v>0.22900000000000001</v>
      </c>
      <c r="DU14">
        <f>IF(INPUT!A41 = "", "", DS14+DU13)</f>
        <v>54</v>
      </c>
      <c r="DV14">
        <f>IF(INPUT!A41 = "", "", DS14*DT14+DV13)</f>
        <v>2.399</v>
      </c>
      <c r="DW14" s="210">
        <f>IF(INPUT!A40 = "", "", DU13/MAX($DU$3:$DU$104))</f>
        <v>0.34640522875816993</v>
      </c>
      <c r="DX14" s="210">
        <f>IF(INPUT!B40 = "", "", DV13/MAX($DV$3:$DV$104))</f>
        <v>2.2562879730493157E-2</v>
      </c>
      <c r="DY14" s="311">
        <f>IF(INPUT!A41 = "", "", (DW15-DW14) * (DX15+DX14) / 2 )</f>
        <v>1.5525104287314199E-4</v>
      </c>
      <c r="EA14" s="310">
        <f>IF(INPUT!A41 = "", "", INPUT!B41)</f>
        <v>2</v>
      </c>
      <c r="EB14">
        <f>IF(INPUT!A41 = "", "", OUTPUT!H15*OUTPUT!L15 + OUTPUT!I15*OUTPUT!R15)</f>
        <v>0.44666666666666671</v>
      </c>
      <c r="EC14">
        <v>1</v>
      </c>
      <c r="ED14">
        <v>0.90333333333333321</v>
      </c>
      <c r="EE14">
        <f>IF(INPUT!A41 = "", "",EC14 +EE13)</f>
        <v>16</v>
      </c>
      <c r="EF14">
        <f>IF(INPUT!A41 = "", "",EC14*ED14+EF13)</f>
        <v>5.4830000000000005</v>
      </c>
      <c r="EG14" s="210">
        <f>IF(INPUT!A40 = "", "", EE13/MAX($EE$3:$EE$104))</f>
        <v>0.12605042016806722</v>
      </c>
      <c r="EH14" s="210">
        <f>IF(INPUT!A40 = "", "", EF13/MAX($EF$3:$EF$104))</f>
        <v>7.6330873418755316E-3</v>
      </c>
      <c r="EI14" s="311">
        <f>IF(INPUT!A41 = "", "", (EG15-EG14) * (EH15+EH14) / 2 )</f>
        <v>7.0469711346323363E-5</v>
      </c>
      <c r="EK14" s="310">
        <f>IF(INPUT!A41 = "", "", OUTPUT!E15)</f>
        <v>2</v>
      </c>
      <c r="EL14">
        <f>IF(INPUT!A41 = "", "", OUTPUT!N15)</f>
        <v>4.4999999999999998E-2</v>
      </c>
      <c r="EM14">
        <v>1</v>
      </c>
      <c r="EN14">
        <v>7.2999999999999995E-2</v>
      </c>
      <c r="EO14">
        <f>IF(INPUT!A41 = "", "", EM14 + EO13)</f>
        <v>104</v>
      </c>
      <c r="EP14">
        <f>IF(INPUT!A41 = "", "", EN14*EM14+EP13)</f>
        <v>3.5599999999999992</v>
      </c>
      <c r="EQ14" s="210">
        <f>IF(INPUT!A40 = "", "", EO13/MAX($EO$3:$EO$104))</f>
        <v>0.8728813559322034</v>
      </c>
      <c r="ER14" s="210">
        <f>IF(INPUT!A40 = "", "", EP13/MAX($EP$3:$EP$104))</f>
        <v>0.47264266028102825</v>
      </c>
      <c r="ES14" s="311">
        <f>IF(INPUT!A41 = "", "", (EQ15-EQ14) * (ER15+ER14) / 2 )</f>
        <v>4.0473730842893428E-3</v>
      </c>
      <c r="EU14" s="310">
        <f>IF(INPUT!A41 = "", "", OUTPUT!I15)</f>
        <v>2</v>
      </c>
      <c r="EV14">
        <f>IF(INPUT!A41 = "", "", OUTPUT!R15)</f>
        <v>0.22333333333333336</v>
      </c>
      <c r="EW14">
        <v>1</v>
      </c>
      <c r="EX14">
        <v>0.21133333333333335</v>
      </c>
      <c r="EY14">
        <f>IF(INPUT!A41 = "", "", EW14 + EY13)</f>
        <v>102</v>
      </c>
      <c r="EZ14">
        <f>IF(INPUT!A41 = "", "", EX14*EW14+EZ13)</f>
        <v>21.004666666666669</v>
      </c>
      <c r="FA14" s="210">
        <f>IF(INPUT!A40 = "", "", EY13/MAX($EY$3:$EY$104))</f>
        <v>0.85593220338983056</v>
      </c>
      <c r="FB14" s="210">
        <f>IF(INPUT!A40 = "", "", EZ13/MAX($EZ$3:$EZ$104))</f>
        <v>0.70353118973236972</v>
      </c>
      <c r="FC14" s="311">
        <f>IF(INPUT!A41 = "", "", (FA15-FA14) * (FB15+FB14) / 2 )</f>
        <v>5.9924268157778545E-3</v>
      </c>
      <c r="FE14" s="310">
        <f>IF(INPUT!A41 = "", "", OUTPUT!E15)</f>
        <v>2</v>
      </c>
      <c r="FF14">
        <f>IF(INPUT!A41 = "", "", OUTPUT!L15)</f>
        <v>0.02</v>
      </c>
      <c r="FG14">
        <v>2</v>
      </c>
      <c r="FH14">
        <v>0.02</v>
      </c>
      <c r="FI14">
        <f>IF(INPUT!A41 = "", "", FG14+FI13)</f>
        <v>103</v>
      </c>
      <c r="FJ14">
        <f>IF(INPUT!A41 = "", "", FH14*FG14 + FJ13)</f>
        <v>0.04</v>
      </c>
      <c r="FK14" s="210">
        <f>IF(INPUT!A40 = "", "", FI13/MAX($FI$3:$FI$103))</f>
        <v>0.85593220338983056</v>
      </c>
      <c r="FL14" s="210">
        <f>IF(INPUT!A40 = "", "", FJ13/MAX($FJ$3:$FJ$103))</f>
        <v>0</v>
      </c>
      <c r="FM14" s="311">
        <f>IF(INPUT!A41 = "", "", (FK15-FK14) * (FL15+FL14) / 2 )</f>
        <v>2.3345940141009414E-4</v>
      </c>
      <c r="FO14" s="310">
        <f>IF(INPUT!A41 = "", "", OUTPUT!I15)</f>
        <v>2</v>
      </c>
      <c r="FP14">
        <f>IF(INPUT!A41 = "", "", OUTPUT!L15)</f>
        <v>0.02</v>
      </c>
      <c r="FQ14">
        <v>2</v>
      </c>
      <c r="FR14">
        <v>0.02</v>
      </c>
      <c r="FS14">
        <f>IF(INPUT!A41 = "", "", FQ14+FS13)</f>
        <v>103</v>
      </c>
      <c r="FT14">
        <f>IF(INPUT!A41 = "", "", FR14*FQ14 + FT13)</f>
        <v>0.04</v>
      </c>
      <c r="FU14" s="210">
        <f>IF(INPUT!A40 = "", "", FS13/MAX($FS$3:$FS$104))</f>
        <v>0.85593220338983056</v>
      </c>
      <c r="FV14" s="210">
        <f>IF(INPUT!A40 = "", "", FT13/MAX($FT$3:$FT$104))</f>
        <v>0</v>
      </c>
      <c r="FW14" s="311">
        <f>IF(INPUT!A41 = "", "", (FU15-FU14) * (FV15+FV14) / 2 )</f>
        <v>2.3345940141009414E-4</v>
      </c>
      <c r="FY14" s="310">
        <f>IF(INPUT!A41 = "", "", OUTPUT!L15)</f>
        <v>0.02</v>
      </c>
      <c r="FZ14">
        <f>IF(INPUT!A41 = "", "",  OUTPUT!N15 )</f>
        <v>4.4999999999999998E-2</v>
      </c>
      <c r="GA14">
        <f>IF(INPUT!A41 = "", "",  OUTPUT!R15 )</f>
        <v>0.22333333333333336</v>
      </c>
      <c r="GB14" s="311">
        <f>IF(INPUT!A41 = "", "", OUTPUT!M15)</f>
        <v>8.7109375000000003E-2</v>
      </c>
      <c r="GC14">
        <f>IF(INPUT!A41 = "", "", OUTPUT!E15*OUTPUT!L15)</f>
        <v>0.04</v>
      </c>
      <c r="GD14">
        <f>IF(INPUT!A41 = "", "", OUTPUT!E15*OUTPUT!N15)</f>
        <v>0.09</v>
      </c>
      <c r="GE14" s="311">
        <f>IF(INPUT!A41 = "", "", OUTPUT!E15*OUTPUT!M15)</f>
        <v>0.17421875000000001</v>
      </c>
      <c r="GF14">
        <f>IF(INPUT!A41 = "", "", OUTPUT!I15*OUTPUT!L15)</f>
        <v>0.04</v>
      </c>
      <c r="GG14">
        <f>IF(INPUT!A41 = "", "", OUTPUT!I15*OUTPUT!R15)</f>
        <v>0.44666666666666671</v>
      </c>
      <c r="GH14" s="311">
        <f>IF(INPUT!A41 = "", "", OUTPUT!I15*OUTPUT!M15)</f>
        <v>0.17421875000000001</v>
      </c>
    </row>
    <row r="15" spans="1:203" x14ac:dyDescent="0.35">
      <c r="A15" s="62">
        <v>13</v>
      </c>
      <c r="B15" s="330">
        <f>SUMIF(NASA_results!$D$2:$D$745, A15, NASA_results!$E$2:$E$745) /31</f>
        <v>27.837096774193547</v>
      </c>
      <c r="C15" s="331">
        <f>SUMIF(NASA_results!$D$746:$D$1417, A15, NASA_results!$E$746:$E$1417)/28</f>
        <v>27.338928571428575</v>
      </c>
      <c r="D15" s="331">
        <f>SUMIF(NASA_results!$D$1418:$D$2161, A15, NASA_results!$E$1418:$E$2161)/31</f>
        <v>26.531935483870964</v>
      </c>
      <c r="E15" s="331">
        <f>SUMIF(NASA_results!$D$2162:$D$2881, A15, NASA_results!$E$2162:$E$2881)/30</f>
        <v>26.271000000000004</v>
      </c>
      <c r="F15" s="331">
        <f>SUMIF(NASA_results!$D$2882:$D$3625, A15, NASA_results!$E$2882:$E$3625)/31</f>
        <v>24.759354838709683</v>
      </c>
      <c r="G15" s="331">
        <f>SUMIF(NASA_results!$D$3626:$D$4345, A15, NASA_results!$E$3626:$E$4345)/30</f>
        <v>24.172666666666665</v>
      </c>
      <c r="H15" s="331">
        <f>SUMIF(NASA_results!$D$4346:$D$5089, A15, NASA_results!$E$4346:$E$5089)/31</f>
        <v>24.938064516129046</v>
      </c>
      <c r="I15" s="331">
        <f>SUMIF(NASA_results!$D$5090:$D$5833,A15, NASA_results!$E$5090:$E$5833)/31</f>
        <v>28.4058064516129</v>
      </c>
      <c r="J15" s="331">
        <f>SUMIF(NASA_results!$D$5834:$D$6553,A15,NASA_results!$E$5834:$E$6553)/30</f>
        <v>30.89266666666667</v>
      </c>
      <c r="K15" s="331">
        <f>SUMIF(NASA_results!$D$6554:$D$7297,A15,NASA_results!$E$6554:$E$7297)/31</f>
        <v>33.217741935483872</v>
      </c>
      <c r="L15" s="331">
        <f>SUMIF(NASA_results!$D$7298:$D$8017,A15,NASA_results!$E$7298:$E$8017)/30</f>
        <v>36.468666666666664</v>
      </c>
      <c r="M15" s="332">
        <f>SUMIF(NASA_results!$D$8018:$D$8761, A15, NASA_results!$E$8018:$E$8761)/31</f>
        <v>35.125483870967749</v>
      </c>
      <c r="Q15" s="48" t="s">
        <v>311</v>
      </c>
      <c r="R15" s="59">
        <f>R10-$R$31</f>
        <v>1049</v>
      </c>
      <c r="S15" s="59">
        <f t="shared" ref="S15:AC15" si="21">S10-$R$31</f>
        <v>1045</v>
      </c>
      <c r="T15" s="59">
        <f t="shared" si="21"/>
        <v>1029</v>
      </c>
      <c r="U15" s="59">
        <f t="shared" si="21"/>
        <v>1009</v>
      </c>
      <c r="V15" s="59">
        <f t="shared" si="21"/>
        <v>997</v>
      </c>
      <c r="W15" s="59">
        <f t="shared" si="21"/>
        <v>996</v>
      </c>
      <c r="X15" s="59">
        <f t="shared" si="21"/>
        <v>1004</v>
      </c>
      <c r="Y15" s="59">
        <f t="shared" si="21"/>
        <v>1010</v>
      </c>
      <c r="Z15" s="59">
        <f t="shared" si="21"/>
        <v>1011</v>
      </c>
      <c r="AA15" s="59">
        <f t="shared" si="21"/>
        <v>1013</v>
      </c>
      <c r="AB15" s="59">
        <f t="shared" si="21"/>
        <v>1022</v>
      </c>
      <c r="AC15" s="66">
        <f t="shared" si="21"/>
        <v>1037</v>
      </c>
      <c r="AF15" s="5" t="str">
        <f>DSS!CG15</f>
        <v>SHD_4</v>
      </c>
      <c r="AG15" s="5">
        <f>DSS!CH15</f>
        <v>2</v>
      </c>
      <c r="AH15" s="5">
        <f>DSS!CI15</f>
        <v>0</v>
      </c>
      <c r="AI15" s="5">
        <f>DSS!CJ15</f>
        <v>2</v>
      </c>
      <c r="AJ15" s="5">
        <f>DSS!CK15</f>
        <v>1</v>
      </c>
      <c r="AK15" s="5">
        <f>DSS!CL15</f>
        <v>2</v>
      </c>
      <c r="AL15" s="5">
        <f>DSS!CM15</f>
        <v>2</v>
      </c>
      <c r="AM15">
        <f t="shared" si="3"/>
        <v>0</v>
      </c>
      <c r="AN15" s="5">
        <f t="shared" si="6"/>
        <v>0</v>
      </c>
      <c r="AO15">
        <f t="shared" si="4"/>
        <v>1</v>
      </c>
      <c r="AP15">
        <f t="shared" si="7"/>
        <v>1</v>
      </c>
      <c r="AQ15" s="180" t="str">
        <f t="shared" si="14"/>
        <v/>
      </c>
      <c r="AR15" s="180" t="str">
        <f t="shared" si="8"/>
        <v/>
      </c>
      <c r="AS15" s="178" t="s">
        <v>462</v>
      </c>
      <c r="AT15" t="str">
        <f t="shared" si="9"/>
        <v/>
      </c>
      <c r="AU15" s="181">
        <v>2</v>
      </c>
      <c r="AV15" t="str">
        <f t="shared" si="10"/>
        <v/>
      </c>
      <c r="AW15" s="180">
        <v>2</v>
      </c>
      <c r="AX15" s="180" t="str">
        <f t="shared" si="11"/>
        <v/>
      </c>
      <c r="AY15" s="180" t="str">
        <f t="shared" si="12"/>
        <v/>
      </c>
      <c r="AZ15" s="178" t="s">
        <v>469</v>
      </c>
      <c r="BB15" t="str">
        <f t="shared" si="15"/>
        <v/>
      </c>
      <c r="BC15" s="181">
        <v>2</v>
      </c>
      <c r="BF15" t="str">
        <f t="shared" si="16"/>
        <v/>
      </c>
      <c r="BG15">
        <v>1</v>
      </c>
      <c r="CK15" s="113" t="str">
        <f>IF(INPUT!A42 = "", "", INPUT!A42)</f>
        <v>SHD_4</v>
      </c>
      <c r="CL15">
        <f>IF(INPUT!A42 = "", "", DSS!S15)</f>
        <v>0</v>
      </c>
      <c r="CM15">
        <f>IF(INPUT!A42 = "", "",MIN(DSS!F15:G15))</f>
        <v>0</v>
      </c>
      <c r="CN15">
        <f>IF(INPUT!A42 = "", "",DSS!I15)</f>
        <v>5</v>
      </c>
      <c r="CO15">
        <f>IF(INPUT!A42 = "", "",DSS!H15)</f>
        <v>0</v>
      </c>
      <c r="CP15" s="112">
        <f>IF(INPUT!A42 = "", "",AVERAGE(DSS!J15:L15))</f>
        <v>5</v>
      </c>
      <c r="CQ15" s="112"/>
      <c r="CR15">
        <f>IF(INPUT!A42 = "", "",DSS!T15)</f>
        <v>0</v>
      </c>
      <c r="CS15">
        <v>5</v>
      </c>
      <c r="CT15">
        <v>5</v>
      </c>
      <c r="CU15">
        <v>5</v>
      </c>
      <c r="CV15" s="112">
        <v>5</v>
      </c>
      <c r="CX15">
        <f>IF(INPUT!B42 = "", "", INPUT!B42)</f>
        <v>2</v>
      </c>
      <c r="CY15">
        <f>IF(INPUT!B42 = "", "", INPUT!I42)</f>
        <v>111.5</v>
      </c>
      <c r="CZ15">
        <f>IF(INPUT!B42 = "", "", INPUT!B42)</f>
        <v>2</v>
      </c>
      <c r="DA15">
        <f>IF(INPUT!B42 = "", "", DSS!BS15)</f>
        <v>0</v>
      </c>
      <c r="DB15">
        <v>2</v>
      </c>
      <c r="DC15">
        <v>111.5</v>
      </c>
      <c r="DD15">
        <v>2</v>
      </c>
      <c r="DE15">
        <v>20</v>
      </c>
      <c r="DF15" s="59">
        <f>IF(INPUT!B42 = "", "",DB15+DF14)</f>
        <v>104</v>
      </c>
      <c r="DG15">
        <f>IF(INPUT!B42 = "", "", DB15*DC15+DG14)</f>
        <v>10469</v>
      </c>
      <c r="DH15">
        <f>IF(INPUT!B42 = "", "", DD15+DH14)</f>
        <v>105</v>
      </c>
      <c r="DI15">
        <f>IF(INPUT!B42 = "", "", DD15*DE15+DI14)</f>
        <v>80</v>
      </c>
      <c r="DJ15" s="210">
        <f>IF(INPUT!B41 = "", "", DF14/MAX($DF$3:$DF$104))</f>
        <v>0.8571428571428571</v>
      </c>
      <c r="DK15" s="210">
        <f>IF(INPUT!B41 = "", "", DG14/MAX($DG$3:$DG$104))</f>
        <v>0.84166427075204342</v>
      </c>
      <c r="DL15" s="210">
        <f>IF(INPUT!B41 = "", "", DH14/MAX($DH$3:$DH$104))</f>
        <v>0.86554621848739499</v>
      </c>
      <c r="DM15" s="210">
        <f>IF(INPUT!B41 = "", "", DI14/MAX($DI$3:$DI$104))</f>
        <v>2.4509803921568627E-2</v>
      </c>
      <c r="DN15">
        <f>IF(INPUT!B42 = "", "", (DJ16-DJ15)*(DK16+DK15)/2)</f>
        <v>1.4299554791317318E-2</v>
      </c>
      <c r="DO15">
        <f>IF(INPUT!B42 = "", "", (DL16-DL15)*(DM16+DM15)/2)</f>
        <v>6.1789421651013124E-4</v>
      </c>
      <c r="DQ15" s="310">
        <f>IF(INPUT!A42 = "", "", INPUT!B42)</f>
        <v>2</v>
      </c>
      <c r="DR15">
        <f>IF(INPUT!A42 = "", "", OUTPUT!D16*OUTPUT!L16 +OUTPUT!E16*OUTPUT!N16)</f>
        <v>5.8000000000000003E-2</v>
      </c>
      <c r="DS15">
        <v>1</v>
      </c>
      <c r="DT15">
        <v>0.30333333333333329</v>
      </c>
      <c r="DU15">
        <f>IF(INPUT!A42 = "", "", DS15+DU14)</f>
        <v>55</v>
      </c>
      <c r="DV15">
        <f>IF(INPUT!A42 = "", "", DS15*DT15+DV14)</f>
        <v>2.7023333333333333</v>
      </c>
      <c r="DW15" s="210">
        <f>IF(INPUT!A41 = "", "", DU14/MAX($DU$3:$DU$104))</f>
        <v>0.35294117647058826</v>
      </c>
      <c r="DX15" s="210">
        <f>IF(INPUT!B41 = "", "", DV14/MAX($DV$3:$DV$104))</f>
        <v>2.4943939388688059E-2</v>
      </c>
      <c r="DY15" s="311">
        <f>IF(INPUT!A42 = "", "", (DW16-DW15) * (DX16+DX15) / 2 )</f>
        <v>1.7333931276942766E-4</v>
      </c>
      <c r="EA15" s="310">
        <f>IF(INPUT!A42 = "", "", INPUT!B42)</f>
        <v>2</v>
      </c>
      <c r="EB15">
        <f>IF(INPUT!A42 = "", "", OUTPUT!H16*OUTPUT!L16 + OUTPUT!I16*OUTPUT!R16)</f>
        <v>0.42266666666666669</v>
      </c>
      <c r="EC15">
        <v>1</v>
      </c>
      <c r="ED15">
        <v>0.90333333333333321</v>
      </c>
      <c r="EE15">
        <f>IF(INPUT!A42 = "", "",EC15 +EE14)</f>
        <v>17</v>
      </c>
      <c r="EF15">
        <f>IF(INPUT!A42 = "", "",EC15*ED15+EF14)</f>
        <v>6.3863333333333339</v>
      </c>
      <c r="EG15" s="210">
        <f>IF(INPUT!A41 = "", "", EE14/MAX($EE$3:$EE$104))</f>
        <v>0.13445378151260504</v>
      </c>
      <c r="EH15" s="210">
        <f>IF(INPUT!A41 = "", "", EF14/MAX($EF$3:$EF$104))</f>
        <v>9.1387039585494306E-3</v>
      </c>
      <c r="EI15" s="311">
        <f>IF(INPUT!A42 = "", "", (EG16-EG15) * (EH16+EH15) / 2 )</f>
        <v>8.3121951822574594E-5</v>
      </c>
      <c r="EK15" s="310">
        <f>IF(INPUT!A42 = "", "", OUTPUT!E16)</f>
        <v>2</v>
      </c>
      <c r="EL15">
        <f>IF(INPUT!A42 = "", "", OUTPUT!N16)</f>
        <v>2.9000000000000001E-2</v>
      </c>
      <c r="EM15">
        <v>1</v>
      </c>
      <c r="EN15">
        <v>0.17499999999999999</v>
      </c>
      <c r="EO15">
        <f>IF(INPUT!A42 = "", "", EM15 + EO14)</f>
        <v>105</v>
      </c>
      <c r="EP15">
        <f>IF(INPUT!A42 = "", "", EN15*EM15+EP14)</f>
        <v>3.734999999999999</v>
      </c>
      <c r="EQ15" s="210">
        <f>IF(INPUT!A41 = "", "", EO14/MAX($EO$3:$EO$104))</f>
        <v>0.88135593220338981</v>
      </c>
      <c r="ER15" s="210">
        <f>IF(INPUT!A41 = "", "", EP14/MAX($EP$3:$EP$104))</f>
        <v>0.48253738761125914</v>
      </c>
      <c r="ES15" s="311">
        <f>IF(INPUT!A42 = "", "", (EQ16-EQ15) * (ER16+ER15) / 2 )</f>
        <v>4.1898093727672416E-3</v>
      </c>
      <c r="EU15" s="310">
        <f>IF(INPUT!A42 = "", "", OUTPUT!I16)</f>
        <v>2</v>
      </c>
      <c r="EV15">
        <f>IF(INPUT!A42 = "", "", OUTPUT!R16)</f>
        <v>0.21133333333333335</v>
      </c>
      <c r="EW15">
        <v>2</v>
      </c>
      <c r="EX15">
        <v>0.22333333333333336</v>
      </c>
      <c r="EY15">
        <f>IF(INPUT!A42 = "", "", EW15 + EY14)</f>
        <v>104</v>
      </c>
      <c r="EZ15">
        <f>IF(INPUT!A42 = "", "", EX15*EW15+EZ14)</f>
        <v>21.451333333333334</v>
      </c>
      <c r="FA15" s="210">
        <f>IF(INPUT!A41 = "", "", EY14/MAX($EY$3:$EY$104))</f>
        <v>0.86440677966101698</v>
      </c>
      <c r="FB15" s="210">
        <f>IF(INPUT!A41 = "", "", EZ14/MAX($EZ$3:$EZ$104))</f>
        <v>0.71068153879120777</v>
      </c>
      <c r="FC15" s="311">
        <f>IF(INPUT!A42 = "", "", (FA16-FA15) * (FB16+FB15) / 2 )</f>
        <v>1.2173523751885955E-2</v>
      </c>
      <c r="FE15" s="310">
        <f>IF(INPUT!A42 = "", "", OUTPUT!E16)</f>
        <v>2</v>
      </c>
      <c r="FF15">
        <f>IF(INPUT!A42 = "", "", OUTPUT!L16)</f>
        <v>0</v>
      </c>
      <c r="FG15">
        <v>2</v>
      </c>
      <c r="FH15">
        <v>0.02</v>
      </c>
      <c r="FI15">
        <f>IF(INPUT!A42 = "", "", FG15+FI14)</f>
        <v>105</v>
      </c>
      <c r="FJ15">
        <f>IF(INPUT!A42 = "", "", FH15*FG15 + FJ14)</f>
        <v>0.08</v>
      </c>
      <c r="FK15" s="210">
        <f>IF(INPUT!A41 = "", "", FI14/MAX($FI$3:$FI$103))</f>
        <v>0.8728813559322034</v>
      </c>
      <c r="FL15" s="210">
        <f>IF(INPUT!A41 = "", "", FJ14/MAX($FJ$3:$FJ$103))</f>
        <v>2.7548209366391182E-2</v>
      </c>
      <c r="FM15" s="311">
        <f>IF(INPUT!A42 = "", "", (FK16-FK15) * (FL16+FL15) / 2 )</f>
        <v>7.0037820423028241E-4</v>
      </c>
      <c r="FO15" s="310">
        <f>IF(INPUT!A42 = "", "", OUTPUT!I16)</f>
        <v>2</v>
      </c>
      <c r="FP15">
        <f>IF(INPUT!A42 = "", "", OUTPUT!L16)</f>
        <v>0</v>
      </c>
      <c r="FQ15">
        <v>2</v>
      </c>
      <c r="FR15">
        <v>0.02</v>
      </c>
      <c r="FS15">
        <f>IF(INPUT!A42 = "", "", FQ15+FS14)</f>
        <v>105</v>
      </c>
      <c r="FT15">
        <f>IF(INPUT!A42 = "", "", FR15*FQ15 + FT14)</f>
        <v>0.08</v>
      </c>
      <c r="FU15" s="210">
        <f>IF(INPUT!A41 = "", "", FS14/MAX($FS$3:$FS$104))</f>
        <v>0.8728813559322034</v>
      </c>
      <c r="FV15" s="210">
        <f>IF(INPUT!A41 = "", "", FT14/MAX($FT$3:$FT$104))</f>
        <v>2.7548209366391182E-2</v>
      </c>
      <c r="FW15" s="311">
        <f>IF(INPUT!A42 = "", "", (FU16-FU15) * (FV16+FV15) / 2 )</f>
        <v>7.0037820423028241E-4</v>
      </c>
      <c r="FY15" s="310">
        <f>IF(INPUT!A42 = "", "", OUTPUT!L16)</f>
        <v>0</v>
      </c>
      <c r="FZ15">
        <f>IF(INPUT!A42 = "", "",  OUTPUT!N16 )</f>
        <v>2.9000000000000001E-2</v>
      </c>
      <c r="GA15">
        <f>IF(INPUT!A42 = "", "",  OUTPUT!R16 )</f>
        <v>0.21133333333333335</v>
      </c>
      <c r="GB15" s="311">
        <f>IF(INPUT!A42 = "", "", OUTPUT!M16)</f>
        <v>0</v>
      </c>
      <c r="GC15">
        <f>IF(INPUT!A42 = "", "", OUTPUT!E16*OUTPUT!L16)</f>
        <v>0</v>
      </c>
      <c r="GD15">
        <f>IF(INPUT!A42 = "", "", OUTPUT!E16*OUTPUT!N16)</f>
        <v>5.8000000000000003E-2</v>
      </c>
      <c r="GE15" s="311">
        <f>IF(INPUT!A42 = "", "", OUTPUT!E16*OUTPUT!M16)</f>
        <v>0</v>
      </c>
      <c r="GF15">
        <f>IF(INPUT!A42 = "", "", OUTPUT!I16*OUTPUT!L16)</f>
        <v>0</v>
      </c>
      <c r="GG15">
        <f>IF(INPUT!A42 = "", "", OUTPUT!I16*OUTPUT!R16)</f>
        <v>0.42266666666666669</v>
      </c>
      <c r="GH15" s="311">
        <f>IF(INPUT!A42 = "", "", OUTPUT!I16*OUTPUT!M16)</f>
        <v>0</v>
      </c>
    </row>
    <row r="16" spans="1:203" x14ac:dyDescent="0.35">
      <c r="A16" s="62">
        <v>14</v>
      </c>
      <c r="B16" s="330">
        <f>SUMIF(NASA_results!$D$2:$D$745, A16, NASA_results!$E$2:$E$745) /31</f>
        <v>27.096774193548395</v>
      </c>
      <c r="C16" s="331">
        <f>SUMIF(NASA_results!$D$746:$D$1417, A16, NASA_results!$E$746:$E$1417)/28</f>
        <v>26.606071428571425</v>
      </c>
      <c r="D16" s="331">
        <f>SUMIF(NASA_results!$D$1418:$D$2161, A16, NASA_results!$E$1418:$E$2161)/31</f>
        <v>25.659032258064521</v>
      </c>
      <c r="E16" s="331">
        <f>SUMIF(NASA_results!$D$2162:$D$2881, A16, NASA_results!$E$2162:$E$2881)/30</f>
        <v>25.065333333333328</v>
      </c>
      <c r="F16" s="331">
        <f>SUMIF(NASA_results!$D$2882:$D$3625, A16, NASA_results!$E$2882:$E$3625)/31</f>
        <v>23.154838709677421</v>
      </c>
      <c r="G16" s="331">
        <f>SUMIF(NASA_results!$D$3626:$D$4345, A16, NASA_results!$E$3626:$E$4345)/30</f>
        <v>22.213999999999999</v>
      </c>
      <c r="H16" s="331">
        <f>SUMIF(NASA_results!$D$4346:$D$5089, A16, NASA_results!$E$4346:$E$5089)/31</f>
        <v>22.848387096774196</v>
      </c>
      <c r="I16" s="331">
        <f>SUMIF(NASA_results!$D$5090:$D$5833,A16, NASA_results!$E$5090:$E$5833)/31</f>
        <v>26.303870967741936</v>
      </c>
      <c r="J16" s="331">
        <f>SUMIF(NASA_results!$D$5834:$D$6553,A16,NASA_results!$E$5834:$E$6553)/30</f>
        <v>29.348999999999993</v>
      </c>
      <c r="K16" s="331">
        <f>SUMIF(NASA_results!$D$6554:$D$7297,A16,NASA_results!$E$6554:$E$7297)/31</f>
        <v>31.787419354838708</v>
      </c>
      <c r="L16" s="331">
        <f>SUMIF(NASA_results!$D$7298:$D$8017,A16,NASA_results!$E$7298:$E$8017)/30</f>
        <v>35.003333333333337</v>
      </c>
      <c r="M16" s="332">
        <f>SUMIF(NASA_results!$D$8018:$D$8761, A16, NASA_results!$E$8018:$E$8761)/31</f>
        <v>33.634193548387103</v>
      </c>
      <c r="Q16" s="48" t="s">
        <v>310</v>
      </c>
      <c r="R16" s="59">
        <f>R10+$R$32</f>
        <v>1319</v>
      </c>
      <c r="S16" s="59">
        <f t="shared" ref="S16:AC16" si="22">S10+$R$32</f>
        <v>1315</v>
      </c>
      <c r="T16" s="59">
        <f t="shared" si="22"/>
        <v>1299</v>
      </c>
      <c r="U16" s="59">
        <f t="shared" si="22"/>
        <v>1279</v>
      </c>
      <c r="V16" s="59">
        <f t="shared" si="22"/>
        <v>1267</v>
      </c>
      <c r="W16" s="59">
        <f t="shared" si="22"/>
        <v>1266</v>
      </c>
      <c r="X16" s="59">
        <f t="shared" si="22"/>
        <v>1274</v>
      </c>
      <c r="Y16" s="59">
        <f t="shared" si="22"/>
        <v>1280</v>
      </c>
      <c r="Z16" s="59">
        <f t="shared" si="22"/>
        <v>1281</v>
      </c>
      <c r="AA16" s="59">
        <f t="shared" si="22"/>
        <v>1283</v>
      </c>
      <c r="AB16" s="59">
        <f t="shared" si="22"/>
        <v>1292</v>
      </c>
      <c r="AC16" s="66">
        <f t="shared" si="22"/>
        <v>1307</v>
      </c>
      <c r="AF16" s="5" t="str">
        <f>DSS!CG16</f>
        <v>SHD_5</v>
      </c>
      <c r="AG16" s="5">
        <f>DSS!CH16</f>
        <v>4</v>
      </c>
      <c r="AH16" s="5">
        <f>DSS!CI16</f>
        <v>0</v>
      </c>
      <c r="AI16" s="5">
        <f>DSS!CJ16</f>
        <v>4</v>
      </c>
      <c r="AJ16" s="5">
        <f>DSS!CK16</f>
        <v>2</v>
      </c>
      <c r="AK16" s="5">
        <f>DSS!CL16</f>
        <v>4</v>
      </c>
      <c r="AL16" s="5">
        <f>DSS!CM16</f>
        <v>2</v>
      </c>
      <c r="AM16">
        <f t="shared" si="3"/>
        <v>0</v>
      </c>
      <c r="AN16" s="5">
        <f t="shared" si="6"/>
        <v>0</v>
      </c>
      <c r="AO16">
        <f t="shared" si="4"/>
        <v>1</v>
      </c>
      <c r="AP16">
        <f t="shared" si="7"/>
        <v>1</v>
      </c>
      <c r="AQ16" s="180" t="str">
        <f t="shared" si="14"/>
        <v/>
      </c>
      <c r="AR16" s="180" t="str">
        <f t="shared" si="8"/>
        <v/>
      </c>
      <c r="AS16" s="178" t="s">
        <v>463</v>
      </c>
      <c r="AT16" t="str">
        <f t="shared" si="9"/>
        <v/>
      </c>
      <c r="AU16" s="181">
        <v>2</v>
      </c>
      <c r="AV16" t="str">
        <f t="shared" si="10"/>
        <v/>
      </c>
      <c r="AW16" s="180">
        <v>2</v>
      </c>
      <c r="AX16" s="180" t="str">
        <f t="shared" si="11"/>
        <v/>
      </c>
      <c r="AY16" s="180" t="str">
        <f t="shared" si="12"/>
        <v/>
      </c>
      <c r="AZ16" s="178" t="s">
        <v>470</v>
      </c>
      <c r="BB16" t="str">
        <f t="shared" si="15"/>
        <v/>
      </c>
      <c r="BC16" s="181">
        <v>2</v>
      </c>
      <c r="BF16" t="str">
        <f t="shared" si="16"/>
        <v/>
      </c>
      <c r="BG16">
        <v>1</v>
      </c>
      <c r="CK16" s="113" t="str">
        <f>IF(INPUT!A43 = "", "", INPUT!A43)</f>
        <v>SHD_5</v>
      </c>
      <c r="CL16">
        <f>IF(INPUT!A43 = "", "", DSS!S16)</f>
        <v>1</v>
      </c>
      <c r="CM16">
        <f>IF(INPUT!A43 = "", "",MIN(DSS!F16:G16))</f>
        <v>0</v>
      </c>
      <c r="CN16">
        <f>IF(INPUT!A43 = "", "",DSS!I16)</f>
        <v>5</v>
      </c>
      <c r="CO16">
        <f>IF(INPUT!A43 = "", "",DSS!H16)</f>
        <v>0</v>
      </c>
      <c r="CP16" s="112">
        <f>IF(INPUT!A43 = "", "",AVERAGE(DSS!J16:L16))</f>
        <v>3.3333333333333335</v>
      </c>
      <c r="CQ16" s="112"/>
      <c r="CR16">
        <f>IF(INPUT!A43 = "", "",DSS!T16)</f>
        <v>2</v>
      </c>
      <c r="CS16">
        <v>5</v>
      </c>
      <c r="CT16">
        <v>5</v>
      </c>
      <c r="CU16">
        <v>5</v>
      </c>
      <c r="CV16" s="112">
        <v>5</v>
      </c>
      <c r="CX16">
        <f>IF(INPUT!B43 = "", "", INPUT!B43)</f>
        <v>4</v>
      </c>
      <c r="CY16">
        <f>IF(INPUT!B43 = "", "", INPUT!I43)</f>
        <v>111.5</v>
      </c>
      <c r="CZ16">
        <f>IF(INPUT!B43 = "", "", INPUT!B43)</f>
        <v>4</v>
      </c>
      <c r="DA16">
        <f>IF(INPUT!B43 = "", "", DSS!BS16)</f>
        <v>60</v>
      </c>
      <c r="DB16">
        <v>4</v>
      </c>
      <c r="DC16">
        <v>111.5</v>
      </c>
      <c r="DD16">
        <v>2</v>
      </c>
      <c r="DE16">
        <v>50</v>
      </c>
      <c r="DF16" s="59">
        <f>IF(INPUT!B43 = "", "",DB16+DF15)</f>
        <v>108</v>
      </c>
      <c r="DG16">
        <f>IF(INPUT!B43 = "", "", DB16*DC16+DG15)</f>
        <v>10915</v>
      </c>
      <c r="DH16">
        <f>IF(INPUT!B43 = "", "", DD16+DH15)</f>
        <v>107</v>
      </c>
      <c r="DI16">
        <f>IF(INPUT!B43 = "", "", DD16*DE16+DI15)</f>
        <v>180</v>
      </c>
      <c r="DJ16" s="210">
        <f>IF(INPUT!B42 = "", "", DF15/MAX($DF$3:$DF$104))</f>
        <v>0.87394957983193278</v>
      </c>
      <c r="DK16" s="210">
        <f>IF(INPUT!B42 = "", "", DG15/MAX($DG$3:$DG$104))</f>
        <v>0.85998274941471231</v>
      </c>
      <c r="DL16" s="210">
        <f>IF(INPUT!B42 = "", "", DH15/MAX($DH$3:$DH$104))</f>
        <v>0.88235294117647056</v>
      </c>
      <c r="DM16" s="210">
        <f>IF(INPUT!B42 = "", "", DI15/MAX($DI$3:$DI$104))</f>
        <v>4.9019607843137254E-2</v>
      </c>
      <c r="DN16">
        <f>IF(INPUT!B43 = "", "", (DJ17-DJ16)*(DK17+DK16)/2)</f>
        <v>2.9522730355542218E-2</v>
      </c>
      <c r="DO16">
        <f>IF(INPUT!B43 = "", "", (DL17-DL16)*(DM17+DM16)/2)</f>
        <v>1.3387708024386266E-3</v>
      </c>
      <c r="DQ16" s="310">
        <f>IF(INPUT!A43 = "", "", INPUT!B43)</f>
        <v>4</v>
      </c>
      <c r="DR16">
        <f>IF(INPUT!A43 = "", "", OUTPUT!D17*OUTPUT!L17 +OUTPUT!E17*OUTPUT!N17)</f>
        <v>0.94133333333333336</v>
      </c>
      <c r="DS16">
        <v>1</v>
      </c>
      <c r="DT16">
        <v>0.30333333333333329</v>
      </c>
      <c r="DU16">
        <f>IF(INPUT!A43 = "", "", DS16+DU15)</f>
        <v>56</v>
      </c>
      <c r="DV16">
        <f>IF(INPUT!A43 = "", "", DS16*DT16+DV15)</f>
        <v>3.0056666666666665</v>
      </c>
      <c r="DW16" s="210">
        <f>IF(INPUT!A42 = "", "", DU15/MAX($DU$3:$DU$104))</f>
        <v>0.35947712418300654</v>
      </c>
      <c r="DX16" s="210">
        <f>IF(INPUT!B42 = "", "", DV15/MAX($DV$3:$DV$104))</f>
        <v>2.8097890318756993E-2</v>
      </c>
      <c r="DY16" s="311">
        <f>IF(INPUT!A43 = "", "", (DW17-DW16) * (DX17+DX16) / 2 )</f>
        <v>1.9395337113589122E-4</v>
      </c>
      <c r="EA16" s="310">
        <f>IF(INPUT!A43 = "", "", INPUT!B43)</f>
        <v>4</v>
      </c>
      <c r="EB16">
        <f>IF(INPUT!A43 = "", "", OUTPUT!H17*OUTPUT!L17 + OUTPUT!I17*OUTPUT!R17)</f>
        <v>0.94133333333333336</v>
      </c>
      <c r="EC16">
        <v>4</v>
      </c>
      <c r="ED16">
        <v>0.94133333333333336</v>
      </c>
      <c r="EE16">
        <f>IF(INPUT!A43 = "", "",EC16 +EE15)</f>
        <v>21</v>
      </c>
      <c r="EF16">
        <f>IF(INPUT!A43 = "", "",EC16*ED16+EF15)</f>
        <v>10.151666666666667</v>
      </c>
      <c r="EG16" s="210">
        <f>IF(INPUT!A42 = "", "", EE15/MAX($EE$3:$EE$104))</f>
        <v>0.14285714285714285</v>
      </c>
      <c r="EH16" s="210">
        <f>IF(INPUT!A42 = "", "", EF15/MAX($EF$3:$EF$104))</f>
        <v>1.0644320575223328E-2</v>
      </c>
      <c r="EI16" s="311">
        <f>IF(INPUT!A43 = "", "", (EG17-EG16) * (EH17+EH16) / 2 )</f>
        <v>4.6326808781456071E-4</v>
      </c>
      <c r="EK16" s="310">
        <f>IF(INPUT!A43 = "", "", OUTPUT!E17)</f>
        <v>4</v>
      </c>
      <c r="EL16">
        <f>IF(INPUT!A43 = "", "", OUTPUT!N17)</f>
        <v>0.23533333333333334</v>
      </c>
      <c r="EM16">
        <v>1</v>
      </c>
      <c r="EN16">
        <v>0.189</v>
      </c>
      <c r="EO16">
        <f>IF(INPUT!A43 = "", "", EM16 + EO15)</f>
        <v>106</v>
      </c>
      <c r="EP16">
        <f>IF(INPUT!A43 = "", "", EN16*EM16+EP15)</f>
        <v>3.923999999999999</v>
      </c>
      <c r="EQ16" s="210">
        <f>IF(INPUT!A42 = "", "", EO15/MAX($EO$3:$EO$104))</f>
        <v>0.88983050847457623</v>
      </c>
      <c r="ER16" s="210">
        <f>IF(INPUT!A42 = "", "", EP15/MAX($EP$3:$EP$104))</f>
        <v>0.50625762436181254</v>
      </c>
      <c r="ES16" s="311">
        <f>IF(INPUT!A43 = "", "", (EQ17-EQ16) * (ER17+ER16) / 2 )</f>
        <v>4.3988690865009901E-3</v>
      </c>
      <c r="EU16" s="310">
        <f>IF(INPUT!A43 = "", "", OUTPUT!I17)</f>
        <v>4</v>
      </c>
      <c r="EV16">
        <f>IF(INPUT!A43 = "", "", OUTPUT!R17)</f>
        <v>0.23533333333333334</v>
      </c>
      <c r="EW16">
        <v>2</v>
      </c>
      <c r="EX16">
        <v>0.22533333333333333</v>
      </c>
      <c r="EY16">
        <f>IF(INPUT!A43 = "", "", EW16 + EY15)</f>
        <v>106</v>
      </c>
      <c r="EZ16">
        <f>IF(INPUT!A43 = "", "", EX16*EW16+EZ15)</f>
        <v>21.902000000000001</v>
      </c>
      <c r="FA16" s="210">
        <f>IF(INPUT!A42 = "", "", EY15/MAX($EY$3:$EY$104))</f>
        <v>0.88135593220338981</v>
      </c>
      <c r="FB16" s="210">
        <f>IF(INPUT!A42 = "", "", EZ15/MAX($EZ$3:$EZ$104))</f>
        <v>0.72579426393133883</v>
      </c>
      <c r="FC16" s="311">
        <f>IF(INPUT!A43 = "", "", (FA17-FA16) * (FB17+FB16) / 2 )</f>
        <v>1.2430818566439747E-2</v>
      </c>
      <c r="FE16" s="310">
        <f>IF(INPUT!A43 = "", "", OUTPUT!E17)</f>
        <v>4</v>
      </c>
      <c r="FF16">
        <f>IF(INPUT!A43 = "", "", OUTPUT!L17)</f>
        <v>0.06</v>
      </c>
      <c r="FG16">
        <v>2</v>
      </c>
      <c r="FH16">
        <v>0.05</v>
      </c>
      <c r="FI16">
        <f>IF(INPUT!A43 = "", "", FG16+FI15)</f>
        <v>107</v>
      </c>
      <c r="FJ16">
        <f>IF(INPUT!A43 = "", "", FH16*FG16 + FJ15)</f>
        <v>0.18</v>
      </c>
      <c r="FK16" s="210">
        <f>IF(INPUT!A42 = "", "", FI15/MAX($FI$3:$FI$103))</f>
        <v>0.88983050847457623</v>
      </c>
      <c r="FL16" s="210">
        <f>IF(INPUT!A42 = "", "", FJ15/MAX($FJ$3:$FJ$103))</f>
        <v>5.5096418732782364E-2</v>
      </c>
      <c r="FM16" s="311">
        <f>IF(INPUT!A43 = "", "", (FK17-FK16) * (FL17+FL16) / 2 )</f>
        <v>1.5174861091656218E-3</v>
      </c>
      <c r="FO16" s="310">
        <f>IF(INPUT!A43 = "", "", OUTPUT!I17)</f>
        <v>4</v>
      </c>
      <c r="FP16">
        <f>IF(INPUT!A43 = "", "", OUTPUT!L17)</f>
        <v>0.06</v>
      </c>
      <c r="FQ16">
        <v>2</v>
      </c>
      <c r="FR16">
        <v>0.05</v>
      </c>
      <c r="FS16">
        <f>IF(INPUT!A43 = "", "", FQ16+FS15)</f>
        <v>107</v>
      </c>
      <c r="FT16">
        <f>IF(INPUT!A43 = "", "", FR16*FQ16 + FT15)</f>
        <v>0.18</v>
      </c>
      <c r="FU16" s="210">
        <f>IF(INPUT!A42 = "", "", FS15/MAX($FS$3:$FS$104))</f>
        <v>0.88983050847457623</v>
      </c>
      <c r="FV16" s="210">
        <f>IF(INPUT!A42 = "", "", FT15/MAX($FT$3:$FT$104))</f>
        <v>5.5096418732782364E-2</v>
      </c>
      <c r="FW16" s="311">
        <f>IF(INPUT!A43 = "", "", (FU17-FU16) * (FV17+FV16) / 2 )</f>
        <v>1.5174861091656218E-3</v>
      </c>
      <c r="FY16" s="310">
        <f>IF(INPUT!A43 = "", "", OUTPUT!L17)</f>
        <v>0.06</v>
      </c>
      <c r="FZ16">
        <f>IF(INPUT!A43 = "", "",  OUTPUT!N17 )</f>
        <v>0.23533333333333334</v>
      </c>
      <c r="GA16">
        <f>IF(INPUT!A43 = "", "",  OUTPUT!R17 )</f>
        <v>0.23533333333333334</v>
      </c>
      <c r="GB16" s="311">
        <f>IF(INPUT!A43 = "", "", OUTPUT!M17)</f>
        <v>0.20906249999999996</v>
      </c>
      <c r="GC16">
        <f>IF(INPUT!A43 = "", "", OUTPUT!E17*OUTPUT!L17)</f>
        <v>0.24</v>
      </c>
      <c r="GD16">
        <f>IF(INPUT!A43 = "", "", OUTPUT!E17*OUTPUT!N17)</f>
        <v>0.94133333333333336</v>
      </c>
      <c r="GE16" s="311">
        <f>IF(INPUT!A43 = "", "", OUTPUT!E17*OUTPUT!M17)</f>
        <v>0.83624999999999983</v>
      </c>
      <c r="GF16">
        <f>IF(INPUT!A43 = "", "", OUTPUT!I17*OUTPUT!L17)</f>
        <v>0.24</v>
      </c>
      <c r="GG16">
        <f>IF(INPUT!A43 = "", "", OUTPUT!I17*OUTPUT!R17)</f>
        <v>0.94133333333333336</v>
      </c>
      <c r="GH16" s="311">
        <f>IF(INPUT!A43 = "", "", OUTPUT!I17*OUTPUT!M17)</f>
        <v>0.83624999999999983</v>
      </c>
    </row>
    <row r="17" spans="1:190" x14ac:dyDescent="0.35">
      <c r="A17" s="62">
        <v>15</v>
      </c>
      <c r="B17" s="330">
        <f>SUMIF(NASA_results!$D$2:$D$745, A17, NASA_results!$E$2:$E$745) /31</f>
        <v>25.751290322580644</v>
      </c>
      <c r="C17" s="331">
        <f>SUMIF(NASA_results!$D$746:$D$1417, A17, NASA_results!$E$746:$E$1417)/28</f>
        <v>25.131071428571431</v>
      </c>
      <c r="D17" s="331">
        <f>SUMIF(NASA_results!$D$1418:$D$2161, A17, NASA_results!$E$1418:$E$2161)/31</f>
        <v>24.119032258064514</v>
      </c>
      <c r="E17" s="331">
        <f>SUMIF(NASA_results!$D$2162:$D$2881, A17, NASA_results!$E$2162:$E$2881)/30</f>
        <v>23.064000000000004</v>
      </c>
      <c r="F17" s="331">
        <f>SUMIF(NASA_results!$D$2882:$D$3625, A17, NASA_results!$E$2882:$E$3625)/31</f>
        <v>20.80483870967743</v>
      </c>
      <c r="G17" s="331">
        <f>SUMIF(NASA_results!$D$3626:$D$4345, A17, NASA_results!$E$3626:$E$4345)/30</f>
        <v>19.870666666666672</v>
      </c>
      <c r="H17" s="331">
        <f>SUMIF(NASA_results!$D$4346:$D$5089, A17, NASA_results!$E$4346:$E$5089)/31</f>
        <v>20.552258064516131</v>
      </c>
      <c r="I17" s="331">
        <f>SUMIF(NASA_results!$D$5090:$D$5833,A17, NASA_results!$E$5090:$E$5833)/31</f>
        <v>23.319354838709675</v>
      </c>
      <c r="J17" s="331">
        <f>SUMIF(NASA_results!$D$5834:$D$6553,A17,NASA_results!$E$5834:$E$6553)/30</f>
        <v>26.799999999999997</v>
      </c>
      <c r="K17" s="331">
        <f>SUMIF(NASA_results!$D$6554:$D$7297,A17,NASA_results!$E$6554:$E$7297)/31</f>
        <v>29.516129032258075</v>
      </c>
      <c r="L17" s="331">
        <f>SUMIF(NASA_results!$D$7298:$D$8017,A17,NASA_results!$E$7298:$E$8017)/30</f>
        <v>32.672999999999988</v>
      </c>
      <c r="M17" s="332">
        <f>SUMIF(NASA_results!$D$8018:$D$8761, A17, NASA_results!$E$8018:$E$8761)/31</f>
        <v>31.553870967741933</v>
      </c>
      <c r="Q17" s="105" t="s">
        <v>173</v>
      </c>
      <c r="R17" s="106" t="str">
        <f t="shared" ref="R17:AC17" si="23">R13&amp;","&amp;R14</f>
        <v>280,340</v>
      </c>
      <c r="S17" s="106" t="str">
        <f t="shared" si="23"/>
        <v>294,354</v>
      </c>
      <c r="T17" s="106" t="str">
        <f t="shared" si="23"/>
        <v>299,359</v>
      </c>
      <c r="U17" s="106" t="str">
        <f t="shared" si="23"/>
        <v>301,361</v>
      </c>
      <c r="V17" s="106" t="str">
        <f t="shared" si="23"/>
        <v>307,367</v>
      </c>
      <c r="W17" s="106" t="str">
        <f t="shared" si="23"/>
        <v>315,375</v>
      </c>
      <c r="X17" s="106" t="str">
        <f t="shared" si="23"/>
        <v>319,379</v>
      </c>
      <c r="Y17" s="106" t="str">
        <f t="shared" si="23"/>
        <v>310,370</v>
      </c>
      <c r="Z17" s="106" t="str">
        <f t="shared" si="23"/>
        <v>290,350</v>
      </c>
      <c r="AA17" s="106" t="str">
        <f t="shared" si="23"/>
        <v>269,329</v>
      </c>
      <c r="AB17" s="106" t="str">
        <f t="shared" si="23"/>
        <v>258,318</v>
      </c>
      <c r="AC17" s="107" t="str">
        <f t="shared" si="23"/>
        <v>264,324</v>
      </c>
      <c r="AF17" s="5" t="str">
        <f>DSS!CG17</f>
        <v>SHD_6</v>
      </c>
      <c r="AG17" s="5">
        <f>DSS!CH17</f>
        <v>3</v>
      </c>
      <c r="AH17" s="5">
        <f>DSS!CI17</f>
        <v>1</v>
      </c>
      <c r="AI17" s="5">
        <f>DSS!CJ17</f>
        <v>3</v>
      </c>
      <c r="AJ17" s="5">
        <f>DSS!CK17</f>
        <v>2</v>
      </c>
      <c r="AK17" s="5">
        <f>DSS!CL17</f>
        <v>3</v>
      </c>
      <c r="AL17" s="5">
        <f>DSS!CM17</f>
        <v>2</v>
      </c>
      <c r="AM17">
        <f t="shared" si="3"/>
        <v>0</v>
      </c>
      <c r="AN17" s="5">
        <f t="shared" si="6"/>
        <v>0</v>
      </c>
      <c r="AO17">
        <f t="shared" si="4"/>
        <v>1</v>
      </c>
      <c r="AP17">
        <f t="shared" si="7"/>
        <v>1</v>
      </c>
      <c r="AQ17" s="180" t="str">
        <f t="shared" si="14"/>
        <v/>
      </c>
      <c r="AR17" s="180" t="str">
        <f t="shared" si="8"/>
        <v/>
      </c>
      <c r="AS17" s="178" t="s">
        <v>464</v>
      </c>
      <c r="AT17" t="str">
        <f t="shared" si="9"/>
        <v/>
      </c>
      <c r="AU17" s="181">
        <v>4</v>
      </c>
      <c r="AV17" t="str">
        <f t="shared" si="10"/>
        <v/>
      </c>
      <c r="AW17" s="180">
        <v>2</v>
      </c>
      <c r="AX17" s="180" t="str">
        <f t="shared" si="11"/>
        <v/>
      </c>
      <c r="AY17" s="180" t="str">
        <f t="shared" si="12"/>
        <v/>
      </c>
      <c r="AZ17" s="178" t="s">
        <v>464</v>
      </c>
      <c r="BB17" t="str">
        <f>IF(AY17=AF17,AG17-AI17, "")</f>
        <v/>
      </c>
      <c r="BC17" s="181">
        <v>4</v>
      </c>
      <c r="BF17" t="str">
        <f t="shared" si="16"/>
        <v/>
      </c>
      <c r="BG17">
        <v>2</v>
      </c>
      <c r="CK17" s="113" t="str">
        <f>IF(INPUT!A44 = "", "", INPUT!A44)</f>
        <v>SHD_6</v>
      </c>
      <c r="CL17">
        <f>IF(INPUT!A44 = "", "", DSS!S17)</f>
        <v>1</v>
      </c>
      <c r="CM17">
        <f>IF(INPUT!A44 = "", "",MIN(DSS!F17:G17))</f>
        <v>1</v>
      </c>
      <c r="CN17">
        <f>IF(INPUT!A44 = "", "",DSS!I17)</f>
        <v>5</v>
      </c>
      <c r="CO17">
        <f>IF(INPUT!A44 = "", "",DSS!H17)</f>
        <v>0</v>
      </c>
      <c r="CP17" s="112">
        <f>IF(INPUT!A44 = "", "",AVERAGE(DSS!J17:L17))</f>
        <v>3.3333333333333335</v>
      </c>
      <c r="CQ17" s="112"/>
      <c r="CR17">
        <f>IF(INPUT!A44 = "", "",DSS!T17)</f>
        <v>2</v>
      </c>
      <c r="CS17">
        <v>5</v>
      </c>
      <c r="CT17">
        <v>5</v>
      </c>
      <c r="CU17">
        <v>5</v>
      </c>
      <c r="CV17" s="112">
        <v>5</v>
      </c>
      <c r="CX17">
        <f>IF(INPUT!B44 = "", "", INPUT!B44)</f>
        <v>3</v>
      </c>
      <c r="CY17">
        <f>IF(INPUT!B44 = "", "", INPUT!I44)</f>
        <v>111.5</v>
      </c>
      <c r="CZ17">
        <f>IF(INPUT!B44 = "", "", INPUT!B44)</f>
        <v>3</v>
      </c>
      <c r="DA17">
        <f>IF(INPUT!B44 = "", "", DSS!BS17)</f>
        <v>110</v>
      </c>
      <c r="DB17">
        <v>3</v>
      </c>
      <c r="DC17">
        <v>111.5</v>
      </c>
      <c r="DD17">
        <v>4</v>
      </c>
      <c r="DE17">
        <v>60</v>
      </c>
      <c r="DF17" s="59">
        <f>IF(INPUT!B44 = "", "",DB17+DF16)</f>
        <v>111</v>
      </c>
      <c r="DG17">
        <f>IF(INPUT!B44 = "", "", DB17*DC17+DG16)</f>
        <v>11249.5</v>
      </c>
      <c r="DH17">
        <f>IF(INPUT!B44 = "", "", DD17+DH16)</f>
        <v>111</v>
      </c>
      <c r="DI17">
        <f>IF(INPUT!B44 = "", "", DD17*DE17+DI16)</f>
        <v>420</v>
      </c>
      <c r="DJ17" s="210">
        <f>IF(INPUT!B43 = "", "", DF16/MAX($DF$3:$DF$104))</f>
        <v>0.90756302521008403</v>
      </c>
      <c r="DK17" s="210">
        <f>IF(INPUT!B43 = "", "", DG16/MAX($DG$3:$DG$104))</f>
        <v>0.89661970674005009</v>
      </c>
      <c r="DL17" s="210">
        <f>IF(INPUT!B43 = "", "", DH16/MAX($DH$3:$DH$104))</f>
        <v>0.89915966386554624</v>
      </c>
      <c r="DM17" s="210">
        <f>IF(INPUT!B43 = "", "", DI16/MAX($DI$3:$DI$104))</f>
        <v>0.11029411764705882</v>
      </c>
      <c r="DN17">
        <f>IF(INPUT!B44 = "", "", (DJ18-DJ17)*(DK18+DK17)/2)</f>
        <v>2.2950215942950904E-2</v>
      </c>
      <c r="DO17">
        <f>IF(INPUT!B44 = "", "", (DL18-DL17)*(DM18+DM17)/2)</f>
        <v>6.1789421651013325E-3</v>
      </c>
      <c r="DQ17" s="310">
        <f>IF(INPUT!A44 = "", "", INPUT!B44)</f>
        <v>3</v>
      </c>
      <c r="DR17">
        <f>IF(INPUT!A44 = "", "", OUTPUT!D18*OUTPUT!L18 +OUTPUT!E18*OUTPUT!N18)</f>
        <v>0.85599999999999998</v>
      </c>
      <c r="DS17">
        <v>1</v>
      </c>
      <c r="DT17">
        <v>0.34333333333333332</v>
      </c>
      <c r="DU17">
        <f>IF(INPUT!A44 = "", "", DS17+DU16)</f>
        <v>57</v>
      </c>
      <c r="DV17">
        <f>IF(INPUT!A44 = "", "", DS17*DT17+DV16)</f>
        <v>3.3489999999999998</v>
      </c>
      <c r="DW17" s="210">
        <f>IF(INPUT!A43 = "", "", DU16/MAX($DU$3:$DU$104))</f>
        <v>0.36601307189542481</v>
      </c>
      <c r="DX17" s="210">
        <f>IF(INPUT!B43 = "", "", DV16/MAX($DV$3:$DV$104))</f>
        <v>3.1251841248825928E-2</v>
      </c>
      <c r="DY17" s="311">
        <f>IF(INPUT!A44 = "", "", (DW18-DW17) * (DX18+DX17) / 2 )</f>
        <v>2.1592659818585967E-4</v>
      </c>
      <c r="EA17" s="310">
        <f>IF(INPUT!A44 = "", "", INPUT!B44)</f>
        <v>3</v>
      </c>
      <c r="EB17">
        <f>IF(INPUT!A44 = "", "", OUTPUT!H18*OUTPUT!L18 + OUTPUT!I18*OUTPUT!R18)</f>
        <v>2.6559999999999997</v>
      </c>
      <c r="EC17">
        <v>1</v>
      </c>
      <c r="ED17">
        <v>0.94333333333333325</v>
      </c>
      <c r="EE17">
        <f>IF(INPUT!A44 = "", "",EC17 +EE16)</f>
        <v>22</v>
      </c>
      <c r="EF17">
        <f>IF(INPUT!A44 = "", "",EC17*ED17+EF16)</f>
        <v>11.095000000000001</v>
      </c>
      <c r="EG17" s="210">
        <f>IF(INPUT!A43 = "", "", EE16/MAX($EE$3:$EE$104))</f>
        <v>0.17647058823529413</v>
      </c>
      <c r="EH17" s="210">
        <f>IF(INPUT!A43 = "", "", EF16/MAX($EF$3:$EF$104))</f>
        <v>1.6920130649743018E-2</v>
      </c>
      <c r="EI17" s="311">
        <f>IF(INPUT!A44 = "", "", (EG18-EG17) * (EH18+EH17) / 2 )</f>
        <v>1.4879221549008381E-4</v>
      </c>
      <c r="EK17" s="310">
        <f>IF(INPUT!A44 = "", "", OUTPUT!E18)</f>
        <v>3</v>
      </c>
      <c r="EL17">
        <f>IF(INPUT!A44 = "", "", OUTPUT!N18)</f>
        <v>0.28533333333333333</v>
      </c>
      <c r="EM17">
        <v>1</v>
      </c>
      <c r="EN17">
        <v>0.22900000000000001</v>
      </c>
      <c r="EO17">
        <f>IF(INPUT!A44 = "", "", EM17 + EO16)</f>
        <v>107</v>
      </c>
      <c r="EP17">
        <f>IF(INPUT!A44 = "", "", EN17*EM17+EP16)</f>
        <v>4.1529999999999987</v>
      </c>
      <c r="EQ17" s="210">
        <f>IF(INPUT!A43 = "", "", EO16/MAX($EO$3:$EO$104))</f>
        <v>0.89830508474576276</v>
      </c>
      <c r="ER17" s="210">
        <f>IF(INPUT!A43 = "", "", EP16/MAX($EP$3:$EP$104))</f>
        <v>0.53187548005241037</v>
      </c>
      <c r="ES17" s="311">
        <f>IF(INPUT!A44 = "", "", (EQ18-EQ17) * (ER18+ER17) / 2 )</f>
        <v>4.6389431533709414E-3</v>
      </c>
      <c r="EU17" s="310">
        <f>IF(INPUT!A44 = "", "", OUTPUT!I18)</f>
        <v>3</v>
      </c>
      <c r="EV17">
        <f>IF(INPUT!A44 = "", "", OUTPUT!R18)</f>
        <v>0.88533333333333331</v>
      </c>
      <c r="EW17">
        <v>1</v>
      </c>
      <c r="EX17">
        <v>0.22900000000000001</v>
      </c>
      <c r="EY17">
        <f>IF(INPUT!A44 = "", "", EW17 + EY16)</f>
        <v>107</v>
      </c>
      <c r="EZ17">
        <f>IF(INPUT!A44 = "", "", EX17*EW17+EZ16)</f>
        <v>22.131</v>
      </c>
      <c r="FA17" s="210">
        <f>IF(INPUT!A43 = "", "", EY16/MAX($EY$3:$EY$104))</f>
        <v>0.89830508474576276</v>
      </c>
      <c r="FB17" s="210">
        <f>IF(INPUT!A43 = "", "", EZ16/MAX($EZ$3:$EZ$104))</f>
        <v>0.74104232690854566</v>
      </c>
      <c r="FC17" s="311">
        <f>IF(INPUT!A44 = "", "", (FA18-FA17) * (FB18+FB17) / 2 )</f>
        <v>6.3128506143630379E-3</v>
      </c>
      <c r="FE17" s="310">
        <f>IF(INPUT!A44 = "", "", OUTPUT!E18)</f>
        <v>3</v>
      </c>
      <c r="FF17">
        <f>IF(INPUT!A44 = "", "", OUTPUT!L18)</f>
        <v>0.11</v>
      </c>
      <c r="FG17">
        <v>4</v>
      </c>
      <c r="FH17">
        <v>0.06</v>
      </c>
      <c r="FI17">
        <f>IF(INPUT!A44 = "", "", FG17+FI16)</f>
        <v>111</v>
      </c>
      <c r="FJ17">
        <f>IF(INPUT!A44 = "", "", FH17*FG17 + FJ16)</f>
        <v>0.42</v>
      </c>
      <c r="FK17" s="210">
        <f>IF(INPUT!A43 = "", "", FI16/MAX($FI$3:$FI$103))</f>
        <v>0.90677966101694918</v>
      </c>
      <c r="FL17" s="210">
        <f>IF(INPUT!A43 = "", "", FJ16/MAX($FJ$3:$FJ$103))</f>
        <v>0.12396694214876031</v>
      </c>
      <c r="FM17" s="311">
        <f>IF(INPUT!A44 = "", "", (FK18-FK17) * (FL18+FL17) / 2 )</f>
        <v>7.0037820423028471E-3</v>
      </c>
      <c r="FO17" s="310">
        <f>IF(INPUT!A44 = "", "", OUTPUT!I18)</f>
        <v>3</v>
      </c>
      <c r="FP17">
        <f>IF(INPUT!A44 = "", "", OUTPUT!L18)</f>
        <v>0.11</v>
      </c>
      <c r="FQ17">
        <v>4</v>
      </c>
      <c r="FR17">
        <v>0.06</v>
      </c>
      <c r="FS17">
        <f>IF(INPUT!A44 = "", "", FQ17+FS16)</f>
        <v>111</v>
      </c>
      <c r="FT17">
        <f>IF(INPUT!A44 = "", "", FR17*FQ17 + FT16)</f>
        <v>0.42</v>
      </c>
      <c r="FU17" s="210">
        <f>IF(INPUT!A43 = "", "", FS16/MAX($FS$3:$FS$104))</f>
        <v>0.90677966101694918</v>
      </c>
      <c r="FV17" s="210">
        <f>IF(INPUT!A43 = "", "", FT16/MAX($FT$3:$FT$104))</f>
        <v>0.12396694214876031</v>
      </c>
      <c r="FW17" s="311">
        <f>IF(INPUT!A44 = "", "", (FU18-FU17) * (FV18+FV17) / 2 )</f>
        <v>7.0037820423028471E-3</v>
      </c>
      <c r="FY17" s="310">
        <f>IF(INPUT!A44 = "", "", OUTPUT!L18)</f>
        <v>0.11</v>
      </c>
      <c r="FZ17">
        <f>IF(INPUT!A44 = "", "",  OUTPUT!N18 )</f>
        <v>0.28533333333333333</v>
      </c>
      <c r="GA17">
        <f>IF(INPUT!A44 = "", "",  OUTPUT!R18 )</f>
        <v>0.88533333333333331</v>
      </c>
      <c r="GB17" s="311">
        <f>IF(INPUT!A44 = "", "", OUTPUT!M18)</f>
        <v>0.31940104166666666</v>
      </c>
      <c r="GC17">
        <f>IF(INPUT!A44 = "", "", OUTPUT!E18*OUTPUT!L18)</f>
        <v>0.33</v>
      </c>
      <c r="GD17">
        <f>IF(INPUT!A44 = "", "", OUTPUT!E18*OUTPUT!N18)</f>
        <v>0.85599999999999998</v>
      </c>
      <c r="GE17" s="311">
        <f>IF(INPUT!A44 = "", "", OUTPUT!E18*OUTPUT!M18)</f>
        <v>0.95820312500000004</v>
      </c>
      <c r="GF17">
        <f>IF(INPUT!A44 = "", "", OUTPUT!I18*OUTPUT!L18)</f>
        <v>0.33</v>
      </c>
      <c r="GG17">
        <f>IF(INPUT!A44 = "", "", OUTPUT!I18*OUTPUT!R18)</f>
        <v>2.6559999999999997</v>
      </c>
      <c r="GH17" s="311">
        <f>IF(INPUT!A44 = "", "", OUTPUT!I18*OUTPUT!M18)</f>
        <v>0.95820312500000004</v>
      </c>
    </row>
    <row r="18" spans="1:190" x14ac:dyDescent="0.35">
      <c r="A18" s="62">
        <v>16</v>
      </c>
      <c r="B18" s="330">
        <f>SUMIF(NASA_results!$D$2:$D$745, A18, NASA_results!$E$2:$E$745) /31</f>
        <v>24.69903225806452</v>
      </c>
      <c r="C18" s="331">
        <f>SUMIF(NASA_results!$D$746:$D$1417, A18, NASA_results!$E$746:$E$1417)/28</f>
        <v>24.266071428571426</v>
      </c>
      <c r="D18" s="331">
        <f>SUMIF(NASA_results!$D$1418:$D$2161, A18, NASA_results!$E$1418:$E$2161)/31</f>
        <v>23.404193548387095</v>
      </c>
      <c r="E18" s="331">
        <f>SUMIF(NASA_results!$D$2162:$D$2881, A18, NASA_results!$E$2162:$E$2881)/30</f>
        <v>22.443999999999999</v>
      </c>
      <c r="F18" s="331">
        <f>SUMIF(NASA_results!$D$2882:$D$3625, A18, NASA_results!$E$2882:$E$3625)/31</f>
        <v>20.127741935483868</v>
      </c>
      <c r="G18" s="331">
        <f>SUMIF(NASA_results!$D$3626:$D$4345, A18, NASA_results!$E$3626:$E$4345)/30</f>
        <v>19.177666666666667</v>
      </c>
      <c r="H18" s="331">
        <f>SUMIF(NASA_results!$D$4346:$D$5089, A18, NASA_results!$E$4346:$E$5089)/31</f>
        <v>19.85161290322581</v>
      </c>
      <c r="I18" s="331">
        <f>SUMIF(NASA_results!$D$5090:$D$5833,A18, NASA_results!$E$5090:$E$5833)/31</f>
        <v>22.375483870967745</v>
      </c>
      <c r="J18" s="331">
        <f>SUMIF(NASA_results!$D$5834:$D$6553,A18,NASA_results!$E$5834:$E$6553)/30</f>
        <v>25.521666666666668</v>
      </c>
      <c r="K18" s="331">
        <f>SUMIF(NASA_results!$D$6554:$D$7297,A18,NASA_results!$E$6554:$E$7297)/31</f>
        <v>27.970967741935493</v>
      </c>
      <c r="L18" s="331">
        <f>SUMIF(NASA_results!$D$7298:$D$8017,A18,NASA_results!$E$7298:$E$8017)/30</f>
        <v>30.791999999999991</v>
      </c>
      <c r="M18" s="332">
        <f>SUMIF(NASA_results!$D$8018:$D$8761, A18, NASA_results!$E$8018:$E$8761)/31</f>
        <v>29.665483870967741</v>
      </c>
      <c r="Q18" s="108" t="s">
        <v>174</v>
      </c>
      <c r="R18" s="109" t="str">
        <f t="shared" ref="R18:AC18" si="24">R15&amp;","&amp;R16</f>
        <v>1049,1319</v>
      </c>
      <c r="S18" s="109" t="str">
        <f t="shared" si="24"/>
        <v>1045,1315</v>
      </c>
      <c r="T18" s="109" t="str">
        <f t="shared" si="24"/>
        <v>1029,1299</v>
      </c>
      <c r="U18" s="109" t="str">
        <f t="shared" si="24"/>
        <v>1009,1279</v>
      </c>
      <c r="V18" s="109" t="str">
        <f t="shared" si="24"/>
        <v>997,1267</v>
      </c>
      <c r="W18" s="109" t="str">
        <f t="shared" si="24"/>
        <v>996,1266</v>
      </c>
      <c r="X18" s="109" t="str">
        <f t="shared" si="24"/>
        <v>1004,1274</v>
      </c>
      <c r="Y18" s="109" t="str">
        <f t="shared" si="24"/>
        <v>1010,1280</v>
      </c>
      <c r="Z18" s="109" t="str">
        <f t="shared" si="24"/>
        <v>1011,1281</v>
      </c>
      <c r="AA18" s="109" t="str">
        <f t="shared" si="24"/>
        <v>1013,1283</v>
      </c>
      <c r="AB18" s="109" t="str">
        <f t="shared" si="24"/>
        <v>1022,1292</v>
      </c>
      <c r="AC18" s="110" t="str">
        <f t="shared" si="24"/>
        <v>1037,1307</v>
      </c>
      <c r="AF18" s="5" t="str">
        <f>DSS!CG18</f>
        <v>SHD_BATT_1</v>
      </c>
      <c r="AG18" s="5">
        <f>DSS!CH18</f>
        <v>1</v>
      </c>
      <c r="AH18" s="5">
        <f>DSS!CI18</f>
        <v>4</v>
      </c>
      <c r="AI18" s="5">
        <f>DSS!CJ18</f>
        <v>1</v>
      </c>
      <c r="AJ18" s="5">
        <f>DSS!CK18</f>
        <v>2</v>
      </c>
      <c r="AK18" s="5">
        <f>DSS!CL18</f>
        <v>1</v>
      </c>
      <c r="AL18" s="5">
        <f>DSS!CM18</f>
        <v>2</v>
      </c>
      <c r="AM18">
        <f t="shared" si="3"/>
        <v>0</v>
      </c>
      <c r="AN18" s="5">
        <f t="shared" si="6"/>
        <v>0</v>
      </c>
      <c r="AO18">
        <f t="shared" si="4"/>
        <v>1</v>
      </c>
      <c r="AP18">
        <f t="shared" si="7"/>
        <v>1</v>
      </c>
      <c r="AQ18" s="180" t="str">
        <f t="shared" si="14"/>
        <v/>
      </c>
      <c r="AR18" s="180" t="str">
        <f t="shared" si="8"/>
        <v/>
      </c>
      <c r="AS18" s="178" t="s">
        <v>465</v>
      </c>
      <c r="AT18" t="str">
        <f t="shared" si="9"/>
        <v/>
      </c>
      <c r="AU18" s="181">
        <v>3</v>
      </c>
      <c r="AV18" t="str">
        <f t="shared" si="10"/>
        <v/>
      </c>
      <c r="AW18" s="180">
        <v>2</v>
      </c>
      <c r="AX18" s="180" t="str">
        <f t="shared" si="11"/>
        <v/>
      </c>
      <c r="AY18" s="180" t="str">
        <f t="shared" si="12"/>
        <v/>
      </c>
      <c r="AZ18" s="178" t="s">
        <v>465</v>
      </c>
      <c r="BB18" t="str">
        <f t="shared" si="15"/>
        <v/>
      </c>
      <c r="BC18" s="181">
        <v>3</v>
      </c>
      <c r="BF18" t="str">
        <f t="shared" si="16"/>
        <v/>
      </c>
      <c r="BG18">
        <v>2</v>
      </c>
      <c r="CK18" s="113" t="str">
        <f>IF(INPUT!A45 = "", "", INPUT!A45)</f>
        <v>SHD_BATT_1</v>
      </c>
      <c r="CL18">
        <f>IF(INPUT!A45 = "", "", DSS!S18)</f>
        <v>1</v>
      </c>
      <c r="CM18">
        <f>IF(INPUT!A45 = "", "",MIN(DSS!F18:G18))</f>
        <v>4</v>
      </c>
      <c r="CN18">
        <f>IF(INPUT!A45 = "", "",DSS!I18)</f>
        <v>5</v>
      </c>
      <c r="CO18">
        <f>IF(INPUT!A45 = "", "",DSS!H18)</f>
        <v>5</v>
      </c>
      <c r="CP18" s="112">
        <f>IF(INPUT!A45 = "", "",AVERAGE(DSS!J18:L18))</f>
        <v>1.6666666666666667</v>
      </c>
      <c r="CQ18" s="112"/>
      <c r="CR18">
        <f>IF(INPUT!A45 = "", "",DSS!T18)</f>
        <v>2</v>
      </c>
      <c r="CS18">
        <v>5</v>
      </c>
      <c r="CT18">
        <v>5</v>
      </c>
      <c r="CU18">
        <v>5</v>
      </c>
      <c r="CV18" s="112">
        <v>5</v>
      </c>
      <c r="CX18">
        <f>IF(INPUT!B45 = "", "", INPUT!B45)</f>
        <v>1</v>
      </c>
      <c r="CY18">
        <f>IF(INPUT!B45 = "", "", INPUT!I45)</f>
        <v>115</v>
      </c>
      <c r="CZ18">
        <f>IF(INPUT!B45 = "", "", INPUT!B45)</f>
        <v>1</v>
      </c>
      <c r="DA18">
        <f>IF(INPUT!B45 = "", "", DSS!BS18)</f>
        <v>100</v>
      </c>
      <c r="DB18">
        <v>1</v>
      </c>
      <c r="DC18">
        <v>115</v>
      </c>
      <c r="DD18">
        <v>1</v>
      </c>
      <c r="DE18">
        <v>100</v>
      </c>
      <c r="DF18" s="59">
        <f>IF(INPUT!B45 = "", "",DB18+DF17)</f>
        <v>112</v>
      </c>
      <c r="DG18">
        <f>IF(INPUT!B45 = "", "", DB18*DC18+DG17)</f>
        <v>11364.5</v>
      </c>
      <c r="DH18">
        <f>IF(INPUT!B45 = "", "", DD18+DH17)</f>
        <v>112</v>
      </c>
      <c r="DI18">
        <f>IF(INPUT!B45 = "", "", DD18*DE18+DI17)</f>
        <v>520</v>
      </c>
      <c r="DJ18" s="210">
        <f>IF(INPUT!B44 = "", "", DF17/MAX($DF$3:$DF$104))</f>
        <v>0.9327731092436975</v>
      </c>
      <c r="DK18" s="210">
        <f>IF(INPUT!B44 = "", "", DG17/MAX($DG$3:$DG$104))</f>
        <v>0.92409742473405343</v>
      </c>
      <c r="DL18" s="210">
        <f>IF(INPUT!B44 = "", "", DH17/MAX($DH$3:$DH$104))</f>
        <v>0.9327731092436975</v>
      </c>
      <c r="DM18" s="210">
        <f>IF(INPUT!B44 = "", "", DI17/MAX($DI$3:$DI$104))</f>
        <v>0.25735294117647056</v>
      </c>
      <c r="DN18">
        <f>IF(INPUT!B45 = "", "", (DJ19-DJ18)*(DK19+DK18)/2)</f>
        <v>7.8052168006480247E-3</v>
      </c>
      <c r="DO18">
        <f>IF(INPUT!B45 = "", "", (DL19-DL18)*(DM19+DM18)/2)</f>
        <v>2.4200856813313474E-3</v>
      </c>
      <c r="DQ18" s="310">
        <f>IF(INPUT!A45 = "", "", INPUT!B45)</f>
        <v>1</v>
      </c>
      <c r="DR18">
        <f>IF(INPUT!A45 = "", "", OUTPUT!D19*OUTPUT!L19 +OUTPUT!E19*OUTPUT!N19)</f>
        <v>0.30333333333333329</v>
      </c>
      <c r="DS18">
        <v>1</v>
      </c>
      <c r="DT18">
        <v>0.47733333333333333</v>
      </c>
      <c r="DU18">
        <f>IF(INPUT!A45 = "", "", DS18+DU17)</f>
        <v>58</v>
      </c>
      <c r="DV18">
        <f>IF(INPUT!A45 = "", "", DS18*DT18+DV17)</f>
        <v>3.8263333333333329</v>
      </c>
      <c r="DW18" s="210">
        <f>IF(INPUT!A44 = "", "", DU17/MAX($DU$3:$DU$104))</f>
        <v>0.37254901960784315</v>
      </c>
      <c r="DX18" s="210">
        <f>IF(INPUT!B44 = "", "", DV17/MAX($DV$3:$DV$104))</f>
        <v>3.482169779604681E-2</v>
      </c>
      <c r="DY18" s="311">
        <f>IF(INPUT!A45 = "", "", (DW19-DW18) * (DX19+DX18) / 2 )</f>
        <v>2.4381220900906292E-4</v>
      </c>
      <c r="EA18" s="310">
        <f>IF(INPUT!A45 = "", "", INPUT!B45)</f>
        <v>1</v>
      </c>
      <c r="EB18">
        <f>IF(INPUT!A45 = "", "", OUTPUT!H19*OUTPUT!L19 + OUTPUT!I19*OUTPUT!R19)</f>
        <v>0.90333333333333321</v>
      </c>
      <c r="EC18">
        <v>5</v>
      </c>
      <c r="ED18">
        <v>0.9966666666666667</v>
      </c>
      <c r="EE18">
        <f>IF(INPUT!A45 = "", "",EC18 +EE17)</f>
        <v>27</v>
      </c>
      <c r="EF18">
        <f>IF(INPUT!A45 = "", "",EC18*ED18+EF17)</f>
        <v>16.078333333333333</v>
      </c>
      <c r="EG18" s="210">
        <f>IF(INPUT!A44 = "", "", EE17/MAX($EE$3:$EE$104))</f>
        <v>0.18487394957983194</v>
      </c>
      <c r="EH18" s="210">
        <f>IF(INPUT!A44 = "", "", EF17/MAX($EF$3:$EF$104))</f>
        <v>1.8492416636896939E-2</v>
      </c>
      <c r="EI18" s="311">
        <f>IF(INPUT!A45 = "", "", (EG19-EG18) * (EH19+EH18) / 2 )</f>
        <v>9.514858336014773E-4</v>
      </c>
      <c r="EK18" s="310">
        <f>IF(INPUT!A45 = "", "", OUTPUT!E19)</f>
        <v>1</v>
      </c>
      <c r="EL18">
        <f>IF(INPUT!A45 = "", "", OUTPUT!N19)</f>
        <v>0.30333333333333329</v>
      </c>
      <c r="EM18">
        <v>4</v>
      </c>
      <c r="EN18">
        <v>0.23533333333333334</v>
      </c>
      <c r="EO18">
        <f>IF(INPUT!A45 = "", "", EM18 + EO17)</f>
        <v>111</v>
      </c>
      <c r="EP18">
        <f>IF(INPUT!A45 = "", "", EN18*EM18+EP17)</f>
        <v>5.0943333333333323</v>
      </c>
      <c r="EQ18" s="210">
        <f>IF(INPUT!A44 = "", "", EO17/MAX($EO$3:$EO$104))</f>
        <v>0.90677966101694918</v>
      </c>
      <c r="ER18" s="210">
        <f>IF(INPUT!A44 = "", "", EP17/MAX($EP$3:$EP$104))</f>
        <v>0.5629151041431345</v>
      </c>
      <c r="ES18" s="311">
        <f>IF(INPUT!A45 = "", "", (EQ19-EQ18) * (ER19+ER18) / 2 )</f>
        <v>2.124444900512848E-2</v>
      </c>
      <c r="EU18" s="310">
        <f>IF(INPUT!A45 = "", "", OUTPUT!I19)</f>
        <v>1</v>
      </c>
      <c r="EV18">
        <f>IF(INPUT!A45 = "", "", OUTPUT!R19)</f>
        <v>0.90333333333333321</v>
      </c>
      <c r="EW18">
        <v>4</v>
      </c>
      <c r="EX18">
        <v>0.23533333333333334</v>
      </c>
      <c r="EY18">
        <f>IF(INPUT!A45 = "", "", EW18 + EY17)</f>
        <v>111</v>
      </c>
      <c r="EZ18">
        <f>IF(INPUT!A45 = "", "", EX18*EW18+EZ17)</f>
        <v>23.072333333333333</v>
      </c>
      <c r="FA18" s="210">
        <f>IF(INPUT!A44 = "", "", EY17/MAX($EY$3:$EY$104))</f>
        <v>0.90677966101694918</v>
      </c>
      <c r="FB18" s="210">
        <f>IF(INPUT!A44 = "", "", EZ17/MAX($EZ$3:$EZ$104))</f>
        <v>0.74879041808113522</v>
      </c>
      <c r="FC18" s="311">
        <f>IF(INPUT!A45 = "", "", (FA19-FA18) * (FB19+FB18) / 2 )</f>
        <v>2.5922548143854966E-2</v>
      </c>
      <c r="FE18" s="310">
        <f>IF(INPUT!A45 = "", "", OUTPUT!E19)</f>
        <v>1</v>
      </c>
      <c r="FF18">
        <f>IF(INPUT!A45 = "", "", OUTPUT!L19)</f>
        <v>0.1</v>
      </c>
      <c r="FG18">
        <v>1</v>
      </c>
      <c r="FH18">
        <v>0.1</v>
      </c>
      <c r="FI18">
        <f>IF(INPUT!A45 = "", "", FG18+FI17)</f>
        <v>112</v>
      </c>
      <c r="FJ18">
        <f>IF(INPUT!A45 = "", "", FH18*FG18 + FJ17)</f>
        <v>0.52</v>
      </c>
      <c r="FK18" s="210">
        <f>IF(INPUT!A44 = "", "", FI17/MAX($FI$3:$FI$103))</f>
        <v>0.94067796610169496</v>
      </c>
      <c r="FL18" s="210">
        <f>IF(INPUT!A44 = "", "", FJ17/MAX($FJ$3:$FJ$103))</f>
        <v>0.28925619834710742</v>
      </c>
      <c r="FM18" s="311">
        <f>IF(INPUT!A45 = "", "", (FK19-FK18) * (FL19+FL18) / 2 )</f>
        <v>2.7431479665686064E-3</v>
      </c>
      <c r="FO18" s="310">
        <f>IF(INPUT!A45 = "", "", OUTPUT!I19)</f>
        <v>1</v>
      </c>
      <c r="FP18">
        <f>IF(INPUT!A45 = "", "", OUTPUT!L19)</f>
        <v>0.1</v>
      </c>
      <c r="FQ18">
        <v>1</v>
      </c>
      <c r="FR18">
        <v>0.1</v>
      </c>
      <c r="FS18">
        <f>IF(INPUT!A45 = "", "", FQ18+FS17)</f>
        <v>112</v>
      </c>
      <c r="FT18">
        <f>IF(INPUT!A45 = "", "", FR18*FQ18 + FT17)</f>
        <v>0.52</v>
      </c>
      <c r="FU18" s="210">
        <f>IF(INPUT!A44 = "", "", FS17/MAX($FS$3:$FS$104))</f>
        <v>0.94067796610169496</v>
      </c>
      <c r="FV18" s="210">
        <f>IF(INPUT!A44 = "", "", FT17/MAX($FT$3:$FT$104))</f>
        <v>0.28925619834710742</v>
      </c>
      <c r="FW18" s="311">
        <f>IF(INPUT!A45 = "", "", (FU19-FU18) * (FV19+FV18) / 2 )</f>
        <v>2.7431479665686064E-3</v>
      </c>
      <c r="FY18" s="310">
        <f>IF(INPUT!A45 = "", "", OUTPUT!L19)</f>
        <v>0.1</v>
      </c>
      <c r="FZ18">
        <f>IF(INPUT!A45 = "", "",  OUTPUT!N19 )</f>
        <v>0.30333333333333329</v>
      </c>
      <c r="GA18">
        <f>IF(INPUT!A45 = "", "",  OUTPUT!R19 )</f>
        <v>0.90333333333333321</v>
      </c>
      <c r="GB18" s="311">
        <f>IF(INPUT!A45 = "", "", OUTPUT!M19)</f>
        <v>0.359375</v>
      </c>
      <c r="GC18">
        <f>IF(INPUT!A45 = "", "", OUTPUT!E19*OUTPUT!L19)</f>
        <v>0.1</v>
      </c>
      <c r="GD18">
        <f>IF(INPUT!A45 = "", "", OUTPUT!E19*OUTPUT!N19)</f>
        <v>0.30333333333333329</v>
      </c>
      <c r="GE18" s="311">
        <f>IF(INPUT!A45 = "", "", OUTPUT!E19*OUTPUT!M19)</f>
        <v>0.359375</v>
      </c>
      <c r="GF18">
        <f>IF(INPUT!A45 = "", "", OUTPUT!I19*OUTPUT!L19)</f>
        <v>0.1</v>
      </c>
      <c r="GG18">
        <f>IF(INPUT!A45 = "", "", OUTPUT!I19*OUTPUT!R19)</f>
        <v>0.90333333333333321</v>
      </c>
      <c r="GH18" s="311">
        <f>IF(INPUT!A45 = "", "", OUTPUT!I19*OUTPUT!M19)</f>
        <v>0.359375</v>
      </c>
    </row>
    <row r="19" spans="1:190" x14ac:dyDescent="0.35">
      <c r="A19" s="62">
        <v>17</v>
      </c>
      <c r="B19" s="330">
        <f>SUMIF(NASA_results!$D$2:$D$745, A19, NASA_results!$E$2:$E$745) /31</f>
        <v>24.226774193548387</v>
      </c>
      <c r="C19" s="331">
        <f>SUMIF(NASA_results!$D$746:$D$1417, A19, NASA_results!$E$746:$E$1417)/28</f>
        <v>23.856428571428577</v>
      </c>
      <c r="D19" s="331">
        <f>SUMIF(NASA_results!$D$1418:$D$2161, A19, NASA_results!$E$1418:$E$2161)/31</f>
        <v>22.985806451612913</v>
      </c>
      <c r="E19" s="331">
        <f>SUMIF(NASA_results!$D$2162:$D$2881, A19, NASA_results!$E$2162:$E$2881)/30</f>
        <v>22.072333333333333</v>
      </c>
      <c r="F19" s="331">
        <f>SUMIF(NASA_results!$D$2882:$D$3625, A19, NASA_results!$E$2882:$E$3625)/31</f>
        <v>19.590322580645164</v>
      </c>
      <c r="G19" s="331">
        <f>SUMIF(NASA_results!$D$3626:$D$4345, A19, NASA_results!$E$3626:$E$4345)/30</f>
        <v>18.607666666666667</v>
      </c>
      <c r="H19" s="331">
        <f>SUMIF(NASA_results!$D$4346:$D$5089, A19, NASA_results!$E$4346:$E$5089)/31</f>
        <v>19.207096774193552</v>
      </c>
      <c r="I19" s="331">
        <f>SUMIF(NASA_results!$D$5090:$D$5833,A19, NASA_results!$E$5090:$E$5833)/31</f>
        <v>21.507096774193542</v>
      </c>
      <c r="J19" s="331">
        <f>SUMIF(NASA_results!$D$5834:$D$6553,A19,NASA_results!$E$5834:$E$6553)/30</f>
        <v>24.302333333333333</v>
      </c>
      <c r="K19" s="331">
        <f>SUMIF(NASA_results!$D$6554:$D$7297,A19,NASA_results!$E$6554:$E$7297)/31</f>
        <v>26.729032258064507</v>
      </c>
      <c r="L19" s="331">
        <f>SUMIF(NASA_results!$D$7298:$D$8017,A19,NASA_results!$E$7298:$E$8017)/30</f>
        <v>29.32566666666667</v>
      </c>
      <c r="M19" s="332">
        <f>SUMIF(NASA_results!$D$8018:$D$8761, A19, NASA_results!$E$8018:$E$8761)/31</f>
        <v>28.190000000000005</v>
      </c>
      <c r="AF19" s="5" t="str">
        <f>DSS!CG19</f>
        <v>SHD_BATT_2</v>
      </c>
      <c r="AG19" s="5">
        <f>DSS!CH19</f>
        <v>1</v>
      </c>
      <c r="AH19" s="5">
        <f>DSS!CI19</f>
        <v>2</v>
      </c>
      <c r="AI19" s="5">
        <f>DSS!CJ19</f>
        <v>1</v>
      </c>
      <c r="AJ19" s="5">
        <f>DSS!CK19</f>
        <v>2</v>
      </c>
      <c r="AK19" s="5">
        <f>DSS!CL19</f>
        <v>1</v>
      </c>
      <c r="AL19" s="5">
        <f>DSS!CM19</f>
        <v>2</v>
      </c>
      <c r="AM19">
        <f t="shared" si="3"/>
        <v>0</v>
      </c>
      <c r="AN19" s="5">
        <f t="shared" si="6"/>
        <v>0</v>
      </c>
      <c r="AO19">
        <f t="shared" si="4"/>
        <v>1</v>
      </c>
      <c r="AP19">
        <f t="shared" si="7"/>
        <v>1</v>
      </c>
      <c r="AQ19" s="180" t="str">
        <f t="shared" si="14"/>
        <v/>
      </c>
      <c r="AR19" s="180" t="str">
        <f t="shared" si="8"/>
        <v/>
      </c>
      <c r="AS19" s="178" t="s">
        <v>477</v>
      </c>
      <c r="AT19" t="str">
        <f t="shared" si="9"/>
        <v/>
      </c>
      <c r="AU19" s="181">
        <v>1</v>
      </c>
      <c r="AV19" t="str">
        <f t="shared" si="10"/>
        <v/>
      </c>
      <c r="AW19" s="180">
        <v>2</v>
      </c>
      <c r="AX19" s="180" t="str">
        <f t="shared" si="11"/>
        <v/>
      </c>
      <c r="AY19" s="180" t="str">
        <f t="shared" si="12"/>
        <v/>
      </c>
      <c r="AZ19" s="178" t="s">
        <v>477</v>
      </c>
      <c r="BB19" t="str">
        <f t="shared" si="15"/>
        <v/>
      </c>
      <c r="BC19" s="181">
        <v>1</v>
      </c>
      <c r="BF19" t="str">
        <f t="shared" si="16"/>
        <v/>
      </c>
      <c r="BG19">
        <v>2</v>
      </c>
      <c r="CK19" s="113" t="str">
        <f>IF(INPUT!A46 = "", "", INPUT!A46)</f>
        <v>SHD_BATT_2</v>
      </c>
      <c r="CL19">
        <f>IF(INPUT!A46 = "", "", DSS!S19)</f>
        <v>2</v>
      </c>
      <c r="CM19">
        <f>IF(INPUT!A46 = "", "",MIN(DSS!F19:G19))</f>
        <v>4</v>
      </c>
      <c r="CN19">
        <f>IF(INPUT!A46 = "", "",DSS!I19)</f>
        <v>5</v>
      </c>
      <c r="CO19">
        <f>IF(INPUT!A46 = "", "",DSS!H19)</f>
        <v>5</v>
      </c>
      <c r="CP19" s="112">
        <f>IF(INPUT!A46 = "", "",AVERAGE(DSS!J19:L19))</f>
        <v>1.6666666666666667</v>
      </c>
      <c r="CQ19" s="112"/>
      <c r="CR19">
        <f>IF(INPUT!A46 = "", "",DSS!T19)</f>
        <v>2</v>
      </c>
      <c r="CS19">
        <v>5</v>
      </c>
      <c r="CT19">
        <v>5</v>
      </c>
      <c r="CU19">
        <v>5</v>
      </c>
      <c r="CV19" s="112">
        <v>5</v>
      </c>
      <c r="CX19">
        <f>IF(INPUT!B46 = "", "", INPUT!B46)</f>
        <v>1</v>
      </c>
      <c r="CY19">
        <f>IF(INPUT!B46 = "", "", INPUT!I46)</f>
        <v>115</v>
      </c>
      <c r="CZ19">
        <f>IF(INPUT!B46 = "", "", INPUT!B46)</f>
        <v>1</v>
      </c>
      <c r="DA19">
        <f>IF(INPUT!B46 = "", "", DSS!BS19)</f>
        <v>314</v>
      </c>
      <c r="DB19">
        <v>1</v>
      </c>
      <c r="DC19">
        <v>115</v>
      </c>
      <c r="DD19">
        <v>3</v>
      </c>
      <c r="DE19">
        <v>110</v>
      </c>
      <c r="DF19" s="59">
        <f>IF(INPUT!B46 = "", "",DB19+DF18)</f>
        <v>113</v>
      </c>
      <c r="DG19">
        <f>IF(INPUT!B46 = "", "", DB19*DC19+DG18)</f>
        <v>11479.5</v>
      </c>
      <c r="DH19">
        <f>IF(INPUT!B46 = "", "", DD19+DH18)</f>
        <v>115</v>
      </c>
      <c r="DI19">
        <f>IF(INPUT!B46 = "", "", DD19*DE19+DI18)</f>
        <v>850</v>
      </c>
      <c r="DJ19" s="210">
        <f>IF(INPUT!B45 = "", "", DF18/MAX($DF$3:$DF$104))</f>
        <v>0.94117647058823528</v>
      </c>
      <c r="DK19" s="210">
        <f>IF(INPUT!B45 = "", "", DG18/MAX($DG$3:$DG$104))</f>
        <v>0.93354417382018318</v>
      </c>
      <c r="DL19" s="210">
        <f>IF(INPUT!B45 = "", "", DH18/MAX($DH$3:$DH$104))</f>
        <v>0.94117647058823528</v>
      </c>
      <c r="DM19" s="210">
        <f>IF(INPUT!B45 = "", "", DI18/MAX($DI$3:$DI$104))</f>
        <v>0.31862745098039214</v>
      </c>
      <c r="DN19">
        <f>IF(INPUT!B46 = "", "", (DJ20-DJ19)*(DK20+DK19)/2)</f>
        <v>7.8846012467499553E-3</v>
      </c>
      <c r="DO19">
        <f>IF(INPUT!B46 = "", "", (DL20-DL19)*(DM20+DM19)/2)</f>
        <v>1.0581438457736046E-2</v>
      </c>
      <c r="DQ19" s="310">
        <f>IF(INPUT!A46 = "", "", INPUT!B46)</f>
        <v>1</v>
      </c>
      <c r="DR19">
        <f>IF(INPUT!A46 = "", "", OUTPUT!D20*OUTPUT!L20 +OUTPUT!E20*OUTPUT!N20)</f>
        <v>0.47733333333333333</v>
      </c>
      <c r="DS19">
        <v>3</v>
      </c>
      <c r="DT19">
        <v>0.85599999999999998</v>
      </c>
      <c r="DU19">
        <f>IF(INPUT!A46 = "", "", DS19+DU18)</f>
        <v>61</v>
      </c>
      <c r="DV19">
        <f>IF(INPUT!A46 = "", "", DS19*DT19+DV18)</f>
        <v>6.394333333333333</v>
      </c>
      <c r="DW19" s="210">
        <f>IF(INPUT!A45 = "", "", DU18/MAX($DU$3:$DU$104))</f>
        <v>0.37908496732026142</v>
      </c>
      <c r="DX19" s="210">
        <f>IF(INPUT!B45 = "", "", DV18/MAX($DV$3:$DV$104))</f>
        <v>3.978483816072672E-2</v>
      </c>
      <c r="DY19" s="311">
        <f>IF(INPUT!A46 = "", "", (DW20-DW19) * (DX20+DX19) / 2 )</f>
        <v>1.041870754339301E-3</v>
      </c>
      <c r="EA19" s="310">
        <f>IF(INPUT!A46 = "", "", INPUT!B46)</f>
        <v>1</v>
      </c>
      <c r="EB19">
        <f>IF(INPUT!A46 = "", "", OUTPUT!H20*OUTPUT!L20 + OUTPUT!I20*OUTPUT!R20)</f>
        <v>1.0773333333333333</v>
      </c>
      <c r="EC19">
        <v>1</v>
      </c>
      <c r="ED19">
        <v>1.0773333333333333</v>
      </c>
      <c r="EE19">
        <f>IF(INPUT!A46 = "", "",EC19 +EE18)</f>
        <v>28</v>
      </c>
      <c r="EF19">
        <f>IF(INPUT!A46 = "", "",EC19*ED19+EF18)</f>
        <v>17.155666666666665</v>
      </c>
      <c r="EG19" s="210">
        <f>IF(INPUT!A45 = "", "", EE18/MAX($EE$3:$EE$104))</f>
        <v>0.22689075630252101</v>
      </c>
      <c r="EH19" s="210">
        <f>IF(INPUT!A45 = "", "", EF18/MAX($EF$3:$EF$104))</f>
        <v>2.6798309042533389E-2</v>
      </c>
      <c r="EI19" s="311">
        <f>IF(INPUT!A46 = "", "", (EG20-EG19) * (EH20+EH19) / 2 )</f>
        <v>2.3274053135852424E-4</v>
      </c>
      <c r="EK19" s="310">
        <f>IF(INPUT!A46 = "", "", OUTPUT!E20)</f>
        <v>1</v>
      </c>
      <c r="EL19">
        <f>IF(INPUT!A46 = "", "", OUTPUT!N20)</f>
        <v>0.47733333333333333</v>
      </c>
      <c r="EM19">
        <v>3</v>
      </c>
      <c r="EN19">
        <v>0.28533333333333333</v>
      </c>
      <c r="EO19">
        <f>IF(INPUT!A46 = "", "", EM19 + EO18)</f>
        <v>114</v>
      </c>
      <c r="EP19">
        <f>IF(INPUT!A46 = "", "", EN19*EM19+EP18)</f>
        <v>5.9503333333333321</v>
      </c>
      <c r="EQ19" s="210">
        <f>IF(INPUT!A45 = "", "", EO18/MAX($EO$3:$EO$104))</f>
        <v>0.94067796610169496</v>
      </c>
      <c r="ER19" s="210">
        <f>IF(INPUT!A45 = "", "", EP18/MAX($EP$3:$EP$104))</f>
        <v>0.69050738715944504</v>
      </c>
      <c r="ES19" s="311">
        <f>IF(INPUT!A46 = "", "", (EQ20-EQ19) * (ER20+ER19) / 2 )</f>
        <v>1.9030177348494833E-2</v>
      </c>
      <c r="EU19" s="310">
        <f>IF(INPUT!A46 = "", "", OUTPUT!I20)</f>
        <v>1</v>
      </c>
      <c r="EV19">
        <f>IF(INPUT!A46 = "", "", OUTPUT!R20)</f>
        <v>1.0773333333333333</v>
      </c>
      <c r="EW19">
        <v>3</v>
      </c>
      <c r="EX19">
        <v>0.88533333333333331</v>
      </c>
      <c r="EY19">
        <f>IF(INPUT!A46 = "", "", EW19 + EY18)</f>
        <v>114</v>
      </c>
      <c r="EZ19">
        <f>IF(INPUT!A46 = "", "", EX19*EW19+EZ18)</f>
        <v>25.728333333333332</v>
      </c>
      <c r="FA19" s="210">
        <f>IF(INPUT!A45 = "", "", EY18/MAX($EY$3:$EY$104))</f>
        <v>0.94067796610169496</v>
      </c>
      <c r="FB19" s="210">
        <f>IF(INPUT!A45 = "", "", EZ18/MAX($EZ$3:$EZ$104))</f>
        <v>0.78063992240630686</v>
      </c>
      <c r="FC19" s="311">
        <f>IF(INPUT!A46 = "", "", (FA20-FA19) * (FB20+FB19) / 2 )</f>
        <v>2.0989120787681451E-2</v>
      </c>
      <c r="FE19" s="310">
        <f>IF(INPUT!A46 = "", "", OUTPUT!E20)</f>
        <v>1</v>
      </c>
      <c r="FF19">
        <f>IF(INPUT!A46 = "", "", OUTPUT!L20)</f>
        <v>0.314</v>
      </c>
      <c r="FG19">
        <v>3</v>
      </c>
      <c r="FH19">
        <v>0.11</v>
      </c>
      <c r="FI19">
        <f>IF(INPUT!A46 = "", "", FG19+FI18)</f>
        <v>115</v>
      </c>
      <c r="FJ19">
        <f>IF(INPUT!A46 = "", "", FH19*FG19 + FJ18)</f>
        <v>0.85000000000000009</v>
      </c>
      <c r="FK19" s="210">
        <f>IF(INPUT!A45 = "", "", FI18/MAX($FI$3:$FI$103))</f>
        <v>0.94915254237288138</v>
      </c>
      <c r="FL19" s="210">
        <f>IF(INPUT!A45 = "", "", FJ18/MAX($FJ$3:$FJ$103))</f>
        <v>0.35812672176308535</v>
      </c>
      <c r="FM19" s="311">
        <f>IF(INPUT!A46 = "", "", (FK20-FK19) * (FL20+FL19) / 2 )</f>
        <v>1.1993976747443586E-2</v>
      </c>
      <c r="FO19" s="310">
        <f>IF(INPUT!A46 = "", "", OUTPUT!I20)</f>
        <v>1</v>
      </c>
      <c r="FP19">
        <f>IF(INPUT!A46 = "", "", OUTPUT!L20)</f>
        <v>0.314</v>
      </c>
      <c r="FQ19">
        <v>3</v>
      </c>
      <c r="FR19">
        <v>0.11</v>
      </c>
      <c r="FS19">
        <f>IF(INPUT!A46 = "", "", FQ19+FS18)</f>
        <v>115</v>
      </c>
      <c r="FT19">
        <f>IF(INPUT!A46 = "", "", FR19*FQ19 + FT18)</f>
        <v>0.85000000000000009</v>
      </c>
      <c r="FU19" s="210">
        <f>IF(INPUT!A45 = "", "", FS18/MAX($FS$3:$FS$104))</f>
        <v>0.94915254237288138</v>
      </c>
      <c r="FV19" s="210">
        <f>IF(INPUT!A45 = "", "", FT18/MAX($FT$3:$FT$104))</f>
        <v>0.35812672176308535</v>
      </c>
      <c r="FW19" s="311">
        <f>IF(INPUT!A46 = "", "", (FU20-FU19) * (FV20+FV19) / 2 )</f>
        <v>1.1993976747443586E-2</v>
      </c>
      <c r="FY19" s="310">
        <f>IF(INPUT!A46 = "", "", OUTPUT!L20)</f>
        <v>0.314</v>
      </c>
      <c r="FZ19">
        <f>IF(INPUT!A46 = "", "",  OUTPUT!N20 )</f>
        <v>0.47733333333333333</v>
      </c>
      <c r="GA19">
        <f>IF(INPUT!A46 = "", "",  OUTPUT!R20 )</f>
        <v>1.0773333333333333</v>
      </c>
      <c r="GB19" s="311">
        <f>IF(INPUT!A46 = "", "", OUTPUT!M20)</f>
        <v>0.9403645833333335</v>
      </c>
      <c r="GC19">
        <f>IF(INPUT!A46 = "", "", OUTPUT!E20*OUTPUT!L20)</f>
        <v>0.314</v>
      </c>
      <c r="GD19">
        <f>IF(INPUT!A46 = "", "", OUTPUT!E20*OUTPUT!N20)</f>
        <v>0.47733333333333333</v>
      </c>
      <c r="GE19" s="311">
        <f>IF(INPUT!A46 = "", "", OUTPUT!E20*OUTPUT!M20)</f>
        <v>0.9403645833333335</v>
      </c>
      <c r="GF19">
        <f>IF(INPUT!A46 = "", "", OUTPUT!I20*OUTPUT!L20)</f>
        <v>0.314</v>
      </c>
      <c r="GG19">
        <f>IF(INPUT!A46 = "", "", OUTPUT!I20*OUTPUT!R20)</f>
        <v>1.0773333333333333</v>
      </c>
      <c r="GH19" s="311">
        <f>IF(INPUT!A46 = "", "", OUTPUT!I20*OUTPUT!M20)</f>
        <v>0.9403645833333335</v>
      </c>
    </row>
    <row r="20" spans="1:190" x14ac:dyDescent="0.35">
      <c r="A20" s="62">
        <v>18</v>
      </c>
      <c r="B20" s="330">
        <f>SUMIF(NASA_results!$D$2:$D$745, A20, NASA_results!$E$2:$E$745) /31</f>
        <v>23.792258064516123</v>
      </c>
      <c r="C20" s="331">
        <f>SUMIF(NASA_results!$D$746:$D$1417, A20, NASA_results!$E$746:$E$1417)/28</f>
        <v>23.476428571428563</v>
      </c>
      <c r="D20" s="331">
        <f>SUMIF(NASA_results!$D$1418:$D$2161, A20, NASA_results!$E$1418:$E$2161)/31</f>
        <v>22.619354838709668</v>
      </c>
      <c r="E20" s="331">
        <f>SUMIF(NASA_results!$D$2162:$D$2881, A20, NASA_results!$E$2162:$E$2881)/30</f>
        <v>21.729333333333329</v>
      </c>
      <c r="F20" s="331">
        <f>SUMIF(NASA_results!$D$2882:$D$3625, A20, NASA_results!$E$2882:$E$3625)/31</f>
        <v>19.053870967741936</v>
      </c>
      <c r="G20" s="331">
        <f>SUMIF(NASA_results!$D$3626:$D$4345, A20, NASA_results!$E$3626:$E$4345)/30</f>
        <v>18.058666666666671</v>
      </c>
      <c r="H20" s="331">
        <f>SUMIF(NASA_results!$D$4346:$D$5089, A20, NASA_results!$E$4346:$E$5089)/31</f>
        <v>18.529354838709679</v>
      </c>
      <c r="I20" s="331">
        <f>SUMIF(NASA_results!$D$5090:$D$5833,A20, NASA_results!$E$5090:$E$5833)/31</f>
        <v>20.673548387096773</v>
      </c>
      <c r="J20" s="331">
        <f>SUMIF(NASA_results!$D$5834:$D$6553,A20,NASA_results!$E$5834:$E$6553)/30</f>
        <v>23.030333333333338</v>
      </c>
      <c r="K20" s="331">
        <f>SUMIF(NASA_results!$D$6554:$D$7297,A20,NASA_results!$E$6554:$E$7297)/31</f>
        <v>25.411935483870966</v>
      </c>
      <c r="L20" s="331">
        <f>SUMIF(NASA_results!$D$7298:$D$8017,A20,NASA_results!$E$7298:$E$8017)/30</f>
        <v>27.705333333333336</v>
      </c>
      <c r="M20" s="332">
        <f>SUMIF(NASA_results!$D$8018:$D$8761, A20, NASA_results!$E$8018:$E$8761)/31</f>
        <v>26.809032258064516</v>
      </c>
      <c r="Q20" s="117" t="s">
        <v>312</v>
      </c>
      <c r="R20" s="118">
        <f>(1440-R10)+R9</f>
        <v>671</v>
      </c>
      <c r="S20" s="118">
        <f t="shared" ref="S20:AC20" si="25">(1440-S10)+S9</f>
        <v>689</v>
      </c>
      <c r="T20" s="118">
        <f t="shared" si="25"/>
        <v>710</v>
      </c>
      <c r="U20" s="118">
        <f t="shared" si="25"/>
        <v>732</v>
      </c>
      <c r="V20" s="118">
        <f t="shared" si="25"/>
        <v>750</v>
      </c>
      <c r="W20" s="118">
        <f t="shared" si="25"/>
        <v>759</v>
      </c>
      <c r="X20" s="118">
        <f t="shared" si="25"/>
        <v>755</v>
      </c>
      <c r="Y20" s="118">
        <f t="shared" si="25"/>
        <v>740</v>
      </c>
      <c r="Z20" s="118">
        <f t="shared" si="25"/>
        <v>719</v>
      </c>
      <c r="AA20" s="118">
        <f t="shared" si="25"/>
        <v>696</v>
      </c>
      <c r="AB20" s="118">
        <f t="shared" si="25"/>
        <v>676</v>
      </c>
      <c r="AC20" s="119">
        <f t="shared" si="25"/>
        <v>667</v>
      </c>
      <c r="AD20" s="59">
        <f>AVERAGE(R20:AC20)</f>
        <v>713.66666666666663</v>
      </c>
      <c r="AE20" s="59"/>
      <c r="AF20" s="5" t="str">
        <f>DSS!CG20</f>
        <v>SHD_BATT_3</v>
      </c>
      <c r="AG20" s="5">
        <f>DSS!CH20</f>
        <v>2</v>
      </c>
      <c r="AH20" s="5">
        <f>DSS!CI20</f>
        <v>0</v>
      </c>
      <c r="AI20" s="5">
        <f>DSS!CJ20</f>
        <v>2</v>
      </c>
      <c r="AJ20" s="5">
        <f>DSS!CK20</f>
        <v>1</v>
      </c>
      <c r="AK20" s="5">
        <f>DSS!CL20</f>
        <v>2</v>
      </c>
      <c r="AL20" s="5">
        <f>DSS!CM20</f>
        <v>2</v>
      </c>
      <c r="AM20">
        <f t="shared" si="3"/>
        <v>0</v>
      </c>
      <c r="AN20" s="5">
        <f t="shared" si="6"/>
        <v>0</v>
      </c>
      <c r="AO20">
        <f t="shared" si="4"/>
        <v>1</v>
      </c>
      <c r="AP20">
        <f t="shared" si="7"/>
        <v>1</v>
      </c>
      <c r="AQ20" s="180" t="str">
        <f t="shared" si="14"/>
        <v/>
      </c>
      <c r="AR20" s="180" t="str">
        <f t="shared" si="8"/>
        <v/>
      </c>
      <c r="AS20" s="178" t="s">
        <v>478</v>
      </c>
      <c r="AT20" t="str">
        <f t="shared" si="9"/>
        <v/>
      </c>
      <c r="AU20" s="181">
        <v>1</v>
      </c>
      <c r="AV20" t="str">
        <f t="shared" si="10"/>
        <v/>
      </c>
      <c r="AW20" s="180">
        <v>2</v>
      </c>
      <c r="AX20" s="180" t="str">
        <f t="shared" si="11"/>
        <v/>
      </c>
      <c r="AY20" s="180" t="str">
        <f t="shared" si="12"/>
        <v/>
      </c>
      <c r="AZ20" s="178" t="s">
        <v>478</v>
      </c>
      <c r="BB20" t="str">
        <f t="shared" si="15"/>
        <v/>
      </c>
      <c r="BC20" s="181">
        <v>1</v>
      </c>
      <c r="BF20" t="str">
        <f t="shared" si="16"/>
        <v/>
      </c>
      <c r="BG20">
        <v>2</v>
      </c>
      <c r="CK20" s="113" t="str">
        <f>IF(INPUT!A47 = "", "", INPUT!A47)</f>
        <v>SHD_BATT_3</v>
      </c>
      <c r="CL20">
        <f>IF(INPUT!A47 = "", "", DSS!S20)</f>
        <v>1</v>
      </c>
      <c r="CM20">
        <f>IF(INPUT!A47 = "", "",MIN(DSS!F20:G20))</f>
        <v>0</v>
      </c>
      <c r="CN20">
        <f>IF(INPUT!A47 = "", "",DSS!I20)</f>
        <v>5</v>
      </c>
      <c r="CO20">
        <f>IF(INPUT!A47 = "", "",DSS!H20)</f>
        <v>0</v>
      </c>
      <c r="CP20" s="112">
        <f>IF(INPUT!A47 = "", "",AVERAGE(DSS!J20:L20))</f>
        <v>3.3333333333333335</v>
      </c>
      <c r="CQ20" s="112"/>
      <c r="CR20">
        <f>IF(INPUT!A47 = "", "",DSS!T20)</f>
        <v>1</v>
      </c>
      <c r="CS20">
        <v>5</v>
      </c>
      <c r="CT20">
        <v>5</v>
      </c>
      <c r="CU20">
        <v>5</v>
      </c>
      <c r="CV20" s="112">
        <v>5</v>
      </c>
      <c r="CX20">
        <f>IF(INPUT!B47 = "", "", INPUT!B47)</f>
        <v>2</v>
      </c>
      <c r="CY20">
        <f>IF(INPUT!B47 = "", "", INPUT!I47)</f>
        <v>115</v>
      </c>
      <c r="CZ20">
        <f>IF(INPUT!B47 = "", "", INPUT!B47)</f>
        <v>2</v>
      </c>
      <c r="DA20">
        <f>IF(INPUT!B47 = "", "", DSS!BS20)</f>
        <v>20</v>
      </c>
      <c r="DB20">
        <v>2</v>
      </c>
      <c r="DC20">
        <v>115</v>
      </c>
      <c r="DD20">
        <v>1</v>
      </c>
      <c r="DE20">
        <v>120</v>
      </c>
      <c r="DF20" s="59">
        <f>IF(INPUT!B47 = "", "",DB20+DF19)</f>
        <v>115</v>
      </c>
      <c r="DG20">
        <f>IF(INPUT!B47 = "", "", DB20*DC20+DG19)</f>
        <v>11709.5</v>
      </c>
      <c r="DH20">
        <f>IF(INPUT!B47 = "", "", DD20+DH19)</f>
        <v>116</v>
      </c>
      <c r="DI20">
        <f>IF(INPUT!B47 = "", "", DD20*DE20+DI19)</f>
        <v>970</v>
      </c>
      <c r="DJ20" s="210">
        <f>IF(INPUT!B46 = "", "", DF19/MAX($DF$3:$DF$104))</f>
        <v>0.94957983193277307</v>
      </c>
      <c r="DK20" s="210">
        <f>IF(INPUT!B46 = "", "", DG19/MAX($DG$3:$DG$104))</f>
        <v>0.94299092290631292</v>
      </c>
      <c r="DL20" s="210">
        <f>IF(INPUT!B46 = "", "", DH19/MAX($DH$3:$DH$104))</f>
        <v>0.96638655462184875</v>
      </c>
      <c r="DM20" s="210">
        <f>IF(INPUT!B46 = "", "", DI19/MAX($DI$3:$DI$104))</f>
        <v>0.52083333333333337</v>
      </c>
      <c r="DN20">
        <f>IF(INPUT!B47 = "", "", (DJ21-DJ20)*(DK21+DK20)/2)</f>
        <v>1.6007355831805806E-2</v>
      </c>
      <c r="DO20">
        <f>IF(INPUT!B47 = "", "", (DL21-DL20)*(DM21+DM20)/2)</f>
        <v>4.6856978085351624E-3</v>
      </c>
      <c r="DQ20" s="310">
        <f>IF(INPUT!A47 = "", "", INPUT!B47)</f>
        <v>2</v>
      </c>
      <c r="DR20">
        <f>IF(INPUT!A47 = "", "", OUTPUT!D21*OUTPUT!L21 +OUTPUT!E21*OUTPUT!N21)</f>
        <v>7.0000000000000007E-2</v>
      </c>
      <c r="DS20">
        <v>19</v>
      </c>
      <c r="DT20">
        <v>0.89300000000000002</v>
      </c>
      <c r="DU20">
        <f>IF(INPUT!A47 = "", "", DS20+DU19)</f>
        <v>80</v>
      </c>
      <c r="DV20">
        <f>IF(INPUT!A47 = "", "", DS20*DT20+DV19)</f>
        <v>23.361333333333331</v>
      </c>
      <c r="DW20" s="210">
        <f>IF(INPUT!A46 = "", "", DU19/MAX($DU$3:$DU$104))</f>
        <v>0.39869281045751637</v>
      </c>
      <c r="DX20" s="210">
        <f>IF(INPUT!B46 = "", "", DV19/MAX($DV$3:$DV$104))</f>
        <v>6.6485978781881755E-2</v>
      </c>
      <c r="DY20" s="311">
        <f>IF(INPUT!A47 = "", "", (DW21-DW20) * (DX21+DX20) / 2 )</f>
        <v>1.9210410887792899E-2</v>
      </c>
      <c r="EA20" s="310">
        <f>IF(INPUT!A47 = "", "", INPUT!B47)</f>
        <v>2</v>
      </c>
      <c r="EB20">
        <f>IF(INPUT!A47 = "", "", OUTPUT!H21*OUTPUT!L21 + OUTPUT!I21*OUTPUT!R21)</f>
        <v>0.40666666666666668</v>
      </c>
      <c r="EC20">
        <v>3</v>
      </c>
      <c r="ED20">
        <v>2.6559999999999997</v>
      </c>
      <c r="EE20">
        <f>IF(INPUT!A47 = "", "",EC20 +EE19)</f>
        <v>31</v>
      </c>
      <c r="EF20">
        <f>IF(INPUT!A47 = "", "",EC20*ED20+EF19)</f>
        <v>25.123666666666665</v>
      </c>
      <c r="EG20" s="210">
        <f>IF(INPUT!A46 = "", "", EE19/MAX($EE$3:$EE$104))</f>
        <v>0.23529411764705882</v>
      </c>
      <c r="EH20" s="210">
        <f>IF(INPUT!A46 = "", "", EF19/MAX($EF$3:$EF$104))</f>
        <v>2.8593937420795395E-2</v>
      </c>
      <c r="EI20" s="311">
        <f>IF(INPUT!A47 = "", "", (EG21-EG20) * (EH21+EH20) / 2 )</f>
        <v>8.8825731228418271E-4</v>
      </c>
      <c r="EK20" s="310">
        <f>IF(INPUT!A47 = "", "", OUTPUT!E21)</f>
        <v>2</v>
      </c>
      <c r="EL20">
        <f>IF(INPUT!A47 = "", "", OUTPUT!N21)</f>
        <v>3.5000000000000003E-2</v>
      </c>
      <c r="EM20">
        <v>1</v>
      </c>
      <c r="EN20">
        <v>0.30333333333333329</v>
      </c>
      <c r="EO20">
        <f>IF(INPUT!A47 = "", "", EM20 + EO19)</f>
        <v>115</v>
      </c>
      <c r="EP20">
        <f>IF(INPUT!A47 = "", "", EN20*EM20+EP19)</f>
        <v>6.2536666666666658</v>
      </c>
      <c r="EQ20" s="210">
        <f>IF(INPUT!A46 = "", "", EO19/MAX($EO$3:$EO$104))</f>
        <v>0.96610169491525422</v>
      </c>
      <c r="ER20" s="210">
        <f>IF(INPUT!A46 = "", "", EP19/MAX($EP$3:$EP$104))</f>
        <v>0.80653323092215234</v>
      </c>
      <c r="ES20" s="311">
        <f>IF(INPUT!A47 = "", "", (EQ21-EQ20) * (ER21+ER20) / 2 )</f>
        <v>7.0092438088075974E-3</v>
      </c>
      <c r="EU20" s="310">
        <f>IF(INPUT!A47 = "", "", OUTPUT!I21)</f>
        <v>2</v>
      </c>
      <c r="EV20">
        <f>IF(INPUT!A47 = "", "", OUTPUT!R21)</f>
        <v>0.20333333333333334</v>
      </c>
      <c r="EW20">
        <v>1</v>
      </c>
      <c r="EX20">
        <v>0.90333333333333321</v>
      </c>
      <c r="EY20">
        <f>IF(INPUT!A47 = "", "", EW20 + EY19)</f>
        <v>115</v>
      </c>
      <c r="EZ20">
        <f>IF(INPUT!A47 = "", "", EX20*EW20+EZ19)</f>
        <v>26.631666666666664</v>
      </c>
      <c r="FA20" s="210">
        <f>IF(INPUT!A46 = "", "", EY19/MAX($EY$3:$EY$104))</f>
        <v>0.96610169491525422</v>
      </c>
      <c r="FB20" s="210">
        <f>IF(INPUT!A46 = "", "", EZ19/MAX($EZ$3:$EZ$104))</f>
        <v>0.8705042462246384</v>
      </c>
      <c r="FC20" s="311">
        <f>IF(INPUT!A47 = "", "", (FA21-FA20) * (FB21+FB20) / 2 )</f>
        <v>7.5066622344162016E-3</v>
      </c>
      <c r="FE20" s="310">
        <f>IF(INPUT!A47 = "", "", OUTPUT!E21)</f>
        <v>2</v>
      </c>
      <c r="FF20">
        <f>IF(INPUT!A47 = "", "", OUTPUT!L21)</f>
        <v>0.02</v>
      </c>
      <c r="FG20">
        <v>1</v>
      </c>
      <c r="FH20">
        <v>0.12</v>
      </c>
      <c r="FI20">
        <f>IF(INPUT!A47 = "", "", FG20+FI19)</f>
        <v>116</v>
      </c>
      <c r="FJ20">
        <f>IF(INPUT!A47 = "", "", FH20*FG20 + FJ19)</f>
        <v>0.97000000000000008</v>
      </c>
      <c r="FK20" s="210">
        <f>IF(INPUT!A46 = "", "", FI19/MAX($FI$3:$FI$103))</f>
        <v>0.97457627118644063</v>
      </c>
      <c r="FL20" s="210">
        <f>IF(INPUT!A46 = "", "", FJ19/MAX($FJ$3:$FJ$103))</f>
        <v>0.58539944903581265</v>
      </c>
      <c r="FM20" s="311">
        <f>IF(INPUT!A47 = "", "", (FK21-FK20) * (FL21+FL20) / 2 )</f>
        <v>5.3112013820797114E-3</v>
      </c>
      <c r="FO20" s="310">
        <f>IF(INPUT!A47 = "", "", OUTPUT!I21)</f>
        <v>2</v>
      </c>
      <c r="FP20">
        <f>IF(INPUT!A47 = "", "", OUTPUT!L21)</f>
        <v>0.02</v>
      </c>
      <c r="FQ20">
        <v>1</v>
      </c>
      <c r="FR20">
        <v>0.12</v>
      </c>
      <c r="FS20">
        <f>IF(INPUT!A47 = "", "", FQ20+FS19)</f>
        <v>116</v>
      </c>
      <c r="FT20">
        <f>IF(INPUT!A47 = "", "", FR20*FQ20 + FT19)</f>
        <v>0.97000000000000008</v>
      </c>
      <c r="FU20" s="210">
        <f>IF(INPUT!A46 = "", "", FS19/MAX($FS$3:$FS$104))</f>
        <v>0.97457627118644063</v>
      </c>
      <c r="FV20" s="210">
        <f>IF(INPUT!A46 = "", "", FT19/MAX($FT$3:$FT$104))</f>
        <v>0.58539944903581265</v>
      </c>
      <c r="FW20" s="311">
        <f>IF(INPUT!A47 = "", "", (FU21-FU20) * (FV21+FV20) / 2 )</f>
        <v>5.3112013820797114E-3</v>
      </c>
      <c r="FY20" s="310">
        <f>IF(INPUT!A47 = "", "", OUTPUT!L21)</f>
        <v>0.02</v>
      </c>
      <c r="FZ20">
        <f>IF(INPUT!A47 = "", "",  OUTPUT!N21 )</f>
        <v>3.5000000000000003E-2</v>
      </c>
      <c r="GA20">
        <f>IF(INPUT!A47 = "", "",  OUTPUT!R21 )</f>
        <v>0.20333333333333334</v>
      </c>
      <c r="GB20" s="311">
        <f>IF(INPUT!A47 = "", "", OUTPUT!M21)</f>
        <v>8.984375E-2</v>
      </c>
      <c r="GC20">
        <f>IF(INPUT!A47 = "", "", OUTPUT!E21*OUTPUT!L21)</f>
        <v>0.04</v>
      </c>
      <c r="GD20">
        <f>IF(INPUT!A47 = "", "", OUTPUT!E21*OUTPUT!N21)</f>
        <v>7.0000000000000007E-2</v>
      </c>
      <c r="GE20" s="311">
        <f>IF(INPUT!A47 = "", "", OUTPUT!E21*OUTPUT!M21)</f>
        <v>0.1796875</v>
      </c>
      <c r="GF20">
        <f>IF(INPUT!A47 = "", "", OUTPUT!I21*OUTPUT!L21)</f>
        <v>0.04</v>
      </c>
      <c r="GG20">
        <f>IF(INPUT!A47 = "", "", OUTPUT!I21*OUTPUT!R21)</f>
        <v>0.40666666666666668</v>
      </c>
      <c r="GH20" s="311">
        <f>IF(INPUT!A47 = "", "", OUTPUT!I21*OUTPUT!M21)</f>
        <v>0.1796875</v>
      </c>
    </row>
    <row r="21" spans="1:190" x14ac:dyDescent="0.35">
      <c r="A21" s="62">
        <v>19</v>
      </c>
      <c r="B21" s="330">
        <f>SUMIF(NASA_results!$D$2:$D$745, A21, NASA_results!$E$2:$E$745) /31</f>
        <v>23.389354838709675</v>
      </c>
      <c r="C21" s="331">
        <f>SUMIF(NASA_results!$D$746:$D$1417, A21, NASA_results!$E$746:$E$1417)/28</f>
        <v>23.131785714285712</v>
      </c>
      <c r="D21" s="331">
        <f>SUMIF(NASA_results!$D$1418:$D$2161, A21, NASA_results!$E$1418:$E$2161)/31</f>
        <v>22.30516129032258</v>
      </c>
      <c r="E21" s="331">
        <f>SUMIF(NASA_results!$D$2162:$D$2881, A21, NASA_results!$E$2162:$E$2881)/30</f>
        <v>21.409333333333326</v>
      </c>
      <c r="F21" s="331">
        <f>SUMIF(NASA_results!$D$2882:$D$3625, A21, NASA_results!$E$2882:$E$3625)/31</f>
        <v>18.506129032258062</v>
      </c>
      <c r="G21" s="331">
        <f>SUMIF(NASA_results!$D$3626:$D$4345, A21, NASA_results!$E$3626:$E$4345)/30</f>
        <v>17.524999999999999</v>
      </c>
      <c r="H21" s="331">
        <f>SUMIF(NASA_results!$D$4346:$D$5089, A21, NASA_results!$E$4346:$E$5089)/31</f>
        <v>17.890322580645158</v>
      </c>
      <c r="I21" s="331">
        <f>SUMIF(NASA_results!$D$5090:$D$5833,A21, NASA_results!$E$5090:$E$5833)/31</f>
        <v>19.833870967741937</v>
      </c>
      <c r="J21" s="331">
        <f>SUMIF(NASA_results!$D$5834:$D$6553,A21,NASA_results!$E$5834:$E$6553)/30</f>
        <v>21.892666666666663</v>
      </c>
      <c r="K21" s="331">
        <f>SUMIF(NASA_results!$D$6554:$D$7297,A21,NASA_results!$E$6554:$E$7297)/31</f>
        <v>24.184193548387096</v>
      </c>
      <c r="L21" s="331">
        <f>SUMIF(NASA_results!$D$7298:$D$8017,A21,NASA_results!$E$7298:$E$8017)/30</f>
        <v>26.309333333333335</v>
      </c>
      <c r="M21" s="332">
        <f>SUMIF(NASA_results!$D$8018:$D$8761, A21, NASA_results!$E$8018:$E$8761)/31</f>
        <v>25.700645161290318</v>
      </c>
      <c r="Q21" s="113" t="s">
        <v>313</v>
      </c>
      <c r="R21" t="str">
        <f t="shared" ref="R21:AC21" si="26">R10&amp;","&amp;1440</f>
        <v>1079,1440</v>
      </c>
      <c r="S21" t="str">
        <f t="shared" si="26"/>
        <v>1075,1440</v>
      </c>
      <c r="T21" t="str">
        <f t="shared" si="26"/>
        <v>1059,1440</v>
      </c>
      <c r="U21" t="str">
        <f t="shared" si="26"/>
        <v>1039,1440</v>
      </c>
      <c r="V21" t="str">
        <f t="shared" si="26"/>
        <v>1027,1440</v>
      </c>
      <c r="W21" t="str">
        <f t="shared" si="26"/>
        <v>1026,1440</v>
      </c>
      <c r="X21" t="str">
        <f t="shared" si="26"/>
        <v>1034,1440</v>
      </c>
      <c r="Y21" t="str">
        <f t="shared" si="26"/>
        <v>1040,1440</v>
      </c>
      <c r="Z21" t="str">
        <f t="shared" si="26"/>
        <v>1041,1440</v>
      </c>
      <c r="AA21" t="str">
        <f t="shared" si="26"/>
        <v>1043,1440</v>
      </c>
      <c r="AB21" t="str">
        <f t="shared" si="26"/>
        <v>1052,1440</v>
      </c>
      <c r="AC21" s="112" t="str">
        <f t="shared" si="26"/>
        <v>1067,1440</v>
      </c>
      <c r="AF21" s="5" t="str">
        <f>DSS!CG21</f>
        <v>SHD_BATT_4</v>
      </c>
      <c r="AG21" s="5">
        <f>DSS!CH21</f>
        <v>2</v>
      </c>
      <c r="AH21" s="5">
        <f>DSS!CI21</f>
        <v>1</v>
      </c>
      <c r="AI21" s="5">
        <f>DSS!CJ21</f>
        <v>2</v>
      </c>
      <c r="AJ21" s="5">
        <f>DSS!CK21</f>
        <v>1</v>
      </c>
      <c r="AK21" s="5">
        <f>DSS!CL21</f>
        <v>2</v>
      </c>
      <c r="AL21" s="5">
        <f>DSS!CM21</f>
        <v>2</v>
      </c>
      <c r="AM21">
        <f t="shared" si="3"/>
        <v>0</v>
      </c>
      <c r="AN21" s="5">
        <f t="shared" si="6"/>
        <v>0</v>
      </c>
      <c r="AO21">
        <f t="shared" si="4"/>
        <v>1</v>
      </c>
      <c r="AP21">
        <f t="shared" si="7"/>
        <v>1</v>
      </c>
      <c r="AQ21" s="180" t="str">
        <f t="shared" si="14"/>
        <v/>
      </c>
      <c r="AR21" s="180" t="str">
        <f t="shared" si="8"/>
        <v/>
      </c>
      <c r="AS21" s="178" t="s">
        <v>479</v>
      </c>
      <c r="AT21" t="str">
        <f t="shared" si="9"/>
        <v/>
      </c>
      <c r="AU21" s="181">
        <v>2</v>
      </c>
      <c r="AV21" t="str">
        <f t="shared" si="10"/>
        <v/>
      </c>
      <c r="AW21" s="180">
        <v>2</v>
      </c>
      <c r="AX21" s="180" t="str">
        <f t="shared" si="11"/>
        <v/>
      </c>
      <c r="AY21" s="180" t="str">
        <f t="shared" si="12"/>
        <v/>
      </c>
      <c r="AZ21" s="178" t="s">
        <v>466</v>
      </c>
      <c r="BB21" t="str">
        <f t="shared" si="15"/>
        <v/>
      </c>
      <c r="BC21" s="181">
        <v>2</v>
      </c>
      <c r="BF21" t="str">
        <f t="shared" si="16"/>
        <v/>
      </c>
      <c r="BG21">
        <v>1</v>
      </c>
      <c r="CK21" s="113" t="str">
        <f>IF(INPUT!A48 = "", "", INPUT!A48)</f>
        <v>SHD_BATT_4</v>
      </c>
      <c r="CL21">
        <f>IF(INPUT!A48 = "", "", DSS!S21)</f>
        <v>1</v>
      </c>
      <c r="CM21">
        <f>IF(INPUT!A48 = "", "",MIN(DSS!F21:G21))</f>
        <v>4</v>
      </c>
      <c r="CN21">
        <f>IF(INPUT!A48 = "", "",DSS!I21)</f>
        <v>5</v>
      </c>
      <c r="CO21">
        <f>IF(INPUT!A48 = "", "",DSS!H21)</f>
        <v>4</v>
      </c>
      <c r="CP21" s="112">
        <f>IF(INPUT!A48 = "", "",AVERAGE(DSS!J21:L21))</f>
        <v>5</v>
      </c>
      <c r="CQ21" s="112"/>
      <c r="CR21">
        <f>IF(INPUT!A48 = "", "",DSS!T21)</f>
        <v>1</v>
      </c>
      <c r="CS21">
        <v>5</v>
      </c>
      <c r="CT21">
        <v>5</v>
      </c>
      <c r="CU21">
        <v>5</v>
      </c>
      <c r="CV21" s="112">
        <v>5</v>
      </c>
      <c r="CX21">
        <f>IF(INPUT!B48 = "", "", INPUT!B48)</f>
        <v>2</v>
      </c>
      <c r="CY21">
        <f>IF(INPUT!B48 = "", "", INPUT!I48)</f>
        <v>115</v>
      </c>
      <c r="CZ21">
        <f>IF(INPUT!B48 = "", "", INPUT!B48)</f>
        <v>2</v>
      </c>
      <c r="DA21">
        <f>IF(INPUT!B48 = "", "", DSS!BS21)</f>
        <v>50</v>
      </c>
      <c r="DB21">
        <v>2</v>
      </c>
      <c r="DC21">
        <v>115</v>
      </c>
      <c r="DD21">
        <v>1</v>
      </c>
      <c r="DE21">
        <v>168</v>
      </c>
      <c r="DF21" s="59">
        <f>IF(INPUT!B48 = "", "",DB21+DF20)</f>
        <v>117</v>
      </c>
      <c r="DG21">
        <f>IF(INPUT!B48 = "", "", DB21*DC21+DG20)</f>
        <v>11939.5</v>
      </c>
      <c r="DH21">
        <f>IF(INPUT!B48 = "", "", DD21+DH20)</f>
        <v>117</v>
      </c>
      <c r="DI21">
        <f>IF(INPUT!B48 = "", "", DD21*DE21+DI20)</f>
        <v>1138</v>
      </c>
      <c r="DJ21" s="210">
        <f>IF(INPUT!B47 = "", "", DF20/MAX($DF$3:$DF$104))</f>
        <v>0.96638655462184875</v>
      </c>
      <c r="DK21" s="210">
        <f>IF(INPUT!B47 = "", "", DG20/MAX($DG$3:$DG$104))</f>
        <v>0.9618844210785723</v>
      </c>
      <c r="DL21" s="210">
        <f>IF(INPUT!B47 = "", "", DH20/MAX($DH$3:$DH$104))</f>
        <v>0.97478991596638653</v>
      </c>
      <c r="DM21" s="210">
        <f>IF(INPUT!B47 = "", "", DI20/MAX($DI$3:$DI$104))</f>
        <v>0.59436274509803921</v>
      </c>
      <c r="DN21">
        <f>IF(INPUT!B48 = "", "", (DJ22-DJ21)*(DK22+DK21)/2)</f>
        <v>1.6324893616213421E-2</v>
      </c>
      <c r="DO21">
        <f>IF(INPUT!B48 = "", "", (DL22-DL21)*(DM22+DM21)/2)</f>
        <v>5.4271708683473188E-3</v>
      </c>
      <c r="DQ21" s="310">
        <f>IF(INPUT!A48 = "", "", INPUT!B48)</f>
        <v>2</v>
      </c>
      <c r="DR21">
        <f>IF(INPUT!A48 = "", "", OUTPUT!D22*OUTPUT!L22 +OUTPUT!E22*OUTPUT!N22)</f>
        <v>0.122</v>
      </c>
      <c r="DS21">
        <v>4</v>
      </c>
      <c r="DT21">
        <v>0.94133333333333336</v>
      </c>
      <c r="DU21">
        <f>IF(INPUT!A48 = "", "", DS21+DU20)</f>
        <v>84</v>
      </c>
      <c r="DV21">
        <f>IF(INPUT!A48 = "", "", DS21*DT21+DV20)</f>
        <v>27.126666666666665</v>
      </c>
      <c r="DW21" s="210">
        <f>IF(INPUT!A47 = "", "", DU20/MAX($DU$3:$DU$104))</f>
        <v>0.52287581699346408</v>
      </c>
      <c r="DX21" s="210">
        <f>IF(INPUT!B47 = "", "", DV20/MAX($DV$3:$DV$104))</f>
        <v>0.24290274393730912</v>
      </c>
      <c r="DY21" s="311">
        <f>IF(INPUT!A48 = "", "", (DW22-DW21) * (DX22+DX21) / 2 )</f>
        <v>6.8621708492704403E-3</v>
      </c>
      <c r="EA21" s="310">
        <f>IF(INPUT!A48 = "", "", INPUT!B48)</f>
        <v>2</v>
      </c>
      <c r="EB21">
        <f>IF(INPUT!A48 = "", "", OUTPUT!H22*OUTPUT!L22 + OUTPUT!I22*OUTPUT!R22)</f>
        <v>0.45066666666666666</v>
      </c>
      <c r="EC21">
        <v>19</v>
      </c>
      <c r="ED21">
        <v>4.0153333333333334</v>
      </c>
      <c r="EE21">
        <f>IF(INPUT!A48 = "", "",EC21 +EE20)</f>
        <v>50</v>
      </c>
      <c r="EF21">
        <f>IF(INPUT!A48 = "", "",EC21*ED21+EF20)</f>
        <v>101.41500000000001</v>
      </c>
      <c r="EG21" s="210">
        <f>IF(INPUT!A47 = "", "", EE20/MAX($EE$3:$EE$104))</f>
        <v>0.26050420168067229</v>
      </c>
      <c r="EH21" s="210">
        <f>IF(INPUT!A47 = "", "", EF20/MAX($EF$3:$EF$104))</f>
        <v>4.1874476020416378E-2</v>
      </c>
      <c r="EI21" s="311">
        <f>IF(INPUT!A48 = "", "", (EG22-EG21) * (EH22+EH21) / 2 )</f>
        <v>1.6837060053878094E-2</v>
      </c>
      <c r="EK21" s="310">
        <f>IF(INPUT!A48 = "", "", OUTPUT!E22)</f>
        <v>2</v>
      </c>
      <c r="EL21">
        <f>IF(INPUT!A48 = "", "", OUTPUT!N22)</f>
        <v>6.0999999999999999E-2</v>
      </c>
      <c r="EM21">
        <v>1</v>
      </c>
      <c r="EN21">
        <v>0.30333333333333329</v>
      </c>
      <c r="EO21">
        <f>IF(INPUT!A48 = "", "", EM21 + EO20)</f>
        <v>116</v>
      </c>
      <c r="EP21">
        <f>IF(INPUT!A48 = "", "", EN21*EM21+EP20)</f>
        <v>6.5569999999999995</v>
      </c>
      <c r="EQ21" s="210">
        <f>IF(INPUT!A47 = "", "", EO20/MAX($EO$3:$EO$104))</f>
        <v>0.97457627118644063</v>
      </c>
      <c r="ER21" s="210">
        <f>IF(INPUT!A47 = "", "", EP20/MAX($EP$3:$EP$104))</f>
        <v>0.84764830795644508</v>
      </c>
      <c r="ES21" s="311">
        <f>IF(INPUT!A48 = "", "", (EQ22-EQ21) * (ER22+ER21) / 2 )</f>
        <v>7.3576766650305129E-3</v>
      </c>
      <c r="EU21" s="310">
        <f>IF(INPUT!A48 = "", "", OUTPUT!I22)</f>
        <v>2</v>
      </c>
      <c r="EV21">
        <f>IF(INPUT!A48 = "", "", OUTPUT!R22)</f>
        <v>0.22533333333333333</v>
      </c>
      <c r="EW21">
        <v>1</v>
      </c>
      <c r="EX21">
        <v>0.90333333333333321</v>
      </c>
      <c r="EY21">
        <f>IF(INPUT!A48 = "", "", EW21 + EY20)</f>
        <v>116</v>
      </c>
      <c r="EZ21">
        <f>IF(INPUT!A48 = "", "", EX21*EW21+EZ20)</f>
        <v>27.534999999999997</v>
      </c>
      <c r="FA21" s="210">
        <f>IF(INPUT!A47 = "", "", EY20/MAX($EY$3:$EY$104))</f>
        <v>0.97457627118644063</v>
      </c>
      <c r="FB21" s="210">
        <f>IF(INPUT!A47 = "", "", EZ20/MAX($EZ$3:$EZ$104))</f>
        <v>0.90106804109758998</v>
      </c>
      <c r="FC21" s="311">
        <f>IF(INPUT!A48 = "", "", (FA22-FA21) * (FB22+FB21) / 2 )</f>
        <v>7.7656774452040285E-3</v>
      </c>
      <c r="FE21" s="310">
        <f>IF(INPUT!A48 = "", "", OUTPUT!E22)</f>
        <v>2</v>
      </c>
      <c r="FF21">
        <f>IF(INPUT!A48 = "", "", OUTPUT!L22)</f>
        <v>0.05</v>
      </c>
      <c r="FG21">
        <v>1</v>
      </c>
      <c r="FH21">
        <v>0.16800000000000001</v>
      </c>
      <c r="FI21">
        <f>IF(INPUT!A48 = "", "", FG21+FI20)</f>
        <v>117</v>
      </c>
      <c r="FJ21">
        <f>IF(INPUT!A48 = "", "", FH21*FG21 + FJ20)</f>
        <v>1.1380000000000001</v>
      </c>
      <c r="FK21" s="210">
        <f>IF(INPUT!A47 = "", "", FI20/MAX($FI$3:$FI$103))</f>
        <v>0.98305084745762716</v>
      </c>
      <c r="FL21" s="210">
        <f>IF(INPUT!A47 = "", "", FJ20/MAX($FJ$3:$FJ$103))</f>
        <v>0.66804407713498615</v>
      </c>
      <c r="FM21" s="311">
        <f>IF(INPUT!A48 = "", "", (FK22-FK21) * (FL22+FL21) / 2 )</f>
        <v>6.1516552271559805E-3</v>
      </c>
      <c r="FO21" s="310">
        <f>IF(INPUT!A48 = "", "", OUTPUT!I22)</f>
        <v>2</v>
      </c>
      <c r="FP21">
        <f>IF(INPUT!A48 = "", "", OUTPUT!L22)</f>
        <v>0.05</v>
      </c>
      <c r="FQ21">
        <v>1</v>
      </c>
      <c r="FR21">
        <v>0.16800000000000001</v>
      </c>
      <c r="FS21">
        <f>IF(INPUT!A48 = "", "", FQ21+FS20)</f>
        <v>117</v>
      </c>
      <c r="FT21">
        <f>IF(INPUT!A48 = "", "", FR21*FQ21 + FT20)</f>
        <v>1.1380000000000001</v>
      </c>
      <c r="FU21" s="210">
        <f>IF(INPUT!A47 = "", "", FS20/MAX($FS$3:$FS$104))</f>
        <v>0.98305084745762716</v>
      </c>
      <c r="FV21" s="210">
        <f>IF(INPUT!A47 = "", "", FT20/MAX($FT$3:$FT$104))</f>
        <v>0.66804407713498615</v>
      </c>
      <c r="FW21" s="311">
        <f>IF(INPUT!A48 = "", "", (FU22-FU21) * (FV22+FV21) / 2 )</f>
        <v>6.1516552271559805E-3</v>
      </c>
      <c r="FY21" s="310">
        <f>IF(INPUT!A48 = "", "", OUTPUT!L22)</f>
        <v>0.05</v>
      </c>
      <c r="FZ21">
        <f>IF(INPUT!A48 = "", "",  OUTPUT!N22 )</f>
        <v>6.0999999999999999E-2</v>
      </c>
      <c r="GA21">
        <f>IF(INPUT!A48 = "", "",  OUTPUT!R22 )</f>
        <v>0.22533333333333333</v>
      </c>
      <c r="GB21" s="311">
        <f>IF(INPUT!A48 = "", "", OUTPUT!M22)</f>
        <v>0.1796875</v>
      </c>
      <c r="GC21">
        <f>IF(INPUT!A48 = "", "", OUTPUT!E22*OUTPUT!L22)</f>
        <v>0.1</v>
      </c>
      <c r="GD21">
        <f>IF(INPUT!A48 = "", "", OUTPUT!E22*OUTPUT!N22)</f>
        <v>0.122</v>
      </c>
      <c r="GE21" s="311">
        <f>IF(INPUT!A48 = "", "", OUTPUT!E22*OUTPUT!M22)</f>
        <v>0.359375</v>
      </c>
      <c r="GF21">
        <f>IF(INPUT!A48 = "", "", OUTPUT!I22*OUTPUT!L22)</f>
        <v>0.1</v>
      </c>
      <c r="GG21">
        <f>IF(INPUT!A48 = "", "", OUTPUT!I22*OUTPUT!R22)</f>
        <v>0.45066666666666666</v>
      </c>
      <c r="GH21" s="311">
        <f>IF(INPUT!A48 = "", "", OUTPUT!I22*OUTPUT!M22)</f>
        <v>0.359375</v>
      </c>
    </row>
    <row r="22" spans="1:190" x14ac:dyDescent="0.35">
      <c r="A22" s="62">
        <v>20</v>
      </c>
      <c r="B22" s="330">
        <f>SUMIF(NASA_results!$D$2:$D$745, A22, NASA_results!$E$2:$E$745) /31</f>
        <v>23.015161290322581</v>
      </c>
      <c r="C22" s="331">
        <f>SUMIF(NASA_results!$D$746:$D$1417, A22, NASA_results!$E$746:$E$1417)/28</f>
        <v>22.791071428571428</v>
      </c>
      <c r="D22" s="331">
        <f>SUMIF(NASA_results!$D$1418:$D$2161, A22, NASA_results!$E$1418:$E$2161)/31</f>
        <v>22.033225806451611</v>
      </c>
      <c r="E22" s="331">
        <f>SUMIF(NASA_results!$D$2162:$D$2881, A22, NASA_results!$E$2162:$E$2881)/30</f>
        <v>21.134333333333338</v>
      </c>
      <c r="F22" s="331">
        <f>SUMIF(NASA_results!$D$2882:$D$3625, A22, NASA_results!$E$2882:$E$3625)/31</f>
        <v>17.993225806451616</v>
      </c>
      <c r="G22" s="331">
        <f>SUMIF(NASA_results!$D$3626:$D$4345, A22, NASA_results!$E$3626:$E$4345)/30</f>
        <v>16.995000000000001</v>
      </c>
      <c r="H22" s="331">
        <f>SUMIF(NASA_results!$D$4346:$D$5089, A22, NASA_results!$E$4346:$E$5089)/31</f>
        <v>17.30806451612904</v>
      </c>
      <c r="I22" s="331">
        <f>SUMIF(NASA_results!$D$5090:$D$5833,A22, NASA_results!$E$5090:$E$5833)/31</f>
        <v>19.03387096774193</v>
      </c>
      <c r="J22" s="331">
        <f>SUMIF(NASA_results!$D$5834:$D$6553,A22,NASA_results!$E$5834:$E$6553)/30</f>
        <v>20.954333333333334</v>
      </c>
      <c r="K22" s="331">
        <f>SUMIF(NASA_results!$D$6554:$D$7297,A22,NASA_results!$E$6554:$E$7297)/31</f>
        <v>23.137096774193559</v>
      </c>
      <c r="L22" s="331">
        <f>SUMIF(NASA_results!$D$7298:$D$8017,A22,NASA_results!$E$7298:$E$8017)/30</f>
        <v>25.206666666666663</v>
      </c>
      <c r="M22" s="332">
        <f>SUMIF(NASA_results!$D$8018:$D$8761, A22, NASA_results!$E$8018:$E$8761)/31</f>
        <v>24.859032258064516</v>
      </c>
      <c r="Q22" s="73" t="s">
        <v>314</v>
      </c>
      <c r="R22" s="109" t="str">
        <f t="shared" ref="R22:AC22" si="27">0&amp;","&amp;R9</f>
        <v>0,310</v>
      </c>
      <c r="S22" s="109" t="str">
        <f t="shared" si="27"/>
        <v>0,324</v>
      </c>
      <c r="T22" s="109" t="str">
        <f t="shared" si="27"/>
        <v>0,329</v>
      </c>
      <c r="U22" s="109" t="str">
        <f t="shared" si="27"/>
        <v>0,331</v>
      </c>
      <c r="V22" s="109" t="str">
        <f t="shared" si="27"/>
        <v>0,337</v>
      </c>
      <c r="W22" s="109" t="str">
        <f t="shared" si="27"/>
        <v>0,345</v>
      </c>
      <c r="X22" s="109" t="str">
        <f t="shared" si="27"/>
        <v>0,349</v>
      </c>
      <c r="Y22" s="109" t="str">
        <f t="shared" si="27"/>
        <v>0,340</v>
      </c>
      <c r="Z22" s="109" t="str">
        <f t="shared" si="27"/>
        <v>0,320</v>
      </c>
      <c r="AA22" s="109" t="str">
        <f t="shared" si="27"/>
        <v>0,299</v>
      </c>
      <c r="AB22" s="109" t="str">
        <f t="shared" si="27"/>
        <v>0,288</v>
      </c>
      <c r="AC22" s="110" t="str">
        <f t="shared" si="27"/>
        <v>0,294</v>
      </c>
      <c r="AF22" s="5" t="str">
        <f>DSS!CG22</f>
        <v>SHD_BATT_5</v>
      </c>
      <c r="AG22" s="5">
        <f>DSS!CH22</f>
        <v>1</v>
      </c>
      <c r="AH22" s="5">
        <f>DSS!CI22</f>
        <v>1</v>
      </c>
      <c r="AI22" s="5">
        <f>DSS!CJ22</f>
        <v>1</v>
      </c>
      <c r="AJ22" s="5">
        <f>DSS!CK22</f>
        <v>1</v>
      </c>
      <c r="AK22" s="5">
        <f>DSS!CL22</f>
        <v>1</v>
      </c>
      <c r="AL22" s="5">
        <f>DSS!CM22</f>
        <v>2</v>
      </c>
      <c r="AM22">
        <f t="shared" si="3"/>
        <v>0</v>
      </c>
      <c r="AN22" s="5">
        <f t="shared" si="6"/>
        <v>0</v>
      </c>
      <c r="AO22">
        <f t="shared" si="4"/>
        <v>1</v>
      </c>
      <c r="AP22">
        <f t="shared" si="7"/>
        <v>1</v>
      </c>
      <c r="AQ22" s="180" t="str">
        <f t="shared" si="14"/>
        <v/>
      </c>
      <c r="AR22" s="180" t="str">
        <f t="shared" si="8"/>
        <v/>
      </c>
      <c r="AS22" s="178" t="s">
        <v>467</v>
      </c>
      <c r="AT22" t="str">
        <f t="shared" si="9"/>
        <v/>
      </c>
      <c r="AU22" s="181">
        <v>2</v>
      </c>
      <c r="AV22" t="str">
        <f t="shared" si="10"/>
        <v/>
      </c>
      <c r="AW22" s="180">
        <v>2</v>
      </c>
      <c r="AX22" s="180" t="str">
        <f t="shared" si="11"/>
        <v/>
      </c>
      <c r="AY22" s="180" t="str">
        <f t="shared" si="12"/>
        <v/>
      </c>
      <c r="AZ22" s="178" t="s">
        <v>471</v>
      </c>
      <c r="BB22" t="str">
        <f t="shared" si="15"/>
        <v/>
      </c>
      <c r="BC22">
        <v>2</v>
      </c>
      <c r="BF22" t="str">
        <f t="shared" si="16"/>
        <v/>
      </c>
      <c r="BG22">
        <v>1</v>
      </c>
      <c r="CK22" s="113" t="str">
        <f>IF(INPUT!A49 = "", "", INPUT!A49)</f>
        <v>SHD_BATT_5</v>
      </c>
      <c r="CL22">
        <f>IF(INPUT!A49 = "", "", DSS!S22)</f>
        <v>0</v>
      </c>
      <c r="CM22">
        <f>IF(INPUT!A49 = "", "",MIN(DSS!F22:G22))</f>
        <v>1</v>
      </c>
      <c r="CN22">
        <f>IF(INPUT!A49 = "", "",DSS!I22)</f>
        <v>5</v>
      </c>
      <c r="CO22">
        <f>IF(INPUT!A49 = "", "",DSS!H22)</f>
        <v>4</v>
      </c>
      <c r="CP22" s="112">
        <f>IF(INPUT!A49 = "", "",AVERAGE(DSS!J22:L22))</f>
        <v>5</v>
      </c>
      <c r="CQ22" s="112"/>
      <c r="CR22">
        <f>IF(INPUT!A49 = "", "",DSS!T22)</f>
        <v>0</v>
      </c>
      <c r="CS22">
        <v>5</v>
      </c>
      <c r="CT22">
        <v>5</v>
      </c>
      <c r="CU22">
        <v>5</v>
      </c>
      <c r="CV22" s="112">
        <v>5</v>
      </c>
      <c r="CX22">
        <f>IF(INPUT!B49 = "", "", INPUT!B49)</f>
        <v>1</v>
      </c>
      <c r="CY22">
        <f>IF(INPUT!B49 = "", "", INPUT!I49)</f>
        <v>115</v>
      </c>
      <c r="CZ22">
        <f>IF(INPUT!B49 = "", "", INPUT!B49)</f>
        <v>1</v>
      </c>
      <c r="DA22">
        <f>IF(INPUT!B49 = "", "", DSS!BS22)</f>
        <v>0</v>
      </c>
      <c r="DB22">
        <v>1</v>
      </c>
      <c r="DC22">
        <v>115</v>
      </c>
      <c r="DD22">
        <v>1</v>
      </c>
      <c r="DE22">
        <v>180</v>
      </c>
      <c r="DF22" s="59">
        <f>IF(INPUT!B49 = "", "",DB22+DF21)</f>
        <v>118</v>
      </c>
      <c r="DG22">
        <f>IF(INPUT!B49 = "", "", DB22*DC22+DG21)</f>
        <v>12054.5</v>
      </c>
      <c r="DH22">
        <f>IF(INPUT!B49 = "", "", DD22+DH21)</f>
        <v>118</v>
      </c>
      <c r="DI22">
        <f>IF(INPUT!B49 = "", "", DD22*DE22+DI21)</f>
        <v>1318</v>
      </c>
      <c r="DJ22" s="210">
        <f>IF(INPUT!B48 = "", "", DF21/MAX($DF$3:$DF$104))</f>
        <v>0.98319327731092432</v>
      </c>
      <c r="DK22" s="210">
        <f>IF(INPUT!B48 = "", "", DG21/MAX($DG$3:$DG$104))</f>
        <v>0.98077791925083169</v>
      </c>
      <c r="DL22" s="210">
        <f>IF(INPUT!B48 = "", "", DH21/MAX($DH$3:$DH$104))</f>
        <v>0.98319327731092432</v>
      </c>
      <c r="DM22" s="210">
        <f>IF(INPUT!B48 = "", "", DI21/MAX($DI$3:$DI$104))</f>
        <v>0.69730392156862742</v>
      </c>
      <c r="DN22">
        <f>IF(INPUT!B49 = "", "", (DJ23-DJ22)*(DK23+DK22)/2)</f>
        <v>8.2815234772597151E-3</v>
      </c>
      <c r="DO22">
        <f>IF(INPUT!B49 = "", "", (DL23-DL22)*(DM23+DM22)/2)</f>
        <v>6.3231174822870936E-3</v>
      </c>
      <c r="DQ22" s="310">
        <f>IF(INPUT!A49 = "", "", INPUT!B49)</f>
        <v>1</v>
      </c>
      <c r="DR22">
        <f>IF(INPUT!A49 = "", "", OUTPUT!D23*OUTPUT!L23 +OUTPUT!E23*OUTPUT!N23)</f>
        <v>2.9000000000000001E-2</v>
      </c>
      <c r="DS22">
        <v>34</v>
      </c>
      <c r="DT22">
        <v>0.9860000000000001</v>
      </c>
      <c r="DU22">
        <f>IF(INPUT!A49 = "", "", DS22+DU21)</f>
        <v>118</v>
      </c>
      <c r="DV22">
        <f>IF(INPUT!A49 = "", "", DS22*DT22+DV21)</f>
        <v>60.650666666666666</v>
      </c>
      <c r="DW22" s="210">
        <f>IF(INPUT!A48 = "", "", DU21/MAX($DU$3:$DU$104))</f>
        <v>0.5490196078431373</v>
      </c>
      <c r="DX22" s="210">
        <f>IF(INPUT!B48 = "", "", DV21/MAX($DV$3:$DV$104))</f>
        <v>0.28205332603187916</v>
      </c>
      <c r="DY22" s="311">
        <f>IF(INPUT!A49 = "", "", (DW23-DW22) * (DX23+DX22) / 2 )</f>
        <v>0.10140857219986729</v>
      </c>
      <c r="EA22" s="310">
        <f>IF(INPUT!A49 = "", "", INPUT!B49)</f>
        <v>1</v>
      </c>
      <c r="EB22">
        <f>IF(INPUT!A49 = "", "", OUTPUT!H23*OUTPUT!L23 + OUTPUT!I23*OUTPUT!R23)</f>
        <v>0.21133333333333335</v>
      </c>
      <c r="EC22">
        <v>34</v>
      </c>
      <c r="ED22">
        <v>7.0493333333333332</v>
      </c>
      <c r="EE22">
        <f>IF(INPUT!A49 = "", "",EC22 +EE21)</f>
        <v>84</v>
      </c>
      <c r="EF22">
        <f>IF(INPUT!A49 = "", "",EC22*ED22+EF21)</f>
        <v>341.09233333333333</v>
      </c>
      <c r="EG22" s="210">
        <f>IF(INPUT!A48 = "", "", EE21/MAX($EE$3:$EE$104))</f>
        <v>0.42016806722689076</v>
      </c>
      <c r="EH22" s="210">
        <f>IF(INPUT!A48 = "", "", EF21/MAX($EF$3:$EF$104))</f>
        <v>0.16903185518079344</v>
      </c>
      <c r="EI22" s="311">
        <f>IF(INPUT!A49 = "", "", (EG23-EG22) * (EH23+EH22) / 2 )</f>
        <v>0.10536316195045689</v>
      </c>
      <c r="EK22" s="310">
        <f>IF(INPUT!A49 = "", "", OUTPUT!E23)</f>
        <v>1</v>
      </c>
      <c r="EL22">
        <f>IF(INPUT!A49 = "", "", OUTPUT!N23)</f>
        <v>2.9000000000000001E-2</v>
      </c>
      <c r="EM22">
        <v>1</v>
      </c>
      <c r="EN22">
        <v>0.34333333333333332</v>
      </c>
      <c r="EO22">
        <f>IF(INPUT!A49 = "", "", EM22 + EO21)</f>
        <v>117</v>
      </c>
      <c r="EP22">
        <f>IF(INPUT!A49 = "", "", EN22*EM22+EP21)</f>
        <v>6.9003333333333332</v>
      </c>
      <c r="EQ22" s="210">
        <f>IF(INPUT!A48 = "", "", EO21/MAX($EO$3:$EO$104))</f>
        <v>0.98305084745762716</v>
      </c>
      <c r="ER22" s="210">
        <f>IF(INPUT!A48 = "", "", EP21/MAX($EP$3:$EP$104))</f>
        <v>0.88876338499073781</v>
      </c>
      <c r="ES22" s="311">
        <f>IF(INPUT!A49 = "", "", (EQ23-EQ22) * (ER23+ER22) / 2 )</f>
        <v>7.7290831161690252E-3</v>
      </c>
      <c r="EU22" s="310">
        <f>IF(INPUT!A49 = "", "", OUTPUT!I23)</f>
        <v>1</v>
      </c>
      <c r="EV22">
        <f>IF(INPUT!A49 = "", "", OUTPUT!R23)</f>
        <v>0.21133333333333335</v>
      </c>
      <c r="EW22">
        <v>1</v>
      </c>
      <c r="EX22">
        <v>0.94333333333333325</v>
      </c>
      <c r="EY22">
        <f>IF(INPUT!A49 = "", "", EW22 + EY21)</f>
        <v>117</v>
      </c>
      <c r="EZ22">
        <f>IF(INPUT!A49 = "", "", EX22*EW22+EZ21)</f>
        <v>28.478333333333328</v>
      </c>
      <c r="FA22" s="210">
        <f>IF(INPUT!A48 = "", "", EY21/MAX($EY$3:$EY$104))</f>
        <v>0.98305084745762716</v>
      </c>
      <c r="FB22" s="210">
        <f>IF(INPUT!A48 = "", "", EZ21/MAX($EZ$3:$EZ$104))</f>
        <v>0.93163183597054156</v>
      </c>
      <c r="FC22" s="311">
        <f>IF(INPUT!A49 = "", "", (FA23-FA22) * (FB23+FB22) / 2 )</f>
        <v>8.0304273101050316E-3</v>
      </c>
      <c r="FE22" s="310">
        <f>IF(INPUT!A49 = "", "", OUTPUT!E23)</f>
        <v>1</v>
      </c>
      <c r="FF22">
        <f>IF(INPUT!A49 = "", "", OUTPUT!L23)</f>
        <v>0</v>
      </c>
      <c r="FG22">
        <v>0</v>
      </c>
      <c r="FH22">
        <v>0.18</v>
      </c>
      <c r="FI22">
        <f>IF(INPUT!A49 = "", "", FG22+FI21)</f>
        <v>117</v>
      </c>
      <c r="FJ22">
        <f>IF(INPUT!A49 = "", "", FH22*FG22 + FJ21)</f>
        <v>1.1380000000000001</v>
      </c>
      <c r="FK22" s="210">
        <f>IF(INPUT!A48 = "", "", FI21/MAX($FI$3:$FI$103))</f>
        <v>0.99152542372881358</v>
      </c>
      <c r="FL22" s="210">
        <f>IF(INPUT!A48 = "", "", FJ21/MAX($FJ$3:$FJ$103))</f>
        <v>0.78374655647382918</v>
      </c>
      <c r="FM22" s="311">
        <f>IF(INPUT!A49 = "", "", (FK23-FK22) * (FL23+FL22) / 2 )</f>
        <v>0</v>
      </c>
      <c r="FO22" s="310">
        <f>IF(INPUT!A49 = "", "", OUTPUT!I23)</f>
        <v>1</v>
      </c>
      <c r="FP22">
        <f>IF(INPUT!A49 = "", "", OUTPUT!L23)</f>
        <v>0</v>
      </c>
      <c r="FQ22">
        <v>0</v>
      </c>
      <c r="FR22">
        <v>0.18</v>
      </c>
      <c r="FS22">
        <f>IF(INPUT!A49 = "", "", FQ22+FS21)</f>
        <v>117</v>
      </c>
      <c r="FT22">
        <f>IF(INPUT!A49 = "", "", FR22*FQ22 + FT21)</f>
        <v>1.1380000000000001</v>
      </c>
      <c r="FU22" s="210">
        <f>IF(INPUT!A48 = "", "", FS21/MAX($FS$3:$FS$104))</f>
        <v>0.99152542372881358</v>
      </c>
      <c r="FV22" s="210">
        <f>IF(INPUT!A48 = "", "", FT21/MAX($FT$3:$FT$104))</f>
        <v>0.78374655647382918</v>
      </c>
      <c r="FW22" s="311">
        <f>IF(INPUT!A49 = "", "", (FU23-FU22) * (FV23+FV22) / 2 )</f>
        <v>0</v>
      </c>
      <c r="FY22" s="310">
        <f>IF(INPUT!A49 = "", "", OUTPUT!L23)</f>
        <v>0</v>
      </c>
      <c r="FZ22">
        <f>IF(INPUT!A49 = "", "",  OUTPUT!N23 )</f>
        <v>2.9000000000000001E-2</v>
      </c>
      <c r="GA22">
        <f>IF(INPUT!A49 = "", "",  OUTPUT!R23 )</f>
        <v>0.21133333333333335</v>
      </c>
      <c r="GB22" s="311">
        <f>IF(INPUT!A49 = "", "", OUTPUT!M23)</f>
        <v>0</v>
      </c>
      <c r="GC22">
        <f>IF(INPUT!A49 = "", "", OUTPUT!E23*OUTPUT!L23)</f>
        <v>0</v>
      </c>
      <c r="GD22">
        <f>IF(INPUT!A49 = "", "", OUTPUT!E23*OUTPUT!N23)</f>
        <v>2.9000000000000001E-2</v>
      </c>
      <c r="GE22" s="311">
        <f>IF(INPUT!A49 = "", "", OUTPUT!E23*OUTPUT!M23)</f>
        <v>0</v>
      </c>
      <c r="GF22">
        <f>IF(INPUT!A49 = "", "", OUTPUT!I23*OUTPUT!L23)</f>
        <v>0</v>
      </c>
      <c r="GG22">
        <f>IF(INPUT!A49 = "", "", OUTPUT!I23*OUTPUT!R23)</f>
        <v>0.21133333333333335</v>
      </c>
      <c r="GH22" s="311">
        <f>IF(INPUT!A49 = "", "", OUTPUT!I23*OUTPUT!M23)</f>
        <v>0</v>
      </c>
    </row>
    <row r="23" spans="1:190" x14ac:dyDescent="0.35">
      <c r="A23" s="62">
        <v>21</v>
      </c>
      <c r="B23" s="330">
        <f>SUMIF(NASA_results!$D$2:$D$745, A23, NASA_results!$E$2:$E$745) /31</f>
        <v>22.651935483870968</v>
      </c>
      <c r="C23" s="331">
        <f>SUMIF(NASA_results!$D$746:$D$1417, A23, NASA_results!$E$746:$E$1417)/28</f>
        <v>22.479285714285716</v>
      </c>
      <c r="D23" s="331">
        <f>SUMIF(NASA_results!$D$1418:$D$2161, A23, NASA_results!$E$1418:$E$2161)/31</f>
        <v>21.781612903225806</v>
      </c>
      <c r="E23" s="331">
        <f>SUMIF(NASA_results!$D$2162:$D$2881, A23, NASA_results!$E$2162:$E$2881)/30</f>
        <v>20.867999999999999</v>
      </c>
      <c r="F23" s="331">
        <f>SUMIF(NASA_results!$D$2882:$D$3625, A23, NASA_results!$E$2882:$E$3625)/31</f>
        <v>17.535806451612903</v>
      </c>
      <c r="G23" s="331">
        <f>SUMIF(NASA_results!$D$3626:$D$4345, A23, NASA_results!$E$3626:$E$4345)/30</f>
        <v>16.530666666666669</v>
      </c>
      <c r="H23" s="331">
        <f>SUMIF(NASA_results!$D$4346:$D$5089, A23, NASA_results!$E$4346:$E$5089)/31</f>
        <v>16.763225806451612</v>
      </c>
      <c r="I23" s="331">
        <f>SUMIF(NASA_results!$D$5090:$D$5833,A23, NASA_results!$E$5090:$E$5833)/31</f>
        <v>18.356774193548389</v>
      </c>
      <c r="J23" s="331">
        <f>SUMIF(NASA_results!$D$5834:$D$6553,A23,NASA_results!$E$5834:$E$6553)/30</f>
        <v>20.212</v>
      </c>
      <c r="K23" s="331">
        <f>SUMIF(NASA_results!$D$6554:$D$7297,A23,NASA_results!$E$6554:$E$7297)/31</f>
        <v>22.302580645161285</v>
      </c>
      <c r="L23" s="331">
        <f>SUMIF(NASA_results!$D$7298:$D$8017,A23,NASA_results!$E$7298:$E$8017)/30</f>
        <v>24.293333333333337</v>
      </c>
      <c r="M23" s="332">
        <f>SUMIF(NASA_results!$D$8018:$D$8761, A23, NASA_results!$E$8018:$E$8761)/31</f>
        <v>24.188064516129025</v>
      </c>
      <c r="AF23" s="5" t="str">
        <f>DSS!CG23</f>
        <v>GEN_1</v>
      </c>
      <c r="AG23" s="5">
        <f>DSS!CH23</f>
        <v>1</v>
      </c>
      <c r="AH23" s="5">
        <f>DSS!CI23</f>
        <v>0</v>
      </c>
      <c r="AI23" s="5">
        <f>DSS!CJ23</f>
        <v>0</v>
      </c>
      <c r="AJ23" s="5">
        <f>DSS!CK23</f>
        <v>0</v>
      </c>
      <c r="AK23" s="5">
        <f>DSS!CL23</f>
        <v>0</v>
      </c>
      <c r="AL23" s="5">
        <f>DSS!CM23</f>
        <v>0</v>
      </c>
      <c r="AM23">
        <f t="shared" si="3"/>
        <v>1</v>
      </c>
      <c r="AN23" s="5">
        <f t="shared" si="6"/>
        <v>1</v>
      </c>
      <c r="AO23">
        <f t="shared" si="4"/>
        <v>0</v>
      </c>
      <c r="AP23">
        <f t="shared" si="7"/>
        <v>0</v>
      </c>
      <c r="AQ23" s="180" t="str">
        <f t="shared" si="14"/>
        <v>GEN_1</v>
      </c>
      <c r="AR23" s="180" t="str">
        <f t="shared" si="8"/>
        <v>GEN_1</v>
      </c>
      <c r="AS23" s="178" t="s">
        <v>468</v>
      </c>
      <c r="AT23">
        <f t="shared" si="9"/>
        <v>1</v>
      </c>
      <c r="AU23" s="181">
        <v>1</v>
      </c>
      <c r="AV23">
        <f t="shared" si="10"/>
        <v>0</v>
      </c>
      <c r="AW23" s="180">
        <v>2</v>
      </c>
      <c r="AX23" s="180" t="str">
        <f t="shared" si="11"/>
        <v>GEN_1</v>
      </c>
      <c r="AY23" s="180" t="str">
        <f t="shared" si="12"/>
        <v>GEN_1</v>
      </c>
      <c r="AZ23" s="178" t="s">
        <v>472</v>
      </c>
      <c r="BB23">
        <f t="shared" si="15"/>
        <v>1</v>
      </c>
      <c r="BC23">
        <v>1</v>
      </c>
      <c r="BF23">
        <f t="shared" si="16"/>
        <v>0</v>
      </c>
      <c r="BG23">
        <v>1</v>
      </c>
      <c r="CK23" s="113" t="str">
        <f>IF(INPUT!A50 = "", "", INPUT!A50)</f>
        <v>GEN_1</v>
      </c>
      <c r="CL23">
        <f>IF(INPUT!A50 = "", "", DSS!S23)</f>
        <v>1</v>
      </c>
      <c r="CM23">
        <f>IF(INPUT!A50 = "", "",MIN(DSS!F23:G23))</f>
        <v>0</v>
      </c>
      <c r="CN23">
        <f>IF(INPUT!A50 = "", "",DSS!I23)</f>
        <v>0</v>
      </c>
      <c r="CO23">
        <f>IF(INPUT!A50 = "", "",DSS!H23)</f>
        <v>0</v>
      </c>
      <c r="CP23" s="112">
        <f>IF(INPUT!A50 = "", "",AVERAGE(DSS!J23:L23))</f>
        <v>5</v>
      </c>
      <c r="CQ23" s="112"/>
      <c r="CR23">
        <f>IF(INPUT!A50 = "", "",DSS!T23)</f>
        <v>1</v>
      </c>
      <c r="CS23">
        <v>5</v>
      </c>
      <c r="CT23">
        <v>5</v>
      </c>
      <c r="CU23">
        <v>5</v>
      </c>
      <c r="CV23" s="112">
        <v>5</v>
      </c>
      <c r="CX23">
        <f>IF(INPUT!B50 = "", "", INPUT!B50)</f>
        <v>1</v>
      </c>
      <c r="CY23">
        <f>IF(INPUT!B50 = "", "", INPUT!I50)</f>
        <v>119</v>
      </c>
      <c r="CZ23">
        <f>IF(INPUT!B50 = "", "", INPUT!B50)</f>
        <v>1</v>
      </c>
      <c r="DA23">
        <f>IF(INPUT!B50 = "", "", DSS!BS23)</f>
        <v>180</v>
      </c>
      <c r="DB23">
        <v>1</v>
      </c>
      <c r="DC23">
        <v>119</v>
      </c>
      <c r="DD23">
        <v>1</v>
      </c>
      <c r="DE23">
        <v>314</v>
      </c>
      <c r="DF23" s="59">
        <f>IF(INPUT!B50 = "", "",DB23+DF22)</f>
        <v>119</v>
      </c>
      <c r="DG23">
        <f>IF(INPUT!B50 = "", "", DB23*DC23+DG22)</f>
        <v>12173.5</v>
      </c>
      <c r="DH23">
        <f>IF(INPUT!B50 = "", "", DD23+DH22)</f>
        <v>119</v>
      </c>
      <c r="DI23">
        <f>IF(INPUT!B50 = "", "", DD23*DE23+DI22)</f>
        <v>1632</v>
      </c>
      <c r="DJ23" s="210">
        <f>IF(INPUT!B49 = "", "", DF22/MAX($DF$3:$DF$104))</f>
        <v>0.99159663865546221</v>
      </c>
      <c r="DK23" s="210">
        <f>IF(INPUT!B49 = "", "", DG22/MAX($DG$3:$DG$104))</f>
        <v>0.99022466833696143</v>
      </c>
      <c r="DL23" s="210">
        <f>IF(INPUT!B49 = "", "", DH22/MAX($DH$3:$DH$104))</f>
        <v>0.99159663865546221</v>
      </c>
      <c r="DM23" s="210">
        <f>IF(INPUT!B49 = "", "", DI22/MAX($DI$3:$DI$104))</f>
        <v>0.80759803921568629</v>
      </c>
      <c r="DN23">
        <f>IF(INPUT!B50 = "", "", (DJ24-DJ23)*(DK24+DK23)/2)</f>
        <v>8.3622885224241775E-3</v>
      </c>
      <c r="DO23">
        <f>IF(INPUT!B50 = "", "", (DL24-DL23)*(DM24+DM23)/2)</f>
        <v>7.5949497446036966E-3</v>
      </c>
      <c r="DQ23" s="310">
        <f>IF(INPUT!A50 = "", "", INPUT!B50)</f>
        <v>1</v>
      </c>
      <c r="DR23">
        <f>IF(INPUT!A50 = "", "", OUTPUT!D24*OUTPUT!L24 +OUTPUT!E24*OUTPUT!N24)</f>
        <v>0.18</v>
      </c>
      <c r="DS23">
        <v>35</v>
      </c>
      <c r="DT23">
        <v>1.0150000000000001</v>
      </c>
      <c r="DU23">
        <f>IF(INPUT!A50 = "", "", DS23+DU22)</f>
        <v>153</v>
      </c>
      <c r="DV23">
        <f>IF(INPUT!A50 = "", "", DS23*DT23+DV22)</f>
        <v>96.175666666666672</v>
      </c>
      <c r="DW23" s="210">
        <f>IF(INPUT!A49 = "", "", DU22/MAX($DU$3:$DU$104))</f>
        <v>0.77124183006535951</v>
      </c>
      <c r="DX23" s="210">
        <f>IF(INPUT!B49 = "", "", DV22/MAX($DV$3:$DV$104))</f>
        <v>0.63062382376692649</v>
      </c>
      <c r="DY23" s="311">
        <f>IF(INPUT!A50 = "", "", (DW24-DW23) * (DX24+DX23) / 2 )</f>
        <v>0.18650926088837394</v>
      </c>
      <c r="EA23" s="310">
        <f>IF(INPUT!A50 = "", "", INPUT!B50)</f>
        <v>1</v>
      </c>
      <c r="EB23">
        <f>IF(INPUT!A50 = "", "", OUTPUT!H24*OUTPUT!L24 + OUTPUT!I24*OUTPUT!R24)</f>
        <v>0.18</v>
      </c>
      <c r="EC23">
        <v>35</v>
      </c>
      <c r="ED23">
        <v>7.3966666666666674</v>
      </c>
      <c r="EE23">
        <f>IF(INPUT!A50 = "", "",EC23 +EE22)</f>
        <v>119</v>
      </c>
      <c r="EF23">
        <f>IF(INPUT!A50 = "", "",EC23*ED23+EF22)</f>
        <v>599.97566666666671</v>
      </c>
      <c r="EG23" s="210">
        <f>IF(INPUT!A49 = "", "", EE22/MAX($EE$3:$EE$104))</f>
        <v>0.70588235294117652</v>
      </c>
      <c r="EH23" s="210">
        <f>IF(INPUT!A49 = "", "", EF22/MAX($EF$3:$EF$104))</f>
        <v>0.56851027847240465</v>
      </c>
      <c r="EI23" s="311">
        <f>IF(INPUT!A50 = "", "", (EG24-EG23) * (EH24+EH23) / 2 )</f>
        <v>0.2306632762459418</v>
      </c>
      <c r="EK23" s="310">
        <f>IF(INPUT!A50 = "", "", OUTPUT!E24)</f>
        <v>0</v>
      </c>
      <c r="EL23">
        <f>IF(INPUT!A50 = "", "", OUTPUT!N24)</f>
        <v>0</v>
      </c>
      <c r="EM23">
        <v>1</v>
      </c>
      <c r="EN23">
        <v>0.47733333333333333</v>
      </c>
      <c r="EO23">
        <f>IF(INPUT!A50 = "", "", EM23 + EO22)</f>
        <v>118</v>
      </c>
      <c r="EP23">
        <f>IF(INPUT!A50 = "", "", EN23*EM23+EP22)</f>
        <v>7.3776666666666664</v>
      </c>
      <c r="EQ23" s="210">
        <f>IF(INPUT!A49 = "", "", EO22/MAX($EO$3:$EO$104))</f>
        <v>0.99152542372881358</v>
      </c>
      <c r="ER23" s="210">
        <f>IF(INPUT!A49 = "", "", EP22/MAX($EP$3:$EP$104))</f>
        <v>0.93530023042515698</v>
      </c>
      <c r="ES23" s="311">
        <f>IF(INPUT!A50 = "", "", (EQ24-EQ23) * (ER24+ER23) / 2 )</f>
        <v>8.2004247051913216E-3</v>
      </c>
      <c r="EU23" s="310">
        <f>IF(INPUT!A50 = "", "", OUTPUT!I24)</f>
        <v>0</v>
      </c>
      <c r="EV23">
        <f>IF(INPUT!A50 = "", "", OUTPUT!R24)</f>
        <v>0</v>
      </c>
      <c r="EW23">
        <v>1</v>
      </c>
      <c r="EX23">
        <v>1.0773333333333333</v>
      </c>
      <c r="EY23">
        <f>IF(INPUT!A50 = "", "", EW23 + EY22)</f>
        <v>118</v>
      </c>
      <c r="EZ23">
        <f>IF(INPUT!A50 = "", "", EX23*EW23+EZ22)</f>
        <v>29.55566666666666</v>
      </c>
      <c r="FA23" s="210">
        <f>IF(INPUT!A49 = "", "", EY22/MAX($EY$3:$EY$104))</f>
        <v>0.99152542372881358</v>
      </c>
      <c r="FB23" s="210">
        <f>IF(INPUT!A49 = "", "", EZ22/MAX($EZ$3:$EZ$104))</f>
        <v>0.96354900921425113</v>
      </c>
      <c r="FC23" s="311">
        <f>IF(INPUT!A50 = "", "", (FA24-FA23) * (FB24+FB23) / 2 )</f>
        <v>8.3201229203993463E-3</v>
      </c>
      <c r="FE23" s="310">
        <f>IF(INPUT!A50 = "", "", OUTPUT!E24)</f>
        <v>0</v>
      </c>
      <c r="FF23">
        <f>IF(INPUT!A50 = "", "", OUTPUT!L24)</f>
        <v>0.18</v>
      </c>
      <c r="FG23">
        <v>1</v>
      </c>
      <c r="FH23">
        <v>0.314</v>
      </c>
      <c r="FI23">
        <f>IF(INPUT!A50 = "", "", FG23+FI22)</f>
        <v>118</v>
      </c>
      <c r="FJ23">
        <f>IF(INPUT!A50 = "", "", FH23*FG23 + FJ22)</f>
        <v>1.4520000000000002</v>
      </c>
      <c r="FK23" s="210">
        <f>IF(INPUT!A49 = "", "", FI22/MAX($FI$3:$FI$103))</f>
        <v>0.99152542372881358</v>
      </c>
      <c r="FL23" s="210">
        <f>IF(INPUT!A49 = "", "", FJ22/MAX($FJ$3:$FJ$103))</f>
        <v>0.78374655647382918</v>
      </c>
      <c r="FM23" s="311">
        <f>IF(INPUT!A50 = "", "", (FK24-FK23) * (FL24+FL23) / 2 )</f>
        <v>7.5582481206517976E-3</v>
      </c>
      <c r="FO23" s="310">
        <f>IF(INPUT!A50 = "", "", OUTPUT!I24)</f>
        <v>0</v>
      </c>
      <c r="FP23">
        <f>IF(INPUT!A50 = "", "", OUTPUT!L24)</f>
        <v>0.18</v>
      </c>
      <c r="FQ23">
        <v>1</v>
      </c>
      <c r="FR23">
        <v>0.314</v>
      </c>
      <c r="FS23">
        <f>IF(INPUT!A50 = "", "", FQ23+FS22)</f>
        <v>118</v>
      </c>
      <c r="FT23">
        <f>IF(INPUT!A50 = "", "", FR23*FQ23 + FT22)</f>
        <v>1.4520000000000002</v>
      </c>
      <c r="FU23" s="210">
        <f>IF(INPUT!A49 = "", "", FS22/MAX($FS$3:$FS$104))</f>
        <v>0.99152542372881358</v>
      </c>
      <c r="FV23" s="210">
        <f>IF(INPUT!A49 = "", "", FT22/MAX($FT$3:$FT$104))</f>
        <v>0.78374655647382918</v>
      </c>
      <c r="FW23" s="311">
        <f>IF(INPUT!A50 = "", "", (FU24-FU23) * (FV24+FV23) / 2 )</f>
        <v>7.5582481206517976E-3</v>
      </c>
      <c r="FY23" s="310">
        <f>IF(INPUT!A50 = "", "", OUTPUT!L24)</f>
        <v>0.18</v>
      </c>
      <c r="FZ23">
        <f>IF(INPUT!A50 = "", "",  OUTPUT!N24 )</f>
        <v>0</v>
      </c>
      <c r="GA23">
        <f>IF(INPUT!A50 = "", "",  OUTPUT!R24 )</f>
        <v>0</v>
      </c>
      <c r="GB23" s="311">
        <f>IF(INPUT!A50 = "", "", OUTPUT!M24)</f>
        <v>4.7180616740088104E-2</v>
      </c>
      <c r="GC23">
        <f>IF(INPUT!A50 = "", "", OUTPUT!E24*OUTPUT!L24)</f>
        <v>0</v>
      </c>
      <c r="GD23">
        <f>IF(INPUT!A50 = "", "", OUTPUT!E24*OUTPUT!N24)</f>
        <v>0</v>
      </c>
      <c r="GE23" s="311">
        <f>IF(INPUT!A50 = "", "", OUTPUT!E24*OUTPUT!M24)</f>
        <v>0</v>
      </c>
      <c r="GF23">
        <f>IF(INPUT!A50 = "", "", OUTPUT!I24*OUTPUT!L24)</f>
        <v>0</v>
      </c>
      <c r="GG23">
        <f>IF(INPUT!A50 = "", "", OUTPUT!I24*OUTPUT!R24)</f>
        <v>0</v>
      </c>
      <c r="GH23" s="311">
        <f>IF(INPUT!A50 = "", "", OUTPUT!I24*OUTPUT!M24)</f>
        <v>0</v>
      </c>
    </row>
    <row r="24" spans="1:190" x14ac:dyDescent="0.35">
      <c r="A24" s="62">
        <v>22</v>
      </c>
      <c r="B24" s="330">
        <f>SUMIF(NASA_results!$D$2:$D$745, A24, NASA_results!$E$2:$E$745) /31</f>
        <v>22.314193548387099</v>
      </c>
      <c r="C24" s="331">
        <f>SUMIF(NASA_results!$D$746:$D$1417, A24, NASA_results!$E$746:$E$1417)/28</f>
        <v>22.200357142857147</v>
      </c>
      <c r="D24" s="331">
        <f>SUMIF(NASA_results!$D$1418:$D$2161, A24, NASA_results!$E$1418:$E$2161)/31</f>
        <v>21.543870967741938</v>
      </c>
      <c r="E24" s="331">
        <f>SUMIF(NASA_results!$D$2162:$D$2881, A24, NASA_results!$E$2162:$E$2881)/30</f>
        <v>20.615333333333336</v>
      </c>
      <c r="F24" s="331">
        <f>SUMIF(NASA_results!$D$2882:$D$3625, A24, NASA_results!$E$2882:$E$3625)/31</f>
        <v>17.147419354838711</v>
      </c>
      <c r="G24" s="331">
        <f>SUMIF(NASA_results!$D$3626:$D$4345, A24, NASA_results!$E$3626:$E$4345)/30</f>
        <v>16.118000000000002</v>
      </c>
      <c r="H24" s="331">
        <f>SUMIF(NASA_results!$D$4346:$D$5089, A24, NASA_results!$E$4346:$E$5089)/31</f>
        <v>16.240967741935481</v>
      </c>
      <c r="I24" s="331">
        <f>SUMIF(NASA_results!$D$5090:$D$5833,A24, NASA_results!$E$5090:$E$5833)/31</f>
        <v>17.809999999999999</v>
      </c>
      <c r="J24" s="331">
        <f>SUMIF(NASA_results!$D$5834:$D$6553,A24,NASA_results!$E$5834:$E$6553)/30</f>
        <v>19.667000000000005</v>
      </c>
      <c r="K24" s="331">
        <f>SUMIF(NASA_results!$D$6554:$D$7297,A24,NASA_results!$E$6554:$E$7297)/31</f>
        <v>21.662258064516124</v>
      </c>
      <c r="L24" s="331">
        <f>SUMIF(NASA_results!$D$7298:$D$8017,A24,NASA_results!$E$7298:$E$8017)/30</f>
        <v>23.545333333333335</v>
      </c>
      <c r="M24" s="332">
        <f>SUMIF(NASA_results!$D$8018:$D$8761, A24, NASA_results!$E$8018:$E$8761)/31</f>
        <v>23.676451612903225</v>
      </c>
      <c r="R24" s="59"/>
      <c r="S24" s="59"/>
      <c r="T24" s="59"/>
      <c r="U24" s="59"/>
      <c r="V24" s="59"/>
      <c r="W24" s="59"/>
      <c r="X24" s="59"/>
      <c r="Y24" s="59"/>
      <c r="Z24" s="59"/>
      <c r="AA24" s="59"/>
      <c r="AB24" s="59"/>
      <c r="AC24" s="59"/>
      <c r="AF24" s="5">
        <f>DSS!CG24</f>
        <v>0</v>
      </c>
      <c r="AG24" s="5">
        <f>DSS!CH24</f>
        <v>0</v>
      </c>
      <c r="AH24" s="5">
        <f>DSS!CI24</f>
        <v>0</v>
      </c>
      <c r="AI24" s="5">
        <f>DSS!CJ24</f>
        <v>0</v>
      </c>
      <c r="AJ24" s="5">
        <f>DSS!CK24</f>
        <v>0</v>
      </c>
      <c r="AK24" s="5">
        <f>DSS!CL24</f>
        <v>0</v>
      </c>
      <c r="AL24" s="5">
        <f>DSS!CM24</f>
        <v>0</v>
      </c>
      <c r="AM24">
        <f t="shared" si="3"/>
        <v>0</v>
      </c>
      <c r="AN24" s="5">
        <f t="shared" si="6"/>
        <v>0</v>
      </c>
      <c r="AO24">
        <f t="shared" si="4"/>
        <v>0</v>
      </c>
      <c r="AP24">
        <f t="shared" si="7"/>
        <v>0</v>
      </c>
      <c r="AQ24" s="180">
        <f t="shared" si="14"/>
        <v>0</v>
      </c>
      <c r="AR24" s="180" t="str">
        <f t="shared" si="8"/>
        <v/>
      </c>
      <c r="AS24" s="178"/>
      <c r="AT24" t="str">
        <f t="shared" si="9"/>
        <v/>
      </c>
      <c r="AU24" s="181"/>
      <c r="AV24" t="str">
        <f t="shared" si="10"/>
        <v/>
      </c>
      <c r="AX24" s="180">
        <f t="shared" si="11"/>
        <v>0</v>
      </c>
      <c r="AY24" s="180" t="str">
        <f t="shared" si="12"/>
        <v/>
      </c>
      <c r="AZ24" s="178"/>
      <c r="BB24" t="str">
        <f t="shared" si="15"/>
        <v/>
      </c>
      <c r="BC24"/>
      <c r="BF24" t="str">
        <f t="shared" si="16"/>
        <v/>
      </c>
      <c r="CK24" s="113" t="str">
        <f>IF(INPUT!A51 = "", "", INPUT!A51)</f>
        <v/>
      </c>
      <c r="CL24" t="str">
        <f>IF(INPUT!A51 = "", "", DSS!S24)</f>
        <v/>
      </c>
      <c r="CM24" t="str">
        <f>IF(INPUT!A51 = "", "",MIN(DSS!F24:G24))</f>
        <v/>
      </c>
      <c r="CN24" t="str">
        <f>IF(INPUT!A51 = "", "",DSS!I24)</f>
        <v/>
      </c>
      <c r="CO24" t="str">
        <f>IF(INPUT!A51 = "", "",DSS!H24)</f>
        <v/>
      </c>
      <c r="CP24" s="112" t="str">
        <f>IF(INPUT!A51 = "", "",AVERAGE(DSS!J24:L24))</f>
        <v/>
      </c>
      <c r="CQ24" s="112"/>
      <c r="CR24" t="str">
        <f>IF(INPUT!A51 = "", "",DSS!T24)</f>
        <v/>
      </c>
      <c r="CS24">
        <v>5</v>
      </c>
      <c r="CT24">
        <v>5</v>
      </c>
      <c r="CU24">
        <v>5</v>
      </c>
      <c r="CV24" s="112">
        <v>5</v>
      </c>
      <c r="CX24" t="str">
        <f>IF(INPUT!B51 = "", "", INPUT!B51)</f>
        <v/>
      </c>
      <c r="CY24" t="str">
        <f>IF(INPUT!B51 = "", "", INPUT!I51)</f>
        <v/>
      </c>
      <c r="CZ24" t="str">
        <f>IF(INPUT!B51 = "", "", INPUT!B51)</f>
        <v/>
      </c>
      <c r="DA24" t="str">
        <f>IF(INPUT!B51 = "", "", DSS!BS24)</f>
        <v/>
      </c>
      <c r="DB24" t="str">
        <v/>
      </c>
      <c r="DC24" t="str">
        <v/>
      </c>
      <c r="DD24" t="str">
        <v/>
      </c>
      <c r="DE24" t="str">
        <v/>
      </c>
      <c r="DF24" s="59" t="str">
        <f>IF(INPUT!B51 = "", "",DB24+DF23)</f>
        <v/>
      </c>
      <c r="DG24" t="str">
        <f>IF(INPUT!B51 = "", "", DB24*DC24+DG23)</f>
        <v/>
      </c>
      <c r="DH24" t="str">
        <f>IF(INPUT!B51 = "", "", DD24+DH23)</f>
        <v/>
      </c>
      <c r="DI24" t="str">
        <f>IF(INPUT!B51 = "", "", DD24*DE24+DI23)</f>
        <v/>
      </c>
      <c r="DJ24" s="210">
        <f>IF(INPUT!B50 = "", "", DF23/MAX($DF$3:$DF$104))</f>
        <v>1</v>
      </c>
      <c r="DK24" s="210">
        <f>IF(INPUT!B50 = "", "", DG23/MAX($DG$3:$DG$104))</f>
        <v>1</v>
      </c>
      <c r="DL24" s="210">
        <f>IF(INPUT!B50 = "", "", DH23/MAX($DH$3:$DH$104))</f>
        <v>1</v>
      </c>
      <c r="DM24" s="210">
        <f>IF(INPUT!B50 = "", "", DI23/MAX($DI$3:$DI$104))</f>
        <v>1</v>
      </c>
      <c r="DN24" t="str">
        <f>IF(INPUT!B51 = "", "", (DJ25-DJ24)*(DK25+DK24)/2)</f>
        <v/>
      </c>
      <c r="DO24" t="str">
        <f>IF(INPUT!B51 = "", "", (DL25-DL24)*(DM25+DM24)/2)</f>
        <v/>
      </c>
      <c r="DQ24" s="310" t="str">
        <f>IF(INPUT!A51 = "", "", INPUT!B51)</f>
        <v/>
      </c>
      <c r="DR24" t="str">
        <f>IF(INPUT!A51 = "", "", OUTPUT!D25*OUTPUT!L25 +OUTPUT!E25*OUTPUT!N25)</f>
        <v/>
      </c>
      <c r="DS24" t="str">
        <v/>
      </c>
      <c r="DT24" t="str">
        <v/>
      </c>
      <c r="DU24" t="str">
        <f>IF(INPUT!A51 = "", "", DS24+DU23)</f>
        <v/>
      </c>
      <c r="DV24" t="str">
        <f>IF(INPUT!A51 = "", "", DS24*DT24+DV23)</f>
        <v/>
      </c>
      <c r="DW24" s="210">
        <f>IF(INPUT!A50 = "", "", DU23/MAX($DU$3:$DU$104))</f>
        <v>1</v>
      </c>
      <c r="DX24" s="210">
        <f>IF(INPUT!B50 = "", "", DV23/MAX($DV$3:$DV$104))</f>
        <v>1</v>
      </c>
      <c r="DY24" s="311" t="str">
        <f>IF(INPUT!A51 = "", "", (DW25-DW24) * (DX25+DX24) / 2 )</f>
        <v/>
      </c>
      <c r="EA24" s="310" t="str">
        <f>IF(INPUT!A51 = "", "", INPUT!B51)</f>
        <v/>
      </c>
      <c r="EB24" t="str">
        <f>IF(INPUT!A51 = "", "", OUTPUT!H25*OUTPUT!L25 + OUTPUT!I25*OUTPUT!R25)</f>
        <v/>
      </c>
      <c r="EC24" t="str">
        <v/>
      </c>
      <c r="ED24" t="str">
        <v/>
      </c>
      <c r="EE24" t="str">
        <f>IF(INPUT!A51 = "", "",EC24 +EE23)</f>
        <v/>
      </c>
      <c r="EF24" t="str">
        <f>IF(INPUT!A51 = "", "",EC24*ED24+EF23)</f>
        <v/>
      </c>
      <c r="EG24" s="210">
        <f>IF(INPUT!A50 = "", "", EE23/MAX($EE$3:$EE$104))</f>
        <v>1</v>
      </c>
      <c r="EH24" s="210">
        <f>IF(INPUT!A50 = "", "", EF23/MAX($EF$3:$EF$104))</f>
        <v>1</v>
      </c>
      <c r="EI24" s="311" t="str">
        <f>IF(INPUT!A51 = "", "", (EG25-EG24) * (EH25+EH24) / 2 )</f>
        <v/>
      </c>
      <c r="EK24" s="310" t="str">
        <f>IF(INPUT!A51 = "", "", OUTPUT!E25)</f>
        <v/>
      </c>
      <c r="EL24" t="str">
        <f>IF(INPUT!A51 = "", "", OUTPUT!N25)</f>
        <v/>
      </c>
      <c r="EM24" t="str">
        <v/>
      </c>
      <c r="EN24" t="str">
        <v/>
      </c>
      <c r="EO24" t="str">
        <f>IF(INPUT!A51 = "", "", EM24 + EO23)</f>
        <v/>
      </c>
      <c r="EP24" t="str">
        <f>IF(INPUT!A51 = "", "", EN24*EM24+EP23)</f>
        <v/>
      </c>
      <c r="EQ24" s="210">
        <f>IF(INPUT!A50 = "", "", EO23/MAX($EO$3:$EO$104))</f>
        <v>1</v>
      </c>
      <c r="ER24" s="210">
        <f>IF(INPUT!A50 = "", "", EP23/MAX($EP$3:$EP$104))</f>
        <v>1</v>
      </c>
      <c r="ES24" s="311" t="str">
        <f>IF(INPUT!A51 = "", "", (EQ25-EQ24) * (ER25+ER24) / 2 )</f>
        <v/>
      </c>
      <c r="EU24" s="310" t="str">
        <f>IF(INPUT!A51 = "", "", OUTPUT!I25)</f>
        <v/>
      </c>
      <c r="EV24" t="str">
        <f>IF(INPUT!A51 = "", "", OUTPUT!R25)</f>
        <v/>
      </c>
      <c r="EW24" t="str">
        <v/>
      </c>
      <c r="EX24" t="str">
        <v/>
      </c>
      <c r="EY24" t="str">
        <f>IF(INPUT!A51 = "", "", EW24 + EY23)</f>
        <v/>
      </c>
      <c r="EZ24" t="str">
        <f>IF(INPUT!A51 = "", "", EX24*EW24+EZ23)</f>
        <v/>
      </c>
      <c r="FA24" s="210">
        <f>IF(INPUT!A50 = "", "", EY23/MAX($EY$3:$EY$104))</f>
        <v>1</v>
      </c>
      <c r="FB24" s="210">
        <f>IF(INPUT!A50 = "", "", EZ23/MAX($EZ$3:$EZ$104))</f>
        <v>1</v>
      </c>
      <c r="FC24" s="311" t="str">
        <f>IF(INPUT!A51 = "", "", (FA25-FA24) * (FB25+FB24) / 2 )</f>
        <v/>
      </c>
      <c r="FE24" s="310" t="str">
        <f>IF(INPUT!A51 = "", "", OUTPUT!E25)</f>
        <v/>
      </c>
      <c r="FF24" t="str">
        <f>IF(INPUT!A51 = "", "", OUTPUT!L25)</f>
        <v/>
      </c>
      <c r="FG24" t="str">
        <v/>
      </c>
      <c r="FH24" t="str">
        <v/>
      </c>
      <c r="FI24" t="str">
        <f>IF(INPUT!A51 = "", "", FG24+FI23)</f>
        <v/>
      </c>
      <c r="FJ24" t="str">
        <f>IF(INPUT!A51 = "", "", FH24*FG24 + FJ23)</f>
        <v/>
      </c>
      <c r="FK24" s="210">
        <f>IF(INPUT!A50 = "", "", FI23/MAX($FI$3:$FI$103))</f>
        <v>1</v>
      </c>
      <c r="FL24" s="210">
        <f>IF(INPUT!A50 = "", "", FJ23/MAX($FJ$3:$FJ$103))</f>
        <v>1</v>
      </c>
      <c r="FM24" s="311" t="str">
        <f>IF(INPUT!A51 = "", "", (FK25-FK24) * (FL25+FL24) / 2 )</f>
        <v/>
      </c>
      <c r="FO24" s="310" t="str">
        <f>IF(INPUT!A51 = "", "", OUTPUT!I25)</f>
        <v/>
      </c>
      <c r="FP24" t="str">
        <f>IF(INPUT!A51 = "", "", OUTPUT!L25)</f>
        <v/>
      </c>
      <c r="FQ24" t="str">
        <v/>
      </c>
      <c r="FR24" t="str">
        <v/>
      </c>
      <c r="FS24" t="str">
        <f>IF(INPUT!A51 = "", "", FQ24+FS23)</f>
        <v/>
      </c>
      <c r="FT24" t="str">
        <f>IF(INPUT!A51 = "", "", FR24*FQ24 + FT23)</f>
        <v/>
      </c>
      <c r="FU24" s="210">
        <f>IF(INPUT!A50 = "", "", FS23/MAX($FS$3:$FS$104))</f>
        <v>1</v>
      </c>
      <c r="FV24" s="210">
        <f>IF(INPUT!A50 = "", "", FT23/MAX($FT$3:$FT$104))</f>
        <v>1</v>
      </c>
      <c r="FW24" s="311" t="str">
        <f>IF(INPUT!A51 = "", "", (FU25-FU24) * (FV25+FV24) / 2 )</f>
        <v/>
      </c>
      <c r="FY24" s="310" t="str">
        <f>IF(INPUT!A51 = "", "", OUTPUT!L25)</f>
        <v/>
      </c>
      <c r="FZ24" t="str">
        <f>IF(INPUT!A51 = "", "",  OUTPUT!N25 )</f>
        <v/>
      </c>
      <c r="GA24" t="str">
        <f>IF(INPUT!A51 = "", "",  OUTPUT!R25 )</f>
        <v/>
      </c>
      <c r="GB24" s="311" t="str">
        <f>IF(INPUT!A51 = "", "", OUTPUT!M25)</f>
        <v/>
      </c>
      <c r="GC24" t="str">
        <f>IF(INPUT!A51 = "", "", OUTPUT!E25*OUTPUT!L25)</f>
        <v/>
      </c>
      <c r="GD24" t="str">
        <f>IF(INPUT!A51 = "", "", OUTPUT!E25*OUTPUT!N25)</f>
        <v/>
      </c>
      <c r="GE24" s="311" t="str">
        <f>IF(INPUT!A51 = "", "", OUTPUT!E25*OUTPUT!M25)</f>
        <v/>
      </c>
      <c r="GF24" t="str">
        <f>IF(INPUT!A51 = "", "", OUTPUT!I25*OUTPUT!L25)</f>
        <v/>
      </c>
      <c r="GG24" t="str">
        <f>IF(INPUT!A51 = "", "", OUTPUT!I25*OUTPUT!R25)</f>
        <v/>
      </c>
      <c r="GH24" s="311" t="str">
        <f>IF(INPUT!A51 = "", "", OUTPUT!I25*OUTPUT!M25)</f>
        <v/>
      </c>
    </row>
    <row r="25" spans="1:190" x14ac:dyDescent="0.35">
      <c r="A25" s="64">
        <v>23</v>
      </c>
      <c r="B25" s="333">
        <f>SUMIF(NASA_results!$D$2:$D$745, A25, NASA_results!$E$2:$E$745) /31</f>
        <v>22.018387096774187</v>
      </c>
      <c r="C25" s="334">
        <f>SUMIF(NASA_results!$D$746:$D$1417, A25, NASA_results!$E$746:$E$1417)/28</f>
        <v>21.977499999999992</v>
      </c>
      <c r="D25" s="334">
        <f>SUMIF(NASA_results!$D$1418:$D$2161, A25, NASA_results!$E$1418:$E$2161)/31</f>
        <v>21.322258064516127</v>
      </c>
      <c r="E25" s="334">
        <f>SUMIF(NASA_results!$D$2162:$D$2881, A25, NASA_results!$E$2162:$E$2881)/30</f>
        <v>20.380666666666666</v>
      </c>
      <c r="F25" s="334">
        <f>SUMIF(NASA_results!$D$2882:$D$3625, A25, NASA_results!$E$2882:$E$3625)/31</f>
        <v>16.856774193548389</v>
      </c>
      <c r="G25" s="334">
        <f>SUMIF(NASA_results!$D$3626:$D$4345, A25, NASA_results!$E$3626:$E$4345)/30</f>
        <v>15.766000000000002</v>
      </c>
      <c r="H25" s="334">
        <f>SUMIF(NASA_results!$D$4346:$D$5089, A25, NASA_results!$E$4346:$E$5089)/31</f>
        <v>15.816129032258068</v>
      </c>
      <c r="I25" s="334">
        <f>SUMIF(NASA_results!$D$5090:$D$5833,A25, NASA_results!$E$5090:$E$5833)/31</f>
        <v>17.438064516129028</v>
      </c>
      <c r="J25" s="334">
        <f>SUMIF(NASA_results!$D$5834:$D$6553,A25,NASA_results!$E$5834:$E$6553)/30</f>
        <v>19.271666666666672</v>
      </c>
      <c r="K25" s="334">
        <f>SUMIF(NASA_results!$D$6554:$D$7297,A25,NASA_results!$E$6554:$E$7297)/31</f>
        <v>21.163870967741936</v>
      </c>
      <c r="L25" s="334">
        <f>SUMIF(NASA_results!$D$7298:$D$8017,A25,NASA_results!$E$7298:$E$8017)/30</f>
        <v>22.980666666666661</v>
      </c>
      <c r="M25" s="335">
        <f>SUMIF(NASA_results!$D$8018:$D$8761, A25, NASA_results!$E$8018:$E$8761)/31</f>
        <v>23.321612903225795</v>
      </c>
      <c r="AF25" s="5">
        <f>DSS!CG25</f>
        <v>0</v>
      </c>
      <c r="AG25" s="5">
        <f>DSS!CH25</f>
        <v>0</v>
      </c>
      <c r="AH25" s="5">
        <f>DSS!CI25</f>
        <v>0</v>
      </c>
      <c r="AI25" s="5">
        <f>DSS!CJ25</f>
        <v>0</v>
      </c>
      <c r="AJ25" s="5">
        <f>DSS!CK25</f>
        <v>0</v>
      </c>
      <c r="AK25" s="5">
        <f>DSS!CL25</f>
        <v>0</v>
      </c>
      <c r="AL25" s="5">
        <f>DSS!CM25</f>
        <v>0</v>
      </c>
      <c r="AM25">
        <f t="shared" si="3"/>
        <v>0</v>
      </c>
      <c r="AN25" s="5">
        <f t="shared" si="6"/>
        <v>0</v>
      </c>
      <c r="AO25">
        <f t="shared" si="4"/>
        <v>0</v>
      </c>
      <c r="AP25">
        <f t="shared" si="7"/>
        <v>0</v>
      </c>
      <c r="AQ25" s="180">
        <f t="shared" si="14"/>
        <v>0</v>
      </c>
      <c r="AR25" s="180" t="str">
        <f t="shared" si="8"/>
        <v/>
      </c>
      <c r="AS25" s="178"/>
      <c r="AT25" t="str">
        <f t="shared" si="9"/>
        <v/>
      </c>
      <c r="AU25" s="181"/>
      <c r="AV25" t="str">
        <f t="shared" si="10"/>
        <v/>
      </c>
      <c r="AX25" s="180">
        <f t="shared" si="11"/>
        <v>0</v>
      </c>
      <c r="AY25" s="180" t="str">
        <f t="shared" si="12"/>
        <v/>
      </c>
      <c r="AZ25" s="178"/>
      <c r="BB25" t="str">
        <f t="shared" si="15"/>
        <v/>
      </c>
      <c r="BC25"/>
      <c r="BF25" t="str">
        <f t="shared" si="16"/>
        <v/>
      </c>
      <c r="CK25" s="113" t="str">
        <f>IF(INPUT!A52 = "", "", INPUT!A52)</f>
        <v/>
      </c>
      <c r="CL25" t="str">
        <f>IF(INPUT!A52 = "", "", DSS!S25)</f>
        <v/>
      </c>
      <c r="CM25" t="str">
        <f>IF(INPUT!A52 = "", "",MIN(DSS!F25:G25))</f>
        <v/>
      </c>
      <c r="CN25" t="str">
        <f>IF(INPUT!A52 = "", "",DSS!I25)</f>
        <v/>
      </c>
      <c r="CO25" t="str">
        <f>IF(INPUT!A52 = "", "",DSS!H25)</f>
        <v/>
      </c>
      <c r="CP25" s="112" t="str">
        <f>IF(INPUT!A52 = "", "",AVERAGE(DSS!J25:L25))</f>
        <v/>
      </c>
      <c r="CQ25" s="112"/>
      <c r="CR25" t="str">
        <f>IF(INPUT!A52 = "", "",DSS!T25)</f>
        <v/>
      </c>
      <c r="CS25">
        <v>5</v>
      </c>
      <c r="CT25">
        <v>5</v>
      </c>
      <c r="CU25">
        <v>5</v>
      </c>
      <c r="CV25" s="112">
        <v>5</v>
      </c>
      <c r="CX25" t="str">
        <f>IF(INPUT!B52 = "", "", INPUT!B52)</f>
        <v/>
      </c>
      <c r="CY25" t="str">
        <f>IF(INPUT!B52 = "", "", INPUT!I52)</f>
        <v/>
      </c>
      <c r="CZ25" t="str">
        <f>IF(INPUT!B52 = "", "", INPUT!B52)</f>
        <v/>
      </c>
      <c r="DA25" t="str">
        <f>IF(INPUT!B52 = "", "", DSS!BS25)</f>
        <v/>
      </c>
      <c r="DB25" t="str">
        <v/>
      </c>
      <c r="DC25" t="str">
        <v/>
      </c>
      <c r="DD25" t="str">
        <v/>
      </c>
      <c r="DE25" t="str">
        <v/>
      </c>
      <c r="DF25" s="59" t="str">
        <f>IF(INPUT!B52 = "", "",DB25+DF24)</f>
        <v/>
      </c>
      <c r="DG25" t="str">
        <f>IF(INPUT!B52 = "", "", DB25*DC25+DG24)</f>
        <v/>
      </c>
      <c r="DH25" t="str">
        <f>IF(INPUT!B52 = "", "", DD25+DH24)</f>
        <v/>
      </c>
      <c r="DI25" t="str">
        <f>IF(INPUT!B52 = "", "", DD25*DE25+DI24)</f>
        <v/>
      </c>
      <c r="DJ25" s="210" t="str">
        <f>IF(INPUT!B51 = "", "", DF24/MAX($DF$3:$DF$104))</f>
        <v/>
      </c>
      <c r="DK25" s="210" t="str">
        <f>IF(INPUT!B51 = "", "", DG24/MAX($DG$3:$DG$104))</f>
        <v/>
      </c>
      <c r="DL25" s="210" t="str">
        <f>IF(INPUT!B51 = "", "", DH24/MAX($DH$3:$DH$104))</f>
        <v/>
      </c>
      <c r="DM25" s="210" t="str">
        <f>IF(INPUT!B51 = "", "", DI24/MAX($DI$3:$DI$104))</f>
        <v/>
      </c>
      <c r="DN25" t="str">
        <f>IF(INPUT!B52 = "", "", (DJ26-DJ25)*(DK26+DK25)/2)</f>
        <v/>
      </c>
      <c r="DO25" t="str">
        <f>IF(INPUT!B52 = "", "", (DL26-DL25)*(DM26+DM25)/2)</f>
        <v/>
      </c>
      <c r="DQ25" s="310" t="str">
        <f>IF(INPUT!A52 = "", "", INPUT!B52)</f>
        <v/>
      </c>
      <c r="DR25" t="str">
        <f>IF(INPUT!A52 = "", "", OUTPUT!D26*OUTPUT!L26 +OUTPUT!E26*OUTPUT!N26)</f>
        <v/>
      </c>
      <c r="DS25" t="str">
        <v/>
      </c>
      <c r="DT25" t="str">
        <v/>
      </c>
      <c r="DU25" t="str">
        <f>IF(INPUT!A52 = "", "", DS25+DU24)</f>
        <v/>
      </c>
      <c r="DV25" t="str">
        <f>IF(INPUT!A52 = "", "", DS25*DT25+DV24)</f>
        <v/>
      </c>
      <c r="DW25" s="210" t="str">
        <f>IF(INPUT!A51 = "", "", DU24/MAX($DU$3:$DU$104))</f>
        <v/>
      </c>
      <c r="DX25" s="210" t="str">
        <f>IF(INPUT!B51 = "", "", DV24/MAX($DV$3:$DV$104))</f>
        <v/>
      </c>
      <c r="DY25" s="311" t="str">
        <f>IF(INPUT!A52 = "", "", (DW26-DW25) * (DX26+DX25) / 2 )</f>
        <v/>
      </c>
      <c r="EA25" s="310" t="str">
        <f>IF(INPUT!A52 = "", "", INPUT!B52)</f>
        <v/>
      </c>
      <c r="EB25" t="str">
        <f>IF(INPUT!A52 = "", "", OUTPUT!H26*OUTPUT!L26 + OUTPUT!I26*OUTPUT!R26)</f>
        <v/>
      </c>
      <c r="EC25" t="str">
        <v/>
      </c>
      <c r="ED25" t="str">
        <v/>
      </c>
      <c r="EE25" t="str">
        <f>IF(INPUT!A52 = "", "",EC25 +EE24)</f>
        <v/>
      </c>
      <c r="EF25" t="str">
        <f>IF(INPUT!A52 = "", "",EC25*ED25+EF24)</f>
        <v/>
      </c>
      <c r="EG25" s="210" t="str">
        <f>IF(INPUT!A51 = "", "", EE24/MAX($EE$3:$EE$104))</f>
        <v/>
      </c>
      <c r="EH25" s="210" t="str">
        <f>IF(INPUT!A51 = "", "", EF24/MAX($EF$3:$EF$104))</f>
        <v/>
      </c>
      <c r="EI25" s="311" t="str">
        <f>IF(INPUT!A52 = "", "", (EG26-EG25) * (EH26+EH25) / 2 )</f>
        <v/>
      </c>
      <c r="EK25" s="310" t="str">
        <f>IF(INPUT!A52 = "", "", OUTPUT!E26)</f>
        <v/>
      </c>
      <c r="EL25" t="str">
        <f>IF(INPUT!A52 = "", "", OUTPUT!N26)</f>
        <v/>
      </c>
      <c r="EM25" t="str">
        <v/>
      </c>
      <c r="EN25" t="str">
        <v/>
      </c>
      <c r="EO25" t="str">
        <f>IF(INPUT!A52 = "", "", EM25 + EO24)</f>
        <v/>
      </c>
      <c r="EP25" t="str">
        <f>IF(INPUT!A52 = "", "", EN25*EM25+EP24)</f>
        <v/>
      </c>
      <c r="EQ25" s="210" t="str">
        <f>IF(INPUT!A51 = "", "", EO24/MAX($EO$3:$EO$104))</f>
        <v/>
      </c>
      <c r="ER25" s="210" t="str">
        <f>IF(INPUT!A51 = "", "", EP24/MAX($EP$3:$EP$104))</f>
        <v/>
      </c>
      <c r="ES25" s="311" t="str">
        <f>IF(INPUT!A52 = "", "", (EQ26-EQ25) * (ER26+ER25) / 2 )</f>
        <v/>
      </c>
      <c r="EU25" s="310" t="str">
        <f>IF(INPUT!A52 = "", "", OUTPUT!I26)</f>
        <v/>
      </c>
      <c r="EV25" t="str">
        <f>IF(INPUT!A52 = "", "", OUTPUT!R26)</f>
        <v/>
      </c>
      <c r="EW25" t="str">
        <v/>
      </c>
      <c r="EX25" t="str">
        <v/>
      </c>
      <c r="EY25" t="str">
        <f>IF(INPUT!A52 = "", "", EW25 + EY24)</f>
        <v/>
      </c>
      <c r="EZ25" t="str">
        <f>IF(INPUT!A52 = "", "", EX25*EW25+EZ24)</f>
        <v/>
      </c>
      <c r="FA25" s="210" t="str">
        <f>IF(INPUT!A51 = "", "", EY24/MAX($EY$3:$EY$104))</f>
        <v/>
      </c>
      <c r="FB25" s="210" t="str">
        <f>IF(INPUT!A51 = "", "", EZ24/MAX($EZ$3:$EZ$104))</f>
        <v/>
      </c>
      <c r="FC25" s="311" t="str">
        <f>IF(INPUT!A52 = "", "", (FA26-FA25) * (FB26+FB25) / 2 )</f>
        <v/>
      </c>
      <c r="FE25" s="310" t="str">
        <f>IF(INPUT!A52 = "", "", OUTPUT!E26)</f>
        <v/>
      </c>
      <c r="FF25" t="str">
        <f>IF(INPUT!A52 = "", "", OUTPUT!L26)</f>
        <v/>
      </c>
      <c r="FG25" t="str">
        <v/>
      </c>
      <c r="FH25" t="str">
        <v/>
      </c>
      <c r="FI25" t="str">
        <f>IF(INPUT!A52 = "", "", FG25+FI24)</f>
        <v/>
      </c>
      <c r="FJ25" t="str">
        <f>IF(INPUT!A52 = "", "", FH25*FG25 + FJ24)</f>
        <v/>
      </c>
      <c r="FK25" s="210" t="str">
        <f>IF(INPUT!A51 = "", "", FI24/MAX($FI$3:$FI$103))</f>
        <v/>
      </c>
      <c r="FL25" s="210" t="str">
        <f>IF(INPUT!A51 = "", "", FJ24/MAX($FJ$3:$FJ$103))</f>
        <v/>
      </c>
      <c r="FM25" s="311" t="str">
        <f>IF(INPUT!A52 = "", "", (FK26-FK25) * (FL26+FL25) / 2 )</f>
        <v/>
      </c>
      <c r="FO25" s="310" t="str">
        <f>IF(INPUT!A52 = "", "", OUTPUT!I26)</f>
        <v/>
      </c>
      <c r="FP25" t="str">
        <f>IF(INPUT!A52 = "", "", OUTPUT!L26)</f>
        <v/>
      </c>
      <c r="FQ25" t="str">
        <v/>
      </c>
      <c r="FR25" t="str">
        <v/>
      </c>
      <c r="FS25" t="str">
        <f>IF(INPUT!A52 = "", "", FQ25+FS24)</f>
        <v/>
      </c>
      <c r="FT25" t="str">
        <f>IF(INPUT!A52 = "", "", FR25*FQ25 + FT24)</f>
        <v/>
      </c>
      <c r="FU25" s="210" t="str">
        <f>IF(INPUT!A51 = "", "", FS24/MAX($FS$3:$FS$104))</f>
        <v/>
      </c>
      <c r="FV25" s="210" t="str">
        <f>IF(INPUT!A51 = "", "", FT24/MAX($FT$3:$FT$104))</f>
        <v/>
      </c>
      <c r="FW25" s="311" t="str">
        <f>IF(INPUT!A52 = "", "", (FU26-FU25) * (FV26+FV25) / 2 )</f>
        <v/>
      </c>
      <c r="FY25" s="310" t="str">
        <f>IF(INPUT!A52 = "", "", OUTPUT!L26)</f>
        <v/>
      </c>
      <c r="FZ25" t="str">
        <f>IF(INPUT!A52 = "", "",  OUTPUT!N26 )</f>
        <v/>
      </c>
      <c r="GA25" t="str">
        <f>IF(INPUT!A52 = "", "",  OUTPUT!R26 )</f>
        <v/>
      </c>
      <c r="GB25" s="311" t="str">
        <f>IF(INPUT!A52 = "", "", OUTPUT!M26)</f>
        <v/>
      </c>
      <c r="GC25" t="str">
        <f>IF(INPUT!A52 = "", "", OUTPUT!E26*OUTPUT!L26)</f>
        <v/>
      </c>
      <c r="GD25" t="str">
        <f>IF(INPUT!A52 = "", "", OUTPUT!E26*OUTPUT!N26)</f>
        <v/>
      </c>
      <c r="GE25" s="311" t="str">
        <f>IF(INPUT!A52 = "", "", OUTPUT!E26*OUTPUT!M26)</f>
        <v/>
      </c>
      <c r="GF25" t="str">
        <f>IF(INPUT!A52 = "", "", OUTPUT!I26*OUTPUT!L26)</f>
        <v/>
      </c>
      <c r="GG25" t="str">
        <f>IF(INPUT!A52 = "", "", OUTPUT!I26*OUTPUT!R26)</f>
        <v/>
      </c>
      <c r="GH25" s="311" t="str">
        <f>IF(INPUT!A52 = "", "", OUTPUT!I26*OUTPUT!M26)</f>
        <v/>
      </c>
    </row>
    <row r="26" spans="1:190" x14ac:dyDescent="0.35">
      <c r="E26" s="42"/>
      <c r="AF26" s="5">
        <f>DSS!CG26</f>
        <v>0</v>
      </c>
      <c r="AG26" s="5">
        <f>DSS!CH26</f>
        <v>0</v>
      </c>
      <c r="AH26" s="5">
        <f>DSS!CI26</f>
        <v>0</v>
      </c>
      <c r="AI26" s="5">
        <f>DSS!CJ26</f>
        <v>0</v>
      </c>
      <c r="AJ26" s="5">
        <f>DSS!CK26</f>
        <v>0</v>
      </c>
      <c r="AK26" s="5">
        <f>DSS!CL26</f>
        <v>0</v>
      </c>
      <c r="AL26" s="5">
        <f>DSS!CM26</f>
        <v>0</v>
      </c>
      <c r="AM26">
        <f t="shared" si="3"/>
        <v>0</v>
      </c>
      <c r="AN26" s="5">
        <f t="shared" si="6"/>
        <v>0</v>
      </c>
      <c r="AO26">
        <f t="shared" si="4"/>
        <v>0</v>
      </c>
      <c r="AP26">
        <f t="shared" si="7"/>
        <v>0</v>
      </c>
      <c r="AQ26" s="180">
        <f t="shared" si="14"/>
        <v>0</v>
      </c>
      <c r="AR26" s="180" t="str">
        <f t="shared" si="8"/>
        <v/>
      </c>
      <c r="AS26" s="178"/>
      <c r="AT26" t="str">
        <f t="shared" si="9"/>
        <v/>
      </c>
      <c r="AU26" s="181"/>
      <c r="AV26" t="str">
        <f t="shared" si="10"/>
        <v/>
      </c>
      <c r="AX26" s="180">
        <f t="shared" si="11"/>
        <v>0</v>
      </c>
      <c r="AY26" s="180" t="str">
        <f t="shared" si="12"/>
        <v/>
      </c>
      <c r="AZ26" s="178"/>
      <c r="BB26" t="str">
        <f t="shared" si="15"/>
        <v/>
      </c>
      <c r="BC26"/>
      <c r="BF26" t="str">
        <f t="shared" si="16"/>
        <v/>
      </c>
      <c r="CK26" s="113" t="str">
        <f>IF(INPUT!A53 = "", "", INPUT!A53)</f>
        <v/>
      </c>
      <c r="CL26" t="str">
        <f>IF(INPUT!A53 = "", "", DSS!S26)</f>
        <v/>
      </c>
      <c r="CM26" t="str">
        <f>IF(INPUT!A53 = "", "",MIN(DSS!F26:G26))</f>
        <v/>
      </c>
      <c r="CN26" t="str">
        <f>IF(INPUT!A53 = "", "",DSS!I26)</f>
        <v/>
      </c>
      <c r="CO26" t="str">
        <f>IF(INPUT!A53 = "", "",DSS!H26)</f>
        <v/>
      </c>
      <c r="CP26" s="112" t="str">
        <f>IF(INPUT!A53 = "", "",AVERAGE(DSS!J26:L26))</f>
        <v/>
      </c>
      <c r="CQ26" s="112"/>
      <c r="CR26" t="str">
        <f>IF(INPUT!A53 = "", "",DSS!T26)</f>
        <v/>
      </c>
      <c r="CS26">
        <v>5</v>
      </c>
      <c r="CT26">
        <v>5</v>
      </c>
      <c r="CU26">
        <v>5</v>
      </c>
      <c r="CV26" s="112">
        <v>5</v>
      </c>
      <c r="CX26" t="str">
        <f>IF(INPUT!B53 = "", "", INPUT!B53)</f>
        <v/>
      </c>
      <c r="CY26" t="str">
        <f>IF(INPUT!B53 = "", "", INPUT!I53)</f>
        <v/>
      </c>
      <c r="CZ26" t="str">
        <f>IF(INPUT!B53 = "", "", INPUT!B53)</f>
        <v/>
      </c>
      <c r="DA26" t="str">
        <f>IF(INPUT!B53 = "", "", DSS!BS26)</f>
        <v/>
      </c>
      <c r="DB26" t="str">
        <v/>
      </c>
      <c r="DC26" t="str">
        <v/>
      </c>
      <c r="DD26" t="str">
        <v/>
      </c>
      <c r="DE26" t="str">
        <v/>
      </c>
      <c r="DF26" s="59" t="str">
        <f>IF(INPUT!B53 = "", "",DB26+DF25)</f>
        <v/>
      </c>
      <c r="DG26" t="str">
        <f>IF(INPUT!B53 = "", "", DB26*DC26+DG25)</f>
        <v/>
      </c>
      <c r="DH26" t="str">
        <f>IF(INPUT!B53 = "", "", DD26+DH25)</f>
        <v/>
      </c>
      <c r="DI26" t="str">
        <f>IF(INPUT!B53 = "", "", DD26*DE26+DI25)</f>
        <v/>
      </c>
      <c r="DJ26" s="210" t="str">
        <f>IF(INPUT!B52 = "", "", DF25/MAX($DF$3:$DF$104))</f>
        <v/>
      </c>
      <c r="DK26" s="210" t="str">
        <f>IF(INPUT!B52 = "", "", DG25/MAX($DG$3:$DG$104))</f>
        <v/>
      </c>
      <c r="DL26" s="210" t="str">
        <f>IF(INPUT!B52 = "", "", DH25/MAX($DH$3:$DH$104))</f>
        <v/>
      </c>
      <c r="DM26" s="210" t="str">
        <f>IF(INPUT!B52 = "", "", DI25/MAX($DI$3:$DI$104))</f>
        <v/>
      </c>
      <c r="DN26" t="str">
        <f>IF(INPUT!B53 = "", "", (DJ27-DJ26)*(DK27+DK26)/2)</f>
        <v/>
      </c>
      <c r="DO26" t="str">
        <f>IF(INPUT!B53 = "", "", (DL27-DL26)*(DM27+DM26)/2)</f>
        <v/>
      </c>
      <c r="DQ26" s="310" t="str">
        <f>IF(INPUT!A53 = "", "", INPUT!B53)</f>
        <v/>
      </c>
      <c r="DR26" t="str">
        <f>IF(INPUT!A53 = "", "", OUTPUT!D27*OUTPUT!L27 +OUTPUT!E27*OUTPUT!N27)</f>
        <v/>
      </c>
      <c r="DS26" t="str">
        <v/>
      </c>
      <c r="DT26" t="str">
        <v/>
      </c>
      <c r="DU26" t="str">
        <f>IF(INPUT!A53 = "", "", DS26+DU25)</f>
        <v/>
      </c>
      <c r="DV26" t="str">
        <f>IF(INPUT!A53 = "", "", DS26*DT26+DV25)</f>
        <v/>
      </c>
      <c r="DW26" s="210" t="str">
        <f>IF(INPUT!A52 = "", "", DU25/MAX($DU$3:$DU$104))</f>
        <v/>
      </c>
      <c r="DX26" s="210" t="str">
        <f>IF(INPUT!B52 = "", "", DV25/MAX($DV$3:$DV$104))</f>
        <v/>
      </c>
      <c r="DY26" s="311" t="str">
        <f>IF(INPUT!A53 = "", "", (DW27-DW26) * (DX27+DX26) / 2 )</f>
        <v/>
      </c>
      <c r="EA26" s="310" t="str">
        <f>IF(INPUT!A53 = "", "", INPUT!B53)</f>
        <v/>
      </c>
      <c r="EB26" t="str">
        <f>IF(INPUT!A53 = "", "", OUTPUT!H27*OUTPUT!L27 + OUTPUT!I27*OUTPUT!R27)</f>
        <v/>
      </c>
      <c r="EC26" t="str">
        <v/>
      </c>
      <c r="ED26" t="str">
        <v/>
      </c>
      <c r="EE26" t="str">
        <f>IF(INPUT!A53 = "", "",EC26 +EE25)</f>
        <v/>
      </c>
      <c r="EF26" t="str">
        <f>IF(INPUT!A53 = "", "",EC26*ED26+EF25)</f>
        <v/>
      </c>
      <c r="EG26" s="210" t="str">
        <f>IF(INPUT!A52 = "", "", EE25/MAX($EE$3:$EE$104))</f>
        <v/>
      </c>
      <c r="EH26" s="210" t="str">
        <f>IF(INPUT!A52 = "", "", EF25/MAX($EF$3:$EF$104))</f>
        <v/>
      </c>
      <c r="EI26" s="311" t="str">
        <f>IF(INPUT!A53 = "", "", (EG27-EG26) * (EH27+EH26) / 2 )</f>
        <v/>
      </c>
      <c r="EK26" s="310" t="str">
        <f>IF(INPUT!A53 = "", "", OUTPUT!E27)</f>
        <v/>
      </c>
      <c r="EL26" t="str">
        <f>IF(INPUT!A53 = "", "", OUTPUT!N27)</f>
        <v/>
      </c>
      <c r="EM26" t="str">
        <v/>
      </c>
      <c r="EN26" t="str">
        <v/>
      </c>
      <c r="EO26" t="str">
        <f>IF(INPUT!A53 = "", "", EM26 + EO25)</f>
        <v/>
      </c>
      <c r="EP26" t="str">
        <f>IF(INPUT!A53 = "", "", EN26*EM26+EP25)</f>
        <v/>
      </c>
      <c r="EQ26" s="210" t="str">
        <f>IF(INPUT!A52 = "", "", EO25/MAX($EO$3:$EO$104))</f>
        <v/>
      </c>
      <c r="ER26" s="210" t="str">
        <f>IF(INPUT!A52 = "", "", EP25/MAX($EP$3:$EP$104))</f>
        <v/>
      </c>
      <c r="ES26" s="311" t="str">
        <f>IF(INPUT!A53 = "", "", (EQ27-EQ26) * (ER27+ER26) / 2 )</f>
        <v/>
      </c>
      <c r="EU26" s="310" t="str">
        <f>IF(INPUT!A53 = "", "", OUTPUT!I27)</f>
        <v/>
      </c>
      <c r="EV26" t="str">
        <f>IF(INPUT!A53 = "", "", OUTPUT!R27)</f>
        <v/>
      </c>
      <c r="EW26" t="str">
        <v/>
      </c>
      <c r="EX26" t="str">
        <v/>
      </c>
      <c r="EY26" t="str">
        <f>IF(INPUT!A53 = "", "", EW26 + EY25)</f>
        <v/>
      </c>
      <c r="EZ26" t="str">
        <f>IF(INPUT!A53 = "", "", EX26*EW26+EZ25)</f>
        <v/>
      </c>
      <c r="FA26" s="210" t="str">
        <f>IF(INPUT!A52 = "", "", EY25/MAX($EY$3:$EY$104))</f>
        <v/>
      </c>
      <c r="FB26" s="210" t="str">
        <f>IF(INPUT!A52 = "", "", EZ25/MAX($EZ$3:$EZ$104))</f>
        <v/>
      </c>
      <c r="FC26" s="311" t="str">
        <f>IF(INPUT!A53 = "", "", (FA27-FA26) * (FB27+FB26) / 2 )</f>
        <v/>
      </c>
      <c r="FE26" s="310" t="str">
        <f>IF(INPUT!A53 = "", "", OUTPUT!E27)</f>
        <v/>
      </c>
      <c r="FF26" t="str">
        <f>IF(INPUT!A53 = "", "", OUTPUT!L27)</f>
        <v/>
      </c>
      <c r="FG26" t="str">
        <v/>
      </c>
      <c r="FH26" t="str">
        <v/>
      </c>
      <c r="FI26" t="str">
        <f>IF(INPUT!A53 = "", "", FG26+FI25)</f>
        <v/>
      </c>
      <c r="FJ26" t="str">
        <f>IF(INPUT!A53 = "", "", FH26*FG26 + FJ25)</f>
        <v/>
      </c>
      <c r="FK26" s="210" t="str">
        <f>IF(INPUT!A52 = "", "", FI25/MAX($FI$3:$FI$103))</f>
        <v/>
      </c>
      <c r="FL26" s="210" t="str">
        <f>IF(INPUT!A52 = "", "", FJ25/MAX($FJ$3:$FJ$103))</f>
        <v/>
      </c>
      <c r="FM26" s="311" t="str">
        <f>IF(INPUT!A53 = "", "", (FK27-FK26) * (FL27+FL26) / 2 )</f>
        <v/>
      </c>
      <c r="FO26" s="310" t="str">
        <f>IF(INPUT!A53 = "", "", OUTPUT!I27)</f>
        <v/>
      </c>
      <c r="FP26" t="str">
        <f>IF(INPUT!A53 = "", "", OUTPUT!L27)</f>
        <v/>
      </c>
      <c r="FQ26" t="str">
        <v/>
      </c>
      <c r="FR26" t="str">
        <v/>
      </c>
      <c r="FS26" t="str">
        <f>IF(INPUT!A53 = "", "", FQ26+FS25)</f>
        <v/>
      </c>
      <c r="FT26" t="str">
        <f>IF(INPUT!A53 = "", "", FR26*FQ26 + FT25)</f>
        <v/>
      </c>
      <c r="FU26" s="210" t="str">
        <f>IF(INPUT!A52 = "", "", FS25/MAX($FS$3:$FS$104))</f>
        <v/>
      </c>
      <c r="FV26" s="210" t="str">
        <f>IF(INPUT!A52 = "", "", FT25/MAX($FT$3:$FT$104))</f>
        <v/>
      </c>
      <c r="FW26" s="311" t="str">
        <f>IF(INPUT!A53 = "", "", (FU27-FU26) * (FV27+FV26) / 2 )</f>
        <v/>
      </c>
      <c r="FY26" s="310" t="str">
        <f>IF(INPUT!A53 = "", "", OUTPUT!L27)</f>
        <v/>
      </c>
      <c r="FZ26" t="str">
        <f>IF(INPUT!A53 = "", "",  OUTPUT!N27 )</f>
        <v/>
      </c>
      <c r="GA26" t="str">
        <f>IF(INPUT!A53 = "", "",  OUTPUT!R27 )</f>
        <v/>
      </c>
      <c r="GB26" s="311" t="str">
        <f>IF(INPUT!A53 = "", "", OUTPUT!M27)</f>
        <v/>
      </c>
      <c r="GC26" t="str">
        <f>IF(INPUT!A53 = "", "", OUTPUT!E27*OUTPUT!L27)</f>
        <v/>
      </c>
      <c r="GD26" t="str">
        <f>IF(INPUT!A53 = "", "", OUTPUT!E27*OUTPUT!N27)</f>
        <v/>
      </c>
      <c r="GE26" s="311" t="str">
        <f>IF(INPUT!A53 = "", "", OUTPUT!E27*OUTPUT!M27)</f>
        <v/>
      </c>
      <c r="GF26" t="str">
        <f>IF(INPUT!A53 = "", "", OUTPUT!I27*OUTPUT!L27)</f>
        <v/>
      </c>
      <c r="GG26" t="str">
        <f>IF(INPUT!A53 = "", "", OUTPUT!I27*OUTPUT!R27)</f>
        <v/>
      </c>
      <c r="GH26" s="311" t="str">
        <f>IF(INPUT!A53 = "", "", OUTPUT!I27*OUTPUT!M27)</f>
        <v/>
      </c>
    </row>
    <row r="27" spans="1:190" x14ac:dyDescent="0.35">
      <c r="AC27" s="41"/>
      <c r="AF27" s="5">
        <f>DSS!CG27</f>
        <v>0</v>
      </c>
      <c r="AG27" s="5">
        <f>DSS!CH27</f>
        <v>0</v>
      </c>
      <c r="AH27" s="5">
        <f>DSS!CI27</f>
        <v>0</v>
      </c>
      <c r="AI27" s="5">
        <f>DSS!CJ27</f>
        <v>0</v>
      </c>
      <c r="AJ27" s="5">
        <f>DSS!CK27</f>
        <v>0</v>
      </c>
      <c r="AK27" s="5">
        <f>DSS!CL27</f>
        <v>0</v>
      </c>
      <c r="AL27" s="5">
        <f>DSS!CM27</f>
        <v>0</v>
      </c>
      <c r="AM27">
        <f t="shared" si="3"/>
        <v>0</v>
      </c>
      <c r="AN27" s="5">
        <f t="shared" si="6"/>
        <v>0</v>
      </c>
      <c r="AO27">
        <f t="shared" si="4"/>
        <v>0</v>
      </c>
      <c r="AP27">
        <f t="shared" si="7"/>
        <v>0</v>
      </c>
      <c r="AQ27" s="180">
        <f t="shared" si="14"/>
        <v>0</v>
      </c>
      <c r="AR27" s="180" t="str">
        <f t="shared" si="8"/>
        <v/>
      </c>
      <c r="AS27" s="178"/>
      <c r="AT27" t="str">
        <f t="shared" si="9"/>
        <v/>
      </c>
      <c r="AU27" s="181"/>
      <c r="AV27" t="str">
        <f t="shared" si="10"/>
        <v/>
      </c>
      <c r="AX27" s="180">
        <f t="shared" si="11"/>
        <v>0</v>
      </c>
      <c r="AY27" s="180" t="str">
        <f t="shared" si="12"/>
        <v/>
      </c>
      <c r="AZ27" s="178"/>
      <c r="BB27" t="str">
        <f t="shared" si="15"/>
        <v/>
      </c>
      <c r="BC27"/>
      <c r="BF27" t="str">
        <f t="shared" si="16"/>
        <v/>
      </c>
      <c r="CK27" s="113" t="str">
        <f>IF(INPUT!A54 = "", "", INPUT!A54)</f>
        <v/>
      </c>
      <c r="CL27" t="str">
        <f>IF(INPUT!A54 = "", "", DSS!S27)</f>
        <v/>
      </c>
      <c r="CM27" t="str">
        <f>IF(INPUT!A54 = "", "",MIN(DSS!F27:G27))</f>
        <v/>
      </c>
      <c r="CN27" t="str">
        <f>IF(INPUT!A54 = "", "",DSS!I27)</f>
        <v/>
      </c>
      <c r="CO27" t="str">
        <f>IF(INPUT!A54 = "", "",DSS!H27)</f>
        <v/>
      </c>
      <c r="CP27" s="112" t="str">
        <f>IF(INPUT!A54 = "", "",AVERAGE(DSS!J27:L27))</f>
        <v/>
      </c>
      <c r="CQ27" s="112"/>
      <c r="CR27" t="str">
        <f>IF(INPUT!A54 = "", "",DSS!T27)</f>
        <v/>
      </c>
      <c r="CS27">
        <v>5</v>
      </c>
      <c r="CT27">
        <v>5</v>
      </c>
      <c r="CU27">
        <v>5</v>
      </c>
      <c r="CV27" s="112">
        <v>5</v>
      </c>
      <c r="CX27" t="str">
        <f>IF(INPUT!B54 = "", "", INPUT!B54)</f>
        <v/>
      </c>
      <c r="CY27" t="str">
        <f>IF(INPUT!B54 = "", "", INPUT!I54)</f>
        <v/>
      </c>
      <c r="CZ27" t="str">
        <f>IF(INPUT!B54 = "", "", INPUT!B54)</f>
        <v/>
      </c>
      <c r="DA27" t="str">
        <f>IF(INPUT!B54 = "", "", DSS!BS27)</f>
        <v/>
      </c>
      <c r="DB27" t="str">
        <v/>
      </c>
      <c r="DC27" t="str">
        <v/>
      </c>
      <c r="DD27" t="str">
        <v/>
      </c>
      <c r="DE27" t="str">
        <v/>
      </c>
      <c r="DF27" s="59" t="str">
        <f>IF(INPUT!B54 = "", "",DB27+DF26)</f>
        <v/>
      </c>
      <c r="DG27" t="str">
        <f>IF(INPUT!B54 = "", "", DB27*DC27+DG26)</f>
        <v/>
      </c>
      <c r="DH27" t="str">
        <f>IF(INPUT!B54 = "", "", DD27+DH26)</f>
        <v/>
      </c>
      <c r="DI27" t="str">
        <f>IF(INPUT!B54 = "", "", DD27*DE27+DI26)</f>
        <v/>
      </c>
      <c r="DJ27" s="210" t="str">
        <f>IF(INPUT!B53 = "", "", DF26/MAX($DF$3:$DF$104))</f>
        <v/>
      </c>
      <c r="DK27" s="210" t="str">
        <f>IF(INPUT!B53 = "", "", DG26/MAX($DG$3:$DG$104))</f>
        <v/>
      </c>
      <c r="DL27" s="210" t="str">
        <f>IF(INPUT!B53 = "", "", DH26/MAX($DH$3:$DH$104))</f>
        <v/>
      </c>
      <c r="DM27" s="210" t="str">
        <f>IF(INPUT!B53 = "", "", DI26/MAX($DI$3:$DI$104))</f>
        <v/>
      </c>
      <c r="DN27" t="str">
        <f>IF(INPUT!B54 = "", "", (DJ28-DJ27)*(DK28+DK27)/2)</f>
        <v/>
      </c>
      <c r="DO27" t="str">
        <f>IF(INPUT!B54 = "", "", (DL28-DL27)*(DM28+DM27)/2)</f>
        <v/>
      </c>
      <c r="DQ27" s="310" t="str">
        <f>IF(INPUT!A54 = "", "", INPUT!B54)</f>
        <v/>
      </c>
      <c r="DR27" t="str">
        <f>IF(INPUT!A54 = "", "", OUTPUT!D28*OUTPUT!L28 +OUTPUT!E28*OUTPUT!N28)</f>
        <v/>
      </c>
      <c r="DS27" t="str">
        <v/>
      </c>
      <c r="DT27" t="str">
        <v/>
      </c>
      <c r="DU27" t="str">
        <f>IF(INPUT!A54 = "", "", DS27+DU26)</f>
        <v/>
      </c>
      <c r="DV27" t="str">
        <f>IF(INPUT!A54 = "", "", DS27*DT27+DV26)</f>
        <v/>
      </c>
      <c r="DW27" s="210" t="str">
        <f>IF(INPUT!A53 = "", "", DU26/MAX($DU$3:$DU$104))</f>
        <v/>
      </c>
      <c r="DX27" s="210" t="str">
        <f>IF(INPUT!B53 = "", "", DV26/MAX($DV$3:$DV$104))</f>
        <v/>
      </c>
      <c r="DY27" s="311" t="str">
        <f>IF(INPUT!A54 = "", "", (DW28-DW27) * (DX28+DX27) / 2 )</f>
        <v/>
      </c>
      <c r="EA27" s="310" t="str">
        <f>IF(INPUT!A54 = "", "", INPUT!B54)</f>
        <v/>
      </c>
      <c r="EB27" t="str">
        <f>IF(INPUT!A54 = "", "", OUTPUT!H28*OUTPUT!L28 + OUTPUT!I28*OUTPUT!R28)</f>
        <v/>
      </c>
      <c r="EC27" t="str">
        <v/>
      </c>
      <c r="ED27" t="str">
        <v/>
      </c>
      <c r="EE27" t="str">
        <f>IF(INPUT!A54 = "", "",EC27 +EE26)</f>
        <v/>
      </c>
      <c r="EF27" t="str">
        <f>IF(INPUT!A54 = "", "",EC27*ED27+EF26)</f>
        <v/>
      </c>
      <c r="EG27" s="210" t="str">
        <f>IF(INPUT!A53 = "", "", EE26/MAX($EE$3:$EE$104))</f>
        <v/>
      </c>
      <c r="EH27" s="210" t="str">
        <f>IF(INPUT!A53 = "", "", EF26/MAX($EF$3:$EF$104))</f>
        <v/>
      </c>
      <c r="EI27" s="311" t="str">
        <f>IF(INPUT!A54 = "", "", (EG28-EG27) * (EH28+EH27) / 2 )</f>
        <v/>
      </c>
      <c r="EK27" s="310" t="str">
        <f>IF(INPUT!A54 = "", "", OUTPUT!E28)</f>
        <v/>
      </c>
      <c r="EL27" t="str">
        <f>IF(INPUT!A54 = "", "", OUTPUT!N28)</f>
        <v/>
      </c>
      <c r="EM27" t="str">
        <v/>
      </c>
      <c r="EN27" t="str">
        <v/>
      </c>
      <c r="EO27" t="str">
        <f>IF(INPUT!A54 = "", "", EM27 + EO26)</f>
        <v/>
      </c>
      <c r="EP27" t="str">
        <f>IF(INPUT!A54 = "", "", EN27*EM27+EP26)</f>
        <v/>
      </c>
      <c r="EQ27" s="210" t="str">
        <f>IF(INPUT!A53 = "", "", EO26/MAX($EO$3:$EO$104))</f>
        <v/>
      </c>
      <c r="ER27" s="210" t="str">
        <f>IF(INPUT!A53 = "", "", EP26/MAX($EP$3:$EP$104))</f>
        <v/>
      </c>
      <c r="ES27" s="311" t="str">
        <f>IF(INPUT!A54 = "", "", (EQ28-EQ27) * (ER28+ER27) / 2 )</f>
        <v/>
      </c>
      <c r="EU27" s="310" t="str">
        <f>IF(INPUT!A54 = "", "", OUTPUT!I28)</f>
        <v/>
      </c>
      <c r="EV27" t="str">
        <f>IF(INPUT!A54 = "", "", OUTPUT!R28)</f>
        <v/>
      </c>
      <c r="EW27" t="str">
        <v/>
      </c>
      <c r="EX27" t="str">
        <v/>
      </c>
      <c r="EY27" t="str">
        <f>IF(INPUT!A54 = "", "", EW27 + EY26)</f>
        <v/>
      </c>
      <c r="EZ27" t="str">
        <f>IF(INPUT!A54 = "", "", EX27*EW27+EZ26)</f>
        <v/>
      </c>
      <c r="FA27" s="210" t="str">
        <f>IF(INPUT!A53 = "", "", EY26/MAX($EY$3:$EY$104))</f>
        <v/>
      </c>
      <c r="FB27" s="210" t="str">
        <f>IF(INPUT!A53 = "", "", EZ26/MAX($EZ$3:$EZ$104))</f>
        <v/>
      </c>
      <c r="FC27" s="311" t="str">
        <f>IF(INPUT!A54 = "", "", (FA28-FA27) * (FB28+FB27) / 2 )</f>
        <v/>
      </c>
      <c r="FE27" s="310" t="str">
        <f>IF(INPUT!A54 = "", "", OUTPUT!E28)</f>
        <v/>
      </c>
      <c r="FF27" t="str">
        <f>IF(INPUT!A54 = "", "", OUTPUT!L28)</f>
        <v/>
      </c>
      <c r="FG27" t="str">
        <v/>
      </c>
      <c r="FH27" t="str">
        <v/>
      </c>
      <c r="FI27" t="str">
        <f>IF(INPUT!A54 = "", "", FG27+FI26)</f>
        <v/>
      </c>
      <c r="FJ27" t="str">
        <f>IF(INPUT!A54 = "", "", FH27*FG27 + FJ26)</f>
        <v/>
      </c>
      <c r="FK27" s="210" t="str">
        <f>IF(INPUT!A53 = "", "", FI26/MAX($FI$3:$FI$103))</f>
        <v/>
      </c>
      <c r="FL27" s="210" t="str">
        <f>IF(INPUT!A53 = "", "", FJ26/MAX($FJ$3:$FJ$103))</f>
        <v/>
      </c>
      <c r="FM27" s="311" t="str">
        <f>IF(INPUT!A54 = "", "", (FK28-FK27) * (FL28+FL27) / 2 )</f>
        <v/>
      </c>
      <c r="FO27" s="310" t="str">
        <f>IF(INPUT!A54 = "", "", OUTPUT!I28)</f>
        <v/>
      </c>
      <c r="FP27" t="str">
        <f>IF(INPUT!A54 = "", "", OUTPUT!L28)</f>
        <v/>
      </c>
      <c r="FQ27" t="str">
        <v/>
      </c>
      <c r="FR27" t="str">
        <v/>
      </c>
      <c r="FS27" t="str">
        <f>IF(INPUT!A54 = "", "", FQ27+FS26)</f>
        <v/>
      </c>
      <c r="FT27" t="str">
        <f>IF(INPUT!A54 = "", "", FR27*FQ27 + FT26)</f>
        <v/>
      </c>
      <c r="FU27" s="210" t="str">
        <f>IF(INPUT!A53 = "", "", FS26/MAX($FS$3:$FS$104))</f>
        <v/>
      </c>
      <c r="FV27" s="210" t="str">
        <f>IF(INPUT!A53 = "", "", FT26/MAX($FT$3:$FT$104))</f>
        <v/>
      </c>
      <c r="FW27" s="311" t="str">
        <f>IF(INPUT!A54 = "", "", (FU28-FU27) * (FV28+FV27) / 2 )</f>
        <v/>
      </c>
      <c r="FY27" s="310" t="str">
        <f>IF(INPUT!A54 = "", "", OUTPUT!L28)</f>
        <v/>
      </c>
      <c r="FZ27" t="str">
        <f>IF(INPUT!A54 = "", "",  OUTPUT!N28 )</f>
        <v/>
      </c>
      <c r="GA27" t="str">
        <f>IF(INPUT!A54 = "", "",  OUTPUT!R28 )</f>
        <v/>
      </c>
      <c r="GB27" s="311" t="str">
        <f>IF(INPUT!A54 = "", "", OUTPUT!M28)</f>
        <v/>
      </c>
      <c r="GC27" t="str">
        <f>IF(INPUT!A54 = "", "", OUTPUT!E28*OUTPUT!L28)</f>
        <v/>
      </c>
      <c r="GD27" t="str">
        <f>IF(INPUT!A54 = "", "", OUTPUT!E28*OUTPUT!N28)</f>
        <v/>
      </c>
      <c r="GE27" s="311" t="str">
        <f>IF(INPUT!A54 = "", "", OUTPUT!E28*OUTPUT!M28)</f>
        <v/>
      </c>
      <c r="GF27" t="str">
        <f>IF(INPUT!A54 = "", "", OUTPUT!I28*OUTPUT!L28)</f>
        <v/>
      </c>
      <c r="GG27" t="str">
        <f>IF(INPUT!A54 = "", "", OUTPUT!I28*OUTPUT!R28)</f>
        <v/>
      </c>
      <c r="GH27" s="311" t="str">
        <f>IF(INPUT!A54 = "", "", OUTPUT!I28*OUTPUT!M28)</f>
        <v/>
      </c>
    </row>
    <row r="28" spans="1:190" x14ac:dyDescent="0.35">
      <c r="AC28" s="41" t="s">
        <v>315</v>
      </c>
      <c r="AF28" s="5">
        <f>DSS!CG28</f>
        <v>0</v>
      </c>
      <c r="AG28" s="5">
        <f>DSS!CH28</f>
        <v>0</v>
      </c>
      <c r="AH28" s="5">
        <f>DSS!CI28</f>
        <v>0</v>
      </c>
      <c r="AI28" s="5">
        <f>DSS!CJ28</f>
        <v>0</v>
      </c>
      <c r="AJ28" s="5">
        <f>DSS!CK28</f>
        <v>0</v>
      </c>
      <c r="AK28" s="5">
        <f>DSS!CL28</f>
        <v>0</v>
      </c>
      <c r="AL28" s="5">
        <f>DSS!CM28</f>
        <v>0</v>
      </c>
      <c r="AM28">
        <f t="shared" si="3"/>
        <v>0</v>
      </c>
      <c r="AN28" s="5">
        <f t="shared" si="6"/>
        <v>0</v>
      </c>
      <c r="AO28">
        <f t="shared" si="4"/>
        <v>0</v>
      </c>
      <c r="AP28">
        <f t="shared" si="7"/>
        <v>0</v>
      </c>
      <c r="AQ28" s="180">
        <f t="shared" si="14"/>
        <v>0</v>
      </c>
      <c r="AR28" s="180" t="str">
        <f t="shared" si="8"/>
        <v/>
      </c>
      <c r="AS28" s="178"/>
      <c r="AT28" t="str">
        <f t="shared" si="9"/>
        <v/>
      </c>
      <c r="AU28" s="181"/>
      <c r="AV28" t="str">
        <f t="shared" si="10"/>
        <v/>
      </c>
      <c r="AX28" s="180">
        <f t="shared" si="11"/>
        <v>0</v>
      </c>
      <c r="AY28" s="180" t="str">
        <f t="shared" si="12"/>
        <v/>
      </c>
      <c r="AZ28" s="178"/>
      <c r="BB28" t="str">
        <f t="shared" si="15"/>
        <v/>
      </c>
      <c r="BC28"/>
      <c r="BF28" t="str">
        <f t="shared" si="16"/>
        <v/>
      </c>
      <c r="CK28" s="113" t="str">
        <f>IF(INPUT!A55 = "", "", INPUT!A55)</f>
        <v/>
      </c>
      <c r="CL28" t="str">
        <f>IF(INPUT!A55 = "", "", DSS!S28)</f>
        <v/>
      </c>
      <c r="CM28" t="str">
        <f>IF(INPUT!A55 = "", "",MIN(DSS!F28:G28))</f>
        <v/>
      </c>
      <c r="CN28" t="str">
        <f>IF(INPUT!A55 = "", "",DSS!I28)</f>
        <v/>
      </c>
      <c r="CO28" t="str">
        <f>IF(INPUT!A55 = "", "",DSS!H28)</f>
        <v/>
      </c>
      <c r="CP28" s="112" t="str">
        <f>IF(INPUT!A55 = "", "",AVERAGE(DSS!J28:L28))</f>
        <v/>
      </c>
      <c r="CQ28" s="112"/>
      <c r="CR28" t="str">
        <f>IF(INPUT!A55 = "", "",DSS!T28)</f>
        <v/>
      </c>
      <c r="CS28">
        <v>5</v>
      </c>
      <c r="CT28">
        <v>5</v>
      </c>
      <c r="CU28">
        <v>5</v>
      </c>
      <c r="CV28" s="112">
        <v>5</v>
      </c>
      <c r="CX28" t="str">
        <f>IF(INPUT!B55 = "", "", INPUT!B55)</f>
        <v/>
      </c>
      <c r="CY28" t="str">
        <f>IF(INPUT!B55 = "", "", INPUT!I55)</f>
        <v/>
      </c>
      <c r="CZ28" t="str">
        <f>IF(INPUT!B55 = "", "", INPUT!B55)</f>
        <v/>
      </c>
      <c r="DA28" t="str">
        <f>IF(INPUT!B55 = "", "", DSS!BS28)</f>
        <v/>
      </c>
      <c r="DB28" t="str">
        <v/>
      </c>
      <c r="DC28" t="str">
        <v/>
      </c>
      <c r="DD28" t="str">
        <v/>
      </c>
      <c r="DE28" t="str">
        <v/>
      </c>
      <c r="DF28" s="59" t="str">
        <f>IF(INPUT!B55 = "", "",DB28+DF27)</f>
        <v/>
      </c>
      <c r="DG28" t="str">
        <f>IF(INPUT!B55 = "", "", DB28*DC28+DG27)</f>
        <v/>
      </c>
      <c r="DH28" t="str">
        <f>IF(INPUT!B55 = "", "", DD28+DH27)</f>
        <v/>
      </c>
      <c r="DI28" t="str">
        <f>IF(INPUT!B55 = "", "", DD28*DE28+DI27)</f>
        <v/>
      </c>
      <c r="DJ28" s="210" t="str">
        <f>IF(INPUT!B54 = "", "", DF27/MAX($DF$3:$DF$104))</f>
        <v/>
      </c>
      <c r="DK28" s="210" t="str">
        <f>IF(INPUT!B54 = "", "", DG27/MAX($DG$3:$DG$104))</f>
        <v/>
      </c>
      <c r="DL28" s="210" t="str">
        <f>IF(INPUT!B54 = "", "", DH27/MAX($DH$3:$DH$104))</f>
        <v/>
      </c>
      <c r="DM28" s="210" t="str">
        <f>IF(INPUT!B54 = "", "", DI27/MAX($DI$3:$DI$104))</f>
        <v/>
      </c>
      <c r="DN28" t="str">
        <f>IF(INPUT!B55 = "", "", (DJ29-DJ28)*(DK29+DK28)/2)</f>
        <v/>
      </c>
      <c r="DO28" t="str">
        <f>IF(INPUT!B55 = "", "", (DL29-DL28)*(DM29+DM28)/2)</f>
        <v/>
      </c>
      <c r="DQ28" s="310" t="str">
        <f>IF(INPUT!A55 = "", "", INPUT!B55)</f>
        <v/>
      </c>
      <c r="DR28" t="str">
        <f>IF(INPUT!A55 = "", "", OUTPUT!D29*OUTPUT!L29 +OUTPUT!E29*OUTPUT!N29)</f>
        <v/>
      </c>
      <c r="DS28" t="str">
        <v/>
      </c>
      <c r="DT28" t="str">
        <v/>
      </c>
      <c r="DU28" t="str">
        <f>IF(INPUT!A55 = "", "", DS28+DU27)</f>
        <v/>
      </c>
      <c r="DV28" t="str">
        <f>IF(INPUT!A55 = "", "", DS28*DT28+DV27)</f>
        <v/>
      </c>
      <c r="DW28" s="210" t="str">
        <f>IF(INPUT!A54 = "", "", DU27/MAX($DU$3:$DU$104))</f>
        <v/>
      </c>
      <c r="DX28" s="210" t="str">
        <f>IF(INPUT!B54 = "", "", DV27/MAX($DV$3:$DV$104))</f>
        <v/>
      </c>
      <c r="DY28" s="311" t="str">
        <f>IF(INPUT!A55 = "", "", (DW29-DW28) * (DX29+DX28) / 2 )</f>
        <v/>
      </c>
      <c r="EA28" s="310" t="str">
        <f>IF(INPUT!A55 = "", "", INPUT!B55)</f>
        <v/>
      </c>
      <c r="EB28" t="str">
        <f>IF(INPUT!A55 = "", "", OUTPUT!H29*OUTPUT!L29 + OUTPUT!I29*OUTPUT!R29)</f>
        <v/>
      </c>
      <c r="EC28" t="str">
        <v/>
      </c>
      <c r="ED28" t="str">
        <v/>
      </c>
      <c r="EE28" t="str">
        <f>IF(INPUT!A55 = "", "",EC28 +EE27)</f>
        <v/>
      </c>
      <c r="EF28" t="str">
        <f>IF(INPUT!A55 = "", "",EC28*ED28+EF27)</f>
        <v/>
      </c>
      <c r="EG28" s="210" t="str">
        <f>IF(INPUT!A54 = "", "", EE27/MAX($EE$3:$EE$104))</f>
        <v/>
      </c>
      <c r="EH28" s="210" t="str">
        <f>IF(INPUT!A54 = "", "", EF27/MAX($EF$3:$EF$104))</f>
        <v/>
      </c>
      <c r="EI28" s="311" t="str">
        <f>IF(INPUT!A55 = "", "", (EG29-EG28) * (EH29+EH28) / 2 )</f>
        <v/>
      </c>
      <c r="EK28" s="310" t="str">
        <f>IF(INPUT!A55 = "", "", OUTPUT!E29)</f>
        <v/>
      </c>
      <c r="EL28" t="str">
        <f>IF(INPUT!A55 = "", "", OUTPUT!N29)</f>
        <v/>
      </c>
      <c r="EM28" t="str">
        <v/>
      </c>
      <c r="EN28" t="str">
        <v/>
      </c>
      <c r="EO28" t="str">
        <f>IF(INPUT!A55 = "", "", EM28 + EO27)</f>
        <v/>
      </c>
      <c r="EP28" t="str">
        <f>IF(INPUT!A55 = "", "", EN28*EM28+EP27)</f>
        <v/>
      </c>
      <c r="EQ28" s="210" t="str">
        <f>IF(INPUT!A54 = "", "", EO27/MAX($EO$3:$EO$104))</f>
        <v/>
      </c>
      <c r="ER28" s="210" t="str">
        <f>IF(INPUT!A54 = "", "", EP27/MAX($EP$3:$EP$104))</f>
        <v/>
      </c>
      <c r="ES28" s="311" t="str">
        <f>IF(INPUT!A55 = "", "", (EQ29-EQ28) * (ER29+ER28) / 2 )</f>
        <v/>
      </c>
      <c r="EU28" s="310" t="str">
        <f>IF(INPUT!A55 = "", "", OUTPUT!I29)</f>
        <v/>
      </c>
      <c r="EV28" t="str">
        <f>IF(INPUT!A55 = "", "", OUTPUT!R29)</f>
        <v/>
      </c>
      <c r="EW28" t="str">
        <v/>
      </c>
      <c r="EX28" t="str">
        <v/>
      </c>
      <c r="EY28" t="str">
        <f>IF(INPUT!A55 = "", "", EW28 + EY27)</f>
        <v/>
      </c>
      <c r="EZ28" t="str">
        <f>IF(INPUT!A55 = "", "", EX28*EW28+EZ27)</f>
        <v/>
      </c>
      <c r="FA28" s="210" t="str">
        <f>IF(INPUT!A54 = "", "", EY27/MAX($EY$3:$EY$104))</f>
        <v/>
      </c>
      <c r="FB28" s="210" t="str">
        <f>IF(INPUT!A54 = "", "", EZ27/MAX($EZ$3:$EZ$104))</f>
        <v/>
      </c>
      <c r="FC28" s="311" t="str">
        <f>IF(INPUT!A55 = "", "", (FA29-FA28) * (FB29+FB28) / 2 )</f>
        <v/>
      </c>
      <c r="FE28" s="310" t="str">
        <f>IF(INPUT!A55 = "", "", OUTPUT!E29)</f>
        <v/>
      </c>
      <c r="FF28" t="str">
        <f>IF(INPUT!A55 = "", "", OUTPUT!L29)</f>
        <v/>
      </c>
      <c r="FG28" t="str">
        <v/>
      </c>
      <c r="FH28" t="str">
        <v/>
      </c>
      <c r="FI28" t="str">
        <f>IF(INPUT!A55 = "", "", FG28+FI27)</f>
        <v/>
      </c>
      <c r="FJ28" t="str">
        <f>IF(INPUT!A55 = "", "", FH28*FG28 + FJ27)</f>
        <v/>
      </c>
      <c r="FK28" s="210" t="str">
        <f>IF(INPUT!A54 = "", "", FI27/MAX($FI$3:$FI$103))</f>
        <v/>
      </c>
      <c r="FL28" s="210" t="str">
        <f>IF(INPUT!A54 = "", "", FJ27/MAX($FJ$3:$FJ$103))</f>
        <v/>
      </c>
      <c r="FM28" s="311" t="str">
        <f>IF(INPUT!A55 = "", "", (FK29-FK28) * (FL29+FL28) / 2 )</f>
        <v/>
      </c>
      <c r="FO28" s="310" t="str">
        <f>IF(INPUT!A55 = "", "", OUTPUT!I29)</f>
        <v/>
      </c>
      <c r="FP28" t="str">
        <f>IF(INPUT!A55 = "", "", OUTPUT!L29)</f>
        <v/>
      </c>
      <c r="FQ28" t="str">
        <v/>
      </c>
      <c r="FR28" t="str">
        <v/>
      </c>
      <c r="FS28" t="str">
        <f>IF(INPUT!A55 = "", "", FQ28+FS27)</f>
        <v/>
      </c>
      <c r="FT28" t="str">
        <f>IF(INPUT!A55 = "", "", FR28*FQ28 + FT27)</f>
        <v/>
      </c>
      <c r="FU28" s="210" t="str">
        <f>IF(INPUT!A54 = "", "", FS27/MAX($FS$3:$FS$104))</f>
        <v/>
      </c>
      <c r="FV28" s="210" t="str">
        <f>IF(INPUT!A54 = "", "", FT27/MAX($FT$3:$FT$104))</f>
        <v/>
      </c>
      <c r="FW28" s="311" t="str">
        <f>IF(INPUT!A55 = "", "", (FU29-FU28) * (FV29+FV28) / 2 )</f>
        <v/>
      </c>
      <c r="FY28" s="310" t="str">
        <f>IF(INPUT!A55 = "", "", OUTPUT!L29)</f>
        <v/>
      </c>
      <c r="FZ28" t="str">
        <f>IF(INPUT!A55 = "", "",  OUTPUT!N29 )</f>
        <v/>
      </c>
      <c r="GA28" t="str">
        <f>IF(INPUT!A55 = "", "",  OUTPUT!R29 )</f>
        <v/>
      </c>
      <c r="GB28" s="311" t="str">
        <f>IF(INPUT!A55 = "", "", OUTPUT!M29)</f>
        <v/>
      </c>
      <c r="GC28" t="str">
        <f>IF(INPUT!A55 = "", "", OUTPUT!E29*OUTPUT!L29)</f>
        <v/>
      </c>
      <c r="GD28" t="str">
        <f>IF(INPUT!A55 = "", "", OUTPUT!E29*OUTPUT!N29)</f>
        <v/>
      </c>
      <c r="GE28" s="311" t="str">
        <f>IF(INPUT!A55 = "", "", OUTPUT!E29*OUTPUT!M29)</f>
        <v/>
      </c>
      <c r="GF28" t="str">
        <f>IF(INPUT!A55 = "", "", OUTPUT!I29*OUTPUT!L29)</f>
        <v/>
      </c>
      <c r="GG28" t="str">
        <f>IF(INPUT!A55 = "", "", OUTPUT!I29*OUTPUT!R29)</f>
        <v/>
      </c>
      <c r="GH28" s="311" t="str">
        <f>IF(INPUT!A55 = "", "", OUTPUT!I29*OUTPUT!M29)</f>
        <v/>
      </c>
    </row>
    <row r="29" spans="1:190" x14ac:dyDescent="0.35">
      <c r="Q29" s="60" t="s">
        <v>316</v>
      </c>
      <c r="R29" s="47">
        <f>INPUT!B20</f>
        <v>30</v>
      </c>
      <c r="S29" s="61" t="s">
        <v>29</v>
      </c>
      <c r="AF29" s="5">
        <f>DSS!CG29</f>
        <v>0</v>
      </c>
      <c r="AG29" s="5">
        <f>DSS!CH29</f>
        <v>0</v>
      </c>
      <c r="AH29" s="5">
        <f>DSS!CI29</f>
        <v>0</v>
      </c>
      <c r="AI29" s="5">
        <f>DSS!CJ29</f>
        <v>0</v>
      </c>
      <c r="AJ29" s="5">
        <f>DSS!CK29</f>
        <v>0</v>
      </c>
      <c r="AK29" s="5">
        <f>DSS!CL29</f>
        <v>0</v>
      </c>
      <c r="AL29" s="5">
        <f>DSS!CM29</f>
        <v>0</v>
      </c>
      <c r="AM29">
        <f t="shared" si="3"/>
        <v>0</v>
      </c>
      <c r="AN29" s="5">
        <f t="shared" si="6"/>
        <v>0</v>
      </c>
      <c r="AO29">
        <f t="shared" si="4"/>
        <v>0</v>
      </c>
      <c r="AP29">
        <f t="shared" si="7"/>
        <v>0</v>
      </c>
      <c r="AQ29" s="180">
        <f t="shared" si="14"/>
        <v>0</v>
      </c>
      <c r="AR29" s="180" t="str">
        <f t="shared" si="8"/>
        <v/>
      </c>
      <c r="AS29" s="178"/>
      <c r="AT29" t="str">
        <f t="shared" si="9"/>
        <v/>
      </c>
      <c r="AU29" s="181"/>
      <c r="AV29" t="str">
        <f t="shared" si="10"/>
        <v/>
      </c>
      <c r="AX29" s="180">
        <f t="shared" si="11"/>
        <v>0</v>
      </c>
      <c r="AY29" s="180" t="str">
        <f t="shared" si="12"/>
        <v/>
      </c>
      <c r="AZ29" s="178"/>
      <c r="BB29" t="str">
        <f t="shared" si="15"/>
        <v/>
      </c>
      <c r="BC29"/>
      <c r="BF29" t="str">
        <f t="shared" si="16"/>
        <v/>
      </c>
      <c r="CK29" s="113" t="str">
        <f>IF(INPUT!A56 = "", "", INPUT!A56)</f>
        <v/>
      </c>
      <c r="CL29" t="str">
        <f>IF(INPUT!A56 = "", "", DSS!S29)</f>
        <v/>
      </c>
      <c r="CM29" t="str">
        <f>IF(INPUT!A56 = "", "",MIN(DSS!F29:G29))</f>
        <v/>
      </c>
      <c r="CN29" t="str">
        <f>IF(INPUT!A56 = "", "",DSS!I29)</f>
        <v/>
      </c>
      <c r="CO29" t="str">
        <f>IF(INPUT!A56 = "", "",DSS!H29)</f>
        <v/>
      </c>
      <c r="CP29" s="112" t="str">
        <f>IF(INPUT!A56 = "", "",AVERAGE(DSS!J29:L29))</f>
        <v/>
      </c>
      <c r="CQ29" s="112"/>
      <c r="CR29" t="str">
        <f>IF(INPUT!A56 = "", "",DSS!T29)</f>
        <v/>
      </c>
      <c r="CS29">
        <v>5</v>
      </c>
      <c r="CT29">
        <v>5</v>
      </c>
      <c r="CU29">
        <v>5</v>
      </c>
      <c r="CV29" s="112">
        <v>5</v>
      </c>
      <c r="CX29" t="str">
        <f>IF(INPUT!B56 = "", "", INPUT!B56)</f>
        <v/>
      </c>
      <c r="CY29" t="str">
        <f>IF(INPUT!B56 = "", "", INPUT!I56)</f>
        <v/>
      </c>
      <c r="CZ29" t="str">
        <f>IF(INPUT!B56 = "", "", INPUT!B56)</f>
        <v/>
      </c>
      <c r="DA29" t="str">
        <f>IF(INPUT!B56 = "", "", DSS!BS29)</f>
        <v/>
      </c>
      <c r="DB29" t="str">
        <v/>
      </c>
      <c r="DC29" t="str">
        <v/>
      </c>
      <c r="DD29" t="str">
        <v/>
      </c>
      <c r="DE29" t="str">
        <v/>
      </c>
      <c r="DF29" s="59" t="str">
        <f>IF(INPUT!B56 = "", "",DB29+DF28)</f>
        <v/>
      </c>
      <c r="DG29" t="str">
        <f>IF(INPUT!B56 = "", "", DB29*DC29+DG28)</f>
        <v/>
      </c>
      <c r="DH29" t="str">
        <f>IF(INPUT!B56 = "", "", DD29+DH28)</f>
        <v/>
      </c>
      <c r="DI29" t="str">
        <f>IF(INPUT!B56 = "", "", DD29*DE29+DI28)</f>
        <v/>
      </c>
      <c r="DJ29" s="210" t="str">
        <f>IF(INPUT!B55 = "", "", DF28/MAX($DF$3:$DF$104))</f>
        <v/>
      </c>
      <c r="DK29" s="210" t="str">
        <f>IF(INPUT!B55 = "", "", DG28/MAX($DG$3:$DG$104))</f>
        <v/>
      </c>
      <c r="DL29" s="210" t="str">
        <f>IF(INPUT!B55 = "", "", DH28/MAX($DH$3:$DH$104))</f>
        <v/>
      </c>
      <c r="DM29" s="210" t="str">
        <f>IF(INPUT!B55 = "", "", DI28/MAX($DI$3:$DI$104))</f>
        <v/>
      </c>
      <c r="DN29" t="str">
        <f>IF(INPUT!B56 = "", "", (DJ30-DJ29)*(DK30+DK29)/2)</f>
        <v/>
      </c>
      <c r="DO29" t="str">
        <f>IF(INPUT!B56 = "", "", (DL30-DL29)*(DM30+DM29)/2)</f>
        <v/>
      </c>
      <c r="DQ29" s="310" t="str">
        <f>IF(INPUT!A56 = "", "", INPUT!B56)</f>
        <v/>
      </c>
      <c r="DR29" t="str">
        <f>IF(INPUT!A56 = "", "", OUTPUT!D30*OUTPUT!L30 +OUTPUT!E30*OUTPUT!N30)</f>
        <v/>
      </c>
      <c r="DS29" t="str">
        <v/>
      </c>
      <c r="DT29" t="str">
        <v/>
      </c>
      <c r="DU29" t="str">
        <f>IF(INPUT!A56 = "", "", DS29+DU28)</f>
        <v/>
      </c>
      <c r="DV29" t="str">
        <f>IF(INPUT!A56 = "", "", DS29*DT29+DV28)</f>
        <v/>
      </c>
      <c r="DW29" s="210" t="str">
        <f>IF(INPUT!A55 = "", "", DU28/MAX($DU$3:$DU$104))</f>
        <v/>
      </c>
      <c r="DX29" s="210" t="str">
        <f>IF(INPUT!B55 = "", "", DV28/MAX($DV$3:$DV$104))</f>
        <v/>
      </c>
      <c r="DY29" s="311" t="str">
        <f>IF(INPUT!A56 = "", "", (DW30-DW29) * (DX30+DX29) / 2 )</f>
        <v/>
      </c>
      <c r="EA29" s="310" t="str">
        <f>IF(INPUT!A56 = "", "", INPUT!B56)</f>
        <v/>
      </c>
      <c r="EB29" t="str">
        <f>IF(INPUT!A56 = "", "", OUTPUT!H30*OUTPUT!L30 + OUTPUT!I30*OUTPUT!R30)</f>
        <v/>
      </c>
      <c r="EC29" t="str">
        <v/>
      </c>
      <c r="ED29" t="str">
        <v/>
      </c>
      <c r="EE29" t="str">
        <f>IF(INPUT!A56 = "", "",EC29 +EE28)</f>
        <v/>
      </c>
      <c r="EF29" t="str">
        <f>IF(INPUT!A56 = "", "",EC29*ED29+EF28)</f>
        <v/>
      </c>
      <c r="EG29" s="210" t="str">
        <f>IF(INPUT!A55 = "", "", EE28/MAX($EE$3:$EE$104))</f>
        <v/>
      </c>
      <c r="EH29" s="210" t="str">
        <f>IF(INPUT!A55 = "", "", EF28/MAX($EF$3:$EF$104))</f>
        <v/>
      </c>
      <c r="EI29" s="311" t="str">
        <f>IF(INPUT!A56 = "", "", (EG30-EG29) * (EH30+EH29) / 2 )</f>
        <v/>
      </c>
      <c r="EK29" s="310" t="str">
        <f>IF(INPUT!A56 = "", "", OUTPUT!E30)</f>
        <v/>
      </c>
      <c r="EL29" t="str">
        <f>IF(INPUT!A56 = "", "", OUTPUT!N30)</f>
        <v/>
      </c>
      <c r="EM29" t="str">
        <v/>
      </c>
      <c r="EN29" t="str">
        <v/>
      </c>
      <c r="EO29" t="str">
        <f>IF(INPUT!A56 = "", "", EM29 + EO28)</f>
        <v/>
      </c>
      <c r="EP29" t="str">
        <f>IF(INPUT!A56 = "", "", EN29*EM29+EP28)</f>
        <v/>
      </c>
      <c r="EQ29" s="210" t="str">
        <f>IF(INPUT!A55 = "", "", EO28/MAX($EO$3:$EO$104))</f>
        <v/>
      </c>
      <c r="ER29" s="210" t="str">
        <f>IF(INPUT!A55 = "", "", EP28/MAX($EP$3:$EP$104))</f>
        <v/>
      </c>
      <c r="ES29" s="311" t="str">
        <f>IF(INPUT!A56 = "", "", (EQ30-EQ29) * (ER30+ER29) / 2 )</f>
        <v/>
      </c>
      <c r="EU29" s="310" t="str">
        <f>IF(INPUT!A56 = "", "", OUTPUT!I30)</f>
        <v/>
      </c>
      <c r="EV29" t="str">
        <f>IF(INPUT!A56 = "", "", OUTPUT!R30)</f>
        <v/>
      </c>
      <c r="EW29" t="str">
        <v/>
      </c>
      <c r="EX29" t="str">
        <v/>
      </c>
      <c r="EY29" t="str">
        <f>IF(INPUT!A56 = "", "", EW29 + EY28)</f>
        <v/>
      </c>
      <c r="EZ29" t="str">
        <f>IF(INPUT!A56 = "", "", EX29*EW29+EZ28)</f>
        <v/>
      </c>
      <c r="FA29" s="210" t="str">
        <f>IF(INPUT!A55 = "", "", EY28/MAX($EY$3:$EY$104))</f>
        <v/>
      </c>
      <c r="FB29" s="210" t="str">
        <f>IF(INPUT!A55 = "", "", EZ28/MAX($EZ$3:$EZ$104))</f>
        <v/>
      </c>
      <c r="FC29" s="311" t="str">
        <f>IF(INPUT!A56 = "", "", (FA30-FA29) * (FB30+FB29) / 2 )</f>
        <v/>
      </c>
      <c r="FE29" s="310" t="str">
        <f>IF(INPUT!A56 = "", "", OUTPUT!E30)</f>
        <v/>
      </c>
      <c r="FF29" t="str">
        <f>IF(INPUT!A56 = "", "", OUTPUT!L30)</f>
        <v/>
      </c>
      <c r="FG29" t="str">
        <v/>
      </c>
      <c r="FH29" t="str">
        <v/>
      </c>
      <c r="FI29" t="str">
        <f>IF(INPUT!A56 = "", "", FG29+FI28)</f>
        <v/>
      </c>
      <c r="FJ29" t="str">
        <f>IF(INPUT!A56 = "", "", FH29*FG29 + FJ28)</f>
        <v/>
      </c>
      <c r="FK29" s="210" t="str">
        <f>IF(INPUT!A55 = "", "", FI28/MAX($FI$3:$FI$103))</f>
        <v/>
      </c>
      <c r="FL29" s="210" t="str">
        <f>IF(INPUT!A55 = "", "", FJ28/MAX($FJ$3:$FJ$103))</f>
        <v/>
      </c>
      <c r="FM29" s="311" t="str">
        <f>IF(INPUT!A56 = "", "", (FK30-FK29) * (FL30+FL29) / 2 )</f>
        <v/>
      </c>
      <c r="FO29" s="310" t="str">
        <f>IF(INPUT!A56 = "", "", OUTPUT!I30)</f>
        <v/>
      </c>
      <c r="FP29" t="str">
        <f>IF(INPUT!A56 = "", "", OUTPUT!L30)</f>
        <v/>
      </c>
      <c r="FQ29" t="str">
        <v/>
      </c>
      <c r="FR29" t="str">
        <v/>
      </c>
      <c r="FS29" t="str">
        <f>IF(INPUT!A56 = "", "", FQ29+FS28)</f>
        <v/>
      </c>
      <c r="FT29" t="str">
        <f>IF(INPUT!A56 = "", "", FR29*FQ29 + FT28)</f>
        <v/>
      </c>
      <c r="FU29" s="210" t="str">
        <f>IF(INPUT!A55 = "", "", FS28/MAX($FS$3:$FS$104))</f>
        <v/>
      </c>
      <c r="FV29" s="210" t="str">
        <f>IF(INPUT!A55 = "", "", FT28/MAX($FT$3:$FT$104))</f>
        <v/>
      </c>
      <c r="FW29" s="311" t="str">
        <f>IF(INPUT!A56 = "", "", (FU30-FU29) * (FV30+FV29) / 2 )</f>
        <v/>
      </c>
      <c r="FY29" s="310" t="str">
        <f>IF(INPUT!A56 = "", "", OUTPUT!L30)</f>
        <v/>
      </c>
      <c r="FZ29" t="str">
        <f>IF(INPUT!A56 = "", "",  OUTPUT!N30 )</f>
        <v/>
      </c>
      <c r="GA29" t="str">
        <f>IF(INPUT!A56 = "", "",  OUTPUT!R30 )</f>
        <v/>
      </c>
      <c r="GB29" s="311" t="str">
        <f>IF(INPUT!A56 = "", "", OUTPUT!M30)</f>
        <v/>
      </c>
      <c r="GC29" t="str">
        <f>IF(INPUT!A56 = "", "", OUTPUT!E30*OUTPUT!L30)</f>
        <v/>
      </c>
      <c r="GD29" t="str">
        <f>IF(INPUT!A56 = "", "", OUTPUT!E30*OUTPUT!N30)</f>
        <v/>
      </c>
      <c r="GE29" s="311" t="str">
        <f>IF(INPUT!A56 = "", "", OUTPUT!E30*OUTPUT!M30)</f>
        <v/>
      </c>
      <c r="GF29" t="str">
        <f>IF(INPUT!A56 = "", "", OUTPUT!I30*OUTPUT!L30)</f>
        <v/>
      </c>
      <c r="GG29" t="str">
        <f>IF(INPUT!A56 = "", "", OUTPUT!I30*OUTPUT!R30)</f>
        <v/>
      </c>
      <c r="GH29" s="311" t="str">
        <f>IF(INPUT!A56 = "", "", OUTPUT!I30*OUTPUT!M30)</f>
        <v/>
      </c>
    </row>
    <row r="30" spans="1:190" x14ac:dyDescent="0.35">
      <c r="Q30" s="62" t="s">
        <v>317</v>
      </c>
      <c r="R30" s="48">
        <f>INPUT!B21</f>
        <v>30</v>
      </c>
      <c r="S30" s="63" t="s">
        <v>29</v>
      </c>
      <c r="AF30" s="5">
        <f>DSS!CG30</f>
        <v>0</v>
      </c>
      <c r="AG30" s="5">
        <f>DSS!CH30</f>
        <v>0</v>
      </c>
      <c r="AH30" s="5">
        <f>DSS!CI30</f>
        <v>0</v>
      </c>
      <c r="AI30" s="5">
        <f>DSS!CJ30</f>
        <v>0</v>
      </c>
      <c r="AJ30" s="5">
        <f>DSS!CK30</f>
        <v>0</v>
      </c>
      <c r="AK30" s="5">
        <f>DSS!CL30</f>
        <v>0</v>
      </c>
      <c r="AL30" s="5">
        <f>DSS!CM30</f>
        <v>0</v>
      </c>
      <c r="AM30">
        <f t="shared" si="3"/>
        <v>0</v>
      </c>
      <c r="AN30" s="5">
        <f t="shared" si="6"/>
        <v>0</v>
      </c>
      <c r="AO30">
        <f t="shared" si="4"/>
        <v>0</v>
      </c>
      <c r="AP30">
        <f t="shared" si="7"/>
        <v>0</v>
      </c>
      <c r="AQ30" s="180">
        <f t="shared" si="14"/>
        <v>0</v>
      </c>
      <c r="AR30" s="180" t="str">
        <f t="shared" si="8"/>
        <v/>
      </c>
      <c r="AS30" s="178"/>
      <c r="AT30" t="str">
        <f t="shared" si="9"/>
        <v/>
      </c>
      <c r="AU30" s="181"/>
      <c r="AV30" t="str">
        <f t="shared" si="10"/>
        <v/>
      </c>
      <c r="AX30" s="180">
        <f t="shared" si="11"/>
        <v>0</v>
      </c>
      <c r="AY30" s="180" t="str">
        <f t="shared" si="12"/>
        <v/>
      </c>
      <c r="AZ30" s="178"/>
      <c r="BB30" t="str">
        <f t="shared" si="15"/>
        <v/>
      </c>
      <c r="BC30"/>
      <c r="BF30" t="str">
        <f t="shared" si="16"/>
        <v/>
      </c>
      <c r="CK30" s="113" t="str">
        <f>IF(INPUT!A57 = "", "", INPUT!A57)</f>
        <v/>
      </c>
      <c r="CL30" t="str">
        <f>IF(INPUT!A57 = "", "", DSS!S30)</f>
        <v/>
      </c>
      <c r="CM30" t="str">
        <f>IF(INPUT!A57 = "", "",MIN(DSS!F30:G30))</f>
        <v/>
      </c>
      <c r="CN30" t="str">
        <f>IF(INPUT!A57 = "", "",DSS!I30)</f>
        <v/>
      </c>
      <c r="CO30" t="str">
        <f>IF(INPUT!A57 = "", "",DSS!H30)</f>
        <v/>
      </c>
      <c r="CP30" s="112" t="str">
        <f>IF(INPUT!A57 = "", "",AVERAGE(DSS!J30:L30))</f>
        <v/>
      </c>
      <c r="CQ30" s="112"/>
      <c r="CR30" t="str">
        <f>IF(INPUT!A57 = "", "",DSS!T30)</f>
        <v/>
      </c>
      <c r="CS30">
        <v>5</v>
      </c>
      <c r="CT30">
        <v>5</v>
      </c>
      <c r="CU30">
        <v>5</v>
      </c>
      <c r="CV30" s="112">
        <v>5</v>
      </c>
      <c r="CX30" t="str">
        <f>IF(INPUT!B57 = "", "", INPUT!B57)</f>
        <v/>
      </c>
      <c r="CY30" t="str">
        <f>IF(INPUT!B57 = "", "", INPUT!I57)</f>
        <v/>
      </c>
      <c r="CZ30" t="str">
        <f>IF(INPUT!B57 = "", "", INPUT!B57)</f>
        <v/>
      </c>
      <c r="DA30" t="str">
        <f>IF(INPUT!B57 = "", "", DSS!BS30)</f>
        <v/>
      </c>
      <c r="DB30" t="str">
        <v/>
      </c>
      <c r="DC30" t="str">
        <v/>
      </c>
      <c r="DD30" t="str">
        <v/>
      </c>
      <c r="DE30" t="str">
        <v/>
      </c>
      <c r="DF30" s="59" t="str">
        <f>IF(INPUT!B57 = "", "",DB30+DF29)</f>
        <v/>
      </c>
      <c r="DG30" t="str">
        <f>IF(INPUT!B57 = "", "", DB30*DC30+DG29)</f>
        <v/>
      </c>
      <c r="DH30" t="str">
        <f>IF(INPUT!B57 = "", "", DD30+DH29)</f>
        <v/>
      </c>
      <c r="DI30" t="str">
        <f>IF(INPUT!B57 = "", "", DD30*DE30+DI29)</f>
        <v/>
      </c>
      <c r="DJ30" s="210" t="str">
        <f>IF(INPUT!B56 = "", "", DF29/MAX($DF$3:$DF$104))</f>
        <v/>
      </c>
      <c r="DK30" s="210" t="str">
        <f>IF(INPUT!B56 = "", "", DG29/MAX($DG$3:$DG$104))</f>
        <v/>
      </c>
      <c r="DL30" s="210" t="str">
        <f>IF(INPUT!B56 = "", "", DH29/MAX($DH$3:$DH$104))</f>
        <v/>
      </c>
      <c r="DM30" s="210" t="str">
        <f>IF(INPUT!B56 = "", "", DI29/MAX($DI$3:$DI$104))</f>
        <v/>
      </c>
      <c r="DN30" t="str">
        <f>IF(INPUT!B57 = "", "", (DJ31-DJ30)*(DK31+DK30)/2)</f>
        <v/>
      </c>
      <c r="DO30" t="str">
        <f>IF(INPUT!B57 = "", "", (DL31-DL30)*(DM31+DM30)/2)</f>
        <v/>
      </c>
      <c r="DQ30" s="310" t="str">
        <f>IF(INPUT!A57 = "", "", INPUT!B57)</f>
        <v/>
      </c>
      <c r="DR30" t="str">
        <f>IF(INPUT!A57 = "", "", OUTPUT!D31*OUTPUT!L31 +OUTPUT!E31*OUTPUT!N31)</f>
        <v/>
      </c>
      <c r="DS30" t="str">
        <v/>
      </c>
      <c r="DT30" t="str">
        <v/>
      </c>
      <c r="DU30" t="str">
        <f>IF(INPUT!A57 = "", "", DS30+DU29)</f>
        <v/>
      </c>
      <c r="DV30" t="str">
        <f>IF(INPUT!A57 = "", "", DS30*DT30+DV29)</f>
        <v/>
      </c>
      <c r="DW30" s="210" t="str">
        <f>IF(INPUT!A56 = "", "", DU29/MAX($DU$3:$DU$104))</f>
        <v/>
      </c>
      <c r="DX30" s="210" t="str">
        <f>IF(INPUT!B56 = "", "", DV29/MAX($DV$3:$DV$104))</f>
        <v/>
      </c>
      <c r="DY30" s="311" t="str">
        <f>IF(INPUT!A57 = "", "", (DW31-DW30) * (DX31+DX30) / 2 )</f>
        <v/>
      </c>
      <c r="EA30" s="310" t="str">
        <f>IF(INPUT!A57 = "", "", INPUT!B57)</f>
        <v/>
      </c>
      <c r="EB30" t="str">
        <f>IF(INPUT!A57 = "", "", OUTPUT!H31*OUTPUT!L31 + OUTPUT!I31*OUTPUT!R31)</f>
        <v/>
      </c>
      <c r="EC30" t="str">
        <v/>
      </c>
      <c r="ED30" t="str">
        <v/>
      </c>
      <c r="EE30" t="str">
        <f>IF(INPUT!A57 = "", "",EC30 +EE29)</f>
        <v/>
      </c>
      <c r="EF30" t="str">
        <f>IF(INPUT!A57 = "", "",EC30*ED30+EF29)</f>
        <v/>
      </c>
      <c r="EG30" s="210" t="str">
        <f>IF(INPUT!A56 = "", "", EE29/MAX($EE$3:$EE$104))</f>
        <v/>
      </c>
      <c r="EH30" s="210" t="str">
        <f>IF(INPUT!A56 = "", "", EF29/MAX($EF$3:$EF$104))</f>
        <v/>
      </c>
      <c r="EI30" s="311" t="str">
        <f>IF(INPUT!A57 = "", "", (EG31-EG30) * (EH31+EH30) / 2 )</f>
        <v/>
      </c>
      <c r="EK30" s="310" t="str">
        <f>IF(INPUT!A57 = "", "", OUTPUT!E31)</f>
        <v/>
      </c>
      <c r="EL30" t="str">
        <f>IF(INPUT!A57 = "", "", OUTPUT!N31)</f>
        <v/>
      </c>
      <c r="EM30" t="str">
        <v/>
      </c>
      <c r="EN30" t="str">
        <v/>
      </c>
      <c r="EO30" t="str">
        <f>IF(INPUT!A57 = "", "", EM30 + EO29)</f>
        <v/>
      </c>
      <c r="EP30" t="str">
        <f>IF(INPUT!A57 = "", "", EN30*EM30+EP29)</f>
        <v/>
      </c>
      <c r="EQ30" s="210" t="str">
        <f>IF(INPUT!A56 = "", "", EO29/MAX($EO$3:$EO$104))</f>
        <v/>
      </c>
      <c r="ER30" s="210" t="str">
        <f>IF(INPUT!A56 = "", "", EP29/MAX($EP$3:$EP$104))</f>
        <v/>
      </c>
      <c r="ES30" s="311" t="str">
        <f>IF(INPUT!A57 = "", "", (EQ31-EQ30) * (ER31+ER30) / 2 )</f>
        <v/>
      </c>
      <c r="EU30" s="310" t="str">
        <f>IF(INPUT!A57 = "", "", OUTPUT!I31)</f>
        <v/>
      </c>
      <c r="EV30" t="str">
        <f>IF(INPUT!A57 = "", "", OUTPUT!R31)</f>
        <v/>
      </c>
      <c r="EW30" t="str">
        <v/>
      </c>
      <c r="EX30" t="str">
        <v/>
      </c>
      <c r="EY30" t="str">
        <f>IF(INPUT!A57 = "", "", EW30 + EY29)</f>
        <v/>
      </c>
      <c r="EZ30" t="str">
        <f>IF(INPUT!A57 = "", "", EX30*EW30+EZ29)</f>
        <v/>
      </c>
      <c r="FA30" s="210" t="str">
        <f>IF(INPUT!A56 = "", "", EY29/MAX($EY$3:$EY$104))</f>
        <v/>
      </c>
      <c r="FB30" s="210" t="str">
        <f>IF(INPUT!A56 = "", "", EZ29/MAX($EZ$3:$EZ$104))</f>
        <v/>
      </c>
      <c r="FC30" s="311" t="str">
        <f>IF(INPUT!A57 = "", "", (FA31-FA30) * (FB31+FB30) / 2 )</f>
        <v/>
      </c>
      <c r="FE30" s="310" t="str">
        <f>IF(INPUT!A57 = "", "", OUTPUT!E31)</f>
        <v/>
      </c>
      <c r="FF30" t="str">
        <f>IF(INPUT!A57 = "", "", OUTPUT!L31)</f>
        <v/>
      </c>
      <c r="FG30" t="str">
        <v/>
      </c>
      <c r="FH30" t="str">
        <v/>
      </c>
      <c r="FI30" t="str">
        <f>IF(INPUT!A57 = "", "", FG30+FI29)</f>
        <v/>
      </c>
      <c r="FJ30" t="str">
        <f>IF(INPUT!A57 = "", "", FH30*FG30 + FJ29)</f>
        <v/>
      </c>
      <c r="FK30" s="210" t="str">
        <f>IF(INPUT!A56 = "", "", FI29/MAX($FI$3:$FI$103))</f>
        <v/>
      </c>
      <c r="FL30" s="210" t="str">
        <f>IF(INPUT!A56 = "", "", FJ29/MAX($FJ$3:$FJ$103))</f>
        <v/>
      </c>
      <c r="FM30" s="311" t="str">
        <f>IF(INPUT!A57 = "", "", (FK31-FK30) * (FL31+FL30) / 2 )</f>
        <v/>
      </c>
      <c r="FO30" s="310" t="str">
        <f>IF(INPUT!A57 = "", "", OUTPUT!I31)</f>
        <v/>
      </c>
      <c r="FP30" t="str">
        <f>IF(INPUT!A57 = "", "", OUTPUT!L31)</f>
        <v/>
      </c>
      <c r="FQ30" t="str">
        <v/>
      </c>
      <c r="FR30" t="str">
        <v/>
      </c>
      <c r="FS30" t="str">
        <f>IF(INPUT!A57 = "", "", FQ30+FS29)</f>
        <v/>
      </c>
      <c r="FT30" t="str">
        <f>IF(INPUT!A57 = "", "", FR30*FQ30 + FT29)</f>
        <v/>
      </c>
      <c r="FU30" s="210" t="str">
        <f>IF(INPUT!A56 = "", "", FS29/MAX($FS$3:$FS$104))</f>
        <v/>
      </c>
      <c r="FV30" s="210" t="str">
        <f>IF(INPUT!A56 = "", "", FT29/MAX($FT$3:$FT$104))</f>
        <v/>
      </c>
      <c r="FW30" s="311" t="str">
        <f>IF(INPUT!A57 = "", "", (FU31-FU30) * (FV31+FV30) / 2 )</f>
        <v/>
      </c>
      <c r="FY30" s="310" t="str">
        <f>IF(INPUT!A57 = "", "", OUTPUT!L31)</f>
        <v/>
      </c>
      <c r="FZ30" t="str">
        <f>IF(INPUT!A57 = "", "",  OUTPUT!N31 )</f>
        <v/>
      </c>
      <c r="GA30" t="str">
        <f>IF(INPUT!A57 = "", "",  OUTPUT!R31 )</f>
        <v/>
      </c>
      <c r="GB30" s="311" t="str">
        <f>IF(INPUT!A57 = "", "", OUTPUT!M31)</f>
        <v/>
      </c>
      <c r="GC30" t="str">
        <f>IF(INPUT!A57 = "", "", OUTPUT!E31*OUTPUT!L31)</f>
        <v/>
      </c>
      <c r="GD30" t="str">
        <f>IF(INPUT!A57 = "", "", OUTPUT!E31*OUTPUT!N31)</f>
        <v/>
      </c>
      <c r="GE30" s="311" t="str">
        <f>IF(INPUT!A57 = "", "", OUTPUT!E31*OUTPUT!M31)</f>
        <v/>
      </c>
      <c r="GF30" t="str">
        <f>IF(INPUT!A57 = "", "", OUTPUT!I31*OUTPUT!L31)</f>
        <v/>
      </c>
      <c r="GG30" t="str">
        <f>IF(INPUT!A57 = "", "", OUTPUT!I31*OUTPUT!R31)</f>
        <v/>
      </c>
      <c r="GH30" s="311" t="str">
        <f>IF(INPUT!A57 = "", "", OUTPUT!I31*OUTPUT!M31)</f>
        <v/>
      </c>
    </row>
    <row r="31" spans="1:190" x14ac:dyDescent="0.35">
      <c r="Q31" s="62" t="s">
        <v>318</v>
      </c>
      <c r="R31" s="48">
        <f>INPUT!B22</f>
        <v>30</v>
      </c>
      <c r="S31" s="63" t="s">
        <v>29</v>
      </c>
      <c r="AF31" s="5">
        <f>DSS!CG31</f>
        <v>0</v>
      </c>
      <c r="AG31" s="5">
        <f>DSS!CH31</f>
        <v>0</v>
      </c>
      <c r="AH31" s="5">
        <f>DSS!CI31</f>
        <v>0</v>
      </c>
      <c r="AI31" s="5">
        <f>DSS!CJ31</f>
        <v>0</v>
      </c>
      <c r="AJ31" s="5">
        <f>DSS!CK31</f>
        <v>0</v>
      </c>
      <c r="AK31" s="5">
        <f>DSS!CL31</f>
        <v>0</v>
      </c>
      <c r="AL31" s="5">
        <f>DSS!CM31</f>
        <v>0</v>
      </c>
      <c r="AM31">
        <f t="shared" si="3"/>
        <v>0</v>
      </c>
      <c r="AN31" s="5">
        <f t="shared" si="6"/>
        <v>0</v>
      </c>
      <c r="AO31">
        <f t="shared" si="4"/>
        <v>0</v>
      </c>
      <c r="AP31">
        <f t="shared" si="7"/>
        <v>0</v>
      </c>
      <c r="AQ31" s="180">
        <f t="shared" si="14"/>
        <v>0</v>
      </c>
      <c r="AR31" s="180" t="str">
        <f t="shared" si="8"/>
        <v/>
      </c>
      <c r="AS31" s="178"/>
      <c r="AT31" t="str">
        <f t="shared" si="9"/>
        <v/>
      </c>
      <c r="AU31" s="181"/>
      <c r="AV31" t="str">
        <f t="shared" si="10"/>
        <v/>
      </c>
      <c r="AX31" s="180">
        <f t="shared" si="11"/>
        <v>0</v>
      </c>
      <c r="AY31" s="180" t="str">
        <f t="shared" si="12"/>
        <v/>
      </c>
      <c r="AZ31" s="178"/>
      <c r="BB31" t="str">
        <f t="shared" si="15"/>
        <v/>
      </c>
      <c r="BC31"/>
      <c r="BF31" t="str">
        <f t="shared" si="16"/>
        <v/>
      </c>
      <c r="CK31" s="113" t="str">
        <f>IF(INPUT!A58 = "", "", INPUT!A58)</f>
        <v/>
      </c>
      <c r="CL31" t="str">
        <f>IF(INPUT!A58 = "", "", DSS!S31)</f>
        <v/>
      </c>
      <c r="CM31" t="str">
        <f>IF(INPUT!A58 = "", "",MIN(DSS!F31:G31))</f>
        <v/>
      </c>
      <c r="CN31" t="str">
        <f>IF(INPUT!A58 = "", "",DSS!I31)</f>
        <v/>
      </c>
      <c r="CO31" t="str">
        <f>IF(INPUT!A58 = "", "",DSS!H31)</f>
        <v/>
      </c>
      <c r="CP31" s="112" t="str">
        <f>IF(INPUT!A58 = "", "",AVERAGE(DSS!J31:L31))</f>
        <v/>
      </c>
      <c r="CQ31" s="112"/>
      <c r="CR31" t="str">
        <f>IF(INPUT!A58 = "", "",DSS!T31)</f>
        <v/>
      </c>
      <c r="CS31">
        <v>5</v>
      </c>
      <c r="CT31">
        <v>5</v>
      </c>
      <c r="CU31">
        <v>5</v>
      </c>
      <c r="CV31" s="112">
        <v>5</v>
      </c>
      <c r="CX31" t="str">
        <f>IF(INPUT!B58 = "", "", INPUT!B58)</f>
        <v/>
      </c>
      <c r="CY31" t="str">
        <f>IF(INPUT!B58 = "", "", INPUT!I58)</f>
        <v/>
      </c>
      <c r="CZ31" t="str">
        <f>IF(INPUT!B58 = "", "", INPUT!B58)</f>
        <v/>
      </c>
      <c r="DA31" t="str">
        <f>IF(INPUT!B58 = "", "", DSS!BS31)</f>
        <v/>
      </c>
      <c r="DB31" t="str">
        <v/>
      </c>
      <c r="DC31" t="str">
        <v/>
      </c>
      <c r="DD31" t="str">
        <v/>
      </c>
      <c r="DE31" t="str">
        <v/>
      </c>
      <c r="DF31" s="59" t="str">
        <f>IF(INPUT!B58 = "", "",DB31+DF30)</f>
        <v/>
      </c>
      <c r="DG31" t="str">
        <f>IF(INPUT!B58 = "", "", DB31*DC31+DG30)</f>
        <v/>
      </c>
      <c r="DH31" t="str">
        <f>IF(INPUT!B58 = "", "", DD31+DH30)</f>
        <v/>
      </c>
      <c r="DI31" t="str">
        <f>IF(INPUT!B58 = "", "", DD31*DE31+DI30)</f>
        <v/>
      </c>
      <c r="DJ31" s="210" t="str">
        <f>IF(INPUT!B57 = "", "", DF30/MAX($DF$3:$DF$104))</f>
        <v/>
      </c>
      <c r="DK31" s="210" t="str">
        <f>IF(INPUT!B57 = "", "", DG30/MAX($DG$3:$DG$104))</f>
        <v/>
      </c>
      <c r="DL31" s="210" t="str">
        <f>IF(INPUT!B57 = "", "", DH30/MAX($DH$3:$DH$104))</f>
        <v/>
      </c>
      <c r="DM31" s="210" t="str">
        <f>IF(INPUT!B57 = "", "", DI30/MAX($DI$3:$DI$104))</f>
        <v/>
      </c>
      <c r="DN31" t="str">
        <f>IF(INPUT!B58 = "", "", (DJ32-DJ31)*(DK32+DK31)/2)</f>
        <v/>
      </c>
      <c r="DO31" t="str">
        <f>IF(INPUT!B58 = "", "", (DL32-DL31)*(DM32+DM31)/2)</f>
        <v/>
      </c>
      <c r="DQ31" s="310" t="str">
        <f>IF(INPUT!A58 = "", "", INPUT!B58)</f>
        <v/>
      </c>
      <c r="DR31" t="str">
        <f>IF(INPUT!A58 = "", "", OUTPUT!D32*OUTPUT!L32 +OUTPUT!E32*OUTPUT!N32)</f>
        <v/>
      </c>
      <c r="DS31" t="str">
        <v/>
      </c>
      <c r="DT31" t="str">
        <v/>
      </c>
      <c r="DU31" t="str">
        <f>IF(INPUT!A58 = "", "", DS31+DU30)</f>
        <v/>
      </c>
      <c r="DV31" t="str">
        <f>IF(INPUT!A58 = "", "", DS31*DT31+DV30)</f>
        <v/>
      </c>
      <c r="DW31" s="210" t="str">
        <f>IF(INPUT!A57 = "", "", DU30/MAX($DU$3:$DU$104))</f>
        <v/>
      </c>
      <c r="DX31" s="210" t="str">
        <f>IF(INPUT!B57 = "", "", DV30/MAX($DV$3:$DV$104))</f>
        <v/>
      </c>
      <c r="DY31" s="311" t="str">
        <f>IF(INPUT!A58 = "", "", (DW32-DW31) * (DX32+DX31) / 2 )</f>
        <v/>
      </c>
      <c r="EA31" s="310" t="str">
        <f>IF(INPUT!A58 = "", "", INPUT!B58)</f>
        <v/>
      </c>
      <c r="EB31" t="str">
        <f>IF(INPUT!A58 = "", "", OUTPUT!H32*OUTPUT!L32 + OUTPUT!I32*OUTPUT!R32)</f>
        <v/>
      </c>
      <c r="EC31" t="str">
        <v/>
      </c>
      <c r="ED31" t="str">
        <v/>
      </c>
      <c r="EE31" t="str">
        <f>IF(INPUT!A58 = "", "",EC31 +EE30)</f>
        <v/>
      </c>
      <c r="EF31" t="str">
        <f>IF(INPUT!A58 = "", "",EC31*ED31+EF30)</f>
        <v/>
      </c>
      <c r="EG31" s="210" t="str">
        <f>IF(INPUT!A57 = "", "", EE30/MAX($EE$3:$EE$104))</f>
        <v/>
      </c>
      <c r="EH31" s="210" t="str">
        <f>IF(INPUT!A57 = "", "", EF30/MAX($EF$3:$EF$104))</f>
        <v/>
      </c>
      <c r="EI31" s="311" t="str">
        <f>IF(INPUT!A58 = "", "", (EG32-EG31) * (EH32+EH31) / 2 )</f>
        <v/>
      </c>
      <c r="EK31" s="310" t="str">
        <f>IF(INPUT!A58 = "", "", OUTPUT!E32)</f>
        <v/>
      </c>
      <c r="EL31" t="str">
        <f>IF(INPUT!A58 = "", "", OUTPUT!N32)</f>
        <v/>
      </c>
      <c r="EM31" t="str">
        <v/>
      </c>
      <c r="EN31" t="str">
        <v/>
      </c>
      <c r="EO31" t="str">
        <f>IF(INPUT!A58 = "", "", EM31 + EO30)</f>
        <v/>
      </c>
      <c r="EP31" t="str">
        <f>IF(INPUT!A58 = "", "", EN31*EM31+EP30)</f>
        <v/>
      </c>
      <c r="EQ31" s="210" t="str">
        <f>IF(INPUT!A57 = "", "", EO30/MAX($EO$3:$EO$104))</f>
        <v/>
      </c>
      <c r="ER31" s="210" t="str">
        <f>IF(INPUT!A57 = "", "", EP30/MAX($EP$3:$EP$104))</f>
        <v/>
      </c>
      <c r="ES31" s="311" t="str">
        <f>IF(INPUT!A58 = "", "", (EQ32-EQ31) * (ER32+ER31) / 2 )</f>
        <v/>
      </c>
      <c r="EU31" s="310" t="str">
        <f>IF(INPUT!A58 = "", "", OUTPUT!I32)</f>
        <v/>
      </c>
      <c r="EV31" t="str">
        <f>IF(INPUT!A58 = "", "", OUTPUT!R32)</f>
        <v/>
      </c>
      <c r="EW31" t="str">
        <v/>
      </c>
      <c r="EX31" t="str">
        <v/>
      </c>
      <c r="EY31" t="str">
        <f>IF(INPUT!A58 = "", "", EW31 + EY30)</f>
        <v/>
      </c>
      <c r="EZ31" t="str">
        <f>IF(INPUT!A58 = "", "", EX31*EW31+EZ30)</f>
        <v/>
      </c>
      <c r="FA31" s="210" t="str">
        <f>IF(INPUT!A57 = "", "", EY30/MAX($EY$3:$EY$104))</f>
        <v/>
      </c>
      <c r="FB31" s="210" t="str">
        <f>IF(INPUT!A57 = "", "", EZ30/MAX($EZ$3:$EZ$104))</f>
        <v/>
      </c>
      <c r="FC31" s="311" t="str">
        <f>IF(INPUT!A58 = "", "", (FA32-FA31) * (FB32+FB31) / 2 )</f>
        <v/>
      </c>
      <c r="FE31" s="310" t="str">
        <f>IF(INPUT!A58 = "", "", OUTPUT!E32)</f>
        <v/>
      </c>
      <c r="FF31" t="str">
        <f>IF(INPUT!A58 = "", "", OUTPUT!L32)</f>
        <v/>
      </c>
      <c r="FG31" t="str">
        <v/>
      </c>
      <c r="FH31" t="str">
        <v/>
      </c>
      <c r="FI31" t="str">
        <f>IF(INPUT!A58 = "", "", FG31+FI30)</f>
        <v/>
      </c>
      <c r="FJ31" t="str">
        <f>IF(INPUT!A58 = "", "", FH31*FG31 + FJ30)</f>
        <v/>
      </c>
      <c r="FK31" s="210" t="str">
        <f>IF(INPUT!A57 = "", "", FI30/MAX($FI$3:$FI$103))</f>
        <v/>
      </c>
      <c r="FL31" s="210" t="str">
        <f>IF(INPUT!A57 = "", "", FJ30/MAX($FJ$3:$FJ$103))</f>
        <v/>
      </c>
      <c r="FM31" s="311" t="str">
        <f>IF(INPUT!A58 = "", "", (FK32-FK31) * (FL32+FL31) / 2 )</f>
        <v/>
      </c>
      <c r="FO31" s="310" t="str">
        <f>IF(INPUT!A58 = "", "", OUTPUT!I32)</f>
        <v/>
      </c>
      <c r="FP31" t="str">
        <f>IF(INPUT!A58 = "", "", OUTPUT!L32)</f>
        <v/>
      </c>
      <c r="FQ31" t="str">
        <v/>
      </c>
      <c r="FR31" t="str">
        <v/>
      </c>
      <c r="FS31" t="str">
        <f>IF(INPUT!A58 = "", "", FQ31+FS30)</f>
        <v/>
      </c>
      <c r="FT31" t="str">
        <f>IF(INPUT!A58 = "", "", FR31*FQ31 + FT30)</f>
        <v/>
      </c>
      <c r="FU31" s="210" t="str">
        <f>IF(INPUT!A57 = "", "", FS30/MAX($FS$3:$FS$104))</f>
        <v/>
      </c>
      <c r="FV31" s="210" t="str">
        <f>IF(INPUT!A57 = "", "", FT30/MAX($FT$3:$FT$104))</f>
        <v/>
      </c>
      <c r="FW31" s="311" t="str">
        <f>IF(INPUT!A58 = "", "", (FU32-FU31) * (FV32+FV31) / 2 )</f>
        <v/>
      </c>
      <c r="FY31" s="310" t="str">
        <f>IF(INPUT!A58 = "", "", OUTPUT!L32)</f>
        <v/>
      </c>
      <c r="FZ31" t="str">
        <f>IF(INPUT!A58 = "", "",  OUTPUT!N32 )</f>
        <v/>
      </c>
      <c r="GA31" t="str">
        <f>IF(INPUT!A58 = "", "",  OUTPUT!R32 )</f>
        <v/>
      </c>
      <c r="GB31" s="311" t="str">
        <f>IF(INPUT!A58 = "", "", OUTPUT!M32)</f>
        <v/>
      </c>
      <c r="GC31" t="str">
        <f>IF(INPUT!A58 = "", "", OUTPUT!E32*OUTPUT!L32)</f>
        <v/>
      </c>
      <c r="GD31" t="str">
        <f>IF(INPUT!A58 = "", "", OUTPUT!E32*OUTPUT!N32)</f>
        <v/>
      </c>
      <c r="GE31" s="311" t="str">
        <f>IF(INPUT!A58 = "", "", OUTPUT!E32*OUTPUT!M32)</f>
        <v/>
      </c>
      <c r="GF31" t="str">
        <f>IF(INPUT!A58 = "", "", OUTPUT!I32*OUTPUT!L32)</f>
        <v/>
      </c>
      <c r="GG31" t="str">
        <f>IF(INPUT!A58 = "", "", OUTPUT!I32*OUTPUT!R32)</f>
        <v/>
      </c>
      <c r="GH31" s="311" t="str">
        <f>IF(INPUT!A58 = "", "", OUTPUT!I32*OUTPUT!M32)</f>
        <v/>
      </c>
    </row>
    <row r="32" spans="1:190" x14ac:dyDescent="0.35">
      <c r="Q32" s="64" t="s">
        <v>319</v>
      </c>
      <c r="R32" s="49">
        <f>INPUT!B23</f>
        <v>240</v>
      </c>
      <c r="S32" s="65" t="s">
        <v>29</v>
      </c>
      <c r="AF32" s="5">
        <f>DSS!CG32</f>
        <v>0</v>
      </c>
      <c r="AG32" s="5">
        <f>DSS!CH32</f>
        <v>0</v>
      </c>
      <c r="AH32" s="5">
        <f>DSS!CI32</f>
        <v>0</v>
      </c>
      <c r="AI32" s="5">
        <f>DSS!CJ32</f>
        <v>0</v>
      </c>
      <c r="AJ32" s="5">
        <f>DSS!CK32</f>
        <v>0</v>
      </c>
      <c r="AK32" s="5">
        <f>DSS!CL32</f>
        <v>0</v>
      </c>
      <c r="AL32" s="5">
        <f>DSS!CM32</f>
        <v>0</v>
      </c>
      <c r="AM32">
        <f t="shared" si="3"/>
        <v>0</v>
      </c>
      <c r="AN32" s="5">
        <f t="shared" si="6"/>
        <v>0</v>
      </c>
      <c r="AO32">
        <f t="shared" si="4"/>
        <v>0</v>
      </c>
      <c r="AP32">
        <f t="shared" si="7"/>
        <v>0</v>
      </c>
      <c r="AQ32" s="180">
        <f t="shared" si="14"/>
        <v>0</v>
      </c>
      <c r="AR32" s="180" t="str">
        <f t="shared" si="8"/>
        <v/>
      </c>
      <c r="AS32" s="178"/>
      <c r="AT32" t="str">
        <f t="shared" si="9"/>
        <v/>
      </c>
      <c r="AU32" s="181"/>
      <c r="AV32" t="str">
        <f t="shared" si="10"/>
        <v/>
      </c>
      <c r="AX32" s="180">
        <f t="shared" si="11"/>
        <v>0</v>
      </c>
      <c r="AY32" s="180" t="str">
        <f t="shared" si="12"/>
        <v/>
      </c>
      <c r="AZ32" s="178"/>
      <c r="BB32" t="str">
        <f t="shared" si="15"/>
        <v/>
      </c>
      <c r="BC32"/>
      <c r="BF32" t="str">
        <f t="shared" si="16"/>
        <v/>
      </c>
      <c r="CK32" s="113" t="str">
        <f>IF(INPUT!A59 = "", "", INPUT!A59)</f>
        <v/>
      </c>
      <c r="CL32" t="str">
        <f>IF(INPUT!A59 = "", "", DSS!S32)</f>
        <v/>
      </c>
      <c r="CM32" t="str">
        <f>IF(INPUT!A59 = "", "",MIN(DSS!F32:G32))</f>
        <v/>
      </c>
      <c r="CN32" t="str">
        <f>IF(INPUT!A59 = "", "",DSS!I32)</f>
        <v/>
      </c>
      <c r="CO32" t="str">
        <f>IF(INPUT!A59 = "", "",DSS!H32)</f>
        <v/>
      </c>
      <c r="CP32" s="112" t="str">
        <f>IF(INPUT!A59 = "", "",AVERAGE(DSS!J32:L32))</f>
        <v/>
      </c>
      <c r="CQ32" s="112"/>
      <c r="CR32" t="str">
        <f>IF(INPUT!A59 = "", "",DSS!T32)</f>
        <v/>
      </c>
      <c r="CS32">
        <v>5</v>
      </c>
      <c r="CT32">
        <v>5</v>
      </c>
      <c r="CU32">
        <v>5</v>
      </c>
      <c r="CV32" s="112">
        <v>5</v>
      </c>
      <c r="CX32" t="str">
        <f>IF(INPUT!B59 = "", "", INPUT!B59)</f>
        <v/>
      </c>
      <c r="CY32" t="str">
        <f>IF(INPUT!B59 = "", "", INPUT!I59)</f>
        <v/>
      </c>
      <c r="CZ32" t="str">
        <f>IF(INPUT!B59 = "", "", INPUT!B59)</f>
        <v/>
      </c>
      <c r="DA32" t="str">
        <f>IF(INPUT!B59 = "", "", DSS!BS32)</f>
        <v/>
      </c>
      <c r="DB32" t="str">
        <v/>
      </c>
      <c r="DC32" t="str">
        <v/>
      </c>
      <c r="DD32" t="str">
        <v/>
      </c>
      <c r="DE32" t="str">
        <v/>
      </c>
      <c r="DF32" s="59" t="str">
        <f>IF(INPUT!B59 = "", "",DB32+DF31)</f>
        <v/>
      </c>
      <c r="DG32" t="str">
        <f>IF(INPUT!B59 = "", "", DB32*DC32+DG31)</f>
        <v/>
      </c>
      <c r="DH32" t="str">
        <f>IF(INPUT!B59 = "", "", DD32+DH31)</f>
        <v/>
      </c>
      <c r="DI32" t="str">
        <f>IF(INPUT!B59 = "", "", DD32*DE32+DI31)</f>
        <v/>
      </c>
      <c r="DJ32" s="210" t="str">
        <f>IF(INPUT!B58 = "", "", DF31/MAX($DF$3:$DF$104))</f>
        <v/>
      </c>
      <c r="DK32" s="210" t="str">
        <f>IF(INPUT!B58 = "", "", DG31/MAX($DG$3:$DG$104))</f>
        <v/>
      </c>
      <c r="DL32" s="210" t="str">
        <f>IF(INPUT!B58 = "", "", DH31/MAX($DH$3:$DH$104))</f>
        <v/>
      </c>
      <c r="DM32" s="210" t="str">
        <f>IF(INPUT!B58 = "", "", DI31/MAX($DI$3:$DI$104))</f>
        <v/>
      </c>
      <c r="DN32" t="str">
        <f>IF(INPUT!B59 = "", "", (DJ33-DJ32)*(DK33+DK32)/2)</f>
        <v/>
      </c>
      <c r="DO32" t="str">
        <f>IF(INPUT!B59 = "", "", (DL33-DL32)*(DM33+DM32)/2)</f>
        <v/>
      </c>
      <c r="DQ32" s="310" t="str">
        <f>IF(INPUT!A59 = "", "", INPUT!B59)</f>
        <v/>
      </c>
      <c r="DR32" t="str">
        <f>IF(INPUT!A59 = "", "", OUTPUT!D33*OUTPUT!L33 +OUTPUT!E33*OUTPUT!N33)</f>
        <v/>
      </c>
      <c r="DS32" t="str">
        <v/>
      </c>
      <c r="DT32" t="str">
        <v/>
      </c>
      <c r="DU32" t="str">
        <f>IF(INPUT!A59 = "", "", DS32+DU31)</f>
        <v/>
      </c>
      <c r="DV32" t="str">
        <f>IF(INPUT!A59 = "", "", DS32*DT32+DV31)</f>
        <v/>
      </c>
      <c r="DW32" s="210" t="str">
        <f>IF(INPUT!A58 = "", "", DU31/MAX($DU$3:$DU$104))</f>
        <v/>
      </c>
      <c r="DX32" s="210" t="str">
        <f>IF(INPUT!B58 = "", "", DV31/MAX($DV$3:$DV$104))</f>
        <v/>
      </c>
      <c r="DY32" s="311" t="str">
        <f>IF(INPUT!A59 = "", "", (DW33-DW32) * (DX33+DX32) / 2 )</f>
        <v/>
      </c>
      <c r="EA32" s="310" t="str">
        <f>IF(INPUT!A59 = "", "", INPUT!B59)</f>
        <v/>
      </c>
      <c r="EB32" t="str">
        <f>IF(INPUT!A59 = "", "", OUTPUT!H33*OUTPUT!L33 + OUTPUT!I33*OUTPUT!R33)</f>
        <v/>
      </c>
      <c r="EC32" t="str">
        <v/>
      </c>
      <c r="ED32" t="str">
        <v/>
      </c>
      <c r="EE32" t="str">
        <f>IF(INPUT!A59 = "", "",EC32 +EE31)</f>
        <v/>
      </c>
      <c r="EF32" t="str">
        <f>IF(INPUT!A59 = "", "",EC32*ED32+EF31)</f>
        <v/>
      </c>
      <c r="EG32" s="210" t="str">
        <f>IF(INPUT!A58 = "", "", EE31/MAX($EE$3:$EE$104))</f>
        <v/>
      </c>
      <c r="EH32" s="210" t="str">
        <f>IF(INPUT!A58 = "", "", EF31/MAX($EF$3:$EF$104))</f>
        <v/>
      </c>
      <c r="EI32" s="311" t="str">
        <f>IF(INPUT!A59 = "", "", (EG33-EG32) * (EH33+EH32) / 2 )</f>
        <v/>
      </c>
      <c r="EK32" s="310" t="str">
        <f>IF(INPUT!A59 = "", "", OUTPUT!E33)</f>
        <v/>
      </c>
      <c r="EL32" t="str">
        <f>IF(INPUT!A59 = "", "", OUTPUT!N33)</f>
        <v/>
      </c>
      <c r="EM32" t="str">
        <v/>
      </c>
      <c r="EN32" t="str">
        <v/>
      </c>
      <c r="EO32" t="str">
        <f>IF(INPUT!A59 = "", "", EM32 + EO31)</f>
        <v/>
      </c>
      <c r="EP32" t="str">
        <f>IF(INPUT!A59 = "", "", EN32*EM32+EP31)</f>
        <v/>
      </c>
      <c r="EQ32" s="210" t="str">
        <f>IF(INPUT!A58 = "", "", EO31/MAX($EO$3:$EO$104))</f>
        <v/>
      </c>
      <c r="ER32" s="210" t="str">
        <f>IF(INPUT!A58 = "", "", EP31/MAX($EP$3:$EP$104))</f>
        <v/>
      </c>
      <c r="ES32" s="311" t="str">
        <f>IF(INPUT!A59 = "", "", (EQ33-EQ32) * (ER33+ER32) / 2 )</f>
        <v/>
      </c>
      <c r="EU32" s="310" t="str">
        <f>IF(INPUT!A59 = "", "", OUTPUT!I33)</f>
        <v/>
      </c>
      <c r="EV32" t="str">
        <f>IF(INPUT!A59 = "", "", OUTPUT!R33)</f>
        <v/>
      </c>
      <c r="EW32" t="str">
        <v/>
      </c>
      <c r="EX32" t="str">
        <v/>
      </c>
      <c r="EY32" t="str">
        <f>IF(INPUT!A59 = "", "", EW32 + EY31)</f>
        <v/>
      </c>
      <c r="EZ32" t="str">
        <f>IF(INPUT!A59 = "", "", EX32*EW32+EZ31)</f>
        <v/>
      </c>
      <c r="FA32" s="210" t="str">
        <f>IF(INPUT!A58 = "", "", EY31/MAX($EY$3:$EY$104))</f>
        <v/>
      </c>
      <c r="FB32" s="210" t="str">
        <f>IF(INPUT!A58 = "", "", EZ31/MAX($EZ$3:$EZ$104))</f>
        <v/>
      </c>
      <c r="FC32" s="311" t="str">
        <f>IF(INPUT!A59 = "", "", (FA33-FA32) * (FB33+FB32) / 2 )</f>
        <v/>
      </c>
      <c r="FE32" s="310" t="str">
        <f>IF(INPUT!A59 = "", "", OUTPUT!E33)</f>
        <v/>
      </c>
      <c r="FF32" t="str">
        <f>IF(INPUT!A59 = "", "", OUTPUT!L33)</f>
        <v/>
      </c>
      <c r="FG32" t="str">
        <v/>
      </c>
      <c r="FH32" t="str">
        <v/>
      </c>
      <c r="FI32" t="str">
        <f>IF(INPUT!A59 = "", "", FG32+FI31)</f>
        <v/>
      </c>
      <c r="FJ32" t="str">
        <f>IF(INPUT!A59 = "", "", FH32*FG32 + FJ31)</f>
        <v/>
      </c>
      <c r="FK32" s="210" t="str">
        <f>IF(INPUT!A58 = "", "", FI31/MAX($FI$3:$FI$103))</f>
        <v/>
      </c>
      <c r="FL32" s="210" t="str">
        <f>IF(INPUT!A58 = "", "", FJ31/MAX($FJ$3:$FJ$103))</f>
        <v/>
      </c>
      <c r="FM32" s="311" t="str">
        <f>IF(INPUT!A59 = "", "", (FK33-FK32) * (FL33+FL32) / 2 )</f>
        <v/>
      </c>
      <c r="FO32" s="310" t="str">
        <f>IF(INPUT!A59 = "", "", OUTPUT!I33)</f>
        <v/>
      </c>
      <c r="FP32" t="str">
        <f>IF(INPUT!A59 = "", "", OUTPUT!L33)</f>
        <v/>
      </c>
      <c r="FQ32" t="str">
        <v/>
      </c>
      <c r="FR32" t="str">
        <v/>
      </c>
      <c r="FS32" t="str">
        <f>IF(INPUT!A59 = "", "", FQ32+FS31)</f>
        <v/>
      </c>
      <c r="FT32" t="str">
        <f>IF(INPUT!A59 = "", "", FR32*FQ32 + FT31)</f>
        <v/>
      </c>
      <c r="FU32" s="210" t="str">
        <f>IF(INPUT!A58 = "", "", FS31/MAX($FS$3:$FS$104))</f>
        <v/>
      </c>
      <c r="FV32" s="210" t="str">
        <f>IF(INPUT!A58 = "", "", FT31/MAX($FT$3:$FT$104))</f>
        <v/>
      </c>
      <c r="FW32" s="311" t="str">
        <f>IF(INPUT!A59 = "", "", (FU33-FU32) * (FV33+FV32) / 2 )</f>
        <v/>
      </c>
      <c r="FY32" s="310" t="str">
        <f>IF(INPUT!A59 = "", "", OUTPUT!L33)</f>
        <v/>
      </c>
      <c r="FZ32" t="str">
        <f>IF(INPUT!A59 = "", "",  OUTPUT!N33 )</f>
        <v/>
      </c>
      <c r="GA32" t="str">
        <f>IF(INPUT!A59 = "", "",  OUTPUT!R33 )</f>
        <v/>
      </c>
      <c r="GB32" s="311" t="str">
        <f>IF(INPUT!A59 = "", "", OUTPUT!M33)</f>
        <v/>
      </c>
      <c r="GC32" t="str">
        <f>IF(INPUT!A59 = "", "", OUTPUT!E33*OUTPUT!L33)</f>
        <v/>
      </c>
      <c r="GD32" t="str">
        <f>IF(INPUT!A59 = "", "", OUTPUT!E33*OUTPUT!N33)</f>
        <v/>
      </c>
      <c r="GE32" s="311" t="str">
        <f>IF(INPUT!A59 = "", "", OUTPUT!E33*OUTPUT!M33)</f>
        <v/>
      </c>
      <c r="GF32" t="str">
        <f>IF(INPUT!A59 = "", "", OUTPUT!I33*OUTPUT!L33)</f>
        <v/>
      </c>
      <c r="GG32" t="str">
        <f>IF(INPUT!A59 = "", "", OUTPUT!I33*OUTPUT!R33)</f>
        <v/>
      </c>
      <c r="GH32" s="311" t="str">
        <f>IF(INPUT!A59 = "", "", OUTPUT!I33*OUTPUT!M33)</f>
        <v/>
      </c>
    </row>
    <row r="33" spans="17:190" x14ac:dyDescent="0.35">
      <c r="AF33" s="5">
        <f>DSS!CG33</f>
        <v>0</v>
      </c>
      <c r="AG33" s="5">
        <f>DSS!CH33</f>
        <v>0</v>
      </c>
      <c r="AH33" s="5">
        <f>DSS!CI33</f>
        <v>0</v>
      </c>
      <c r="AI33" s="5">
        <f>DSS!CJ33</f>
        <v>0</v>
      </c>
      <c r="AJ33" s="5">
        <f>DSS!CK33</f>
        <v>0</v>
      </c>
      <c r="AK33" s="5">
        <f>DSS!CL33</f>
        <v>0</v>
      </c>
      <c r="AL33" s="5">
        <f>DSS!CM33</f>
        <v>0</v>
      </c>
      <c r="AM33">
        <f t="shared" si="3"/>
        <v>0</v>
      </c>
      <c r="AN33" s="5">
        <f t="shared" si="6"/>
        <v>0</v>
      </c>
      <c r="AO33">
        <f t="shared" si="4"/>
        <v>0</v>
      </c>
      <c r="AP33">
        <f t="shared" si="7"/>
        <v>0</v>
      </c>
      <c r="AQ33" s="180">
        <f t="shared" si="14"/>
        <v>0</v>
      </c>
      <c r="AR33" s="180" t="str">
        <f t="shared" si="8"/>
        <v/>
      </c>
      <c r="AS33" s="178"/>
      <c r="AT33" t="str">
        <f t="shared" si="9"/>
        <v/>
      </c>
      <c r="AU33" s="181"/>
      <c r="AV33" t="str">
        <f t="shared" si="10"/>
        <v/>
      </c>
      <c r="AX33" s="180">
        <f t="shared" si="11"/>
        <v>0</v>
      </c>
      <c r="AY33" s="180" t="str">
        <f t="shared" si="12"/>
        <v/>
      </c>
      <c r="AZ33" s="178"/>
      <c r="BB33" t="str">
        <f t="shared" si="15"/>
        <v/>
      </c>
      <c r="BC33"/>
      <c r="BF33" t="str">
        <f t="shared" si="16"/>
        <v/>
      </c>
      <c r="CK33" s="113" t="str">
        <f>IF(INPUT!A60 = "", "", INPUT!A60)</f>
        <v/>
      </c>
      <c r="CL33" t="str">
        <f>IF(INPUT!A60 = "", "", DSS!S33)</f>
        <v/>
      </c>
      <c r="CM33" t="str">
        <f>IF(INPUT!A60 = "", "",MIN(DSS!F33:G33))</f>
        <v/>
      </c>
      <c r="CN33" t="str">
        <f>IF(INPUT!A60 = "", "",DSS!I33)</f>
        <v/>
      </c>
      <c r="CO33" t="str">
        <f>IF(INPUT!A60 = "", "",DSS!H33)</f>
        <v/>
      </c>
      <c r="CP33" s="112" t="str">
        <f>IF(INPUT!A60 = "", "",AVERAGE(DSS!J33:L33))</f>
        <v/>
      </c>
      <c r="CQ33" s="112"/>
      <c r="CR33" t="str">
        <f>IF(INPUT!A60 = "", "",DSS!T33)</f>
        <v/>
      </c>
      <c r="CS33">
        <v>5</v>
      </c>
      <c r="CT33">
        <v>5</v>
      </c>
      <c r="CU33">
        <v>5</v>
      </c>
      <c r="CV33" s="112">
        <v>5</v>
      </c>
      <c r="CX33" t="str">
        <f>IF(INPUT!B60 = "", "", INPUT!B60)</f>
        <v/>
      </c>
      <c r="CY33" t="str">
        <f>IF(INPUT!B60 = "", "", INPUT!I60)</f>
        <v/>
      </c>
      <c r="CZ33" t="str">
        <f>IF(INPUT!B60 = "", "", INPUT!B60)</f>
        <v/>
      </c>
      <c r="DA33" t="str">
        <f>IF(INPUT!B60 = "", "", DSS!BS33)</f>
        <v/>
      </c>
      <c r="DB33" t="str">
        <v/>
      </c>
      <c r="DC33" t="str">
        <v/>
      </c>
      <c r="DD33" t="str">
        <v/>
      </c>
      <c r="DE33" t="str">
        <v/>
      </c>
      <c r="DF33" s="59" t="str">
        <f>IF(INPUT!B60 = "", "",DB33+DF32)</f>
        <v/>
      </c>
      <c r="DG33" t="str">
        <f>IF(INPUT!B60 = "", "", DB33*DC33+DG32)</f>
        <v/>
      </c>
      <c r="DH33" t="str">
        <f>IF(INPUT!B60 = "", "", DD33+DH32)</f>
        <v/>
      </c>
      <c r="DI33" t="str">
        <f>IF(INPUT!B60 = "", "", DD33*DE33+DI32)</f>
        <v/>
      </c>
      <c r="DJ33" s="210" t="str">
        <f>IF(INPUT!B59 = "", "", DF32/MAX($DF$3:$DF$104))</f>
        <v/>
      </c>
      <c r="DK33" s="210" t="str">
        <f>IF(INPUT!B59 = "", "", DG32/MAX($DG$3:$DG$104))</f>
        <v/>
      </c>
      <c r="DL33" s="210" t="str">
        <f>IF(INPUT!B59 = "", "", DH32/MAX($DH$3:$DH$104))</f>
        <v/>
      </c>
      <c r="DM33" s="210" t="str">
        <f>IF(INPUT!B59 = "", "", DI32/MAX($DI$3:$DI$104))</f>
        <v/>
      </c>
      <c r="DN33" t="str">
        <f>IF(INPUT!B60 = "", "", (DJ34-DJ33)*(DK34+DK33)/2)</f>
        <v/>
      </c>
      <c r="DO33" t="str">
        <f>IF(INPUT!B60 = "", "", (DL34-DL33)*(DM34+DM33)/2)</f>
        <v/>
      </c>
      <c r="DQ33" s="310" t="str">
        <f>IF(INPUT!A60 = "", "", INPUT!B60)</f>
        <v/>
      </c>
      <c r="DR33" t="str">
        <f>IF(INPUT!A60 = "", "", OUTPUT!D34*OUTPUT!L34 +OUTPUT!E34*OUTPUT!N34)</f>
        <v/>
      </c>
      <c r="DS33" t="str">
        <v/>
      </c>
      <c r="DT33" t="str">
        <v/>
      </c>
      <c r="DU33" t="str">
        <f>IF(INPUT!A60 = "", "", DS33+DU32)</f>
        <v/>
      </c>
      <c r="DV33" t="str">
        <f>IF(INPUT!A60 = "", "", DS33*DT33+DV32)</f>
        <v/>
      </c>
      <c r="DW33" s="210" t="str">
        <f>IF(INPUT!A59 = "", "", DU32/MAX($DU$3:$DU$104))</f>
        <v/>
      </c>
      <c r="DX33" s="210" t="str">
        <f>IF(INPUT!B59 = "", "", DV32/MAX($DV$3:$DV$104))</f>
        <v/>
      </c>
      <c r="DY33" s="311" t="str">
        <f>IF(INPUT!A60 = "", "", (DW34-DW33) * (DX34+DX33) / 2 )</f>
        <v/>
      </c>
      <c r="EA33" s="310" t="str">
        <f>IF(INPUT!A60 = "", "", INPUT!B60)</f>
        <v/>
      </c>
      <c r="EB33" t="str">
        <f>IF(INPUT!A60 = "", "", OUTPUT!H34*OUTPUT!L34 + OUTPUT!I34*OUTPUT!R34)</f>
        <v/>
      </c>
      <c r="EC33" t="str">
        <v/>
      </c>
      <c r="ED33" t="str">
        <v/>
      </c>
      <c r="EE33" t="str">
        <f>IF(INPUT!A60 = "", "",EC33 +EE32)</f>
        <v/>
      </c>
      <c r="EF33" t="str">
        <f>IF(INPUT!A60 = "", "",EC33*ED33+EF32)</f>
        <v/>
      </c>
      <c r="EG33" s="210" t="str">
        <f>IF(INPUT!A59 = "", "", EE32/MAX($EE$3:$EE$104))</f>
        <v/>
      </c>
      <c r="EH33" s="210" t="str">
        <f>IF(INPUT!A59 = "", "", EF32/MAX($EF$3:$EF$104))</f>
        <v/>
      </c>
      <c r="EI33" s="311" t="str">
        <f>IF(INPUT!A60 = "", "", (EG34-EG33) * (EH34+EH33) / 2 )</f>
        <v/>
      </c>
      <c r="EK33" s="310" t="str">
        <f>IF(INPUT!A60 = "", "", OUTPUT!E34)</f>
        <v/>
      </c>
      <c r="EL33" t="str">
        <f>IF(INPUT!A60 = "", "", OUTPUT!N34)</f>
        <v/>
      </c>
      <c r="EM33" t="str">
        <v/>
      </c>
      <c r="EN33" t="str">
        <v/>
      </c>
      <c r="EO33" t="str">
        <f>IF(INPUT!A60 = "", "", EM33 + EO32)</f>
        <v/>
      </c>
      <c r="EP33" t="str">
        <f>IF(INPUT!A60 = "", "", EN33*EM33+EP32)</f>
        <v/>
      </c>
      <c r="EQ33" s="210" t="str">
        <f>IF(INPUT!A59 = "", "", EO32/MAX($EO$3:$EO$104))</f>
        <v/>
      </c>
      <c r="ER33" s="210" t="str">
        <f>IF(INPUT!A59 = "", "", EP32/MAX($EP$3:$EP$104))</f>
        <v/>
      </c>
      <c r="ES33" s="311" t="str">
        <f>IF(INPUT!A60 = "", "", (EQ34-EQ33) * (ER34+ER33) / 2 )</f>
        <v/>
      </c>
      <c r="EU33" s="310" t="str">
        <f>IF(INPUT!A60 = "", "", OUTPUT!I34)</f>
        <v/>
      </c>
      <c r="EV33" t="str">
        <f>IF(INPUT!A60 = "", "", OUTPUT!R34)</f>
        <v/>
      </c>
      <c r="EW33" t="str">
        <v/>
      </c>
      <c r="EX33" t="str">
        <v/>
      </c>
      <c r="EY33" t="str">
        <f>IF(INPUT!A60 = "", "", EW33 + EY32)</f>
        <v/>
      </c>
      <c r="EZ33" t="str">
        <f>IF(INPUT!A60 = "", "", EX33*EW33+EZ32)</f>
        <v/>
      </c>
      <c r="FA33" s="210" t="str">
        <f>IF(INPUT!A59 = "", "", EY32/MAX($EY$3:$EY$104))</f>
        <v/>
      </c>
      <c r="FB33" s="210" t="str">
        <f>IF(INPUT!A59 = "", "", EZ32/MAX($EZ$3:$EZ$104))</f>
        <v/>
      </c>
      <c r="FC33" s="311" t="str">
        <f>IF(INPUT!A60 = "", "", (FA34-FA33) * (FB34+FB33) / 2 )</f>
        <v/>
      </c>
      <c r="FE33" s="310" t="str">
        <f>IF(INPUT!A60 = "", "", OUTPUT!E34)</f>
        <v/>
      </c>
      <c r="FF33" t="str">
        <f>IF(INPUT!A60 = "", "", OUTPUT!L34)</f>
        <v/>
      </c>
      <c r="FG33" t="str">
        <v/>
      </c>
      <c r="FH33" t="str">
        <v/>
      </c>
      <c r="FI33" t="str">
        <f>IF(INPUT!A60 = "", "", FG33+FI32)</f>
        <v/>
      </c>
      <c r="FJ33" t="str">
        <f>IF(INPUT!A60 = "", "", FH33*FG33 + FJ32)</f>
        <v/>
      </c>
      <c r="FK33" s="210" t="str">
        <f>IF(INPUT!A59 = "", "", FI32/MAX($FI$3:$FI$103))</f>
        <v/>
      </c>
      <c r="FL33" s="210" t="str">
        <f>IF(INPUT!A59 = "", "", FJ32/MAX($FJ$3:$FJ$103))</f>
        <v/>
      </c>
      <c r="FM33" s="311" t="str">
        <f>IF(INPUT!A60 = "", "", (FK34-FK33) * (FL34+FL33) / 2 )</f>
        <v/>
      </c>
      <c r="FO33" s="310" t="str">
        <f>IF(INPUT!A60 = "", "", OUTPUT!I34)</f>
        <v/>
      </c>
      <c r="FP33" t="str">
        <f>IF(INPUT!A60 = "", "", OUTPUT!L34)</f>
        <v/>
      </c>
      <c r="FQ33" t="str">
        <v/>
      </c>
      <c r="FR33" t="str">
        <v/>
      </c>
      <c r="FS33" t="str">
        <f>IF(INPUT!A60 = "", "", FQ33+FS32)</f>
        <v/>
      </c>
      <c r="FT33" t="str">
        <f>IF(INPUT!A60 = "", "", FR33*FQ33 + FT32)</f>
        <v/>
      </c>
      <c r="FU33" s="210" t="str">
        <f>IF(INPUT!A59 = "", "", FS32/MAX($FS$3:$FS$104))</f>
        <v/>
      </c>
      <c r="FV33" s="210" t="str">
        <f>IF(INPUT!A59 = "", "", FT32/MAX($FT$3:$FT$104))</f>
        <v/>
      </c>
      <c r="FW33" s="311" t="str">
        <f>IF(INPUT!A60 = "", "", (FU34-FU33) * (FV34+FV33) / 2 )</f>
        <v/>
      </c>
      <c r="FY33" s="310" t="str">
        <f>IF(INPUT!A60 = "", "", OUTPUT!L34)</f>
        <v/>
      </c>
      <c r="FZ33" t="str">
        <f>IF(INPUT!A60 = "", "",  OUTPUT!N34 )</f>
        <v/>
      </c>
      <c r="GA33" t="str">
        <f>IF(INPUT!A60 = "", "",  OUTPUT!R34 )</f>
        <v/>
      </c>
      <c r="GB33" s="311" t="str">
        <f>IF(INPUT!A60 = "", "", OUTPUT!M34)</f>
        <v/>
      </c>
      <c r="GC33" t="str">
        <f>IF(INPUT!A60 = "", "", OUTPUT!E34*OUTPUT!L34)</f>
        <v/>
      </c>
      <c r="GD33" t="str">
        <f>IF(INPUT!A60 = "", "", OUTPUT!E34*OUTPUT!N34)</f>
        <v/>
      </c>
      <c r="GE33" s="311" t="str">
        <f>IF(INPUT!A60 = "", "", OUTPUT!E34*OUTPUT!M34)</f>
        <v/>
      </c>
      <c r="GF33" t="str">
        <f>IF(INPUT!A60 = "", "", OUTPUT!I34*OUTPUT!L34)</f>
        <v/>
      </c>
      <c r="GG33" t="str">
        <f>IF(INPUT!A60 = "", "", OUTPUT!I34*OUTPUT!R34)</f>
        <v/>
      </c>
      <c r="GH33" s="311" t="str">
        <f>IF(INPUT!A60 = "", "", OUTPUT!I34*OUTPUT!M34)</f>
        <v/>
      </c>
    </row>
    <row r="34" spans="17:190" x14ac:dyDescent="0.35">
      <c r="Q34" s="2" t="s">
        <v>320</v>
      </c>
      <c r="R34" s="2">
        <f>T34*60</f>
        <v>420</v>
      </c>
      <c r="S34" s="2" t="s">
        <v>29</v>
      </c>
      <c r="T34" s="2">
        <f>INPUT!B16</f>
        <v>7</v>
      </c>
      <c r="U34" s="74" t="s">
        <v>120</v>
      </c>
      <c r="AF34" s="5">
        <f>DSS!CG34</f>
        <v>0</v>
      </c>
      <c r="AG34" s="5">
        <f>DSS!CH34</f>
        <v>0</v>
      </c>
      <c r="AH34" s="5">
        <f>DSS!CI34</f>
        <v>0</v>
      </c>
      <c r="AI34" s="5">
        <f>DSS!CJ34</f>
        <v>0</v>
      </c>
      <c r="AJ34" s="5">
        <f>DSS!CK34</f>
        <v>0</v>
      </c>
      <c r="AK34" s="5">
        <f>DSS!CL34</f>
        <v>0</v>
      </c>
      <c r="AL34" s="5">
        <f>DSS!CM34</f>
        <v>0</v>
      </c>
      <c r="AM34">
        <f t="shared" si="3"/>
        <v>0</v>
      </c>
      <c r="AN34" s="5">
        <f t="shared" si="6"/>
        <v>0</v>
      </c>
      <c r="AO34">
        <f t="shared" si="4"/>
        <v>0</v>
      </c>
      <c r="AP34">
        <f t="shared" si="7"/>
        <v>0</v>
      </c>
      <c r="AQ34" s="180">
        <f t="shared" si="14"/>
        <v>0</v>
      </c>
      <c r="AR34" s="180" t="str">
        <f t="shared" si="8"/>
        <v/>
      </c>
      <c r="AS34" s="178"/>
      <c r="AT34" t="str">
        <f t="shared" si="9"/>
        <v/>
      </c>
      <c r="AU34" s="181"/>
      <c r="AV34" t="str">
        <f t="shared" si="10"/>
        <v/>
      </c>
      <c r="AX34" s="180">
        <f t="shared" si="11"/>
        <v>0</v>
      </c>
      <c r="AY34" s="180" t="str">
        <f t="shared" si="12"/>
        <v/>
      </c>
      <c r="AZ34" s="178"/>
      <c r="BB34" t="str">
        <f t="shared" si="15"/>
        <v/>
      </c>
      <c r="BC34"/>
      <c r="BF34" t="str">
        <f t="shared" si="16"/>
        <v/>
      </c>
      <c r="CK34" s="113" t="str">
        <f>IF(INPUT!A61 = "", "", INPUT!A61)</f>
        <v/>
      </c>
      <c r="CL34" t="str">
        <f>IF(INPUT!A61 = "", "", DSS!S34)</f>
        <v/>
      </c>
      <c r="CM34" t="str">
        <f>IF(INPUT!A61 = "", "",MIN(DSS!F34:G34))</f>
        <v/>
      </c>
      <c r="CN34" t="str">
        <f>IF(INPUT!A61 = "", "",DSS!I34)</f>
        <v/>
      </c>
      <c r="CO34" t="str">
        <f>IF(INPUT!A61 = "", "",DSS!H34)</f>
        <v/>
      </c>
      <c r="CP34" s="112" t="str">
        <f>IF(INPUT!A61 = "", "",AVERAGE(DSS!J34:L34))</f>
        <v/>
      </c>
      <c r="CQ34" s="112"/>
      <c r="CR34" t="str">
        <f>IF(INPUT!A61 = "", "",DSS!T34)</f>
        <v/>
      </c>
      <c r="CS34">
        <v>5</v>
      </c>
      <c r="CT34">
        <v>5</v>
      </c>
      <c r="CU34">
        <v>5</v>
      </c>
      <c r="CV34" s="112">
        <v>5</v>
      </c>
      <c r="CX34" t="str">
        <f>IF(INPUT!B61 = "", "", INPUT!B61)</f>
        <v/>
      </c>
      <c r="CY34" t="str">
        <f>IF(INPUT!B61 = "", "", INPUT!I61)</f>
        <v/>
      </c>
      <c r="CZ34" t="str">
        <f>IF(INPUT!B61 = "", "", INPUT!B61)</f>
        <v/>
      </c>
      <c r="DA34" t="str">
        <f>IF(INPUT!B61 = "", "", DSS!BS34)</f>
        <v/>
      </c>
      <c r="DB34" t="str">
        <v/>
      </c>
      <c r="DC34" t="str">
        <v/>
      </c>
      <c r="DD34" t="str">
        <v/>
      </c>
      <c r="DE34" t="str">
        <v/>
      </c>
      <c r="DF34" s="59" t="str">
        <f>IF(INPUT!B61 = "", "",DB34+DF33)</f>
        <v/>
      </c>
      <c r="DG34" t="str">
        <f>IF(INPUT!B61 = "", "", DB34*DC34+DG33)</f>
        <v/>
      </c>
      <c r="DH34" t="str">
        <f>IF(INPUT!B61 = "", "", DD34+DH33)</f>
        <v/>
      </c>
      <c r="DI34" t="str">
        <f>IF(INPUT!B61 = "", "", DD34*DE34+DI33)</f>
        <v/>
      </c>
      <c r="DJ34" s="210" t="str">
        <f>IF(INPUT!B60 = "", "", DF33/MAX($DF$3:$DF$104))</f>
        <v/>
      </c>
      <c r="DK34" s="210" t="str">
        <f>IF(INPUT!B60 = "", "", DG33/MAX($DG$3:$DG$104))</f>
        <v/>
      </c>
      <c r="DL34" s="210" t="str">
        <f>IF(INPUT!B60 = "", "", DH33/MAX($DH$3:$DH$104))</f>
        <v/>
      </c>
      <c r="DM34" s="210" t="str">
        <f>IF(INPUT!B60 = "", "", DI33/MAX($DI$3:$DI$104))</f>
        <v/>
      </c>
      <c r="DN34" t="str">
        <f>IF(INPUT!B61 = "", "", (DJ35-DJ34)*(DK35+DK34)/2)</f>
        <v/>
      </c>
      <c r="DO34" t="str">
        <f>IF(INPUT!B61 = "", "", (DL35-DL34)*(DM35+DM34)/2)</f>
        <v/>
      </c>
      <c r="DQ34" s="310" t="str">
        <f>IF(INPUT!A61 = "", "", INPUT!B61)</f>
        <v/>
      </c>
      <c r="DR34" t="str">
        <f>IF(INPUT!A61 = "", "", OUTPUT!D35*OUTPUT!L35 +OUTPUT!E35*OUTPUT!N35)</f>
        <v/>
      </c>
      <c r="DS34" t="str">
        <v/>
      </c>
      <c r="DT34" t="str">
        <v/>
      </c>
      <c r="DU34" t="str">
        <f>IF(INPUT!A61 = "", "", DS34+DU33)</f>
        <v/>
      </c>
      <c r="DV34" t="str">
        <f>IF(INPUT!A61 = "", "", DS34*DT34+DV33)</f>
        <v/>
      </c>
      <c r="DW34" s="210" t="str">
        <f>IF(INPUT!A60 = "", "", DU33/MAX($DU$3:$DU$104))</f>
        <v/>
      </c>
      <c r="DX34" s="210" t="str">
        <f>IF(INPUT!B60 = "", "", DV33/MAX($DV$3:$DV$104))</f>
        <v/>
      </c>
      <c r="DY34" s="311" t="str">
        <f>IF(INPUT!A61 = "", "", (DW35-DW34) * (DX35+DX34) / 2 )</f>
        <v/>
      </c>
      <c r="EA34" s="310" t="str">
        <f>IF(INPUT!A61 = "", "", INPUT!B61)</f>
        <v/>
      </c>
      <c r="EB34" t="str">
        <f>IF(INPUT!A61 = "", "", OUTPUT!H35*OUTPUT!L35 + OUTPUT!I35*OUTPUT!R35)</f>
        <v/>
      </c>
      <c r="EC34" t="str">
        <v/>
      </c>
      <c r="ED34" t="str">
        <v/>
      </c>
      <c r="EE34" t="str">
        <f>IF(INPUT!A61 = "", "",EC34 +EE33)</f>
        <v/>
      </c>
      <c r="EF34" t="str">
        <f>IF(INPUT!A61 = "", "",EC34*ED34+EF33)</f>
        <v/>
      </c>
      <c r="EG34" s="210" t="str">
        <f>IF(INPUT!A60 = "", "", EE33/MAX($EE$3:$EE$104))</f>
        <v/>
      </c>
      <c r="EH34" s="210" t="str">
        <f>IF(INPUT!A60 = "", "", EF33/MAX($EF$3:$EF$104))</f>
        <v/>
      </c>
      <c r="EI34" s="311" t="str">
        <f>IF(INPUT!A61 = "", "", (EG35-EG34) * (EH35+EH34) / 2 )</f>
        <v/>
      </c>
      <c r="EK34" s="310" t="str">
        <f>IF(INPUT!A61 = "", "", OUTPUT!E35)</f>
        <v/>
      </c>
      <c r="EL34" t="str">
        <f>IF(INPUT!A61 = "", "", OUTPUT!N35)</f>
        <v/>
      </c>
      <c r="EM34" t="str">
        <v/>
      </c>
      <c r="EN34" t="str">
        <v/>
      </c>
      <c r="EO34" t="str">
        <f>IF(INPUT!A61 = "", "", EM34 + EO33)</f>
        <v/>
      </c>
      <c r="EP34" t="str">
        <f>IF(INPUT!A61 = "", "", EN34*EM34+EP33)</f>
        <v/>
      </c>
      <c r="EQ34" s="210" t="str">
        <f>IF(INPUT!A60 = "", "", EO33/MAX($EO$3:$EO$104))</f>
        <v/>
      </c>
      <c r="ER34" s="210" t="str">
        <f>IF(INPUT!A60 = "", "", EP33/MAX($EP$3:$EP$104))</f>
        <v/>
      </c>
      <c r="ES34" s="311" t="str">
        <f>IF(INPUT!A61 = "", "", (EQ35-EQ34) * (ER35+ER34) / 2 )</f>
        <v/>
      </c>
      <c r="EU34" s="310" t="str">
        <f>IF(INPUT!A61 = "", "", OUTPUT!I35)</f>
        <v/>
      </c>
      <c r="EV34" t="str">
        <f>IF(INPUT!A61 = "", "", OUTPUT!R35)</f>
        <v/>
      </c>
      <c r="EW34" t="str">
        <v/>
      </c>
      <c r="EX34" t="str">
        <v/>
      </c>
      <c r="EY34" t="str">
        <f>IF(INPUT!A61 = "", "", EW34 + EY33)</f>
        <v/>
      </c>
      <c r="EZ34" t="str">
        <f>IF(INPUT!A61 = "", "", EX34*EW34+EZ33)</f>
        <v/>
      </c>
      <c r="FA34" s="210" t="str">
        <f>IF(INPUT!A60 = "", "", EY33/MAX($EY$3:$EY$104))</f>
        <v/>
      </c>
      <c r="FB34" s="210" t="str">
        <f>IF(INPUT!A60 = "", "", EZ33/MAX($EZ$3:$EZ$104))</f>
        <v/>
      </c>
      <c r="FC34" s="311" t="str">
        <f>IF(INPUT!A61 = "", "", (FA35-FA34) * (FB35+FB34) / 2 )</f>
        <v/>
      </c>
      <c r="FE34" s="310" t="str">
        <f>IF(INPUT!A61 = "", "", OUTPUT!E35)</f>
        <v/>
      </c>
      <c r="FF34" t="str">
        <f>IF(INPUT!A61 = "", "", OUTPUT!L35)</f>
        <v/>
      </c>
      <c r="FG34" t="str">
        <v/>
      </c>
      <c r="FH34" t="str">
        <v/>
      </c>
      <c r="FI34" t="str">
        <f>IF(INPUT!A61 = "", "", FG34+FI33)</f>
        <v/>
      </c>
      <c r="FJ34" t="str">
        <f>IF(INPUT!A61 = "", "", FH34*FG34 + FJ33)</f>
        <v/>
      </c>
      <c r="FK34" s="210" t="str">
        <f>IF(INPUT!A60 = "", "", FI33/MAX($FI$3:$FI$103))</f>
        <v/>
      </c>
      <c r="FL34" s="210" t="str">
        <f>IF(INPUT!A60 = "", "", FJ33/MAX($FJ$3:$FJ$103))</f>
        <v/>
      </c>
      <c r="FM34" s="311" t="str">
        <f>IF(INPUT!A61 = "", "", (FK35-FK34) * (FL35+FL34) / 2 )</f>
        <v/>
      </c>
      <c r="FO34" s="310" t="str">
        <f>IF(INPUT!A61 = "", "", OUTPUT!I35)</f>
        <v/>
      </c>
      <c r="FP34" t="str">
        <f>IF(INPUT!A61 = "", "", OUTPUT!L35)</f>
        <v/>
      </c>
      <c r="FQ34" t="str">
        <v/>
      </c>
      <c r="FR34" t="str">
        <v/>
      </c>
      <c r="FS34" t="str">
        <f>IF(INPUT!A61 = "", "", FQ34+FS33)</f>
        <v/>
      </c>
      <c r="FT34" t="str">
        <f>IF(INPUT!A61 = "", "", FR34*FQ34 + FT33)</f>
        <v/>
      </c>
      <c r="FU34" s="210" t="str">
        <f>IF(INPUT!A60 = "", "", FS33/MAX($FS$3:$FS$104))</f>
        <v/>
      </c>
      <c r="FV34" s="210" t="str">
        <f>IF(INPUT!A60 = "", "", FT33/MAX($FT$3:$FT$104))</f>
        <v/>
      </c>
      <c r="FW34" s="311" t="str">
        <f>IF(INPUT!A61 = "", "", (FU35-FU34) * (FV35+FV34) / 2 )</f>
        <v/>
      </c>
      <c r="FY34" s="310" t="str">
        <f>IF(INPUT!A61 = "", "", OUTPUT!L35)</f>
        <v/>
      </c>
      <c r="FZ34" t="str">
        <f>IF(INPUT!A61 = "", "",  OUTPUT!N35 )</f>
        <v/>
      </c>
      <c r="GA34" t="str">
        <f>IF(INPUT!A61 = "", "",  OUTPUT!R35 )</f>
        <v/>
      </c>
      <c r="GB34" s="311" t="str">
        <f>IF(INPUT!A61 = "", "", OUTPUT!M35)</f>
        <v/>
      </c>
      <c r="GC34" t="str">
        <f>IF(INPUT!A61 = "", "", OUTPUT!E35*OUTPUT!L35)</f>
        <v/>
      </c>
      <c r="GD34" t="str">
        <f>IF(INPUT!A61 = "", "", OUTPUT!E35*OUTPUT!N35)</f>
        <v/>
      </c>
      <c r="GE34" s="311" t="str">
        <f>IF(INPUT!A61 = "", "", OUTPUT!E35*OUTPUT!M35)</f>
        <v/>
      </c>
      <c r="GF34" t="str">
        <f>IF(INPUT!A61 = "", "", OUTPUT!I35*OUTPUT!L35)</f>
        <v/>
      </c>
      <c r="GG34" t="str">
        <f>IF(INPUT!A61 = "", "", OUTPUT!I35*OUTPUT!R35)</f>
        <v/>
      </c>
      <c r="GH34" s="311" t="str">
        <f>IF(INPUT!A61 = "", "", OUTPUT!I35*OUTPUT!M35)</f>
        <v/>
      </c>
    </row>
    <row r="35" spans="17:190" x14ac:dyDescent="0.35">
      <c r="Q35" s="2" t="s">
        <v>321</v>
      </c>
      <c r="R35" s="2">
        <f>T35*60</f>
        <v>900</v>
      </c>
      <c r="S35" s="2" t="s">
        <v>29</v>
      </c>
      <c r="T35" s="91">
        <f>INPUT!B17</f>
        <v>15</v>
      </c>
      <c r="U35" s="2" t="s">
        <v>120</v>
      </c>
      <c r="AF35" s="5">
        <f>DSS!CG35</f>
        <v>0</v>
      </c>
      <c r="AG35" s="5">
        <f>DSS!CH35</f>
        <v>0</v>
      </c>
      <c r="AH35" s="5">
        <f>DSS!CI35</f>
        <v>0</v>
      </c>
      <c r="AI35" s="5">
        <f>DSS!CJ35</f>
        <v>0</v>
      </c>
      <c r="AJ35" s="5">
        <f>DSS!CK35</f>
        <v>0</v>
      </c>
      <c r="AK35" s="5">
        <f>DSS!CL35</f>
        <v>0</v>
      </c>
      <c r="AL35" s="5">
        <f>DSS!CM35</f>
        <v>0</v>
      </c>
      <c r="AM35">
        <f t="shared" ref="AM35:AM66" si="28">AG35-AI35</f>
        <v>0</v>
      </c>
      <c r="AN35" s="5">
        <f t="shared" si="6"/>
        <v>0</v>
      </c>
      <c r="AO35">
        <f t="shared" ref="AO35:AO66" si="29">IF(AI35&lt;&gt;0, IF(AM35&lt;&gt;0,2,1),0)</f>
        <v>0</v>
      </c>
      <c r="AP35">
        <f t="shared" si="7"/>
        <v>0</v>
      </c>
      <c r="AQ35" s="180">
        <f t="shared" si="14"/>
        <v>0</v>
      </c>
      <c r="AR35" s="180" t="str">
        <f t="shared" si="8"/>
        <v/>
      </c>
      <c r="AS35" s="178"/>
      <c r="AT35" t="str">
        <f t="shared" si="9"/>
        <v/>
      </c>
      <c r="AU35" s="181"/>
      <c r="AV35" t="str">
        <f t="shared" si="10"/>
        <v/>
      </c>
      <c r="AX35" s="180">
        <f t="shared" si="11"/>
        <v>0</v>
      </c>
      <c r="AY35" s="180" t="str">
        <f t="shared" si="12"/>
        <v/>
      </c>
      <c r="AZ35" s="178"/>
      <c r="BB35" t="str">
        <f t="shared" si="15"/>
        <v/>
      </c>
      <c r="BC35"/>
      <c r="BF35" t="str">
        <f t="shared" si="16"/>
        <v/>
      </c>
      <c r="CK35" s="113" t="str">
        <f>IF(INPUT!A62 = "", "", INPUT!A62)</f>
        <v/>
      </c>
      <c r="CL35" t="str">
        <f>IF(INPUT!A62 = "", "", DSS!S35)</f>
        <v/>
      </c>
      <c r="CM35" t="str">
        <f>IF(INPUT!A62 = "", "",MIN(DSS!F35:G35))</f>
        <v/>
      </c>
      <c r="CN35" t="str">
        <f>IF(INPUT!A62 = "", "",DSS!I35)</f>
        <v/>
      </c>
      <c r="CO35" t="str">
        <f>IF(INPUT!A62 = "", "",DSS!H35)</f>
        <v/>
      </c>
      <c r="CP35" s="112" t="str">
        <f>IF(INPUT!A62 = "", "",AVERAGE(DSS!J35:L35))</f>
        <v/>
      </c>
      <c r="CQ35" s="112"/>
      <c r="CR35" t="str">
        <f>IF(INPUT!A62 = "", "",DSS!T35)</f>
        <v/>
      </c>
      <c r="CS35">
        <v>5</v>
      </c>
      <c r="CT35">
        <v>5</v>
      </c>
      <c r="CU35">
        <v>5</v>
      </c>
      <c r="CV35" s="112">
        <v>5</v>
      </c>
      <c r="CX35" t="str">
        <f>IF(INPUT!B62 = "", "", INPUT!B62)</f>
        <v/>
      </c>
      <c r="CY35" t="str">
        <f>IF(INPUT!B62 = "", "", INPUT!I62)</f>
        <v/>
      </c>
      <c r="CZ35" t="str">
        <f>IF(INPUT!B62 = "", "", INPUT!B62)</f>
        <v/>
      </c>
      <c r="DA35" t="str">
        <f>IF(INPUT!B62 = "", "", DSS!BS35)</f>
        <v/>
      </c>
      <c r="DB35" t="str">
        <v/>
      </c>
      <c r="DC35" t="str">
        <v/>
      </c>
      <c r="DD35" t="str">
        <v/>
      </c>
      <c r="DE35" t="str">
        <v/>
      </c>
      <c r="DF35" s="59" t="str">
        <f>IF(INPUT!B62 = "", "",DB35+DF34)</f>
        <v/>
      </c>
      <c r="DG35" t="str">
        <f>IF(INPUT!B62 = "", "", DB35*DC35+DG34)</f>
        <v/>
      </c>
      <c r="DH35" t="str">
        <f>IF(INPUT!B62 = "", "", DD35+DH34)</f>
        <v/>
      </c>
      <c r="DI35" t="str">
        <f>IF(INPUT!B62 = "", "", DD35*DE35+DI34)</f>
        <v/>
      </c>
      <c r="DJ35" s="210" t="str">
        <f>IF(INPUT!B61 = "", "", DF34/MAX($DF$3:$DF$104))</f>
        <v/>
      </c>
      <c r="DK35" s="210" t="str">
        <f>IF(INPUT!B61 = "", "", DG34/MAX($DG$3:$DG$104))</f>
        <v/>
      </c>
      <c r="DL35" s="210" t="str">
        <f>IF(INPUT!B61 = "", "", DH34/MAX($DH$3:$DH$104))</f>
        <v/>
      </c>
      <c r="DM35" s="210" t="str">
        <f>IF(INPUT!B61 = "", "", DI34/MAX($DI$3:$DI$104))</f>
        <v/>
      </c>
      <c r="DN35" t="str">
        <f>IF(INPUT!B62 = "", "", (DJ36-DJ35)*(DK36+DK35)/2)</f>
        <v/>
      </c>
      <c r="DO35" t="str">
        <f>IF(INPUT!B62 = "", "", (DL36-DL35)*(DM36+DM35)/2)</f>
        <v/>
      </c>
      <c r="DQ35" s="310" t="str">
        <f>IF(INPUT!A62 = "", "", INPUT!B62)</f>
        <v/>
      </c>
      <c r="DR35" t="str">
        <f>IF(INPUT!A62 = "", "", OUTPUT!D36*OUTPUT!L36 +OUTPUT!E36*OUTPUT!N36)</f>
        <v/>
      </c>
      <c r="DS35" t="str">
        <v/>
      </c>
      <c r="DT35" t="str">
        <v/>
      </c>
      <c r="DU35" t="str">
        <f>IF(INPUT!A62 = "", "", DS35+DU34)</f>
        <v/>
      </c>
      <c r="DV35" t="str">
        <f>IF(INPUT!A62 = "", "", DS35*DT35+DV34)</f>
        <v/>
      </c>
      <c r="DW35" s="210" t="str">
        <f>IF(INPUT!A61 = "", "", DU34/MAX($DU$3:$DU$104))</f>
        <v/>
      </c>
      <c r="DX35" s="210" t="str">
        <f>IF(INPUT!B61 = "", "", DV34/MAX($DV$3:$DV$104))</f>
        <v/>
      </c>
      <c r="DY35" s="311" t="str">
        <f>IF(INPUT!A62 = "", "", (DW36-DW35) * (DX36+DX35) / 2 )</f>
        <v/>
      </c>
      <c r="EA35" s="310" t="str">
        <f>IF(INPUT!A62 = "", "", INPUT!B62)</f>
        <v/>
      </c>
      <c r="EB35" t="str">
        <f>IF(INPUT!A62 = "", "", OUTPUT!H36*OUTPUT!L36 + OUTPUT!I36*OUTPUT!R36)</f>
        <v/>
      </c>
      <c r="EC35" t="str">
        <v/>
      </c>
      <c r="ED35" t="str">
        <v/>
      </c>
      <c r="EE35" t="str">
        <f>IF(INPUT!A62 = "", "",EC35 +EE34)</f>
        <v/>
      </c>
      <c r="EF35" t="str">
        <f>IF(INPUT!A62 = "", "",EC35*ED35+EF34)</f>
        <v/>
      </c>
      <c r="EG35" s="210" t="str">
        <f>IF(INPUT!A61 = "", "", EE34/MAX($EE$3:$EE$104))</f>
        <v/>
      </c>
      <c r="EH35" s="210" t="str">
        <f>IF(INPUT!A61 = "", "", EF34/MAX($EF$3:$EF$104))</f>
        <v/>
      </c>
      <c r="EI35" s="311" t="str">
        <f>IF(INPUT!A62 = "", "", (EG36-EG35) * (EH36+EH35) / 2 )</f>
        <v/>
      </c>
      <c r="EK35" s="310" t="str">
        <f>IF(INPUT!A62 = "", "", OUTPUT!E36)</f>
        <v/>
      </c>
      <c r="EL35" t="str">
        <f>IF(INPUT!A62 = "", "", OUTPUT!N36)</f>
        <v/>
      </c>
      <c r="EM35" t="str">
        <v/>
      </c>
      <c r="EN35" t="str">
        <v/>
      </c>
      <c r="EO35" t="str">
        <f>IF(INPUT!A62 = "", "", EM35 + EO34)</f>
        <v/>
      </c>
      <c r="EP35" t="str">
        <f>IF(INPUT!A62 = "", "", EN35*EM35+EP34)</f>
        <v/>
      </c>
      <c r="EQ35" s="210" t="str">
        <f>IF(INPUT!A61 = "", "", EO34/MAX($EO$3:$EO$104))</f>
        <v/>
      </c>
      <c r="ER35" s="210" t="str">
        <f>IF(INPUT!A61 = "", "", EP34/MAX($EP$3:$EP$104))</f>
        <v/>
      </c>
      <c r="ES35" s="311" t="str">
        <f>IF(INPUT!A62 = "", "", (EQ36-EQ35) * (ER36+ER35) / 2 )</f>
        <v/>
      </c>
      <c r="EU35" s="310" t="str">
        <f>IF(INPUT!A62 = "", "", OUTPUT!I36)</f>
        <v/>
      </c>
      <c r="EV35" t="str">
        <f>IF(INPUT!A62 = "", "", OUTPUT!R36)</f>
        <v/>
      </c>
      <c r="EW35" t="str">
        <v/>
      </c>
      <c r="EX35" t="str">
        <v/>
      </c>
      <c r="EY35" t="str">
        <f>IF(INPUT!A62 = "", "", EW35 + EY34)</f>
        <v/>
      </c>
      <c r="EZ35" t="str">
        <f>IF(INPUT!A62 = "", "", EX35*EW35+EZ34)</f>
        <v/>
      </c>
      <c r="FA35" s="210" t="str">
        <f>IF(INPUT!A61 = "", "", EY34/MAX($EY$3:$EY$104))</f>
        <v/>
      </c>
      <c r="FB35" s="210" t="str">
        <f>IF(INPUT!A61 = "", "", EZ34/MAX($EZ$3:$EZ$104))</f>
        <v/>
      </c>
      <c r="FC35" s="311" t="str">
        <f>IF(INPUT!A62 = "", "", (FA36-FA35) * (FB36+FB35) / 2 )</f>
        <v/>
      </c>
      <c r="FE35" s="310" t="str">
        <f>IF(INPUT!A62 = "", "", OUTPUT!E36)</f>
        <v/>
      </c>
      <c r="FF35" t="str">
        <f>IF(INPUT!A62 = "", "", OUTPUT!L36)</f>
        <v/>
      </c>
      <c r="FG35" t="str">
        <v/>
      </c>
      <c r="FH35" t="str">
        <v/>
      </c>
      <c r="FI35" t="str">
        <f>IF(INPUT!A62 = "", "", FG35+FI34)</f>
        <v/>
      </c>
      <c r="FJ35" t="str">
        <f>IF(INPUT!A62 = "", "", FH35*FG35 + FJ34)</f>
        <v/>
      </c>
      <c r="FK35" s="210" t="str">
        <f>IF(INPUT!A61 = "", "", FI34/MAX($FI$3:$FI$103))</f>
        <v/>
      </c>
      <c r="FL35" s="210" t="str">
        <f>IF(INPUT!A61 = "", "", FJ34/MAX($FJ$3:$FJ$103))</f>
        <v/>
      </c>
      <c r="FM35" s="311" t="str">
        <f>IF(INPUT!A62 = "", "", (FK36-FK35) * (FL36+FL35) / 2 )</f>
        <v/>
      </c>
      <c r="FO35" s="310" t="str">
        <f>IF(INPUT!A62 = "", "", OUTPUT!I36)</f>
        <v/>
      </c>
      <c r="FP35" t="str">
        <f>IF(INPUT!A62 = "", "", OUTPUT!L36)</f>
        <v/>
      </c>
      <c r="FQ35" t="str">
        <v/>
      </c>
      <c r="FR35" t="str">
        <v/>
      </c>
      <c r="FS35" t="str">
        <f>IF(INPUT!A62 = "", "", FQ35+FS34)</f>
        <v/>
      </c>
      <c r="FT35" t="str">
        <f>IF(INPUT!A62 = "", "", FR35*FQ35 + FT34)</f>
        <v/>
      </c>
      <c r="FU35" s="210" t="str">
        <f>IF(INPUT!A61 = "", "", FS34/MAX($FS$3:$FS$104))</f>
        <v/>
      </c>
      <c r="FV35" s="210" t="str">
        <f>IF(INPUT!A61 = "", "", FT34/MAX($FT$3:$FT$104))</f>
        <v/>
      </c>
      <c r="FW35" s="311" t="str">
        <f>IF(INPUT!A62 = "", "", (FU36-FU35) * (FV36+FV35) / 2 )</f>
        <v/>
      </c>
      <c r="FY35" s="310" t="str">
        <f>IF(INPUT!A62 = "", "", OUTPUT!L36)</f>
        <v/>
      </c>
      <c r="FZ35" t="str">
        <f>IF(INPUT!A62 = "", "",  OUTPUT!N36 )</f>
        <v/>
      </c>
      <c r="GA35" t="str">
        <f>IF(INPUT!A62 = "", "",  OUTPUT!R36 )</f>
        <v/>
      </c>
      <c r="GB35" s="311" t="str">
        <f>IF(INPUT!A62 = "", "", OUTPUT!M36)</f>
        <v/>
      </c>
      <c r="GC35" t="str">
        <f>IF(INPUT!A62 = "", "", OUTPUT!E36*OUTPUT!L36)</f>
        <v/>
      </c>
      <c r="GD35" t="str">
        <f>IF(INPUT!A62 = "", "", OUTPUT!E36*OUTPUT!N36)</f>
        <v/>
      </c>
      <c r="GE35" s="311" t="str">
        <f>IF(INPUT!A62 = "", "", OUTPUT!E36*OUTPUT!M36)</f>
        <v/>
      </c>
      <c r="GF35" t="str">
        <f>IF(INPUT!A62 = "", "", OUTPUT!I36*OUTPUT!L36)</f>
        <v/>
      </c>
      <c r="GG35" t="str">
        <f>IF(INPUT!A62 = "", "", OUTPUT!I36*OUTPUT!R36)</f>
        <v/>
      </c>
      <c r="GH35" s="311" t="str">
        <f>IF(INPUT!A62 = "", "", OUTPUT!I36*OUTPUT!M36)</f>
        <v/>
      </c>
    </row>
    <row r="36" spans="17:190" x14ac:dyDescent="0.35">
      <c r="Q36" s="2" t="s">
        <v>322</v>
      </c>
      <c r="R36" s="2">
        <f>INPUT!B18</f>
        <v>30</v>
      </c>
      <c r="S36" s="73" t="s">
        <v>26</v>
      </c>
      <c r="AF36" s="5">
        <f>DSS!CG36</f>
        <v>0</v>
      </c>
      <c r="AG36" s="5">
        <f>DSS!CH36</f>
        <v>0</v>
      </c>
      <c r="AH36" s="5">
        <f>DSS!CI36</f>
        <v>0</v>
      </c>
      <c r="AI36" s="5">
        <f>DSS!CJ36</f>
        <v>0</v>
      </c>
      <c r="AJ36" s="5">
        <f>DSS!CK36</f>
        <v>0</v>
      </c>
      <c r="AK36" s="5">
        <f>DSS!CL36</f>
        <v>0</v>
      </c>
      <c r="AL36" s="5">
        <f>DSS!CM36</f>
        <v>0</v>
      </c>
      <c r="AM36">
        <f t="shared" si="28"/>
        <v>0</v>
      </c>
      <c r="AN36" s="5">
        <f t="shared" si="6"/>
        <v>0</v>
      </c>
      <c r="AO36">
        <f t="shared" si="29"/>
        <v>0</v>
      </c>
      <c r="AP36">
        <f t="shared" si="7"/>
        <v>0</v>
      </c>
      <c r="AQ36" s="180">
        <f t="shared" si="14"/>
        <v>0</v>
      </c>
      <c r="AR36" s="180" t="str">
        <f t="shared" si="8"/>
        <v/>
      </c>
      <c r="AS36" s="178"/>
      <c r="AT36" t="str">
        <f t="shared" si="9"/>
        <v/>
      </c>
      <c r="AU36" s="181"/>
      <c r="AV36" t="str">
        <f t="shared" si="10"/>
        <v/>
      </c>
      <c r="AX36" s="180">
        <f t="shared" si="11"/>
        <v>0</v>
      </c>
      <c r="AY36" s="180" t="str">
        <f t="shared" si="12"/>
        <v/>
      </c>
      <c r="AZ36" s="178"/>
      <c r="BB36" t="str">
        <f t="shared" si="15"/>
        <v/>
      </c>
      <c r="BC36"/>
      <c r="BF36" t="str">
        <f t="shared" si="16"/>
        <v/>
      </c>
      <c r="CK36" s="113" t="str">
        <f>IF(INPUT!A63 = "", "", INPUT!A63)</f>
        <v/>
      </c>
      <c r="CL36" t="str">
        <f>IF(INPUT!A63 = "", "", DSS!S36)</f>
        <v/>
      </c>
      <c r="CM36" t="str">
        <f>IF(INPUT!A63 = "", "",MIN(DSS!F36:G36))</f>
        <v/>
      </c>
      <c r="CN36" t="str">
        <f>IF(INPUT!A63 = "", "",DSS!I36)</f>
        <v/>
      </c>
      <c r="CO36" t="str">
        <f>IF(INPUT!A63 = "", "",DSS!H36)</f>
        <v/>
      </c>
      <c r="CP36" s="112" t="str">
        <f>IF(INPUT!A63 = "", "",AVERAGE(DSS!J36:L36))</f>
        <v/>
      </c>
      <c r="CQ36" s="112"/>
      <c r="CR36" t="str">
        <f>IF(INPUT!A63 = "", "",DSS!T36)</f>
        <v/>
      </c>
      <c r="CS36">
        <v>5</v>
      </c>
      <c r="CT36">
        <v>5</v>
      </c>
      <c r="CU36">
        <v>5</v>
      </c>
      <c r="CV36" s="112">
        <v>5</v>
      </c>
      <c r="CX36" t="str">
        <f>IF(INPUT!B63 = "", "", INPUT!B63)</f>
        <v/>
      </c>
      <c r="CY36" t="str">
        <f>IF(INPUT!B63 = "", "", INPUT!I63)</f>
        <v/>
      </c>
      <c r="CZ36" t="str">
        <f>IF(INPUT!B63 = "", "", INPUT!B63)</f>
        <v/>
      </c>
      <c r="DA36" t="str">
        <f>IF(INPUT!B63 = "", "", DSS!BS36)</f>
        <v/>
      </c>
      <c r="DB36" t="str">
        <v/>
      </c>
      <c r="DC36" t="str">
        <v/>
      </c>
      <c r="DD36" t="str">
        <v/>
      </c>
      <c r="DE36" t="str">
        <v/>
      </c>
      <c r="DF36" s="59" t="str">
        <f>IF(INPUT!B63 = "", "",DB36+DF35)</f>
        <v/>
      </c>
      <c r="DG36" t="str">
        <f>IF(INPUT!B63 = "", "", DB36*DC36+DG35)</f>
        <v/>
      </c>
      <c r="DH36" t="str">
        <f>IF(INPUT!B63 = "", "", DD36+DH35)</f>
        <v/>
      </c>
      <c r="DI36" t="str">
        <f>IF(INPUT!B63 = "", "", DD36*DE36+DI35)</f>
        <v/>
      </c>
      <c r="DJ36" s="210" t="str">
        <f>IF(INPUT!B62 = "", "", DF35/MAX($DF$3:$DF$104))</f>
        <v/>
      </c>
      <c r="DK36" s="210" t="str">
        <f>IF(INPUT!B62 = "", "", DG35/MAX($DG$3:$DG$104))</f>
        <v/>
      </c>
      <c r="DL36" s="210" t="str">
        <f>IF(INPUT!B62 = "", "", DH35/MAX($DH$3:$DH$104))</f>
        <v/>
      </c>
      <c r="DM36" s="210" t="str">
        <f>IF(INPUT!B62 = "", "", DI35/MAX($DI$3:$DI$104))</f>
        <v/>
      </c>
      <c r="DN36" t="str">
        <f>IF(INPUT!B63 = "", "", (DJ37-DJ36)*(DK37+DK36)/2)</f>
        <v/>
      </c>
      <c r="DO36" t="str">
        <f>IF(INPUT!B63 = "", "", (DL37-DL36)*(DM37+DM36)/2)</f>
        <v/>
      </c>
      <c r="DQ36" s="310" t="str">
        <f>IF(INPUT!A63 = "", "", INPUT!B63)</f>
        <v/>
      </c>
      <c r="DR36" t="str">
        <f>IF(INPUT!A63 = "", "", OUTPUT!D37*OUTPUT!L37 +OUTPUT!E37*OUTPUT!N37)</f>
        <v/>
      </c>
      <c r="DS36" t="str">
        <v/>
      </c>
      <c r="DT36" t="str">
        <v/>
      </c>
      <c r="DU36" t="str">
        <f>IF(INPUT!A63 = "", "", DS36+DU35)</f>
        <v/>
      </c>
      <c r="DV36" t="str">
        <f>IF(INPUT!A63 = "", "", DS36*DT36+DV35)</f>
        <v/>
      </c>
      <c r="DW36" s="210" t="str">
        <f>IF(INPUT!A62 = "", "", DU35/MAX($DU$3:$DU$104))</f>
        <v/>
      </c>
      <c r="DX36" s="210" t="str">
        <f>IF(INPUT!B62 = "", "", DV35/MAX($DV$3:$DV$104))</f>
        <v/>
      </c>
      <c r="DY36" s="311" t="str">
        <f>IF(INPUT!A63 = "", "", (DW37-DW36) * (DX37+DX36) / 2 )</f>
        <v/>
      </c>
      <c r="EA36" s="310" t="str">
        <f>IF(INPUT!A63 = "", "", INPUT!B63)</f>
        <v/>
      </c>
      <c r="EB36" t="str">
        <f>IF(INPUT!A63 = "", "", OUTPUT!H37*OUTPUT!L37 + OUTPUT!I37*OUTPUT!R37)</f>
        <v/>
      </c>
      <c r="EC36" t="str">
        <v/>
      </c>
      <c r="ED36" t="str">
        <v/>
      </c>
      <c r="EE36" t="str">
        <f>IF(INPUT!A63 = "", "",EC36 +EE35)</f>
        <v/>
      </c>
      <c r="EF36" t="str">
        <f>IF(INPUT!A63 = "", "",EC36*ED36+EF35)</f>
        <v/>
      </c>
      <c r="EG36" s="210" t="str">
        <f>IF(INPUT!A62 = "", "", EE35/MAX($EE$3:$EE$104))</f>
        <v/>
      </c>
      <c r="EH36" s="210" t="str">
        <f>IF(INPUT!A62 = "", "", EF35/MAX($EF$3:$EF$104))</f>
        <v/>
      </c>
      <c r="EI36" s="311" t="str">
        <f>IF(INPUT!A63 = "", "", (EG37-EG36) * (EH37+EH36) / 2 )</f>
        <v/>
      </c>
      <c r="EK36" s="310" t="str">
        <f>IF(INPUT!A63 = "", "", OUTPUT!E37)</f>
        <v/>
      </c>
      <c r="EL36" t="str">
        <f>IF(INPUT!A63 = "", "", OUTPUT!N37)</f>
        <v/>
      </c>
      <c r="EM36" t="str">
        <v/>
      </c>
      <c r="EN36" t="str">
        <v/>
      </c>
      <c r="EO36" t="str">
        <f>IF(INPUT!A63 = "", "", EM36 + EO35)</f>
        <v/>
      </c>
      <c r="EP36" t="str">
        <f>IF(INPUT!A63 = "", "", EN36*EM36+EP35)</f>
        <v/>
      </c>
      <c r="EQ36" s="210" t="str">
        <f>IF(INPUT!A62 = "", "", EO35/MAX($EO$3:$EO$104))</f>
        <v/>
      </c>
      <c r="ER36" s="210" t="str">
        <f>IF(INPUT!A62 = "", "", EP35/MAX($EP$3:$EP$104))</f>
        <v/>
      </c>
      <c r="ES36" s="311" t="str">
        <f>IF(INPUT!A63 = "", "", (EQ37-EQ36) * (ER37+ER36) / 2 )</f>
        <v/>
      </c>
      <c r="EU36" s="310" t="str">
        <f>IF(INPUT!A63 = "", "", OUTPUT!I37)</f>
        <v/>
      </c>
      <c r="EV36" t="str">
        <f>IF(INPUT!A63 = "", "", OUTPUT!R37)</f>
        <v/>
      </c>
      <c r="EW36" t="str">
        <v/>
      </c>
      <c r="EX36" t="str">
        <v/>
      </c>
      <c r="EY36" t="str">
        <f>IF(INPUT!A63 = "", "", EW36 + EY35)</f>
        <v/>
      </c>
      <c r="EZ36" t="str">
        <f>IF(INPUT!A63 = "", "", EX36*EW36+EZ35)</f>
        <v/>
      </c>
      <c r="FA36" s="210" t="str">
        <f>IF(INPUT!A62 = "", "", EY35/MAX($EY$3:$EY$104))</f>
        <v/>
      </c>
      <c r="FB36" s="210" t="str">
        <f>IF(INPUT!A62 = "", "", EZ35/MAX($EZ$3:$EZ$104))</f>
        <v/>
      </c>
      <c r="FC36" s="311" t="str">
        <f>IF(INPUT!A63 = "", "", (FA37-FA36) * (FB37+FB36) / 2 )</f>
        <v/>
      </c>
      <c r="FE36" s="310" t="str">
        <f>IF(INPUT!A63 = "", "", OUTPUT!E37)</f>
        <v/>
      </c>
      <c r="FF36" t="str">
        <f>IF(INPUT!A63 = "", "", OUTPUT!L37)</f>
        <v/>
      </c>
      <c r="FG36" t="str">
        <v/>
      </c>
      <c r="FH36" t="str">
        <v/>
      </c>
      <c r="FI36" t="str">
        <f>IF(INPUT!A63 = "", "", FG36+FI35)</f>
        <v/>
      </c>
      <c r="FJ36" t="str">
        <f>IF(INPUT!A63 = "", "", FH36*FG36 + FJ35)</f>
        <v/>
      </c>
      <c r="FK36" s="210" t="str">
        <f>IF(INPUT!A62 = "", "", FI35/MAX($FI$3:$FI$103))</f>
        <v/>
      </c>
      <c r="FL36" s="210" t="str">
        <f>IF(INPUT!A62 = "", "", FJ35/MAX($FJ$3:$FJ$103))</f>
        <v/>
      </c>
      <c r="FM36" s="311" t="str">
        <f>IF(INPUT!A63 = "", "", (FK37-FK36) * (FL37+FL36) / 2 )</f>
        <v/>
      </c>
      <c r="FO36" s="310" t="str">
        <f>IF(INPUT!A63 = "", "", OUTPUT!I37)</f>
        <v/>
      </c>
      <c r="FP36" t="str">
        <f>IF(INPUT!A63 = "", "", OUTPUT!L37)</f>
        <v/>
      </c>
      <c r="FQ36" t="str">
        <v/>
      </c>
      <c r="FR36" t="str">
        <v/>
      </c>
      <c r="FS36" t="str">
        <f>IF(INPUT!A63 = "", "", FQ36+FS35)</f>
        <v/>
      </c>
      <c r="FT36" t="str">
        <f>IF(INPUT!A63 = "", "", FR36*FQ36 + FT35)</f>
        <v/>
      </c>
      <c r="FU36" s="210" t="str">
        <f>IF(INPUT!A62 = "", "", FS35/MAX($FS$3:$FS$104))</f>
        <v/>
      </c>
      <c r="FV36" s="210" t="str">
        <f>IF(INPUT!A62 = "", "", FT35/MAX($FT$3:$FT$104))</f>
        <v/>
      </c>
      <c r="FW36" s="311" t="str">
        <f>IF(INPUT!A63 = "", "", (FU37-FU36) * (FV37+FV36) / 2 )</f>
        <v/>
      </c>
      <c r="FY36" s="310" t="str">
        <f>IF(INPUT!A63 = "", "", OUTPUT!L37)</f>
        <v/>
      </c>
      <c r="FZ36" t="str">
        <f>IF(INPUT!A63 = "", "",  OUTPUT!N37 )</f>
        <v/>
      </c>
      <c r="GA36" t="str">
        <f>IF(INPUT!A63 = "", "",  OUTPUT!R37 )</f>
        <v/>
      </c>
      <c r="GB36" s="311" t="str">
        <f>IF(INPUT!A63 = "", "", OUTPUT!M37)</f>
        <v/>
      </c>
      <c r="GC36" t="str">
        <f>IF(INPUT!A63 = "", "", OUTPUT!E37*OUTPUT!L37)</f>
        <v/>
      </c>
      <c r="GD36" t="str">
        <f>IF(INPUT!A63 = "", "", OUTPUT!E37*OUTPUT!N37)</f>
        <v/>
      </c>
      <c r="GE36" s="311" t="str">
        <f>IF(INPUT!A63 = "", "", OUTPUT!E37*OUTPUT!M37)</f>
        <v/>
      </c>
      <c r="GF36" t="str">
        <f>IF(INPUT!A63 = "", "", OUTPUT!I37*OUTPUT!L37)</f>
        <v/>
      </c>
      <c r="GG36" t="str">
        <f>IF(INPUT!A63 = "", "", OUTPUT!I37*OUTPUT!R37)</f>
        <v/>
      </c>
      <c r="GH36" s="311" t="str">
        <f>IF(INPUT!A63 = "", "", OUTPUT!I37*OUTPUT!M37)</f>
        <v/>
      </c>
    </row>
    <row r="37" spans="17:190" x14ac:dyDescent="0.35">
      <c r="AF37" s="5">
        <f>DSS!CG37</f>
        <v>0</v>
      </c>
      <c r="AG37" s="5">
        <f>DSS!CH37</f>
        <v>0</v>
      </c>
      <c r="AH37" s="5">
        <f>DSS!CI37</f>
        <v>0</v>
      </c>
      <c r="AI37" s="5">
        <f>DSS!CJ37</f>
        <v>0</v>
      </c>
      <c r="AJ37" s="5">
        <f>DSS!CK37</f>
        <v>0</v>
      </c>
      <c r="AK37" s="5">
        <f>DSS!CL37</f>
        <v>0</v>
      </c>
      <c r="AL37" s="5">
        <f>DSS!CM37</f>
        <v>0</v>
      </c>
      <c r="AM37">
        <f t="shared" si="28"/>
        <v>0</v>
      </c>
      <c r="AN37" s="5">
        <f t="shared" si="6"/>
        <v>0</v>
      </c>
      <c r="AO37">
        <f t="shared" si="29"/>
        <v>0</v>
      </c>
      <c r="AP37">
        <f t="shared" si="7"/>
        <v>0</v>
      </c>
      <c r="AQ37" s="180">
        <f t="shared" si="14"/>
        <v>0</v>
      </c>
      <c r="AR37" s="180" t="str">
        <f t="shared" si="8"/>
        <v/>
      </c>
      <c r="AS37" s="178"/>
      <c r="AT37" t="str">
        <f t="shared" si="9"/>
        <v/>
      </c>
      <c r="AU37" s="181"/>
      <c r="AV37" t="str">
        <f t="shared" si="10"/>
        <v/>
      </c>
      <c r="AX37" s="180">
        <f t="shared" si="11"/>
        <v>0</v>
      </c>
      <c r="AY37" s="180" t="str">
        <f t="shared" si="12"/>
        <v/>
      </c>
      <c r="AZ37" s="178"/>
      <c r="BB37" t="str">
        <f t="shared" si="15"/>
        <v/>
      </c>
      <c r="BC37"/>
      <c r="BF37" t="str">
        <f t="shared" si="16"/>
        <v/>
      </c>
      <c r="CK37" s="113" t="str">
        <f>IF(INPUT!A64 = "", "", INPUT!A64)</f>
        <v/>
      </c>
      <c r="CL37" t="str">
        <f>IF(INPUT!A64 = "", "", DSS!S37)</f>
        <v/>
      </c>
      <c r="CM37" t="str">
        <f>IF(INPUT!A64 = "", "",MIN(DSS!F37:G37))</f>
        <v/>
      </c>
      <c r="CN37" t="str">
        <f>IF(INPUT!A64 = "", "",DSS!I37)</f>
        <v/>
      </c>
      <c r="CO37" t="str">
        <f>IF(INPUT!A64 = "", "",DSS!H37)</f>
        <v/>
      </c>
      <c r="CP37" s="112" t="str">
        <f>IF(INPUT!A64 = "", "",AVERAGE(DSS!J37:L37))</f>
        <v/>
      </c>
      <c r="CQ37" s="112"/>
      <c r="CR37" t="str">
        <f>IF(INPUT!A64 = "", "",DSS!T37)</f>
        <v/>
      </c>
      <c r="CS37">
        <v>5</v>
      </c>
      <c r="CT37">
        <v>5</v>
      </c>
      <c r="CU37">
        <v>5</v>
      </c>
      <c r="CV37" s="112">
        <v>5</v>
      </c>
      <c r="CX37" t="str">
        <f>IF(INPUT!B64 = "", "", INPUT!B64)</f>
        <v/>
      </c>
      <c r="CY37" t="str">
        <f>IF(INPUT!B64 = "", "", INPUT!I64)</f>
        <v/>
      </c>
      <c r="CZ37" t="str">
        <f>IF(INPUT!B64 = "", "", INPUT!B64)</f>
        <v/>
      </c>
      <c r="DA37" t="str">
        <f>IF(INPUT!B64 = "", "", DSS!BS37)</f>
        <v/>
      </c>
      <c r="DB37" t="str">
        <v/>
      </c>
      <c r="DC37" t="str">
        <v/>
      </c>
      <c r="DD37" t="str">
        <v/>
      </c>
      <c r="DE37" t="str">
        <v/>
      </c>
      <c r="DF37" s="59" t="str">
        <f>IF(INPUT!B64 = "", "",DB37+DF36)</f>
        <v/>
      </c>
      <c r="DG37" t="str">
        <f>IF(INPUT!B64 = "", "", DB37*DC37+DG36)</f>
        <v/>
      </c>
      <c r="DH37" t="str">
        <f>IF(INPUT!B64 = "", "", DD37+DH36)</f>
        <v/>
      </c>
      <c r="DI37" t="str">
        <f>IF(INPUT!B64 = "", "", DD37*DE37+DI36)</f>
        <v/>
      </c>
      <c r="DJ37" s="210" t="str">
        <f>IF(INPUT!B63 = "", "", DF36/MAX($DF$3:$DF$104))</f>
        <v/>
      </c>
      <c r="DK37" s="210" t="str">
        <f>IF(INPUT!B63 = "", "", DG36/MAX($DG$3:$DG$104))</f>
        <v/>
      </c>
      <c r="DL37" s="210" t="str">
        <f>IF(INPUT!B63 = "", "", DH36/MAX($DH$3:$DH$104))</f>
        <v/>
      </c>
      <c r="DM37" s="210" t="str">
        <f>IF(INPUT!B63 = "", "", DI36/MAX($DI$3:$DI$104))</f>
        <v/>
      </c>
      <c r="DN37" t="str">
        <f>IF(INPUT!B64 = "", "", (DJ38-DJ37)*(DK38+DK37)/2)</f>
        <v/>
      </c>
      <c r="DO37" t="str">
        <f>IF(INPUT!B64 = "", "", (DL38-DL37)*(DM38+DM37)/2)</f>
        <v/>
      </c>
      <c r="DQ37" s="310" t="str">
        <f>IF(INPUT!A64 = "", "", INPUT!B64)</f>
        <v/>
      </c>
      <c r="DR37" t="str">
        <f>IF(INPUT!A64 = "", "", OUTPUT!D38*OUTPUT!L38 +OUTPUT!E38*OUTPUT!N38)</f>
        <v/>
      </c>
      <c r="DS37" t="str">
        <v/>
      </c>
      <c r="DT37" t="str">
        <v/>
      </c>
      <c r="DU37" t="str">
        <f>IF(INPUT!A64 = "", "", DS37+DU36)</f>
        <v/>
      </c>
      <c r="DV37" t="str">
        <f>IF(INPUT!A64 = "", "", DS37*DT37+DV36)</f>
        <v/>
      </c>
      <c r="DW37" s="210" t="str">
        <f>IF(INPUT!A63 = "", "", DU36/MAX($DU$3:$DU$104))</f>
        <v/>
      </c>
      <c r="DX37" s="210" t="str">
        <f>IF(INPUT!B63 = "", "", DV36/MAX($DV$3:$DV$104))</f>
        <v/>
      </c>
      <c r="DY37" s="311" t="str">
        <f>IF(INPUT!A64 = "", "", (DW38-DW37) * (DX38+DX37) / 2 )</f>
        <v/>
      </c>
      <c r="EA37" s="310" t="str">
        <f>IF(INPUT!A64 = "", "", INPUT!B64)</f>
        <v/>
      </c>
      <c r="EB37" t="str">
        <f>IF(INPUT!A64 = "", "", OUTPUT!H38*OUTPUT!L38 + OUTPUT!I38*OUTPUT!R38)</f>
        <v/>
      </c>
      <c r="EC37" t="str">
        <v/>
      </c>
      <c r="ED37" t="str">
        <v/>
      </c>
      <c r="EE37" t="str">
        <f>IF(INPUT!A64 = "", "",EC37 +EE36)</f>
        <v/>
      </c>
      <c r="EF37" t="str">
        <f>IF(INPUT!A64 = "", "",EC37*ED37+EF36)</f>
        <v/>
      </c>
      <c r="EG37" s="210" t="str">
        <f>IF(INPUT!A63 = "", "", EE36/MAX($EE$3:$EE$104))</f>
        <v/>
      </c>
      <c r="EH37" s="210" t="str">
        <f>IF(INPUT!A63 = "", "", EF36/MAX($EF$3:$EF$104))</f>
        <v/>
      </c>
      <c r="EI37" s="311" t="str">
        <f>IF(INPUT!A64 = "", "", (EG38-EG37) * (EH38+EH37) / 2 )</f>
        <v/>
      </c>
      <c r="EK37" s="310" t="str">
        <f>IF(INPUT!A64 = "", "", OUTPUT!E38)</f>
        <v/>
      </c>
      <c r="EL37" t="str">
        <f>IF(INPUT!A64 = "", "", OUTPUT!N38)</f>
        <v/>
      </c>
      <c r="EM37" t="str">
        <v/>
      </c>
      <c r="EN37" t="str">
        <v/>
      </c>
      <c r="EO37" t="str">
        <f>IF(INPUT!A64 = "", "", EM37 + EO36)</f>
        <v/>
      </c>
      <c r="EP37" t="str">
        <f>IF(INPUT!A64 = "", "", EN37*EM37+EP36)</f>
        <v/>
      </c>
      <c r="EQ37" s="210" t="str">
        <f>IF(INPUT!A63 = "", "", EO36/MAX($EO$3:$EO$104))</f>
        <v/>
      </c>
      <c r="ER37" s="210" t="str">
        <f>IF(INPUT!A63 = "", "", EP36/MAX($EP$3:$EP$104))</f>
        <v/>
      </c>
      <c r="ES37" s="311" t="str">
        <f>IF(INPUT!A64 = "", "", (EQ38-EQ37) * (ER38+ER37) / 2 )</f>
        <v/>
      </c>
      <c r="EU37" s="310" t="str">
        <f>IF(INPUT!A64 = "", "", OUTPUT!I38)</f>
        <v/>
      </c>
      <c r="EV37" t="str">
        <f>IF(INPUT!A64 = "", "", OUTPUT!R38)</f>
        <v/>
      </c>
      <c r="EW37" t="str">
        <v/>
      </c>
      <c r="EX37" t="str">
        <v/>
      </c>
      <c r="EY37" t="str">
        <f>IF(INPUT!A64 = "", "", EW37 + EY36)</f>
        <v/>
      </c>
      <c r="EZ37" t="str">
        <f>IF(INPUT!A64 = "", "", EX37*EW37+EZ36)</f>
        <v/>
      </c>
      <c r="FA37" s="210" t="str">
        <f>IF(INPUT!A63 = "", "", EY36/MAX($EY$3:$EY$104))</f>
        <v/>
      </c>
      <c r="FB37" s="210" t="str">
        <f>IF(INPUT!A63 = "", "", EZ36/MAX($EZ$3:$EZ$104))</f>
        <v/>
      </c>
      <c r="FC37" s="311" t="str">
        <f>IF(INPUT!A64 = "", "", (FA38-FA37) * (FB38+FB37) / 2 )</f>
        <v/>
      </c>
      <c r="FE37" s="310" t="str">
        <f>IF(INPUT!A64 = "", "", OUTPUT!E38)</f>
        <v/>
      </c>
      <c r="FF37" t="str">
        <f>IF(INPUT!A64 = "", "", OUTPUT!L38)</f>
        <v/>
      </c>
      <c r="FG37" t="str">
        <v/>
      </c>
      <c r="FH37" t="str">
        <v/>
      </c>
      <c r="FI37" t="str">
        <f>IF(INPUT!A64 = "", "", FG37+FI36)</f>
        <v/>
      </c>
      <c r="FJ37" t="str">
        <f>IF(INPUT!A64 = "", "", FH37*FG37 + FJ36)</f>
        <v/>
      </c>
      <c r="FK37" s="210" t="str">
        <f>IF(INPUT!A63 = "", "", FI36/MAX($FI$3:$FI$103))</f>
        <v/>
      </c>
      <c r="FL37" s="210" t="str">
        <f>IF(INPUT!A63 = "", "", FJ36/MAX($FJ$3:$FJ$103))</f>
        <v/>
      </c>
      <c r="FM37" s="311" t="str">
        <f>IF(INPUT!A64 = "", "", (FK38-FK37) * (FL38+FL37) / 2 )</f>
        <v/>
      </c>
      <c r="FO37" s="310" t="str">
        <f>IF(INPUT!A64 = "", "", OUTPUT!I38)</f>
        <v/>
      </c>
      <c r="FP37" t="str">
        <f>IF(INPUT!A64 = "", "", OUTPUT!L38)</f>
        <v/>
      </c>
      <c r="FQ37" t="str">
        <v/>
      </c>
      <c r="FR37" t="str">
        <v/>
      </c>
      <c r="FS37" t="str">
        <f>IF(INPUT!A64 = "", "", FQ37+FS36)</f>
        <v/>
      </c>
      <c r="FT37" t="str">
        <f>IF(INPUT!A64 = "", "", FR37*FQ37 + FT36)</f>
        <v/>
      </c>
      <c r="FU37" s="210" t="str">
        <f>IF(INPUT!A63 = "", "", FS36/MAX($FS$3:$FS$104))</f>
        <v/>
      </c>
      <c r="FV37" s="210" t="str">
        <f>IF(INPUT!A63 = "", "", FT36/MAX($FT$3:$FT$104))</f>
        <v/>
      </c>
      <c r="FW37" s="311" t="str">
        <f>IF(INPUT!A64 = "", "", (FU38-FU37) * (FV38+FV37) / 2 )</f>
        <v/>
      </c>
      <c r="FY37" s="310" t="str">
        <f>IF(INPUT!A64 = "", "", OUTPUT!L38)</f>
        <v/>
      </c>
      <c r="FZ37" t="str">
        <f>IF(INPUT!A64 = "", "",  OUTPUT!N38 )</f>
        <v/>
      </c>
      <c r="GA37" t="str">
        <f>IF(INPUT!A64 = "", "",  OUTPUT!R38 )</f>
        <v/>
      </c>
      <c r="GB37" s="311" t="str">
        <f>IF(INPUT!A64 = "", "", OUTPUT!M38)</f>
        <v/>
      </c>
      <c r="GC37" t="str">
        <f>IF(INPUT!A64 = "", "", OUTPUT!E38*OUTPUT!L38)</f>
        <v/>
      </c>
      <c r="GD37" t="str">
        <f>IF(INPUT!A64 = "", "", OUTPUT!E38*OUTPUT!N38)</f>
        <v/>
      </c>
      <c r="GE37" s="311" t="str">
        <f>IF(INPUT!A64 = "", "", OUTPUT!E38*OUTPUT!M38)</f>
        <v/>
      </c>
      <c r="GF37" t="str">
        <f>IF(INPUT!A64 = "", "", OUTPUT!I38*OUTPUT!L38)</f>
        <v/>
      </c>
      <c r="GG37" t="str">
        <f>IF(INPUT!A64 = "", "", OUTPUT!I38*OUTPUT!R38)</f>
        <v/>
      </c>
      <c r="GH37" s="311" t="str">
        <f>IF(INPUT!A64 = "", "", OUTPUT!I38*OUTPUT!M38)</f>
        <v/>
      </c>
    </row>
    <row r="38" spans="17:190" x14ac:dyDescent="0.35">
      <c r="AF38" s="5">
        <f>DSS!CG38</f>
        <v>0</v>
      </c>
      <c r="AG38" s="5">
        <f>DSS!CH38</f>
        <v>0</v>
      </c>
      <c r="AH38" s="5">
        <f>DSS!CI38</f>
        <v>0</v>
      </c>
      <c r="AI38" s="5">
        <f>DSS!CJ38</f>
        <v>0</v>
      </c>
      <c r="AJ38" s="5">
        <f>DSS!CK38</f>
        <v>0</v>
      </c>
      <c r="AK38" s="5">
        <f>DSS!CL38</f>
        <v>0</v>
      </c>
      <c r="AL38" s="5">
        <f>DSS!CM38</f>
        <v>0</v>
      </c>
      <c r="AM38">
        <f t="shared" si="28"/>
        <v>0</v>
      </c>
      <c r="AN38" s="5">
        <f t="shared" si="6"/>
        <v>0</v>
      </c>
      <c r="AO38">
        <f t="shared" si="29"/>
        <v>0</v>
      </c>
      <c r="AP38">
        <f t="shared" si="7"/>
        <v>0</v>
      </c>
      <c r="AQ38" s="180">
        <f t="shared" si="14"/>
        <v>0</v>
      </c>
      <c r="AR38" s="180" t="str">
        <f t="shared" si="8"/>
        <v/>
      </c>
      <c r="AS38" s="178"/>
      <c r="AT38" t="str">
        <f t="shared" si="9"/>
        <v/>
      </c>
      <c r="AU38" s="181"/>
      <c r="AV38" t="str">
        <f t="shared" si="10"/>
        <v/>
      </c>
      <c r="AX38" s="180">
        <f t="shared" si="11"/>
        <v>0</v>
      </c>
      <c r="AY38" s="180" t="str">
        <f t="shared" si="12"/>
        <v/>
      </c>
      <c r="AZ38" s="178"/>
      <c r="BB38" t="str">
        <f t="shared" si="15"/>
        <v/>
      </c>
      <c r="BC38"/>
      <c r="BF38" t="str">
        <f t="shared" si="16"/>
        <v/>
      </c>
      <c r="CK38" s="113" t="str">
        <f>IF(INPUT!A65 = "", "", INPUT!A65)</f>
        <v/>
      </c>
      <c r="CL38" t="str">
        <f>IF(INPUT!A65 = "", "", DSS!S38)</f>
        <v/>
      </c>
      <c r="CM38" t="str">
        <f>IF(INPUT!A65 = "", "",MIN(DSS!F38:G38))</f>
        <v/>
      </c>
      <c r="CN38" t="str">
        <f>IF(INPUT!A65 = "", "",DSS!I38)</f>
        <v/>
      </c>
      <c r="CO38" t="str">
        <f>IF(INPUT!A65 = "", "",DSS!H38)</f>
        <v/>
      </c>
      <c r="CP38" s="112" t="str">
        <f>IF(INPUT!A65 = "", "",AVERAGE(DSS!J38:L38))</f>
        <v/>
      </c>
      <c r="CQ38" s="112"/>
      <c r="CR38" t="str">
        <f>IF(INPUT!A65 = "", "",DSS!T38)</f>
        <v/>
      </c>
      <c r="CS38">
        <v>5</v>
      </c>
      <c r="CT38">
        <v>5</v>
      </c>
      <c r="CU38">
        <v>5</v>
      </c>
      <c r="CV38" s="112">
        <v>5</v>
      </c>
      <c r="CX38" t="str">
        <f>IF(INPUT!B65 = "", "", INPUT!B65)</f>
        <v/>
      </c>
      <c r="CY38" t="str">
        <f>IF(INPUT!B65 = "", "", INPUT!I65)</f>
        <v/>
      </c>
      <c r="CZ38" t="str">
        <f>IF(INPUT!B65 = "", "", INPUT!B65)</f>
        <v/>
      </c>
      <c r="DA38" t="str">
        <f>IF(INPUT!B65 = "", "", DSS!BS38)</f>
        <v/>
      </c>
      <c r="DB38" t="str">
        <v/>
      </c>
      <c r="DC38" t="str">
        <v/>
      </c>
      <c r="DD38" t="str">
        <v/>
      </c>
      <c r="DE38" t="str">
        <v/>
      </c>
      <c r="DF38" s="59" t="str">
        <f>IF(INPUT!B65 = "", "",DB38+DF37)</f>
        <v/>
      </c>
      <c r="DG38" t="str">
        <f>IF(INPUT!B65 = "", "", DB38*DC38+DG37)</f>
        <v/>
      </c>
      <c r="DH38" t="str">
        <f>IF(INPUT!B65 = "", "", DD38+DH37)</f>
        <v/>
      </c>
      <c r="DI38" t="str">
        <f>IF(INPUT!B65 = "", "", DD38*DE38+DI37)</f>
        <v/>
      </c>
      <c r="DJ38" s="210" t="str">
        <f>IF(INPUT!B64 = "", "", DF37/MAX($DF$3:$DF$104))</f>
        <v/>
      </c>
      <c r="DK38" s="210" t="str">
        <f>IF(INPUT!B64 = "", "", DG37/MAX($DG$3:$DG$104))</f>
        <v/>
      </c>
      <c r="DL38" s="210" t="str">
        <f>IF(INPUT!B64 = "", "", DH37/MAX($DH$3:$DH$104))</f>
        <v/>
      </c>
      <c r="DM38" s="210" t="str">
        <f>IF(INPUT!B64 = "", "", DI37/MAX($DI$3:$DI$104))</f>
        <v/>
      </c>
      <c r="DN38" t="str">
        <f>IF(INPUT!B65 = "", "", (DJ39-DJ38)*(DK39+DK38)/2)</f>
        <v/>
      </c>
      <c r="DO38" t="str">
        <f>IF(INPUT!B65 = "", "", (DL39-DL38)*(DM39+DM38)/2)</f>
        <v/>
      </c>
      <c r="DQ38" s="310" t="str">
        <f>IF(INPUT!A65 = "", "", INPUT!B65)</f>
        <v/>
      </c>
      <c r="DR38" t="str">
        <f>IF(INPUT!A65 = "", "", OUTPUT!D39*OUTPUT!L39 +OUTPUT!E39*OUTPUT!N39)</f>
        <v/>
      </c>
      <c r="DS38" t="str">
        <v/>
      </c>
      <c r="DT38" t="str">
        <v/>
      </c>
      <c r="DU38" t="str">
        <f>IF(INPUT!A65 = "", "", DS38+DU37)</f>
        <v/>
      </c>
      <c r="DV38" t="str">
        <f>IF(INPUT!A65 = "", "", DS38*DT38+DV37)</f>
        <v/>
      </c>
      <c r="DW38" s="210" t="str">
        <f>IF(INPUT!A64 = "", "", DU37/MAX($DU$3:$DU$104))</f>
        <v/>
      </c>
      <c r="DX38" s="210" t="str">
        <f>IF(INPUT!B64 = "", "", DV37/MAX($DV$3:$DV$104))</f>
        <v/>
      </c>
      <c r="DY38" s="311" t="str">
        <f>IF(INPUT!A65 = "", "", (DW39-DW38) * (DX39+DX38) / 2 )</f>
        <v/>
      </c>
      <c r="EA38" s="310" t="str">
        <f>IF(INPUT!A65 = "", "", INPUT!B65)</f>
        <v/>
      </c>
      <c r="EB38" t="str">
        <f>IF(INPUT!A65 = "", "", OUTPUT!H39*OUTPUT!L39 + OUTPUT!I39*OUTPUT!R39)</f>
        <v/>
      </c>
      <c r="EC38" t="str">
        <v/>
      </c>
      <c r="ED38" t="str">
        <v/>
      </c>
      <c r="EE38" t="str">
        <f>IF(INPUT!A65 = "", "",EC38 +EE37)</f>
        <v/>
      </c>
      <c r="EF38" t="str">
        <f>IF(INPUT!A65 = "", "",EC38*ED38+EF37)</f>
        <v/>
      </c>
      <c r="EG38" s="210" t="str">
        <f>IF(INPUT!A64 = "", "", EE37/MAX($EE$3:$EE$104))</f>
        <v/>
      </c>
      <c r="EH38" s="210" t="str">
        <f>IF(INPUT!A64 = "", "", EF37/MAX($EF$3:$EF$104))</f>
        <v/>
      </c>
      <c r="EI38" s="311" t="str">
        <f>IF(INPUT!A65 = "", "", (EG39-EG38) * (EH39+EH38) / 2 )</f>
        <v/>
      </c>
      <c r="EK38" s="310" t="str">
        <f>IF(INPUT!A65 = "", "", OUTPUT!E39)</f>
        <v/>
      </c>
      <c r="EL38" t="str">
        <f>IF(INPUT!A65 = "", "", OUTPUT!N39)</f>
        <v/>
      </c>
      <c r="EM38" t="str">
        <v/>
      </c>
      <c r="EN38" t="str">
        <v/>
      </c>
      <c r="EO38" t="str">
        <f>IF(INPUT!A65 = "", "", EM38 + EO37)</f>
        <v/>
      </c>
      <c r="EP38" t="str">
        <f>IF(INPUT!A65 = "", "", EN38*EM38+EP37)</f>
        <v/>
      </c>
      <c r="EQ38" s="210" t="str">
        <f>IF(INPUT!A64 = "", "", EO37/MAX($EO$3:$EO$104))</f>
        <v/>
      </c>
      <c r="ER38" s="210" t="str">
        <f>IF(INPUT!A64 = "", "", EP37/MAX($EP$3:$EP$104))</f>
        <v/>
      </c>
      <c r="ES38" s="311" t="str">
        <f>IF(INPUT!A65 = "", "", (EQ39-EQ38) * (ER39+ER38) / 2 )</f>
        <v/>
      </c>
      <c r="EU38" s="310" t="str">
        <f>IF(INPUT!A65 = "", "", OUTPUT!I39)</f>
        <v/>
      </c>
      <c r="EV38" t="str">
        <f>IF(INPUT!A65 = "", "", OUTPUT!R39)</f>
        <v/>
      </c>
      <c r="EW38" t="str">
        <v/>
      </c>
      <c r="EX38" t="str">
        <v/>
      </c>
      <c r="EY38" t="str">
        <f>IF(INPUT!A65 = "", "", EW38 + EY37)</f>
        <v/>
      </c>
      <c r="EZ38" t="str">
        <f>IF(INPUT!A65 = "", "", EX38*EW38+EZ37)</f>
        <v/>
      </c>
      <c r="FA38" s="210" t="str">
        <f>IF(INPUT!A64 = "", "", EY37/MAX($EY$3:$EY$104))</f>
        <v/>
      </c>
      <c r="FB38" s="210" t="str">
        <f>IF(INPUT!A64 = "", "", EZ37/MAX($EZ$3:$EZ$104))</f>
        <v/>
      </c>
      <c r="FC38" s="311" t="str">
        <f>IF(INPUT!A65 = "", "", (FA39-FA38) * (FB39+FB38) / 2 )</f>
        <v/>
      </c>
      <c r="FE38" s="310" t="str">
        <f>IF(INPUT!A65 = "", "", OUTPUT!E39)</f>
        <v/>
      </c>
      <c r="FF38" t="str">
        <f>IF(INPUT!A65 = "", "", OUTPUT!L39)</f>
        <v/>
      </c>
      <c r="FG38" t="str">
        <v/>
      </c>
      <c r="FH38" t="str">
        <v/>
      </c>
      <c r="FI38" t="str">
        <f>IF(INPUT!A65 = "", "", FG38+FI37)</f>
        <v/>
      </c>
      <c r="FJ38" t="str">
        <f>IF(INPUT!A65 = "", "", FH38*FG38 + FJ37)</f>
        <v/>
      </c>
      <c r="FK38" s="210" t="str">
        <f>IF(INPUT!A64 = "", "", FI37/MAX($FI$3:$FI$103))</f>
        <v/>
      </c>
      <c r="FL38" s="210" t="str">
        <f>IF(INPUT!A64 = "", "", FJ37/MAX($FJ$3:$FJ$103))</f>
        <v/>
      </c>
      <c r="FM38" s="311" t="str">
        <f>IF(INPUT!A65 = "", "", (FK39-FK38) * (FL39+FL38) / 2 )</f>
        <v/>
      </c>
      <c r="FO38" s="310" t="str">
        <f>IF(INPUT!A65 = "", "", OUTPUT!I39)</f>
        <v/>
      </c>
      <c r="FP38" t="str">
        <f>IF(INPUT!A65 = "", "", OUTPUT!L39)</f>
        <v/>
      </c>
      <c r="FQ38" t="str">
        <v/>
      </c>
      <c r="FR38" t="str">
        <v/>
      </c>
      <c r="FS38" t="str">
        <f>IF(INPUT!A65 = "", "", FQ38+FS37)</f>
        <v/>
      </c>
      <c r="FT38" t="str">
        <f>IF(INPUT!A65 = "", "", FR38*FQ38 + FT37)</f>
        <v/>
      </c>
      <c r="FU38" s="210" t="str">
        <f>IF(INPUT!A64 = "", "", FS37/MAX($FS$3:$FS$104))</f>
        <v/>
      </c>
      <c r="FV38" s="210" t="str">
        <f>IF(INPUT!A64 = "", "", FT37/MAX($FT$3:$FT$104))</f>
        <v/>
      </c>
      <c r="FW38" s="311" t="str">
        <f>IF(INPUT!A65 = "", "", (FU39-FU38) * (FV39+FV38) / 2 )</f>
        <v/>
      </c>
      <c r="FY38" s="310" t="str">
        <f>IF(INPUT!A65 = "", "", OUTPUT!L39)</f>
        <v/>
      </c>
      <c r="FZ38" t="str">
        <f>IF(INPUT!A65 = "", "",  OUTPUT!N39 )</f>
        <v/>
      </c>
      <c r="GA38" t="str">
        <f>IF(INPUT!A65 = "", "",  OUTPUT!R39 )</f>
        <v/>
      </c>
      <c r="GB38" s="311" t="str">
        <f>IF(INPUT!A65 = "", "", OUTPUT!M39)</f>
        <v/>
      </c>
      <c r="GC38" t="str">
        <f>IF(INPUT!A65 = "", "", OUTPUT!E39*OUTPUT!L39)</f>
        <v/>
      </c>
      <c r="GD38" t="str">
        <f>IF(INPUT!A65 = "", "", OUTPUT!E39*OUTPUT!N39)</f>
        <v/>
      </c>
      <c r="GE38" s="311" t="str">
        <f>IF(INPUT!A65 = "", "", OUTPUT!E39*OUTPUT!M39)</f>
        <v/>
      </c>
      <c r="GF38" t="str">
        <f>IF(INPUT!A65 = "", "", OUTPUT!I39*OUTPUT!L39)</f>
        <v/>
      </c>
      <c r="GG38" t="str">
        <f>IF(INPUT!A65 = "", "", OUTPUT!I39*OUTPUT!R39)</f>
        <v/>
      </c>
      <c r="GH38" s="311" t="str">
        <f>IF(INPUT!A65 = "", "", OUTPUT!I39*OUTPUT!M39)</f>
        <v/>
      </c>
    </row>
    <row r="39" spans="17:190" x14ac:dyDescent="0.35">
      <c r="AF39" s="5">
        <f>DSS!CG39</f>
        <v>0</v>
      </c>
      <c r="AG39" s="5">
        <f>DSS!CH39</f>
        <v>0</v>
      </c>
      <c r="AH39" s="5">
        <f>DSS!CI39</f>
        <v>0</v>
      </c>
      <c r="AI39" s="5">
        <f>DSS!CJ39</f>
        <v>0</v>
      </c>
      <c r="AJ39" s="5">
        <f>DSS!CK39</f>
        <v>0</v>
      </c>
      <c r="AK39" s="5">
        <f>DSS!CL39</f>
        <v>0</v>
      </c>
      <c r="AL39" s="5">
        <f>DSS!CM39</f>
        <v>0</v>
      </c>
      <c r="AM39">
        <f t="shared" si="28"/>
        <v>0</v>
      </c>
      <c r="AN39" s="5">
        <f t="shared" si="6"/>
        <v>0</v>
      </c>
      <c r="AO39">
        <f t="shared" si="29"/>
        <v>0</v>
      </c>
      <c r="AP39">
        <f t="shared" si="7"/>
        <v>0</v>
      </c>
      <c r="AQ39" s="180">
        <f t="shared" si="14"/>
        <v>0</v>
      </c>
      <c r="AR39" s="180" t="str">
        <f t="shared" si="8"/>
        <v/>
      </c>
      <c r="AS39" s="178"/>
      <c r="AT39" t="str">
        <f t="shared" si="9"/>
        <v/>
      </c>
      <c r="AU39" s="181"/>
      <c r="AV39" t="str">
        <f t="shared" si="10"/>
        <v/>
      </c>
      <c r="AX39" s="180">
        <f t="shared" si="11"/>
        <v>0</v>
      </c>
      <c r="AY39" s="180" t="str">
        <f t="shared" si="12"/>
        <v/>
      </c>
      <c r="AZ39" s="178"/>
      <c r="BB39" t="str">
        <f t="shared" si="15"/>
        <v/>
      </c>
      <c r="BC39"/>
      <c r="BF39" t="str">
        <f t="shared" si="16"/>
        <v/>
      </c>
      <c r="CK39" s="113" t="str">
        <f>IF(INPUT!A66 = "", "", INPUT!A66)</f>
        <v/>
      </c>
      <c r="CL39" t="str">
        <f>IF(INPUT!A66 = "", "", DSS!S39)</f>
        <v/>
      </c>
      <c r="CM39" t="str">
        <f>IF(INPUT!A66 = "", "",MIN(DSS!F39:G39))</f>
        <v/>
      </c>
      <c r="CN39" t="str">
        <f>IF(INPUT!A66 = "", "",DSS!I39)</f>
        <v/>
      </c>
      <c r="CO39" t="str">
        <f>IF(INPUT!A66 = "", "",DSS!H39)</f>
        <v/>
      </c>
      <c r="CP39" s="112" t="str">
        <f>IF(INPUT!A66 = "", "",AVERAGE(DSS!J39:L39))</f>
        <v/>
      </c>
      <c r="CQ39" s="112"/>
      <c r="CR39" t="str">
        <f>IF(INPUT!A66 = "", "",DSS!T39)</f>
        <v/>
      </c>
      <c r="CS39">
        <v>5</v>
      </c>
      <c r="CT39">
        <v>5</v>
      </c>
      <c r="CU39">
        <v>5</v>
      </c>
      <c r="CV39" s="112">
        <v>5</v>
      </c>
      <c r="CX39" t="str">
        <f>IF(INPUT!B66 = "", "", INPUT!B66)</f>
        <v/>
      </c>
      <c r="CY39" t="str">
        <f>IF(INPUT!B66 = "", "", INPUT!I66)</f>
        <v/>
      </c>
      <c r="CZ39" t="str">
        <f>IF(INPUT!B66 = "", "", INPUT!B66)</f>
        <v/>
      </c>
      <c r="DA39" t="str">
        <f>IF(INPUT!B66 = "", "", DSS!BS39)</f>
        <v/>
      </c>
      <c r="DB39" t="str">
        <v/>
      </c>
      <c r="DC39" t="str">
        <v/>
      </c>
      <c r="DD39" t="str">
        <v/>
      </c>
      <c r="DE39" t="str">
        <v/>
      </c>
      <c r="DF39" s="59" t="str">
        <f>IF(INPUT!B66 = "", "",DB39+DF38)</f>
        <v/>
      </c>
      <c r="DG39" t="str">
        <f>IF(INPUT!B66 = "", "", DB39*DC39+DG38)</f>
        <v/>
      </c>
      <c r="DH39" t="str">
        <f>IF(INPUT!B66 = "", "", DD39+DH38)</f>
        <v/>
      </c>
      <c r="DI39" t="str">
        <f>IF(INPUT!B66 = "", "", DD39*DE39+DI38)</f>
        <v/>
      </c>
      <c r="DJ39" s="210" t="str">
        <f>IF(INPUT!B65 = "", "", DF38/MAX($DF$3:$DF$104))</f>
        <v/>
      </c>
      <c r="DK39" s="210" t="str">
        <f>IF(INPUT!B65 = "", "", DG38/MAX($DG$3:$DG$104))</f>
        <v/>
      </c>
      <c r="DL39" s="210" t="str">
        <f>IF(INPUT!B65 = "", "", DH38/MAX($DH$3:$DH$104))</f>
        <v/>
      </c>
      <c r="DM39" s="210" t="str">
        <f>IF(INPUT!B65 = "", "", DI38/MAX($DI$3:$DI$104))</f>
        <v/>
      </c>
      <c r="DN39" t="str">
        <f>IF(INPUT!B66 = "", "", (DJ40-DJ39)*(DK40+DK39)/2)</f>
        <v/>
      </c>
      <c r="DO39" t="str">
        <f>IF(INPUT!B66 = "", "", (DL40-DL39)*(DM40+DM39)/2)</f>
        <v/>
      </c>
      <c r="DQ39" s="310" t="str">
        <f>IF(INPUT!A66 = "", "", INPUT!B66)</f>
        <v/>
      </c>
      <c r="DR39" t="str">
        <f>IF(INPUT!A66 = "", "", OUTPUT!D40*OUTPUT!L40 +OUTPUT!E40*OUTPUT!N40)</f>
        <v/>
      </c>
      <c r="DS39" t="str">
        <v/>
      </c>
      <c r="DT39" t="str">
        <v/>
      </c>
      <c r="DU39" t="str">
        <f>IF(INPUT!A66 = "", "", DS39+DU38)</f>
        <v/>
      </c>
      <c r="DV39" t="str">
        <f>IF(INPUT!A66 = "", "", DS39*DT39+DV38)</f>
        <v/>
      </c>
      <c r="DW39" s="210" t="str">
        <f>IF(INPUT!A65 = "", "", DU38/MAX($DU$3:$DU$104))</f>
        <v/>
      </c>
      <c r="DX39" s="210" t="str">
        <f>IF(INPUT!B65 = "", "", DV38/MAX($DV$3:$DV$104))</f>
        <v/>
      </c>
      <c r="DY39" s="311" t="str">
        <f>IF(INPUT!A66 = "", "", (DW40-DW39) * (DX40+DX39) / 2 )</f>
        <v/>
      </c>
      <c r="EA39" s="310" t="str">
        <f>IF(INPUT!A66 = "", "", INPUT!B66)</f>
        <v/>
      </c>
      <c r="EB39" t="str">
        <f>IF(INPUT!A66 = "", "", OUTPUT!H40*OUTPUT!L40 + OUTPUT!I40*OUTPUT!R40)</f>
        <v/>
      </c>
      <c r="EC39" t="str">
        <v/>
      </c>
      <c r="ED39" t="str">
        <v/>
      </c>
      <c r="EE39" t="str">
        <f>IF(INPUT!A66 = "", "",EC39 +EE38)</f>
        <v/>
      </c>
      <c r="EF39" t="str">
        <f>IF(INPUT!A66 = "", "",EC39*ED39+EF38)</f>
        <v/>
      </c>
      <c r="EG39" s="210" t="str">
        <f>IF(INPUT!A65 = "", "", EE38/MAX($EE$3:$EE$104))</f>
        <v/>
      </c>
      <c r="EH39" s="210" t="str">
        <f>IF(INPUT!A65 = "", "", EF38/MAX($EF$3:$EF$104))</f>
        <v/>
      </c>
      <c r="EI39" s="311" t="str">
        <f>IF(INPUT!A66 = "", "", (EG40-EG39) * (EH40+EH39) / 2 )</f>
        <v/>
      </c>
      <c r="EK39" s="310" t="str">
        <f>IF(INPUT!A66 = "", "", OUTPUT!E40)</f>
        <v/>
      </c>
      <c r="EL39" t="str">
        <f>IF(INPUT!A66 = "", "", OUTPUT!N40)</f>
        <v/>
      </c>
      <c r="EM39" t="str">
        <v/>
      </c>
      <c r="EN39" t="str">
        <v/>
      </c>
      <c r="EO39" t="str">
        <f>IF(INPUT!A66 = "", "", EM39 + EO38)</f>
        <v/>
      </c>
      <c r="EP39" t="str">
        <f>IF(INPUT!A66 = "", "", EN39*EM39+EP38)</f>
        <v/>
      </c>
      <c r="EQ39" s="210" t="str">
        <f>IF(INPUT!A65 = "", "", EO38/MAX($EO$3:$EO$104))</f>
        <v/>
      </c>
      <c r="ER39" s="210" t="str">
        <f>IF(INPUT!A65 = "", "", EP38/MAX($EP$3:$EP$104))</f>
        <v/>
      </c>
      <c r="ES39" s="311" t="str">
        <f>IF(INPUT!A66 = "", "", (EQ40-EQ39) * (ER40+ER39) / 2 )</f>
        <v/>
      </c>
      <c r="EU39" s="310" t="str">
        <f>IF(INPUT!A66 = "", "", OUTPUT!I40)</f>
        <v/>
      </c>
      <c r="EV39" t="str">
        <f>IF(INPUT!A66 = "", "", OUTPUT!R40)</f>
        <v/>
      </c>
      <c r="EW39" t="str">
        <v/>
      </c>
      <c r="EX39" t="str">
        <v/>
      </c>
      <c r="EY39" t="str">
        <f>IF(INPUT!A66 = "", "", EW39 + EY38)</f>
        <v/>
      </c>
      <c r="EZ39" t="str">
        <f>IF(INPUT!A66 = "", "", EX39*EW39+EZ38)</f>
        <v/>
      </c>
      <c r="FA39" s="210" t="str">
        <f>IF(INPUT!A65 = "", "", EY38/MAX($EY$3:$EY$104))</f>
        <v/>
      </c>
      <c r="FB39" s="210" t="str">
        <f>IF(INPUT!A65 = "", "", EZ38/MAX($EZ$3:$EZ$104))</f>
        <v/>
      </c>
      <c r="FC39" s="311" t="str">
        <f>IF(INPUT!A66 = "", "", (FA40-FA39) * (FB40+FB39) / 2 )</f>
        <v/>
      </c>
      <c r="FE39" s="310" t="str">
        <f>IF(INPUT!A66 = "", "", OUTPUT!E40)</f>
        <v/>
      </c>
      <c r="FF39" t="str">
        <f>IF(INPUT!A66 = "", "", OUTPUT!L40)</f>
        <v/>
      </c>
      <c r="FG39" t="str">
        <v/>
      </c>
      <c r="FH39" t="str">
        <v/>
      </c>
      <c r="FI39" t="str">
        <f>IF(INPUT!A66 = "", "", FG39+FI38)</f>
        <v/>
      </c>
      <c r="FJ39" t="str">
        <f>IF(INPUT!A66 = "", "", FH39*FG39 + FJ38)</f>
        <v/>
      </c>
      <c r="FK39" s="210" t="str">
        <f>IF(INPUT!A65 = "", "", FI38/MAX($FI$3:$FI$103))</f>
        <v/>
      </c>
      <c r="FL39" s="210" t="str">
        <f>IF(INPUT!A65 = "", "", FJ38/MAX($FJ$3:$FJ$103))</f>
        <v/>
      </c>
      <c r="FM39" s="311" t="str">
        <f>IF(INPUT!A66 = "", "", (FK40-FK39) * (FL40+FL39) / 2 )</f>
        <v/>
      </c>
      <c r="FO39" s="310" t="str">
        <f>IF(INPUT!A66 = "", "", OUTPUT!I40)</f>
        <v/>
      </c>
      <c r="FP39" t="str">
        <f>IF(INPUT!A66 = "", "", OUTPUT!L40)</f>
        <v/>
      </c>
      <c r="FQ39" t="str">
        <v/>
      </c>
      <c r="FR39" t="str">
        <v/>
      </c>
      <c r="FS39" t="str">
        <f>IF(INPUT!A66 = "", "", FQ39+FS38)</f>
        <v/>
      </c>
      <c r="FT39" t="str">
        <f>IF(INPUT!A66 = "", "", FR39*FQ39 + FT38)</f>
        <v/>
      </c>
      <c r="FU39" s="210" t="str">
        <f>IF(INPUT!A65 = "", "", FS38/MAX($FS$3:$FS$104))</f>
        <v/>
      </c>
      <c r="FV39" s="210" t="str">
        <f>IF(INPUT!A65 = "", "", FT38/MAX($FT$3:$FT$104))</f>
        <v/>
      </c>
      <c r="FW39" s="311" t="str">
        <f>IF(INPUT!A66 = "", "", (FU40-FU39) * (FV40+FV39) / 2 )</f>
        <v/>
      </c>
      <c r="FY39" s="310" t="str">
        <f>IF(INPUT!A66 = "", "", OUTPUT!L40)</f>
        <v/>
      </c>
      <c r="FZ39" t="str">
        <f>IF(INPUT!A66 = "", "",  OUTPUT!N40 )</f>
        <v/>
      </c>
      <c r="GA39" t="str">
        <f>IF(INPUT!A66 = "", "",  OUTPUT!R40 )</f>
        <v/>
      </c>
      <c r="GB39" s="311" t="str">
        <f>IF(INPUT!A66 = "", "", OUTPUT!M40)</f>
        <v/>
      </c>
      <c r="GC39" t="str">
        <f>IF(INPUT!A66 = "", "", OUTPUT!E40*OUTPUT!L40)</f>
        <v/>
      </c>
      <c r="GD39" t="str">
        <f>IF(INPUT!A66 = "", "", OUTPUT!E40*OUTPUT!N40)</f>
        <v/>
      </c>
      <c r="GE39" s="311" t="str">
        <f>IF(INPUT!A66 = "", "", OUTPUT!E40*OUTPUT!M40)</f>
        <v/>
      </c>
      <c r="GF39" t="str">
        <f>IF(INPUT!A66 = "", "", OUTPUT!I40*OUTPUT!L40)</f>
        <v/>
      </c>
      <c r="GG39" t="str">
        <f>IF(INPUT!A66 = "", "", OUTPUT!I40*OUTPUT!R40)</f>
        <v/>
      </c>
      <c r="GH39" s="311" t="str">
        <f>IF(INPUT!A66 = "", "", OUTPUT!I40*OUTPUT!M40)</f>
        <v/>
      </c>
    </row>
    <row r="40" spans="17:190" x14ac:dyDescent="0.35">
      <c r="AF40" s="5">
        <f>DSS!CG40</f>
        <v>0</v>
      </c>
      <c r="AG40" s="5">
        <f>DSS!CH40</f>
        <v>0</v>
      </c>
      <c r="AH40" s="5">
        <f>DSS!CI40</f>
        <v>0</v>
      </c>
      <c r="AI40" s="5">
        <f>DSS!CJ40</f>
        <v>0</v>
      </c>
      <c r="AJ40" s="5">
        <f>DSS!CK40</f>
        <v>0</v>
      </c>
      <c r="AK40" s="5">
        <f>DSS!CL40</f>
        <v>0</v>
      </c>
      <c r="AL40" s="5">
        <f>DSS!CM40</f>
        <v>0</v>
      </c>
      <c r="AM40">
        <f t="shared" si="28"/>
        <v>0</v>
      </c>
      <c r="AN40" s="5">
        <f t="shared" si="6"/>
        <v>0</v>
      </c>
      <c r="AO40">
        <f t="shared" si="29"/>
        <v>0</v>
      </c>
      <c r="AP40">
        <f t="shared" si="7"/>
        <v>0</v>
      </c>
      <c r="AQ40" s="180">
        <f t="shared" si="14"/>
        <v>0</v>
      </c>
      <c r="AR40" s="180" t="str">
        <f t="shared" si="8"/>
        <v/>
      </c>
      <c r="AS40" s="178"/>
      <c r="AT40" t="str">
        <f t="shared" si="9"/>
        <v/>
      </c>
      <c r="AU40" s="181"/>
      <c r="AV40" t="str">
        <f t="shared" si="10"/>
        <v/>
      </c>
      <c r="AX40" s="180">
        <f t="shared" si="11"/>
        <v>0</v>
      </c>
      <c r="AY40" s="180" t="str">
        <f t="shared" si="12"/>
        <v/>
      </c>
      <c r="AZ40" s="178"/>
      <c r="BB40" t="str">
        <f t="shared" si="15"/>
        <v/>
      </c>
      <c r="BC40"/>
      <c r="BF40" t="str">
        <f t="shared" si="16"/>
        <v/>
      </c>
      <c r="CK40" s="113" t="str">
        <f>IF(INPUT!A67 = "", "", INPUT!A67)</f>
        <v/>
      </c>
      <c r="CL40" t="str">
        <f>IF(INPUT!A67 = "", "", DSS!S40)</f>
        <v/>
      </c>
      <c r="CM40" t="str">
        <f>IF(INPUT!A67 = "", "",MIN(DSS!F40:G40))</f>
        <v/>
      </c>
      <c r="CN40" t="str">
        <f>IF(INPUT!A67 = "", "",DSS!I40)</f>
        <v/>
      </c>
      <c r="CO40" t="str">
        <f>IF(INPUT!A67 = "", "",DSS!H40)</f>
        <v/>
      </c>
      <c r="CP40" s="112" t="str">
        <f>IF(INPUT!A67 = "", "",AVERAGE(DSS!J40:L40))</f>
        <v/>
      </c>
      <c r="CQ40" s="112"/>
      <c r="CR40" t="str">
        <f>IF(INPUT!A67 = "", "",DSS!T40)</f>
        <v/>
      </c>
      <c r="CS40">
        <v>5</v>
      </c>
      <c r="CT40">
        <v>5</v>
      </c>
      <c r="CU40">
        <v>5</v>
      </c>
      <c r="CV40" s="112">
        <v>5</v>
      </c>
      <c r="CX40" t="str">
        <f>IF(INPUT!B67 = "", "", INPUT!B67)</f>
        <v/>
      </c>
      <c r="CY40" t="str">
        <f>IF(INPUT!B67 = "", "", INPUT!I67)</f>
        <v/>
      </c>
      <c r="CZ40" t="str">
        <f>IF(INPUT!B67 = "", "", INPUT!B67)</f>
        <v/>
      </c>
      <c r="DA40" t="str">
        <f>IF(INPUT!B67 = "", "", DSS!BS40)</f>
        <v/>
      </c>
      <c r="DB40" t="str">
        <v/>
      </c>
      <c r="DC40" t="str">
        <v/>
      </c>
      <c r="DD40" t="str">
        <v/>
      </c>
      <c r="DE40" t="str">
        <v/>
      </c>
      <c r="DF40" s="59" t="str">
        <f>IF(INPUT!B67 = "", "",DB40+DF39)</f>
        <v/>
      </c>
      <c r="DG40" t="str">
        <f>IF(INPUT!B67 = "", "", DB40*DC40+DG39)</f>
        <v/>
      </c>
      <c r="DH40" t="str">
        <f>IF(INPUT!B67 = "", "", DD40+DH39)</f>
        <v/>
      </c>
      <c r="DI40" t="str">
        <f>IF(INPUT!B67 = "", "", DD40*DE40+DI39)</f>
        <v/>
      </c>
      <c r="DJ40" s="210" t="str">
        <f>IF(INPUT!B66 = "", "", DF39/MAX($DF$3:$DF$104))</f>
        <v/>
      </c>
      <c r="DK40" s="210" t="str">
        <f>IF(INPUT!B66 = "", "", DG39/MAX($DG$3:$DG$104))</f>
        <v/>
      </c>
      <c r="DL40" s="210" t="str">
        <f>IF(INPUT!B66 = "", "", DH39/MAX($DH$3:$DH$104))</f>
        <v/>
      </c>
      <c r="DM40" s="210" t="str">
        <f>IF(INPUT!B66 = "", "", DI39/MAX($DI$3:$DI$104))</f>
        <v/>
      </c>
      <c r="DN40" t="str">
        <f>IF(INPUT!B67 = "", "", (DJ41-DJ40)*(DK41+DK40)/2)</f>
        <v/>
      </c>
      <c r="DO40" t="str">
        <f>IF(INPUT!B67 = "", "", (DL41-DL40)*(DM41+DM40)/2)</f>
        <v/>
      </c>
      <c r="DQ40" s="310" t="str">
        <f>IF(INPUT!A67 = "", "", INPUT!B67)</f>
        <v/>
      </c>
      <c r="DR40" t="str">
        <f>IF(INPUT!A67 = "", "", OUTPUT!D41*OUTPUT!L41 +OUTPUT!E41*OUTPUT!N41)</f>
        <v/>
      </c>
      <c r="DS40" t="str">
        <v/>
      </c>
      <c r="DT40" t="str">
        <v/>
      </c>
      <c r="DU40" t="str">
        <f>IF(INPUT!A67 = "", "", DS40+DU39)</f>
        <v/>
      </c>
      <c r="DV40" t="str">
        <f>IF(INPUT!A67 = "", "", DS40*DT40+DV39)</f>
        <v/>
      </c>
      <c r="DW40" s="210" t="str">
        <f>IF(INPUT!A66 = "", "", DU39/MAX($DU$3:$DU$104))</f>
        <v/>
      </c>
      <c r="DX40" s="210" t="str">
        <f>IF(INPUT!B66 = "", "", DV39/MAX($DV$3:$DV$104))</f>
        <v/>
      </c>
      <c r="DY40" s="311" t="str">
        <f>IF(INPUT!A67 = "", "", (DW41-DW40) * (DX41+DX40) / 2 )</f>
        <v/>
      </c>
      <c r="EA40" s="310" t="str">
        <f>IF(INPUT!A67 = "", "", INPUT!B67)</f>
        <v/>
      </c>
      <c r="EB40" t="str">
        <f>IF(INPUT!A67 = "", "", OUTPUT!H41*OUTPUT!L41 + OUTPUT!I41*OUTPUT!R41)</f>
        <v/>
      </c>
      <c r="EC40" t="str">
        <v/>
      </c>
      <c r="ED40" t="str">
        <v/>
      </c>
      <c r="EE40" t="str">
        <f>IF(INPUT!A67 = "", "",EC40 +EE39)</f>
        <v/>
      </c>
      <c r="EF40" t="str">
        <f>IF(INPUT!A67 = "", "",EC40*ED40+EF39)</f>
        <v/>
      </c>
      <c r="EG40" s="210" t="str">
        <f>IF(INPUT!A66 = "", "", EE39/MAX($EE$3:$EE$104))</f>
        <v/>
      </c>
      <c r="EH40" s="210" t="str">
        <f>IF(INPUT!A66 = "", "", EF39/MAX($EF$3:$EF$104))</f>
        <v/>
      </c>
      <c r="EI40" s="311" t="str">
        <f>IF(INPUT!A67 = "", "", (EG41-EG40) * (EH41+EH40) / 2 )</f>
        <v/>
      </c>
      <c r="EK40" s="310" t="str">
        <f>IF(INPUT!A67 = "", "", OUTPUT!E41)</f>
        <v/>
      </c>
      <c r="EL40" t="str">
        <f>IF(INPUT!A67 = "", "", OUTPUT!N41)</f>
        <v/>
      </c>
      <c r="EM40" t="str">
        <v/>
      </c>
      <c r="EN40" t="str">
        <v/>
      </c>
      <c r="EO40" t="str">
        <f>IF(INPUT!A67 = "", "", EM40 + EO39)</f>
        <v/>
      </c>
      <c r="EP40" t="str">
        <f>IF(INPUT!A67 = "", "", EN40*EM40+EP39)</f>
        <v/>
      </c>
      <c r="EQ40" s="210" t="str">
        <f>IF(INPUT!A66 = "", "", EO39/MAX($EO$3:$EO$104))</f>
        <v/>
      </c>
      <c r="ER40" s="210" t="str">
        <f>IF(INPUT!A66 = "", "", EP39/MAX($EP$3:$EP$104))</f>
        <v/>
      </c>
      <c r="ES40" s="311" t="str">
        <f>IF(INPUT!A67 = "", "", (EQ41-EQ40) * (ER41+ER40) / 2 )</f>
        <v/>
      </c>
      <c r="EU40" s="310" t="str">
        <f>IF(INPUT!A67 = "", "", OUTPUT!I41)</f>
        <v/>
      </c>
      <c r="EV40" t="str">
        <f>IF(INPUT!A67 = "", "", OUTPUT!R41)</f>
        <v/>
      </c>
      <c r="EW40" t="str">
        <v/>
      </c>
      <c r="EX40" t="str">
        <v/>
      </c>
      <c r="EY40" t="str">
        <f>IF(INPUT!A67 = "", "", EW40 + EY39)</f>
        <v/>
      </c>
      <c r="EZ40" t="str">
        <f>IF(INPUT!A67 = "", "", EX40*EW40+EZ39)</f>
        <v/>
      </c>
      <c r="FA40" s="210" t="str">
        <f>IF(INPUT!A66 = "", "", EY39/MAX($EY$3:$EY$104))</f>
        <v/>
      </c>
      <c r="FB40" s="210" t="str">
        <f>IF(INPUT!A66 = "", "", EZ39/MAX($EZ$3:$EZ$104))</f>
        <v/>
      </c>
      <c r="FC40" s="311" t="str">
        <f>IF(INPUT!A67 = "", "", (FA41-FA40) * (FB41+FB40) / 2 )</f>
        <v/>
      </c>
      <c r="FE40" s="310" t="str">
        <f>IF(INPUT!A67 = "", "", OUTPUT!E41)</f>
        <v/>
      </c>
      <c r="FF40" t="str">
        <f>IF(INPUT!A67 = "", "", OUTPUT!L41)</f>
        <v/>
      </c>
      <c r="FG40" t="str">
        <v/>
      </c>
      <c r="FH40" t="str">
        <v/>
      </c>
      <c r="FI40" t="str">
        <f>IF(INPUT!A67 = "", "", FG40+FI39)</f>
        <v/>
      </c>
      <c r="FJ40" t="str">
        <f>IF(INPUT!A67 = "", "", FH40*FG40 + FJ39)</f>
        <v/>
      </c>
      <c r="FK40" s="210" t="str">
        <f>IF(INPUT!A66 = "", "", FI39/MAX($FI$3:$FI$103))</f>
        <v/>
      </c>
      <c r="FL40" s="210" t="str">
        <f>IF(INPUT!A66 = "", "", FJ39/MAX($FJ$3:$FJ$103))</f>
        <v/>
      </c>
      <c r="FM40" s="311" t="str">
        <f>IF(INPUT!A67 = "", "", (FK41-FK40) * (FL41+FL40) / 2 )</f>
        <v/>
      </c>
      <c r="FO40" s="310" t="str">
        <f>IF(INPUT!A67 = "", "", OUTPUT!I41)</f>
        <v/>
      </c>
      <c r="FP40" t="str">
        <f>IF(INPUT!A67 = "", "", OUTPUT!L41)</f>
        <v/>
      </c>
      <c r="FQ40" t="str">
        <v/>
      </c>
      <c r="FR40" t="str">
        <v/>
      </c>
      <c r="FS40" t="str">
        <f>IF(INPUT!A67 = "", "", FQ40+FS39)</f>
        <v/>
      </c>
      <c r="FT40" t="str">
        <f>IF(INPUT!A67 = "", "", FR40*FQ40 + FT39)</f>
        <v/>
      </c>
      <c r="FU40" s="210" t="str">
        <f>IF(INPUT!A66 = "", "", FS39/MAX($FS$3:$FS$104))</f>
        <v/>
      </c>
      <c r="FV40" s="210" t="str">
        <f>IF(INPUT!A66 = "", "", FT39/MAX($FT$3:$FT$104))</f>
        <v/>
      </c>
      <c r="FW40" s="311" t="str">
        <f>IF(INPUT!A67 = "", "", (FU41-FU40) * (FV41+FV40) / 2 )</f>
        <v/>
      </c>
      <c r="FY40" s="310" t="str">
        <f>IF(INPUT!A67 = "", "", OUTPUT!L41)</f>
        <v/>
      </c>
      <c r="FZ40" t="str">
        <f>IF(INPUT!A67 = "", "",  OUTPUT!N41 )</f>
        <v/>
      </c>
      <c r="GA40" t="str">
        <f>IF(INPUT!A67 = "", "",  OUTPUT!R41 )</f>
        <v/>
      </c>
      <c r="GB40" s="311" t="str">
        <f>IF(INPUT!A67 = "", "", OUTPUT!M41)</f>
        <v/>
      </c>
      <c r="GC40" t="str">
        <f>IF(INPUT!A67 = "", "", OUTPUT!E41*OUTPUT!L41)</f>
        <v/>
      </c>
      <c r="GD40" t="str">
        <f>IF(INPUT!A67 = "", "", OUTPUT!E41*OUTPUT!N41)</f>
        <v/>
      </c>
      <c r="GE40" s="311" t="str">
        <f>IF(INPUT!A67 = "", "", OUTPUT!E41*OUTPUT!M41)</f>
        <v/>
      </c>
      <c r="GF40" t="str">
        <f>IF(INPUT!A67 = "", "", OUTPUT!I41*OUTPUT!L41)</f>
        <v/>
      </c>
      <c r="GG40" t="str">
        <f>IF(INPUT!A67 = "", "", OUTPUT!I41*OUTPUT!R41)</f>
        <v/>
      </c>
      <c r="GH40" s="311" t="str">
        <f>IF(INPUT!A67 = "", "", OUTPUT!I41*OUTPUT!M41)</f>
        <v/>
      </c>
    </row>
    <row r="41" spans="17:190" x14ac:dyDescent="0.35">
      <c r="AF41" s="5">
        <f>DSS!CG41</f>
        <v>0</v>
      </c>
      <c r="AG41" s="5">
        <f>DSS!CH41</f>
        <v>0</v>
      </c>
      <c r="AH41" s="5">
        <f>DSS!CI41</f>
        <v>0</v>
      </c>
      <c r="AI41" s="5">
        <f>DSS!CJ41</f>
        <v>0</v>
      </c>
      <c r="AJ41" s="5">
        <f>DSS!CK41</f>
        <v>0</v>
      </c>
      <c r="AK41" s="5">
        <f>DSS!CL41</f>
        <v>0</v>
      </c>
      <c r="AL41" s="5">
        <f>DSS!CM41</f>
        <v>0</v>
      </c>
      <c r="AM41">
        <f t="shared" si="28"/>
        <v>0</v>
      </c>
      <c r="AN41" s="5">
        <f t="shared" si="6"/>
        <v>0</v>
      </c>
      <c r="AO41">
        <f t="shared" si="29"/>
        <v>0</v>
      </c>
      <c r="AP41">
        <f t="shared" si="7"/>
        <v>0</v>
      </c>
      <c r="AQ41" s="180">
        <f t="shared" si="14"/>
        <v>0</v>
      </c>
      <c r="AR41" s="180" t="str">
        <f t="shared" si="8"/>
        <v/>
      </c>
      <c r="AS41" s="178"/>
      <c r="AT41" t="str">
        <f t="shared" si="9"/>
        <v/>
      </c>
      <c r="AU41" s="181"/>
      <c r="AV41" t="str">
        <f t="shared" si="10"/>
        <v/>
      </c>
      <c r="AX41" s="180">
        <f t="shared" si="11"/>
        <v>0</v>
      </c>
      <c r="AY41" s="180" t="str">
        <f t="shared" si="12"/>
        <v/>
      </c>
      <c r="AZ41" s="178"/>
      <c r="BB41" t="str">
        <f t="shared" si="15"/>
        <v/>
      </c>
      <c r="BC41"/>
      <c r="BF41" t="str">
        <f t="shared" si="16"/>
        <v/>
      </c>
      <c r="CK41" s="113" t="str">
        <f>IF(INPUT!A68 = "", "", INPUT!A68)</f>
        <v/>
      </c>
      <c r="CL41" t="str">
        <f>IF(INPUT!A68 = "", "", DSS!S41)</f>
        <v/>
      </c>
      <c r="CM41" t="str">
        <f>IF(INPUT!A68 = "", "",MIN(DSS!F41:G41))</f>
        <v/>
      </c>
      <c r="CN41" t="str">
        <f>IF(INPUT!A68 = "", "",DSS!I41)</f>
        <v/>
      </c>
      <c r="CO41" t="str">
        <f>IF(INPUT!A68 = "", "",DSS!H41)</f>
        <v/>
      </c>
      <c r="CP41" s="112" t="str">
        <f>IF(INPUT!A68 = "", "",AVERAGE(DSS!J41:L41))</f>
        <v/>
      </c>
      <c r="CQ41" s="112"/>
      <c r="CR41" t="str">
        <f>IF(INPUT!A68 = "", "",DSS!T41)</f>
        <v/>
      </c>
      <c r="CS41">
        <v>5</v>
      </c>
      <c r="CT41">
        <v>5</v>
      </c>
      <c r="CU41">
        <v>5</v>
      </c>
      <c r="CV41" s="112">
        <v>5</v>
      </c>
      <c r="CX41" t="str">
        <f>IF(INPUT!B68 = "", "", INPUT!B68)</f>
        <v/>
      </c>
      <c r="CY41" t="str">
        <f>IF(INPUT!B68 = "", "", INPUT!I68)</f>
        <v/>
      </c>
      <c r="CZ41" t="str">
        <f>IF(INPUT!B68 = "", "", INPUT!B68)</f>
        <v/>
      </c>
      <c r="DA41" t="str">
        <f>IF(INPUT!B68 = "", "", DSS!BS41)</f>
        <v/>
      </c>
      <c r="DB41" t="str">
        <v/>
      </c>
      <c r="DC41" t="str">
        <v/>
      </c>
      <c r="DD41" t="str">
        <v/>
      </c>
      <c r="DE41" t="str">
        <v/>
      </c>
      <c r="DF41" s="59" t="str">
        <f>IF(INPUT!B68 = "", "",DB41+DF40)</f>
        <v/>
      </c>
      <c r="DG41" t="str">
        <f>IF(INPUT!B68 = "", "", DB41*DC41+DG40)</f>
        <v/>
      </c>
      <c r="DH41" t="str">
        <f>IF(INPUT!B68 = "", "", DD41+DH40)</f>
        <v/>
      </c>
      <c r="DI41" t="str">
        <f>IF(INPUT!B68 = "", "", DD41*DE41+DI40)</f>
        <v/>
      </c>
      <c r="DJ41" s="210" t="str">
        <f>IF(INPUT!B67 = "", "", DF40/MAX($DF$3:$DF$104))</f>
        <v/>
      </c>
      <c r="DK41" s="210" t="str">
        <f>IF(INPUT!B67 = "", "", DG40/MAX($DG$3:$DG$104))</f>
        <v/>
      </c>
      <c r="DL41" s="210" t="str">
        <f>IF(INPUT!B67 = "", "", DH40/MAX($DH$3:$DH$104))</f>
        <v/>
      </c>
      <c r="DM41" s="210" t="str">
        <f>IF(INPUT!B67 = "", "", DI40/MAX($DI$3:$DI$104))</f>
        <v/>
      </c>
      <c r="DN41" t="str">
        <f>IF(INPUT!B68 = "", "", (DJ42-DJ41)*(DK42+DK41)/2)</f>
        <v/>
      </c>
      <c r="DO41" t="str">
        <f>IF(INPUT!B68 = "", "", (DL42-DL41)*(DM42+DM41)/2)</f>
        <v/>
      </c>
      <c r="DQ41" s="310" t="str">
        <f>IF(INPUT!A68 = "", "", INPUT!B68)</f>
        <v/>
      </c>
      <c r="DR41" t="str">
        <f>IF(INPUT!A68 = "", "", OUTPUT!D42*OUTPUT!L42 +OUTPUT!E42*OUTPUT!N42)</f>
        <v/>
      </c>
      <c r="DS41" t="str">
        <v/>
      </c>
      <c r="DT41" t="str">
        <v/>
      </c>
      <c r="DU41" t="str">
        <f>IF(INPUT!A68 = "", "", DS41+DU40)</f>
        <v/>
      </c>
      <c r="DV41" t="str">
        <f>IF(INPUT!A68 = "", "", DS41*DT41+DV40)</f>
        <v/>
      </c>
      <c r="DW41" s="210" t="str">
        <f>IF(INPUT!A67 = "", "", DU40/MAX($DU$3:$DU$104))</f>
        <v/>
      </c>
      <c r="DX41" s="210" t="str">
        <f>IF(INPUT!B67 = "", "", DV40/MAX($DV$3:$DV$104))</f>
        <v/>
      </c>
      <c r="DY41" s="311" t="str">
        <f>IF(INPUT!A68 = "", "", (DW42-DW41) * (DX42+DX41) / 2 )</f>
        <v/>
      </c>
      <c r="EA41" s="310" t="str">
        <f>IF(INPUT!A68 = "", "", INPUT!B68)</f>
        <v/>
      </c>
      <c r="EB41" t="str">
        <f>IF(INPUT!A68 = "", "", OUTPUT!H42*OUTPUT!L42 + OUTPUT!I42*OUTPUT!R42)</f>
        <v/>
      </c>
      <c r="EC41" t="str">
        <v/>
      </c>
      <c r="ED41" t="str">
        <v/>
      </c>
      <c r="EE41" t="str">
        <f>IF(INPUT!A68 = "", "",EC41 +EE40)</f>
        <v/>
      </c>
      <c r="EF41" t="str">
        <f>IF(INPUT!A68 = "", "",EC41*ED41+EF40)</f>
        <v/>
      </c>
      <c r="EG41" s="210" t="str">
        <f>IF(INPUT!A67 = "", "", EE40/MAX($EE$3:$EE$104))</f>
        <v/>
      </c>
      <c r="EH41" s="210" t="str">
        <f>IF(INPUT!A67 = "", "", EF40/MAX($EF$3:$EF$104))</f>
        <v/>
      </c>
      <c r="EI41" s="311" t="str">
        <f>IF(INPUT!A68 = "", "", (EG42-EG41) * (EH42+EH41) / 2 )</f>
        <v/>
      </c>
      <c r="EK41" s="310" t="str">
        <f>IF(INPUT!A68 = "", "", OUTPUT!E42)</f>
        <v/>
      </c>
      <c r="EL41" t="str">
        <f>IF(INPUT!A68 = "", "", OUTPUT!N42)</f>
        <v/>
      </c>
      <c r="EM41" t="str">
        <v/>
      </c>
      <c r="EN41" t="str">
        <v/>
      </c>
      <c r="EO41" t="str">
        <f>IF(INPUT!A68 = "", "", EM41 + EO40)</f>
        <v/>
      </c>
      <c r="EP41" t="str">
        <f>IF(INPUT!A68 = "", "", EN41*EM41+EP40)</f>
        <v/>
      </c>
      <c r="EQ41" s="210" t="str">
        <f>IF(INPUT!A67 = "", "", EO40/MAX($EO$3:$EO$104))</f>
        <v/>
      </c>
      <c r="ER41" s="210" t="str">
        <f>IF(INPUT!A67 = "", "", EP40/MAX($EP$3:$EP$104))</f>
        <v/>
      </c>
      <c r="ES41" s="311" t="str">
        <f>IF(INPUT!A68 = "", "", (EQ42-EQ41) * (ER42+ER41) / 2 )</f>
        <v/>
      </c>
      <c r="EU41" s="310" t="str">
        <f>IF(INPUT!A68 = "", "", OUTPUT!I42)</f>
        <v/>
      </c>
      <c r="EV41" t="str">
        <f>IF(INPUT!A68 = "", "", OUTPUT!R42)</f>
        <v/>
      </c>
      <c r="EW41" t="str">
        <v/>
      </c>
      <c r="EX41" t="str">
        <v/>
      </c>
      <c r="EY41" t="str">
        <f>IF(INPUT!A68 = "", "", EW41 + EY40)</f>
        <v/>
      </c>
      <c r="EZ41" t="str">
        <f>IF(INPUT!A68 = "", "", EX41*EW41+EZ40)</f>
        <v/>
      </c>
      <c r="FA41" s="210" t="str">
        <f>IF(INPUT!A67 = "", "", EY40/MAX($EY$3:$EY$104))</f>
        <v/>
      </c>
      <c r="FB41" s="210" t="str">
        <f>IF(INPUT!A67 = "", "", EZ40/MAX($EZ$3:$EZ$104))</f>
        <v/>
      </c>
      <c r="FC41" s="311" t="str">
        <f>IF(INPUT!A68 = "", "", (FA42-FA41) * (FB42+FB41) / 2 )</f>
        <v/>
      </c>
      <c r="FE41" s="310" t="str">
        <f>IF(INPUT!A68 = "", "", OUTPUT!E42)</f>
        <v/>
      </c>
      <c r="FF41" t="str">
        <f>IF(INPUT!A68 = "", "", OUTPUT!L42)</f>
        <v/>
      </c>
      <c r="FG41" t="str">
        <v/>
      </c>
      <c r="FH41" t="str">
        <v/>
      </c>
      <c r="FI41" t="str">
        <f>IF(INPUT!A68 = "", "", FG41+FI40)</f>
        <v/>
      </c>
      <c r="FJ41" t="str">
        <f>IF(INPUT!A68 = "", "", FH41*FG41 + FJ40)</f>
        <v/>
      </c>
      <c r="FK41" s="210" t="str">
        <f>IF(INPUT!A67 = "", "", FI40/MAX($FI$3:$FI$103))</f>
        <v/>
      </c>
      <c r="FL41" s="210" t="str">
        <f>IF(INPUT!A67 = "", "", FJ40/MAX($FJ$3:$FJ$103))</f>
        <v/>
      </c>
      <c r="FM41" s="311" t="str">
        <f>IF(INPUT!A68 = "", "", (FK42-FK41) * (FL42+FL41) / 2 )</f>
        <v/>
      </c>
      <c r="FO41" s="310" t="str">
        <f>IF(INPUT!A68 = "", "", OUTPUT!I42)</f>
        <v/>
      </c>
      <c r="FP41" t="str">
        <f>IF(INPUT!A68 = "", "", OUTPUT!L42)</f>
        <v/>
      </c>
      <c r="FQ41" t="str">
        <v/>
      </c>
      <c r="FR41" t="str">
        <v/>
      </c>
      <c r="FS41" t="str">
        <f>IF(INPUT!A68 = "", "", FQ41+FS40)</f>
        <v/>
      </c>
      <c r="FT41" t="str">
        <f>IF(INPUT!A68 = "", "", FR41*FQ41 + FT40)</f>
        <v/>
      </c>
      <c r="FU41" s="210" t="str">
        <f>IF(INPUT!A67 = "", "", FS40/MAX($FS$3:$FS$104))</f>
        <v/>
      </c>
      <c r="FV41" s="210" t="str">
        <f>IF(INPUT!A67 = "", "", FT40/MAX($FT$3:$FT$104))</f>
        <v/>
      </c>
      <c r="FW41" s="311" t="str">
        <f>IF(INPUT!A68 = "", "", (FU42-FU41) * (FV42+FV41) / 2 )</f>
        <v/>
      </c>
      <c r="FY41" s="310" t="str">
        <f>IF(INPUT!A68 = "", "", OUTPUT!L42)</f>
        <v/>
      </c>
      <c r="FZ41" t="str">
        <f>IF(INPUT!A68 = "", "",  OUTPUT!N42 )</f>
        <v/>
      </c>
      <c r="GA41" t="str">
        <f>IF(INPUT!A68 = "", "",  OUTPUT!R42 )</f>
        <v/>
      </c>
      <c r="GB41" s="311" t="str">
        <f>IF(INPUT!A68 = "", "", OUTPUT!M42)</f>
        <v/>
      </c>
      <c r="GC41" t="str">
        <f>IF(INPUT!A68 = "", "", OUTPUT!E42*OUTPUT!L42)</f>
        <v/>
      </c>
      <c r="GD41" t="str">
        <f>IF(INPUT!A68 = "", "", OUTPUT!E42*OUTPUT!N42)</f>
        <v/>
      </c>
      <c r="GE41" s="311" t="str">
        <f>IF(INPUT!A68 = "", "", OUTPUT!E42*OUTPUT!M42)</f>
        <v/>
      </c>
      <c r="GF41" t="str">
        <f>IF(INPUT!A68 = "", "", OUTPUT!I42*OUTPUT!L42)</f>
        <v/>
      </c>
      <c r="GG41" t="str">
        <f>IF(INPUT!A68 = "", "", OUTPUT!I42*OUTPUT!R42)</f>
        <v/>
      </c>
      <c r="GH41" s="311" t="str">
        <f>IF(INPUT!A68 = "", "", OUTPUT!I42*OUTPUT!M42)</f>
        <v/>
      </c>
    </row>
    <row r="42" spans="17:190" x14ac:dyDescent="0.35">
      <c r="AF42" s="5">
        <f>DSS!CG42</f>
        <v>0</v>
      </c>
      <c r="AG42" s="5">
        <f>DSS!CH42</f>
        <v>0</v>
      </c>
      <c r="AH42" s="5">
        <f>DSS!CI42</f>
        <v>0</v>
      </c>
      <c r="AI42" s="5">
        <f>DSS!CJ42</f>
        <v>0</v>
      </c>
      <c r="AJ42" s="5">
        <f>DSS!CK42</f>
        <v>0</v>
      </c>
      <c r="AK42" s="5">
        <f>DSS!CL42</f>
        <v>0</v>
      </c>
      <c r="AL42" s="5">
        <f>DSS!CM42</f>
        <v>0</v>
      </c>
      <c r="AM42">
        <f t="shared" si="28"/>
        <v>0</v>
      </c>
      <c r="AN42" s="5">
        <f t="shared" si="6"/>
        <v>0</v>
      </c>
      <c r="AO42">
        <f t="shared" si="29"/>
        <v>0</v>
      </c>
      <c r="AP42">
        <f t="shared" si="7"/>
        <v>0</v>
      </c>
      <c r="AQ42" s="180">
        <f t="shared" si="14"/>
        <v>0</v>
      </c>
      <c r="AR42" s="180" t="str">
        <f t="shared" si="8"/>
        <v/>
      </c>
      <c r="AS42" s="178"/>
      <c r="AT42" t="str">
        <f t="shared" si="9"/>
        <v/>
      </c>
      <c r="AU42" s="181"/>
      <c r="AV42" t="str">
        <f t="shared" si="10"/>
        <v/>
      </c>
      <c r="AX42" s="180">
        <f t="shared" si="11"/>
        <v>0</v>
      </c>
      <c r="AY42" s="180" t="str">
        <f t="shared" si="12"/>
        <v/>
      </c>
      <c r="AZ42" s="178"/>
      <c r="BB42" t="str">
        <f t="shared" si="15"/>
        <v/>
      </c>
      <c r="BC42"/>
      <c r="BF42" t="str">
        <f t="shared" si="16"/>
        <v/>
      </c>
      <c r="CK42" s="113" t="str">
        <f>IF(INPUT!A69 = "", "", INPUT!A69)</f>
        <v/>
      </c>
      <c r="CL42" t="str">
        <f>IF(INPUT!A69 = "", "", DSS!S42)</f>
        <v/>
      </c>
      <c r="CM42" t="str">
        <f>IF(INPUT!A69 = "", "",MIN(DSS!F42:G42))</f>
        <v/>
      </c>
      <c r="CN42" t="str">
        <f>IF(INPUT!A69 = "", "",DSS!I42)</f>
        <v/>
      </c>
      <c r="CO42" t="str">
        <f>IF(INPUT!A69 = "", "",DSS!H42)</f>
        <v/>
      </c>
      <c r="CP42" s="112" t="str">
        <f>IF(INPUT!A69 = "", "",AVERAGE(DSS!J42:L42))</f>
        <v/>
      </c>
      <c r="CQ42" s="112"/>
      <c r="CR42" t="str">
        <f>IF(INPUT!A69 = "", "",DSS!T42)</f>
        <v/>
      </c>
      <c r="CS42">
        <v>5</v>
      </c>
      <c r="CT42">
        <v>5</v>
      </c>
      <c r="CU42">
        <v>5</v>
      </c>
      <c r="CV42" s="112">
        <v>5</v>
      </c>
      <c r="CX42" t="str">
        <f>IF(INPUT!B69 = "", "", INPUT!B69)</f>
        <v/>
      </c>
      <c r="CY42" t="str">
        <f>IF(INPUT!B69 = "", "", INPUT!I69)</f>
        <v/>
      </c>
      <c r="CZ42" t="str">
        <f>IF(INPUT!B69 = "", "", INPUT!B69)</f>
        <v/>
      </c>
      <c r="DA42" t="str">
        <f>IF(INPUT!B69 = "", "", DSS!BS42)</f>
        <v/>
      </c>
      <c r="DB42" t="str">
        <v/>
      </c>
      <c r="DC42" t="str">
        <v/>
      </c>
      <c r="DD42" t="str">
        <v/>
      </c>
      <c r="DE42" t="str">
        <v/>
      </c>
      <c r="DF42" s="59" t="str">
        <f>IF(INPUT!B69 = "", "",DB42+DF41)</f>
        <v/>
      </c>
      <c r="DG42" t="str">
        <f>IF(INPUT!B69 = "", "", DB42*DC42+DG41)</f>
        <v/>
      </c>
      <c r="DH42" t="str">
        <f>IF(INPUT!B69 = "", "", DD42+DH41)</f>
        <v/>
      </c>
      <c r="DI42" t="str">
        <f>IF(INPUT!B69 = "", "", DD42*DE42+DI41)</f>
        <v/>
      </c>
      <c r="DJ42" s="210" t="str">
        <f>IF(INPUT!B68 = "", "", DF41/MAX($DF$3:$DF$104))</f>
        <v/>
      </c>
      <c r="DK42" s="210" t="str">
        <f>IF(INPUT!B68 = "", "", DG41/MAX($DG$3:$DG$104))</f>
        <v/>
      </c>
      <c r="DL42" s="210" t="str">
        <f>IF(INPUT!B68 = "", "", DH41/MAX($DH$3:$DH$104))</f>
        <v/>
      </c>
      <c r="DM42" s="210" t="str">
        <f>IF(INPUT!B68 = "", "", DI41/MAX($DI$3:$DI$104))</f>
        <v/>
      </c>
      <c r="DN42" t="str">
        <f>IF(INPUT!B69 = "", "", (DJ43-DJ42)*(DK43+DK42)/2)</f>
        <v/>
      </c>
      <c r="DO42" t="str">
        <f>IF(INPUT!B69 = "", "", (DL43-DL42)*(DM43+DM42)/2)</f>
        <v/>
      </c>
      <c r="DQ42" s="310" t="str">
        <f>IF(INPUT!A69 = "", "", INPUT!B69)</f>
        <v/>
      </c>
      <c r="DR42" t="str">
        <f>IF(INPUT!A69 = "", "", OUTPUT!D43*OUTPUT!L43 +OUTPUT!E43*OUTPUT!N43)</f>
        <v/>
      </c>
      <c r="DS42" t="str">
        <v/>
      </c>
      <c r="DT42" t="str">
        <v/>
      </c>
      <c r="DU42" t="str">
        <f>IF(INPUT!A69 = "", "", DS42+DU41)</f>
        <v/>
      </c>
      <c r="DV42" t="str">
        <f>IF(INPUT!A69 = "", "", DS42*DT42+DV41)</f>
        <v/>
      </c>
      <c r="DW42" s="210" t="str">
        <f>IF(INPUT!A68 = "", "", DU41/MAX($DU$3:$DU$104))</f>
        <v/>
      </c>
      <c r="DX42" s="210" t="str">
        <f>IF(INPUT!B68 = "", "", DV41/MAX($DV$3:$DV$104))</f>
        <v/>
      </c>
      <c r="DY42" s="311" t="str">
        <f>IF(INPUT!A69 = "", "", (DW43-DW42) * (DX43+DX42) / 2 )</f>
        <v/>
      </c>
      <c r="EA42" s="310" t="str">
        <f>IF(INPUT!A69 = "", "", INPUT!B69)</f>
        <v/>
      </c>
      <c r="EB42" t="str">
        <f>IF(INPUT!A69 = "", "", OUTPUT!H43*OUTPUT!L43 + OUTPUT!I43*OUTPUT!R43)</f>
        <v/>
      </c>
      <c r="EC42" t="str">
        <v/>
      </c>
      <c r="ED42" t="str">
        <v/>
      </c>
      <c r="EE42" t="str">
        <f>IF(INPUT!A69 = "", "",EC42 +EE41)</f>
        <v/>
      </c>
      <c r="EF42" t="str">
        <f>IF(INPUT!A69 = "", "",EC42*ED42+EF41)</f>
        <v/>
      </c>
      <c r="EG42" s="210" t="str">
        <f>IF(INPUT!A68 = "", "", EE41/MAX($EE$3:$EE$104))</f>
        <v/>
      </c>
      <c r="EH42" s="210" t="str">
        <f>IF(INPUT!A68 = "", "", EF41/MAX($EF$3:$EF$104))</f>
        <v/>
      </c>
      <c r="EI42" s="311" t="str">
        <f>IF(INPUT!A69 = "", "", (EG43-EG42) * (EH43+EH42) / 2 )</f>
        <v/>
      </c>
      <c r="EK42" s="310" t="str">
        <f>IF(INPUT!A69 = "", "", OUTPUT!E43)</f>
        <v/>
      </c>
      <c r="EL42" t="str">
        <f>IF(INPUT!A69 = "", "", OUTPUT!N43)</f>
        <v/>
      </c>
      <c r="EM42" t="str">
        <v/>
      </c>
      <c r="EN42" t="str">
        <v/>
      </c>
      <c r="EO42" t="str">
        <f>IF(INPUT!A69 = "", "", EM42 + EO41)</f>
        <v/>
      </c>
      <c r="EP42" t="str">
        <f>IF(INPUT!A69 = "", "", EN42*EM42+EP41)</f>
        <v/>
      </c>
      <c r="EQ42" s="210" t="str">
        <f>IF(INPUT!A68 = "", "", EO41/MAX($EO$3:$EO$104))</f>
        <v/>
      </c>
      <c r="ER42" s="210" t="str">
        <f>IF(INPUT!A68 = "", "", EP41/MAX($EP$3:$EP$104))</f>
        <v/>
      </c>
      <c r="ES42" s="311" t="str">
        <f>IF(INPUT!A69 = "", "", (EQ43-EQ42) * (ER43+ER42) / 2 )</f>
        <v/>
      </c>
      <c r="EU42" s="310" t="str">
        <f>IF(INPUT!A69 = "", "", OUTPUT!I43)</f>
        <v/>
      </c>
      <c r="EV42" t="str">
        <f>IF(INPUT!A69 = "", "", OUTPUT!R43)</f>
        <v/>
      </c>
      <c r="EW42" t="str">
        <v/>
      </c>
      <c r="EX42" t="str">
        <v/>
      </c>
      <c r="EY42" t="str">
        <f>IF(INPUT!A69 = "", "", EW42 + EY41)</f>
        <v/>
      </c>
      <c r="EZ42" t="str">
        <f>IF(INPUT!A69 = "", "", EX42*EW42+EZ41)</f>
        <v/>
      </c>
      <c r="FA42" s="210" t="str">
        <f>IF(INPUT!A68 = "", "", EY41/MAX($EY$3:$EY$104))</f>
        <v/>
      </c>
      <c r="FB42" s="210" t="str">
        <f>IF(INPUT!A68 = "", "", EZ41/MAX($EZ$3:$EZ$104))</f>
        <v/>
      </c>
      <c r="FC42" s="311" t="str">
        <f>IF(INPUT!A69 = "", "", (FA43-FA42) * (FB43+FB42) / 2 )</f>
        <v/>
      </c>
      <c r="FE42" s="310" t="str">
        <f>IF(INPUT!A69 = "", "", OUTPUT!E43)</f>
        <v/>
      </c>
      <c r="FF42" t="str">
        <f>IF(INPUT!A69 = "", "", OUTPUT!L43)</f>
        <v/>
      </c>
      <c r="FG42" t="str">
        <v/>
      </c>
      <c r="FH42" t="str">
        <v/>
      </c>
      <c r="FI42" t="str">
        <f>IF(INPUT!A69 = "", "", FG42+FI41)</f>
        <v/>
      </c>
      <c r="FJ42" t="str">
        <f>IF(INPUT!A69 = "", "", FH42*FG42 + FJ41)</f>
        <v/>
      </c>
      <c r="FK42" s="210" t="str">
        <f>IF(INPUT!A68 = "", "", FI41/MAX($FI$3:$FI$103))</f>
        <v/>
      </c>
      <c r="FL42" s="210" t="str">
        <f>IF(INPUT!A68 = "", "", FJ41/MAX($FJ$3:$FJ$103))</f>
        <v/>
      </c>
      <c r="FM42" s="311" t="str">
        <f>IF(INPUT!A69 = "", "", (FK43-FK42) * (FL43+FL42) / 2 )</f>
        <v/>
      </c>
      <c r="FO42" s="310" t="str">
        <f>IF(INPUT!A69 = "", "", OUTPUT!I43)</f>
        <v/>
      </c>
      <c r="FP42" t="str">
        <f>IF(INPUT!A69 = "", "", OUTPUT!L43)</f>
        <v/>
      </c>
      <c r="FQ42" t="str">
        <v/>
      </c>
      <c r="FR42" t="str">
        <v/>
      </c>
      <c r="FS42" t="str">
        <f>IF(INPUT!A69 = "", "", FQ42+FS41)</f>
        <v/>
      </c>
      <c r="FT42" t="str">
        <f>IF(INPUT!A69 = "", "", FR42*FQ42 + FT41)</f>
        <v/>
      </c>
      <c r="FU42" s="210" t="str">
        <f>IF(INPUT!A68 = "", "", FS41/MAX($FS$3:$FS$104))</f>
        <v/>
      </c>
      <c r="FV42" s="210" t="str">
        <f>IF(INPUT!A68 = "", "", FT41/MAX($FT$3:$FT$104))</f>
        <v/>
      </c>
      <c r="FW42" s="311" t="str">
        <f>IF(INPUT!A69 = "", "", (FU43-FU42) * (FV43+FV42) / 2 )</f>
        <v/>
      </c>
      <c r="FY42" s="310" t="str">
        <f>IF(INPUT!A69 = "", "", OUTPUT!L43)</f>
        <v/>
      </c>
      <c r="FZ42" t="str">
        <f>IF(INPUT!A69 = "", "",  OUTPUT!N43 )</f>
        <v/>
      </c>
      <c r="GA42" t="str">
        <f>IF(INPUT!A69 = "", "",  OUTPUT!R43 )</f>
        <v/>
      </c>
      <c r="GB42" s="311" t="str">
        <f>IF(INPUT!A69 = "", "", OUTPUT!M43)</f>
        <v/>
      </c>
      <c r="GC42" t="str">
        <f>IF(INPUT!A69 = "", "", OUTPUT!E43*OUTPUT!L43)</f>
        <v/>
      </c>
      <c r="GD42" t="str">
        <f>IF(INPUT!A69 = "", "", OUTPUT!E43*OUTPUT!N43)</f>
        <v/>
      </c>
      <c r="GE42" s="311" t="str">
        <f>IF(INPUT!A69 = "", "", OUTPUT!E43*OUTPUT!M43)</f>
        <v/>
      </c>
      <c r="GF42" t="str">
        <f>IF(INPUT!A69 = "", "", OUTPUT!I43*OUTPUT!L43)</f>
        <v/>
      </c>
      <c r="GG42" t="str">
        <f>IF(INPUT!A69 = "", "", OUTPUT!I43*OUTPUT!R43)</f>
        <v/>
      </c>
      <c r="GH42" s="311" t="str">
        <f>IF(INPUT!A69 = "", "", OUTPUT!I43*OUTPUT!M43)</f>
        <v/>
      </c>
    </row>
    <row r="43" spans="17:190" x14ac:dyDescent="0.35">
      <c r="AF43" s="5">
        <f>DSS!CG43</f>
        <v>0</v>
      </c>
      <c r="AG43" s="5">
        <f>DSS!CH43</f>
        <v>0</v>
      </c>
      <c r="AH43" s="5">
        <f>DSS!CI43</f>
        <v>0</v>
      </c>
      <c r="AI43" s="5">
        <f>DSS!CJ43</f>
        <v>0</v>
      </c>
      <c r="AJ43" s="5">
        <f>DSS!CK43</f>
        <v>0</v>
      </c>
      <c r="AK43" s="5">
        <f>DSS!CL43</f>
        <v>0</v>
      </c>
      <c r="AL43" s="5">
        <f>DSS!CM43</f>
        <v>0</v>
      </c>
      <c r="AM43">
        <f t="shared" si="28"/>
        <v>0</v>
      </c>
      <c r="AN43" s="5">
        <f t="shared" si="6"/>
        <v>0</v>
      </c>
      <c r="AO43">
        <f t="shared" si="29"/>
        <v>0</v>
      </c>
      <c r="AP43">
        <f t="shared" si="7"/>
        <v>0</v>
      </c>
      <c r="AQ43" s="180">
        <f t="shared" si="14"/>
        <v>0</v>
      </c>
      <c r="AR43" s="180" t="str">
        <f t="shared" si="8"/>
        <v/>
      </c>
      <c r="AS43" s="178"/>
      <c r="AT43" t="str">
        <f t="shared" si="9"/>
        <v/>
      </c>
      <c r="AU43" s="181"/>
      <c r="AV43" t="str">
        <f t="shared" si="10"/>
        <v/>
      </c>
      <c r="AX43" s="180">
        <f t="shared" si="11"/>
        <v>0</v>
      </c>
      <c r="AY43" s="180" t="str">
        <f t="shared" si="12"/>
        <v/>
      </c>
      <c r="AZ43" s="178"/>
      <c r="BB43" t="str">
        <f t="shared" si="15"/>
        <v/>
      </c>
      <c r="BC43"/>
      <c r="BF43" t="str">
        <f t="shared" si="16"/>
        <v/>
      </c>
      <c r="CK43" s="113" t="str">
        <f>IF(INPUT!A70 = "", "", INPUT!A70)</f>
        <v/>
      </c>
      <c r="CL43" t="str">
        <f>IF(INPUT!A70 = "", "", DSS!S43)</f>
        <v/>
      </c>
      <c r="CM43" t="str">
        <f>IF(INPUT!A70 = "", "",MIN(DSS!F43:G43))</f>
        <v/>
      </c>
      <c r="CN43" t="str">
        <f>IF(INPUT!A70 = "", "",DSS!I43)</f>
        <v/>
      </c>
      <c r="CO43" t="str">
        <f>IF(INPUT!A70 = "", "",DSS!H43)</f>
        <v/>
      </c>
      <c r="CP43" s="112" t="str">
        <f>IF(INPUT!A70 = "", "",AVERAGE(DSS!J43:L43))</f>
        <v/>
      </c>
      <c r="CQ43" s="112"/>
      <c r="CR43" t="str">
        <f>IF(INPUT!A70 = "", "",DSS!T43)</f>
        <v/>
      </c>
      <c r="CS43">
        <v>5</v>
      </c>
      <c r="CT43">
        <v>5</v>
      </c>
      <c r="CU43">
        <v>5</v>
      </c>
      <c r="CV43" s="112">
        <v>5</v>
      </c>
      <c r="CX43" t="str">
        <f>IF(INPUT!B70 = "", "", INPUT!B70)</f>
        <v/>
      </c>
      <c r="CY43" t="str">
        <f>IF(INPUT!B70 = "", "", INPUT!I70)</f>
        <v/>
      </c>
      <c r="CZ43" t="str">
        <f>IF(INPUT!B70 = "", "", INPUT!B70)</f>
        <v/>
      </c>
      <c r="DA43" t="str">
        <f>IF(INPUT!B70 = "", "", DSS!BS43)</f>
        <v/>
      </c>
      <c r="DB43" t="str">
        <v/>
      </c>
      <c r="DC43" t="str">
        <v/>
      </c>
      <c r="DD43" t="str">
        <v/>
      </c>
      <c r="DE43" t="str">
        <v/>
      </c>
      <c r="DF43" s="59" t="str">
        <f>IF(INPUT!B70 = "", "",DB43+DF42)</f>
        <v/>
      </c>
      <c r="DG43" t="str">
        <f>IF(INPUT!B70 = "", "", DB43*DC43+DG42)</f>
        <v/>
      </c>
      <c r="DH43" t="str">
        <f>IF(INPUT!B70 = "", "", DD43+DH42)</f>
        <v/>
      </c>
      <c r="DI43" t="str">
        <f>IF(INPUT!B70 = "", "", DD43*DE43+DI42)</f>
        <v/>
      </c>
      <c r="DJ43" s="210" t="str">
        <f>IF(INPUT!B69 = "", "", DF42/MAX($DF$3:$DF$104))</f>
        <v/>
      </c>
      <c r="DK43" s="210" t="str">
        <f>IF(INPUT!B69 = "", "", DG42/MAX($DG$3:$DG$104))</f>
        <v/>
      </c>
      <c r="DL43" s="210" t="str">
        <f>IF(INPUT!B69 = "", "", DH42/MAX($DH$3:$DH$104))</f>
        <v/>
      </c>
      <c r="DM43" s="210" t="str">
        <f>IF(INPUT!B69 = "", "", DI42/MAX($DI$3:$DI$104))</f>
        <v/>
      </c>
      <c r="DN43" t="str">
        <f>IF(INPUT!B70 = "", "", (DJ44-DJ43)*(DK44+DK43)/2)</f>
        <v/>
      </c>
      <c r="DO43" t="str">
        <f>IF(INPUT!B70 = "", "", (DL44-DL43)*(DM44+DM43)/2)</f>
        <v/>
      </c>
      <c r="DQ43" s="310" t="str">
        <f>IF(INPUT!A70 = "", "", INPUT!B70)</f>
        <v/>
      </c>
      <c r="DR43" t="str">
        <f>IF(INPUT!A70 = "", "", OUTPUT!D44*OUTPUT!L44 +OUTPUT!E44*OUTPUT!N44)</f>
        <v/>
      </c>
      <c r="DS43" t="str">
        <v/>
      </c>
      <c r="DT43" t="str">
        <v/>
      </c>
      <c r="DU43" t="str">
        <f>IF(INPUT!A70 = "", "", DS43+DU42)</f>
        <v/>
      </c>
      <c r="DV43" t="str">
        <f>IF(INPUT!A70 = "", "", DS43*DT43+DV42)</f>
        <v/>
      </c>
      <c r="DW43" s="210" t="str">
        <f>IF(INPUT!A69 = "", "", DU42/MAX($DU$3:$DU$104))</f>
        <v/>
      </c>
      <c r="DX43" s="210" t="str">
        <f>IF(INPUT!B69 = "", "", DV42/MAX($DV$3:$DV$104))</f>
        <v/>
      </c>
      <c r="DY43" s="311" t="str">
        <f>IF(INPUT!A70 = "", "", (DW44-DW43) * (DX44+DX43) / 2 )</f>
        <v/>
      </c>
      <c r="EA43" s="310" t="str">
        <f>IF(INPUT!A70 = "", "", INPUT!B70)</f>
        <v/>
      </c>
      <c r="EB43" t="str">
        <f>IF(INPUT!A70 = "", "", OUTPUT!H44*OUTPUT!L44 + OUTPUT!I44*OUTPUT!R44)</f>
        <v/>
      </c>
      <c r="EC43" t="str">
        <v/>
      </c>
      <c r="ED43" t="str">
        <v/>
      </c>
      <c r="EE43" t="str">
        <f>IF(INPUT!A70 = "", "",EC43 +EE42)</f>
        <v/>
      </c>
      <c r="EF43" t="str">
        <f>IF(INPUT!A70 = "", "",EC43*ED43+EF42)</f>
        <v/>
      </c>
      <c r="EG43" s="210" t="str">
        <f>IF(INPUT!A69 = "", "", EE42/MAX($EE$3:$EE$104))</f>
        <v/>
      </c>
      <c r="EH43" s="210" t="str">
        <f>IF(INPUT!A69 = "", "", EF42/MAX($EF$3:$EF$104))</f>
        <v/>
      </c>
      <c r="EI43" s="311" t="str">
        <f>IF(INPUT!A70 = "", "", (EG44-EG43) * (EH44+EH43) / 2 )</f>
        <v/>
      </c>
      <c r="EK43" s="310" t="str">
        <f>IF(INPUT!A70 = "", "", OUTPUT!E44)</f>
        <v/>
      </c>
      <c r="EL43" t="str">
        <f>IF(INPUT!A70 = "", "", OUTPUT!N44)</f>
        <v/>
      </c>
      <c r="EM43" t="str">
        <v/>
      </c>
      <c r="EN43" t="str">
        <v/>
      </c>
      <c r="EO43" t="str">
        <f>IF(INPUT!A70 = "", "", EM43 + EO42)</f>
        <v/>
      </c>
      <c r="EP43" t="str">
        <f>IF(INPUT!A70 = "", "", EN43*EM43+EP42)</f>
        <v/>
      </c>
      <c r="EQ43" s="210" t="str">
        <f>IF(INPUT!A69 = "", "", EO42/MAX($EO$3:$EO$104))</f>
        <v/>
      </c>
      <c r="ER43" s="210" t="str">
        <f>IF(INPUT!A69 = "", "", EP42/MAX($EP$3:$EP$104))</f>
        <v/>
      </c>
      <c r="ES43" s="311" t="str">
        <f>IF(INPUT!A70 = "", "", (EQ44-EQ43) * (ER44+ER43) / 2 )</f>
        <v/>
      </c>
      <c r="EU43" s="310" t="str">
        <f>IF(INPUT!A70 = "", "", OUTPUT!I44)</f>
        <v/>
      </c>
      <c r="EV43" t="str">
        <f>IF(INPUT!A70 = "", "", OUTPUT!R44)</f>
        <v/>
      </c>
      <c r="EW43" t="str">
        <v/>
      </c>
      <c r="EX43" t="str">
        <v/>
      </c>
      <c r="EY43" t="str">
        <f>IF(INPUT!A70 = "", "", EW43 + EY42)</f>
        <v/>
      </c>
      <c r="EZ43" t="str">
        <f>IF(INPUT!A70 = "", "", EX43*EW43+EZ42)</f>
        <v/>
      </c>
      <c r="FA43" s="210" t="str">
        <f>IF(INPUT!A69 = "", "", EY42/MAX($EY$3:$EY$104))</f>
        <v/>
      </c>
      <c r="FB43" s="210" t="str">
        <f>IF(INPUT!A69 = "", "", EZ42/MAX($EZ$3:$EZ$104))</f>
        <v/>
      </c>
      <c r="FC43" s="311" t="str">
        <f>IF(INPUT!A70 = "", "", (FA44-FA43) * (FB44+FB43) / 2 )</f>
        <v/>
      </c>
      <c r="FE43" s="310" t="str">
        <f>IF(INPUT!A70 = "", "", OUTPUT!E44)</f>
        <v/>
      </c>
      <c r="FF43" t="str">
        <f>IF(INPUT!A70 = "", "", OUTPUT!L44)</f>
        <v/>
      </c>
      <c r="FG43" t="str">
        <v/>
      </c>
      <c r="FH43" t="str">
        <v/>
      </c>
      <c r="FI43" t="str">
        <f>IF(INPUT!A70 = "", "", FG43+FI42)</f>
        <v/>
      </c>
      <c r="FJ43" t="str">
        <f>IF(INPUT!A70 = "", "", FH43*FG43 + FJ42)</f>
        <v/>
      </c>
      <c r="FK43" s="210" t="str">
        <f>IF(INPUT!A69 = "", "", FI42/MAX($FI$3:$FI$103))</f>
        <v/>
      </c>
      <c r="FL43" s="210" t="str">
        <f>IF(INPUT!A69 = "", "", FJ42/MAX($FJ$3:$FJ$103))</f>
        <v/>
      </c>
      <c r="FM43" s="311" t="str">
        <f>IF(INPUT!A70 = "", "", (FK44-FK43) * (FL44+FL43) / 2 )</f>
        <v/>
      </c>
      <c r="FO43" s="310" t="str">
        <f>IF(INPUT!A70 = "", "", OUTPUT!I44)</f>
        <v/>
      </c>
      <c r="FP43" t="str">
        <f>IF(INPUT!A70 = "", "", OUTPUT!L44)</f>
        <v/>
      </c>
      <c r="FQ43" t="str">
        <v/>
      </c>
      <c r="FR43" t="str">
        <v/>
      </c>
      <c r="FS43" t="str">
        <f>IF(INPUT!A70 = "", "", FQ43+FS42)</f>
        <v/>
      </c>
      <c r="FT43" t="str">
        <f>IF(INPUT!A70 = "", "", FR43*FQ43 + FT42)</f>
        <v/>
      </c>
      <c r="FU43" s="210" t="str">
        <f>IF(INPUT!A69 = "", "", FS42/MAX($FS$3:$FS$104))</f>
        <v/>
      </c>
      <c r="FV43" s="210" t="str">
        <f>IF(INPUT!A69 = "", "", FT42/MAX($FT$3:$FT$104))</f>
        <v/>
      </c>
      <c r="FW43" s="311" t="str">
        <f>IF(INPUT!A70 = "", "", (FU44-FU43) * (FV44+FV43) / 2 )</f>
        <v/>
      </c>
      <c r="FY43" s="310" t="str">
        <f>IF(INPUT!A70 = "", "", OUTPUT!L44)</f>
        <v/>
      </c>
      <c r="FZ43" t="str">
        <f>IF(INPUT!A70 = "", "",  OUTPUT!N44 )</f>
        <v/>
      </c>
      <c r="GA43" t="str">
        <f>IF(INPUT!A70 = "", "",  OUTPUT!R44 )</f>
        <v/>
      </c>
      <c r="GB43" s="311" t="str">
        <f>IF(INPUT!A70 = "", "", OUTPUT!M44)</f>
        <v/>
      </c>
      <c r="GC43" t="str">
        <f>IF(INPUT!A70 = "", "", OUTPUT!E44*OUTPUT!L44)</f>
        <v/>
      </c>
      <c r="GD43" t="str">
        <f>IF(INPUT!A70 = "", "", OUTPUT!E44*OUTPUT!N44)</f>
        <v/>
      </c>
      <c r="GE43" s="311" t="str">
        <f>IF(INPUT!A70 = "", "", OUTPUT!E44*OUTPUT!M44)</f>
        <v/>
      </c>
      <c r="GF43" t="str">
        <f>IF(INPUT!A70 = "", "", OUTPUT!I44*OUTPUT!L44)</f>
        <v/>
      </c>
      <c r="GG43" t="str">
        <f>IF(INPUT!A70 = "", "", OUTPUT!I44*OUTPUT!R44)</f>
        <v/>
      </c>
      <c r="GH43" s="311" t="str">
        <f>IF(INPUT!A70 = "", "", OUTPUT!I44*OUTPUT!M44)</f>
        <v/>
      </c>
    </row>
    <row r="44" spans="17:190" x14ac:dyDescent="0.35">
      <c r="AF44" s="5">
        <f>DSS!CG44</f>
        <v>0</v>
      </c>
      <c r="AG44" s="5">
        <f>DSS!CH44</f>
        <v>0</v>
      </c>
      <c r="AH44" s="5">
        <f>DSS!CI44</f>
        <v>0</v>
      </c>
      <c r="AI44" s="5">
        <f>DSS!CJ44</f>
        <v>0</v>
      </c>
      <c r="AJ44" s="5">
        <f>DSS!CK44</f>
        <v>0</v>
      </c>
      <c r="AK44" s="5">
        <f>DSS!CL44</f>
        <v>0</v>
      </c>
      <c r="AL44" s="5">
        <f>DSS!CM44</f>
        <v>0</v>
      </c>
      <c r="AM44">
        <f t="shared" si="28"/>
        <v>0</v>
      </c>
      <c r="AN44" s="5">
        <f t="shared" si="6"/>
        <v>0</v>
      </c>
      <c r="AO44">
        <f t="shared" si="29"/>
        <v>0</v>
      </c>
      <c r="AP44">
        <f t="shared" si="7"/>
        <v>0</v>
      </c>
      <c r="AQ44" s="180">
        <f t="shared" si="14"/>
        <v>0</v>
      </c>
      <c r="AR44" s="180" t="str">
        <f t="shared" si="8"/>
        <v/>
      </c>
      <c r="AS44" s="178"/>
      <c r="AT44" t="str">
        <f t="shared" si="9"/>
        <v/>
      </c>
      <c r="AU44" s="181"/>
      <c r="AV44" t="str">
        <f t="shared" si="10"/>
        <v/>
      </c>
      <c r="AX44" s="180">
        <f t="shared" si="11"/>
        <v>0</v>
      </c>
      <c r="AY44" s="180" t="str">
        <f t="shared" si="12"/>
        <v/>
      </c>
      <c r="AZ44" s="178"/>
      <c r="BB44" t="str">
        <f t="shared" si="15"/>
        <v/>
      </c>
      <c r="BC44"/>
      <c r="BF44" t="str">
        <f t="shared" si="16"/>
        <v/>
      </c>
      <c r="CK44" s="113" t="str">
        <f>IF(INPUT!A71 = "", "", INPUT!A71)</f>
        <v/>
      </c>
      <c r="CL44" t="str">
        <f>IF(INPUT!A71 = "", "", DSS!S44)</f>
        <v/>
      </c>
      <c r="CM44" t="str">
        <f>IF(INPUT!A71 = "", "",MIN(DSS!F44:G44))</f>
        <v/>
      </c>
      <c r="CN44" t="str">
        <f>IF(INPUT!A71 = "", "",DSS!I44)</f>
        <v/>
      </c>
      <c r="CO44" t="str">
        <f>IF(INPUT!A71 = "", "",DSS!H44)</f>
        <v/>
      </c>
      <c r="CP44" s="112" t="str">
        <f>IF(INPUT!A71 = "", "",AVERAGE(DSS!J44:L44))</f>
        <v/>
      </c>
      <c r="CQ44" s="112"/>
      <c r="CR44" t="str">
        <f>IF(INPUT!A71 = "", "",DSS!T44)</f>
        <v/>
      </c>
      <c r="CS44">
        <v>5</v>
      </c>
      <c r="CT44">
        <v>5</v>
      </c>
      <c r="CU44">
        <v>5</v>
      </c>
      <c r="CV44" s="112">
        <v>5</v>
      </c>
      <c r="CX44" t="str">
        <f>IF(INPUT!B71 = "", "", INPUT!B71)</f>
        <v/>
      </c>
      <c r="CY44" t="str">
        <f>IF(INPUT!B71 = "", "", INPUT!I71)</f>
        <v/>
      </c>
      <c r="CZ44" t="str">
        <f>IF(INPUT!B71 = "", "", INPUT!B71)</f>
        <v/>
      </c>
      <c r="DA44" t="str">
        <f>IF(INPUT!B71 = "", "", DSS!BS44)</f>
        <v/>
      </c>
      <c r="DB44" t="str">
        <v/>
      </c>
      <c r="DC44" t="str">
        <v/>
      </c>
      <c r="DD44" t="str">
        <v/>
      </c>
      <c r="DE44" t="str">
        <v/>
      </c>
      <c r="DF44" s="59" t="str">
        <f>IF(INPUT!B71 = "", "",DB44+DF43)</f>
        <v/>
      </c>
      <c r="DG44" t="str">
        <f>IF(INPUT!B71 = "", "", DB44*DC44+DG43)</f>
        <v/>
      </c>
      <c r="DH44" t="str">
        <f>IF(INPUT!B71 = "", "", DD44+DH43)</f>
        <v/>
      </c>
      <c r="DI44" t="str">
        <f>IF(INPUT!B71 = "", "", DD44*DE44+DI43)</f>
        <v/>
      </c>
      <c r="DJ44" s="210" t="str">
        <f>IF(INPUT!B70 = "", "", DF43/MAX($DF$3:$DF$104))</f>
        <v/>
      </c>
      <c r="DK44" s="210" t="str">
        <f>IF(INPUT!B70 = "", "", DG43/MAX($DG$3:$DG$104))</f>
        <v/>
      </c>
      <c r="DL44" s="210" t="str">
        <f>IF(INPUT!B70 = "", "", DH43/MAX($DH$3:$DH$104))</f>
        <v/>
      </c>
      <c r="DM44" s="210" t="str">
        <f>IF(INPUT!B70 = "", "", DI43/MAX($DI$3:$DI$104))</f>
        <v/>
      </c>
      <c r="DN44" t="str">
        <f>IF(INPUT!B71 = "", "", (DJ45-DJ44)*(DK45+DK44)/2)</f>
        <v/>
      </c>
      <c r="DO44" t="str">
        <f>IF(INPUT!B71 = "", "", (DL45-DL44)*(DM45+DM44)/2)</f>
        <v/>
      </c>
      <c r="DQ44" s="310" t="str">
        <f>IF(INPUT!A71 = "", "", INPUT!B71)</f>
        <v/>
      </c>
      <c r="DR44" t="str">
        <f>IF(INPUT!A71 = "", "", OUTPUT!D45*OUTPUT!L45 +OUTPUT!E45*OUTPUT!N45)</f>
        <v/>
      </c>
      <c r="DS44" t="str">
        <v/>
      </c>
      <c r="DT44" t="str">
        <v/>
      </c>
      <c r="DU44" t="str">
        <f>IF(INPUT!A71 = "", "", DS44+DU43)</f>
        <v/>
      </c>
      <c r="DV44" t="str">
        <f>IF(INPUT!A71 = "", "", DS44*DT44+DV43)</f>
        <v/>
      </c>
      <c r="DW44" s="210" t="str">
        <f>IF(INPUT!A70 = "", "", DU43/MAX($DU$3:$DU$104))</f>
        <v/>
      </c>
      <c r="DX44" s="210" t="str">
        <f>IF(INPUT!B70 = "", "", DV43/MAX($DV$3:$DV$104))</f>
        <v/>
      </c>
      <c r="DY44" s="311" t="str">
        <f>IF(INPUT!A71 = "", "", (DW45-DW44) * (DX45+DX44) / 2 )</f>
        <v/>
      </c>
      <c r="EA44" s="310" t="str">
        <f>IF(INPUT!A71 = "", "", INPUT!B71)</f>
        <v/>
      </c>
      <c r="EB44" t="str">
        <f>IF(INPUT!A71 = "", "", OUTPUT!H45*OUTPUT!L45 + OUTPUT!I45*OUTPUT!R45)</f>
        <v/>
      </c>
      <c r="EC44" t="str">
        <v/>
      </c>
      <c r="ED44" t="str">
        <v/>
      </c>
      <c r="EE44" t="str">
        <f>IF(INPUT!A71 = "", "",EC44 +EE43)</f>
        <v/>
      </c>
      <c r="EF44" t="str">
        <f>IF(INPUT!A71 = "", "",EC44*ED44+EF43)</f>
        <v/>
      </c>
      <c r="EG44" s="210" t="str">
        <f>IF(INPUT!A70 = "", "", EE43/MAX($EE$3:$EE$104))</f>
        <v/>
      </c>
      <c r="EH44" s="210" t="str">
        <f>IF(INPUT!A70 = "", "", EF43/MAX($EF$3:$EF$104))</f>
        <v/>
      </c>
      <c r="EI44" s="311" t="str">
        <f>IF(INPUT!A71 = "", "", (EG45-EG44) * (EH45+EH44) / 2 )</f>
        <v/>
      </c>
      <c r="EK44" s="310" t="str">
        <f>IF(INPUT!A71 = "", "", OUTPUT!E45)</f>
        <v/>
      </c>
      <c r="EL44" t="str">
        <f>IF(INPUT!A71 = "", "", OUTPUT!N45)</f>
        <v/>
      </c>
      <c r="EM44" t="str">
        <v/>
      </c>
      <c r="EN44" t="str">
        <v/>
      </c>
      <c r="EO44" t="str">
        <f>IF(INPUT!A71 = "", "", EM44 + EO43)</f>
        <v/>
      </c>
      <c r="EP44" t="str">
        <f>IF(INPUT!A71 = "", "", EN44*EM44+EP43)</f>
        <v/>
      </c>
      <c r="EQ44" s="210" t="str">
        <f>IF(INPUT!A70 = "", "", EO43/MAX($EO$3:$EO$104))</f>
        <v/>
      </c>
      <c r="ER44" s="210" t="str">
        <f>IF(INPUT!A70 = "", "", EP43/MAX($EP$3:$EP$104))</f>
        <v/>
      </c>
      <c r="ES44" s="311" t="str">
        <f>IF(INPUT!A71 = "", "", (EQ45-EQ44) * (ER45+ER44) / 2 )</f>
        <v/>
      </c>
      <c r="EU44" s="310" t="str">
        <f>IF(INPUT!A71 = "", "", OUTPUT!I45)</f>
        <v/>
      </c>
      <c r="EV44" t="str">
        <f>IF(INPUT!A71 = "", "", OUTPUT!R45)</f>
        <v/>
      </c>
      <c r="EW44" t="str">
        <v/>
      </c>
      <c r="EX44" t="str">
        <v/>
      </c>
      <c r="EY44" t="str">
        <f>IF(INPUT!A71 = "", "", EW44 + EY43)</f>
        <v/>
      </c>
      <c r="EZ44" t="str">
        <f>IF(INPUT!A71 = "", "", EX44*EW44+EZ43)</f>
        <v/>
      </c>
      <c r="FA44" s="210" t="str">
        <f>IF(INPUT!A70 = "", "", EY43/MAX($EY$3:$EY$104))</f>
        <v/>
      </c>
      <c r="FB44" s="210" t="str">
        <f>IF(INPUT!A70 = "", "", EZ43/MAX($EZ$3:$EZ$104))</f>
        <v/>
      </c>
      <c r="FC44" s="311" t="str">
        <f>IF(INPUT!A71 = "", "", (FA45-FA44) * (FB45+FB44) / 2 )</f>
        <v/>
      </c>
      <c r="FE44" s="310" t="str">
        <f>IF(INPUT!A71 = "", "", OUTPUT!E45)</f>
        <v/>
      </c>
      <c r="FF44" t="str">
        <f>IF(INPUT!A71 = "", "", OUTPUT!L45)</f>
        <v/>
      </c>
      <c r="FG44" t="str">
        <v/>
      </c>
      <c r="FH44" t="str">
        <v/>
      </c>
      <c r="FI44" t="str">
        <f>IF(INPUT!A71 = "", "", FG44+FI43)</f>
        <v/>
      </c>
      <c r="FJ44" t="str">
        <f>IF(INPUT!A71 = "", "", FH44*FG44 + FJ43)</f>
        <v/>
      </c>
      <c r="FK44" s="210" t="str">
        <f>IF(INPUT!A70 = "", "", FI43/MAX($FI$3:$FI$103))</f>
        <v/>
      </c>
      <c r="FL44" s="210" t="str">
        <f>IF(INPUT!A70 = "", "", FJ43/MAX($FJ$3:$FJ$103))</f>
        <v/>
      </c>
      <c r="FM44" s="311" t="str">
        <f>IF(INPUT!A71 = "", "", (FK45-FK44) * (FL45+FL44) / 2 )</f>
        <v/>
      </c>
      <c r="FO44" s="310" t="str">
        <f>IF(INPUT!A71 = "", "", OUTPUT!I45)</f>
        <v/>
      </c>
      <c r="FP44" t="str">
        <f>IF(INPUT!A71 = "", "", OUTPUT!L45)</f>
        <v/>
      </c>
      <c r="FQ44" t="str">
        <v/>
      </c>
      <c r="FR44" t="str">
        <v/>
      </c>
      <c r="FS44" t="str">
        <f>IF(INPUT!A71 = "", "", FQ44+FS43)</f>
        <v/>
      </c>
      <c r="FT44" t="str">
        <f>IF(INPUT!A71 = "", "", FR44*FQ44 + FT43)</f>
        <v/>
      </c>
      <c r="FU44" s="210" t="str">
        <f>IF(INPUT!A70 = "", "", FS43/MAX($FS$3:$FS$104))</f>
        <v/>
      </c>
      <c r="FV44" s="210" t="str">
        <f>IF(INPUT!A70 = "", "", FT43/MAX($FT$3:$FT$104))</f>
        <v/>
      </c>
      <c r="FW44" s="311" t="str">
        <f>IF(INPUT!A71 = "", "", (FU45-FU44) * (FV45+FV44) / 2 )</f>
        <v/>
      </c>
      <c r="FY44" s="310" t="str">
        <f>IF(INPUT!A71 = "", "", OUTPUT!L45)</f>
        <v/>
      </c>
      <c r="FZ44" t="str">
        <f>IF(INPUT!A71 = "", "",  OUTPUT!N45 )</f>
        <v/>
      </c>
      <c r="GA44" t="str">
        <f>IF(INPUT!A71 = "", "",  OUTPUT!R45 )</f>
        <v/>
      </c>
      <c r="GB44" s="311" t="str">
        <f>IF(INPUT!A71 = "", "", OUTPUT!M45)</f>
        <v/>
      </c>
      <c r="GC44" t="str">
        <f>IF(INPUT!A71 = "", "", OUTPUT!E45*OUTPUT!L45)</f>
        <v/>
      </c>
      <c r="GD44" t="str">
        <f>IF(INPUT!A71 = "", "", OUTPUT!E45*OUTPUT!N45)</f>
        <v/>
      </c>
      <c r="GE44" s="311" t="str">
        <f>IF(INPUT!A71 = "", "", OUTPUT!E45*OUTPUT!M45)</f>
        <v/>
      </c>
      <c r="GF44" t="str">
        <f>IF(INPUT!A71 = "", "", OUTPUT!I45*OUTPUT!L45)</f>
        <v/>
      </c>
      <c r="GG44" t="str">
        <f>IF(INPUT!A71 = "", "", OUTPUT!I45*OUTPUT!R45)</f>
        <v/>
      </c>
      <c r="GH44" s="311" t="str">
        <f>IF(INPUT!A71 = "", "", OUTPUT!I45*OUTPUT!M45)</f>
        <v/>
      </c>
    </row>
    <row r="45" spans="17:190" x14ac:dyDescent="0.35">
      <c r="AF45" s="5">
        <f>DSS!CG45</f>
        <v>0</v>
      </c>
      <c r="AG45" s="5">
        <f>DSS!CH45</f>
        <v>0</v>
      </c>
      <c r="AH45" s="5">
        <f>DSS!CI45</f>
        <v>0</v>
      </c>
      <c r="AI45" s="5">
        <f>DSS!CJ45</f>
        <v>0</v>
      </c>
      <c r="AJ45" s="5">
        <f>DSS!CK45</f>
        <v>0</v>
      </c>
      <c r="AK45" s="5">
        <f>DSS!CL45</f>
        <v>0</v>
      </c>
      <c r="AL45" s="5">
        <f>DSS!CM45</f>
        <v>0</v>
      </c>
      <c r="AM45">
        <f t="shared" si="28"/>
        <v>0</v>
      </c>
      <c r="AN45" s="5">
        <f t="shared" si="6"/>
        <v>0</v>
      </c>
      <c r="AO45">
        <f t="shared" si="29"/>
        <v>0</v>
      </c>
      <c r="AP45">
        <f t="shared" si="7"/>
        <v>0</v>
      </c>
      <c r="AQ45" s="180">
        <f t="shared" si="14"/>
        <v>0</v>
      </c>
      <c r="AR45" s="180" t="str">
        <f t="shared" si="8"/>
        <v/>
      </c>
      <c r="AS45" s="178"/>
      <c r="AT45" t="str">
        <f t="shared" si="9"/>
        <v/>
      </c>
      <c r="AU45" s="181"/>
      <c r="AV45" t="str">
        <f t="shared" si="10"/>
        <v/>
      </c>
      <c r="AX45" s="180">
        <f t="shared" si="11"/>
        <v>0</v>
      </c>
      <c r="AY45" s="180" t="str">
        <f t="shared" si="12"/>
        <v/>
      </c>
      <c r="AZ45" s="178"/>
      <c r="BB45" t="str">
        <f t="shared" si="15"/>
        <v/>
      </c>
      <c r="BC45" s="181"/>
      <c r="BF45" t="str">
        <f t="shared" si="16"/>
        <v/>
      </c>
      <c r="CK45" s="113" t="str">
        <f>IF(INPUT!A72 = "", "", INPUT!A72)</f>
        <v/>
      </c>
      <c r="CL45" t="str">
        <f>IF(INPUT!A72 = "", "", DSS!S45)</f>
        <v/>
      </c>
      <c r="CM45" t="str">
        <f>IF(INPUT!A72 = "", "",MIN(DSS!F45:G45))</f>
        <v/>
      </c>
      <c r="CN45" t="str">
        <f>IF(INPUT!A72 = "", "",DSS!I45)</f>
        <v/>
      </c>
      <c r="CO45" t="str">
        <f>IF(INPUT!A72 = "", "",DSS!H45)</f>
        <v/>
      </c>
      <c r="CP45" s="112" t="str">
        <f>IF(INPUT!A72 = "", "",AVERAGE(DSS!J45:L45))</f>
        <v/>
      </c>
      <c r="CQ45" s="112"/>
      <c r="CR45" t="str">
        <f>IF(INPUT!A72 = "", "",DSS!T45)</f>
        <v/>
      </c>
      <c r="CS45">
        <v>5</v>
      </c>
      <c r="CT45">
        <v>5</v>
      </c>
      <c r="CU45">
        <v>5</v>
      </c>
      <c r="CV45" s="112">
        <v>5</v>
      </c>
      <c r="CX45" t="str">
        <f>IF(INPUT!B72 = "", "", INPUT!B72)</f>
        <v/>
      </c>
      <c r="CY45" t="str">
        <f>IF(INPUT!B72 = "", "", INPUT!I72)</f>
        <v/>
      </c>
      <c r="CZ45" t="str">
        <f>IF(INPUT!B72 = "", "", INPUT!B72)</f>
        <v/>
      </c>
      <c r="DA45" t="str">
        <f>IF(INPUT!B72 = "", "", DSS!BS45)</f>
        <v/>
      </c>
      <c r="DB45" t="str">
        <v/>
      </c>
      <c r="DC45" t="str">
        <v/>
      </c>
      <c r="DD45" t="str">
        <v/>
      </c>
      <c r="DE45" t="str">
        <v/>
      </c>
      <c r="DF45" s="59" t="str">
        <f>IF(INPUT!B72 = "", "",DB45+DF44)</f>
        <v/>
      </c>
      <c r="DG45" t="str">
        <f>IF(INPUT!B72 = "", "", DB45*DC45+DG44)</f>
        <v/>
      </c>
      <c r="DH45" t="str">
        <f>IF(INPUT!B72 = "", "", DD45+DH44)</f>
        <v/>
      </c>
      <c r="DI45" t="str">
        <f>IF(INPUT!B72 = "", "", DD45*DE45+DI44)</f>
        <v/>
      </c>
      <c r="DJ45" s="210" t="str">
        <f>IF(INPUT!B71 = "", "", DF44/MAX($DF$3:$DF$104))</f>
        <v/>
      </c>
      <c r="DK45" s="210" t="str">
        <f>IF(INPUT!B71 = "", "", DG44/MAX($DG$3:$DG$104))</f>
        <v/>
      </c>
      <c r="DL45" s="210" t="str">
        <f>IF(INPUT!B71 = "", "", DH44/MAX($DH$3:$DH$104))</f>
        <v/>
      </c>
      <c r="DM45" s="210" t="str">
        <f>IF(INPUT!B71 = "", "", DI44/MAX($DI$3:$DI$104))</f>
        <v/>
      </c>
      <c r="DN45" t="str">
        <f>IF(INPUT!B72 = "", "", (DJ46-DJ45)*(DK46+DK45)/2)</f>
        <v/>
      </c>
      <c r="DO45" t="str">
        <f>IF(INPUT!B72 = "", "", (DL46-DL45)*(DM46+DM45)/2)</f>
        <v/>
      </c>
      <c r="DQ45" s="310" t="str">
        <f>IF(INPUT!A72 = "", "", INPUT!B72)</f>
        <v/>
      </c>
      <c r="DR45" t="str">
        <f>IF(INPUT!A72 = "", "", OUTPUT!D46*OUTPUT!L46 +OUTPUT!E46*OUTPUT!N46)</f>
        <v/>
      </c>
      <c r="DS45" t="str">
        <v/>
      </c>
      <c r="DT45" t="str">
        <v/>
      </c>
      <c r="DU45" t="str">
        <f>IF(INPUT!A72 = "", "", DS45+DU44)</f>
        <v/>
      </c>
      <c r="DV45" t="str">
        <f>IF(INPUT!A72 = "", "", DS45*DT45+DV44)</f>
        <v/>
      </c>
      <c r="DW45" s="210" t="str">
        <f>IF(INPUT!A71 = "", "", DU44/MAX($DU$3:$DU$104))</f>
        <v/>
      </c>
      <c r="DX45" s="210" t="str">
        <f>IF(INPUT!B71 = "", "", DV44/MAX($DV$3:$DV$104))</f>
        <v/>
      </c>
      <c r="DY45" s="311" t="str">
        <f>IF(INPUT!A72 = "", "", (DW46-DW45) * (DX46+DX45) / 2 )</f>
        <v/>
      </c>
      <c r="EA45" s="310" t="str">
        <f>IF(INPUT!A72 = "", "", INPUT!B72)</f>
        <v/>
      </c>
      <c r="EB45" t="str">
        <f>IF(INPUT!A72 = "", "", OUTPUT!H46*OUTPUT!L46 + OUTPUT!I46*OUTPUT!R46)</f>
        <v/>
      </c>
      <c r="EC45" t="str">
        <v/>
      </c>
      <c r="ED45" t="str">
        <v/>
      </c>
      <c r="EE45" t="str">
        <f>IF(INPUT!A72 = "", "",EC45 +EE44)</f>
        <v/>
      </c>
      <c r="EF45" t="str">
        <f>IF(INPUT!A72 = "", "",EC45*ED45+EF44)</f>
        <v/>
      </c>
      <c r="EG45" s="210" t="str">
        <f>IF(INPUT!A71 = "", "", EE44/MAX($EE$3:$EE$104))</f>
        <v/>
      </c>
      <c r="EH45" s="210" t="str">
        <f>IF(INPUT!A71 = "", "", EF44/MAX($EF$3:$EF$104))</f>
        <v/>
      </c>
      <c r="EI45" s="311" t="str">
        <f>IF(INPUT!A72 = "", "", (EG46-EG45) * (EH46+EH45) / 2 )</f>
        <v/>
      </c>
      <c r="EK45" s="310" t="str">
        <f>IF(INPUT!A72 = "", "", OUTPUT!E46)</f>
        <v/>
      </c>
      <c r="EL45" t="str">
        <f>IF(INPUT!A72 = "", "", OUTPUT!N46)</f>
        <v/>
      </c>
      <c r="EM45" t="str">
        <v/>
      </c>
      <c r="EN45" t="str">
        <v/>
      </c>
      <c r="EO45" t="str">
        <f>IF(INPUT!A72 = "", "", EM45 + EO44)</f>
        <v/>
      </c>
      <c r="EP45" t="str">
        <f>IF(INPUT!A72 = "", "", EN45*EM45+EP44)</f>
        <v/>
      </c>
      <c r="EQ45" s="210" t="str">
        <f>IF(INPUT!A71 = "", "", EO44/MAX($EO$3:$EO$104))</f>
        <v/>
      </c>
      <c r="ER45" s="210" t="str">
        <f>IF(INPUT!A71 = "", "", EP44/MAX($EP$3:$EP$104))</f>
        <v/>
      </c>
      <c r="ES45" s="311" t="str">
        <f>IF(INPUT!A72 = "", "", (EQ46-EQ45) * (ER46+ER45) / 2 )</f>
        <v/>
      </c>
      <c r="EU45" s="310" t="str">
        <f>IF(INPUT!A72 = "", "", OUTPUT!I46)</f>
        <v/>
      </c>
      <c r="EV45" t="str">
        <f>IF(INPUT!A72 = "", "", OUTPUT!R46)</f>
        <v/>
      </c>
      <c r="EW45" t="str">
        <v/>
      </c>
      <c r="EX45" t="str">
        <v/>
      </c>
      <c r="EY45" t="str">
        <f>IF(INPUT!A72 = "", "", EW45 + EY44)</f>
        <v/>
      </c>
      <c r="EZ45" t="str">
        <f>IF(INPUT!A72 = "", "", EX45*EW45+EZ44)</f>
        <v/>
      </c>
      <c r="FA45" s="210" t="str">
        <f>IF(INPUT!A71 = "", "", EY44/MAX($EY$3:$EY$104))</f>
        <v/>
      </c>
      <c r="FB45" s="210" t="str">
        <f>IF(INPUT!A71 = "", "", EZ44/MAX($EZ$3:$EZ$104))</f>
        <v/>
      </c>
      <c r="FC45" s="311" t="str">
        <f>IF(INPUT!A72 = "", "", (FA46-FA45) * (FB46+FB45) / 2 )</f>
        <v/>
      </c>
      <c r="FE45" s="310" t="str">
        <f>IF(INPUT!A72 = "", "", OUTPUT!E46)</f>
        <v/>
      </c>
      <c r="FF45" t="str">
        <f>IF(INPUT!A72 = "", "", OUTPUT!L46)</f>
        <v/>
      </c>
      <c r="FG45" t="str">
        <v/>
      </c>
      <c r="FH45" t="str">
        <v/>
      </c>
      <c r="FI45" t="str">
        <f>IF(INPUT!A72 = "", "", FG45+FI44)</f>
        <v/>
      </c>
      <c r="FJ45" t="str">
        <f>IF(INPUT!A72 = "", "", FH45*FG45 + FJ44)</f>
        <v/>
      </c>
      <c r="FK45" s="210" t="str">
        <f>IF(INPUT!A71 = "", "", FI44/MAX($FI$3:$FI$103))</f>
        <v/>
      </c>
      <c r="FL45" s="210" t="str">
        <f>IF(INPUT!A71 = "", "", FJ44/MAX($FJ$3:$FJ$103))</f>
        <v/>
      </c>
      <c r="FM45" s="311" t="str">
        <f>IF(INPUT!A72 = "", "", (FK46-FK45) * (FL46+FL45) / 2 )</f>
        <v/>
      </c>
      <c r="FO45" s="310" t="str">
        <f>IF(INPUT!A72 = "", "", OUTPUT!I46)</f>
        <v/>
      </c>
      <c r="FP45" t="str">
        <f>IF(INPUT!A72 = "", "", OUTPUT!L46)</f>
        <v/>
      </c>
      <c r="FQ45" t="str">
        <v/>
      </c>
      <c r="FR45" t="str">
        <v/>
      </c>
      <c r="FS45" t="str">
        <f>IF(INPUT!A72 = "", "", FQ45+FS44)</f>
        <v/>
      </c>
      <c r="FT45" t="str">
        <f>IF(INPUT!A72 = "", "", FR45*FQ45 + FT44)</f>
        <v/>
      </c>
      <c r="FU45" s="210" t="str">
        <f>IF(INPUT!A71 = "", "", FS44/MAX($FS$3:$FS$104))</f>
        <v/>
      </c>
      <c r="FV45" s="210" t="str">
        <f>IF(INPUT!A71 = "", "", FT44/MAX($FT$3:$FT$104))</f>
        <v/>
      </c>
      <c r="FW45" s="311" t="str">
        <f>IF(INPUT!A72 = "", "", (FU46-FU45) * (FV46+FV45) / 2 )</f>
        <v/>
      </c>
      <c r="FY45" s="310" t="str">
        <f>IF(INPUT!A72 = "", "", OUTPUT!L46)</f>
        <v/>
      </c>
      <c r="FZ45" t="str">
        <f>IF(INPUT!A72 = "", "",  OUTPUT!N46 )</f>
        <v/>
      </c>
      <c r="GA45" t="str">
        <f>IF(INPUT!A72 = "", "",  OUTPUT!R46 )</f>
        <v/>
      </c>
      <c r="GB45" s="311" t="str">
        <f>IF(INPUT!A72 = "", "", OUTPUT!M46)</f>
        <v/>
      </c>
      <c r="GC45" t="str">
        <f>IF(INPUT!A72 = "", "", OUTPUT!E46*OUTPUT!L46)</f>
        <v/>
      </c>
      <c r="GD45" t="str">
        <f>IF(INPUT!A72 = "", "", OUTPUT!E46*OUTPUT!N46)</f>
        <v/>
      </c>
      <c r="GE45" s="311" t="str">
        <f>IF(INPUT!A72 = "", "", OUTPUT!E46*OUTPUT!M46)</f>
        <v/>
      </c>
      <c r="GF45" t="str">
        <f>IF(INPUT!A72 = "", "", OUTPUT!I46*OUTPUT!L46)</f>
        <v/>
      </c>
      <c r="GG45" t="str">
        <f>IF(INPUT!A72 = "", "", OUTPUT!I46*OUTPUT!R46)</f>
        <v/>
      </c>
      <c r="GH45" s="311" t="str">
        <f>IF(INPUT!A72 = "", "", OUTPUT!I46*OUTPUT!M46)</f>
        <v/>
      </c>
    </row>
    <row r="46" spans="17:190" x14ac:dyDescent="0.35">
      <c r="AF46" s="5">
        <f>DSS!CG46</f>
        <v>0</v>
      </c>
      <c r="AG46" s="5">
        <f>DSS!CH46</f>
        <v>0</v>
      </c>
      <c r="AH46" s="5">
        <f>DSS!CI46</f>
        <v>0</v>
      </c>
      <c r="AI46" s="5">
        <f>DSS!CJ46</f>
        <v>0</v>
      </c>
      <c r="AJ46" s="5">
        <f>DSS!CK46</f>
        <v>0</v>
      </c>
      <c r="AK46" s="5">
        <f>DSS!CL46</f>
        <v>0</v>
      </c>
      <c r="AL46" s="5">
        <f>DSS!CM46</f>
        <v>0</v>
      </c>
      <c r="AM46">
        <f t="shared" si="28"/>
        <v>0</v>
      </c>
      <c r="AN46" s="5">
        <f t="shared" si="6"/>
        <v>0</v>
      </c>
      <c r="AO46">
        <f t="shared" si="29"/>
        <v>0</v>
      </c>
      <c r="AP46">
        <f t="shared" si="7"/>
        <v>0</v>
      </c>
      <c r="AQ46" s="180">
        <f t="shared" si="14"/>
        <v>0</v>
      </c>
      <c r="AR46" s="180" t="str">
        <f t="shared" si="8"/>
        <v/>
      </c>
      <c r="AS46" s="178"/>
      <c r="AT46" t="str">
        <f t="shared" si="9"/>
        <v/>
      </c>
      <c r="AU46" s="181"/>
      <c r="AV46" t="str">
        <f t="shared" si="10"/>
        <v/>
      </c>
      <c r="AX46" s="180">
        <f t="shared" si="11"/>
        <v>0</v>
      </c>
      <c r="AY46" s="180" t="str">
        <f t="shared" si="12"/>
        <v/>
      </c>
      <c r="AZ46" s="178"/>
      <c r="BB46" t="str">
        <f t="shared" si="15"/>
        <v/>
      </c>
      <c r="BC46" s="181"/>
      <c r="BF46" t="str">
        <f t="shared" si="16"/>
        <v/>
      </c>
      <c r="CK46" s="113" t="str">
        <f>IF(INPUT!A73 = "", "", INPUT!A73)</f>
        <v/>
      </c>
      <c r="CL46" t="str">
        <f>IF(INPUT!A73 = "", "", DSS!S46)</f>
        <v/>
      </c>
      <c r="CM46" t="str">
        <f>IF(INPUT!A73 = "", "",MIN(DSS!F46:G46))</f>
        <v/>
      </c>
      <c r="CN46" t="str">
        <f>IF(INPUT!A73 = "", "",DSS!I46)</f>
        <v/>
      </c>
      <c r="CO46" t="str">
        <f>IF(INPUT!A73 = "", "",DSS!H46)</f>
        <v/>
      </c>
      <c r="CP46" s="112" t="str">
        <f>IF(INPUT!A73 = "", "",AVERAGE(DSS!J46:L46))</f>
        <v/>
      </c>
      <c r="CQ46" s="112"/>
      <c r="CR46" t="str">
        <f>IF(INPUT!A73 = "", "",DSS!T46)</f>
        <v/>
      </c>
      <c r="CS46">
        <v>5</v>
      </c>
      <c r="CT46">
        <v>5</v>
      </c>
      <c r="CU46">
        <v>5</v>
      </c>
      <c r="CV46" s="112">
        <v>5</v>
      </c>
      <c r="CX46" t="str">
        <f>IF(INPUT!B73 = "", "", INPUT!B73)</f>
        <v/>
      </c>
      <c r="CY46" t="str">
        <f>IF(INPUT!B73 = "", "", INPUT!I73)</f>
        <v/>
      </c>
      <c r="CZ46" t="str">
        <f>IF(INPUT!B73 = "", "", INPUT!B73)</f>
        <v/>
      </c>
      <c r="DA46" t="str">
        <f>IF(INPUT!B73 = "", "", DSS!BS46)</f>
        <v/>
      </c>
      <c r="DB46" t="str">
        <v/>
      </c>
      <c r="DC46" t="str">
        <v/>
      </c>
      <c r="DD46" t="str">
        <v/>
      </c>
      <c r="DE46" t="str">
        <v/>
      </c>
      <c r="DF46" s="59" t="str">
        <f>IF(INPUT!B73 = "", "",DB46+DF45)</f>
        <v/>
      </c>
      <c r="DG46" t="str">
        <f>IF(INPUT!B73 = "", "", DB46*DC46+DG45)</f>
        <v/>
      </c>
      <c r="DH46" t="str">
        <f>IF(INPUT!B73 = "", "", DD46+DH45)</f>
        <v/>
      </c>
      <c r="DI46" t="str">
        <f>IF(INPUT!B73 = "", "", DD46*DE46+DI45)</f>
        <v/>
      </c>
      <c r="DJ46" s="210" t="str">
        <f>IF(INPUT!B72 = "", "", DF45/MAX($DF$3:$DF$104))</f>
        <v/>
      </c>
      <c r="DK46" s="210" t="str">
        <f>IF(INPUT!B72 = "", "", DG45/MAX($DG$3:$DG$104))</f>
        <v/>
      </c>
      <c r="DL46" s="210" t="str">
        <f>IF(INPUT!B72 = "", "", DH45/MAX($DH$3:$DH$104))</f>
        <v/>
      </c>
      <c r="DM46" s="210" t="str">
        <f>IF(INPUT!B72 = "", "", DI45/MAX($DI$3:$DI$104))</f>
        <v/>
      </c>
      <c r="DN46" t="str">
        <f>IF(INPUT!B73 = "", "", (DJ47-DJ46)*(DK47+DK46)/2)</f>
        <v/>
      </c>
      <c r="DO46" t="str">
        <f>IF(INPUT!B73 = "", "", (DL47-DL46)*(DM47+DM46)/2)</f>
        <v/>
      </c>
      <c r="DQ46" s="310" t="str">
        <f>IF(INPUT!A73 = "", "", INPUT!B73)</f>
        <v/>
      </c>
      <c r="DR46" t="str">
        <f>IF(INPUT!A73 = "", "", OUTPUT!D47*OUTPUT!L47 +OUTPUT!E47*OUTPUT!N47)</f>
        <v/>
      </c>
      <c r="DS46" t="str">
        <v/>
      </c>
      <c r="DT46" t="str">
        <v/>
      </c>
      <c r="DU46" t="str">
        <f>IF(INPUT!A73 = "", "", DS46+DU45)</f>
        <v/>
      </c>
      <c r="DV46" t="str">
        <f>IF(INPUT!A73 = "", "", DS46*DT46+DV45)</f>
        <v/>
      </c>
      <c r="DW46" s="210" t="str">
        <f>IF(INPUT!A72 = "", "", DU45/MAX($DU$3:$DU$104))</f>
        <v/>
      </c>
      <c r="DX46" s="210" t="str">
        <f>IF(INPUT!B72 = "", "", DV45/MAX($DV$3:$DV$104))</f>
        <v/>
      </c>
      <c r="DY46" s="311" t="str">
        <f>IF(INPUT!A73 = "", "", (DW47-DW46) * (DX47+DX46) / 2 )</f>
        <v/>
      </c>
      <c r="EA46" s="310" t="str">
        <f>IF(INPUT!A73 = "", "", INPUT!B73)</f>
        <v/>
      </c>
      <c r="EB46" t="str">
        <f>IF(INPUT!A73 = "", "", OUTPUT!H47*OUTPUT!L47 + OUTPUT!I47*OUTPUT!R47)</f>
        <v/>
      </c>
      <c r="EC46" t="str">
        <v/>
      </c>
      <c r="ED46" t="str">
        <v/>
      </c>
      <c r="EE46" t="str">
        <f>IF(INPUT!A73 = "", "",EC46 +EE45)</f>
        <v/>
      </c>
      <c r="EF46" t="str">
        <f>IF(INPUT!A73 = "", "",EC46*ED46+EF45)</f>
        <v/>
      </c>
      <c r="EG46" s="210" t="str">
        <f>IF(INPUT!A72 = "", "", EE45/MAX($EE$3:$EE$104))</f>
        <v/>
      </c>
      <c r="EH46" s="210" t="str">
        <f>IF(INPUT!A72 = "", "", EF45/MAX($EF$3:$EF$104))</f>
        <v/>
      </c>
      <c r="EI46" s="311" t="str">
        <f>IF(INPUT!A73 = "", "", (EG47-EG46) * (EH47+EH46) / 2 )</f>
        <v/>
      </c>
      <c r="EK46" s="310" t="str">
        <f>IF(INPUT!A73 = "", "", OUTPUT!E47)</f>
        <v/>
      </c>
      <c r="EL46" t="str">
        <f>IF(INPUT!A73 = "", "", OUTPUT!N47)</f>
        <v/>
      </c>
      <c r="EM46" t="str">
        <v/>
      </c>
      <c r="EN46" t="str">
        <v/>
      </c>
      <c r="EO46" t="str">
        <f>IF(INPUT!A73 = "", "", EM46 + EO45)</f>
        <v/>
      </c>
      <c r="EP46" t="str">
        <f>IF(INPUT!A73 = "", "", EN46*EM46+EP45)</f>
        <v/>
      </c>
      <c r="EQ46" s="210" t="str">
        <f>IF(INPUT!A72 = "", "", EO45/MAX($EO$3:$EO$104))</f>
        <v/>
      </c>
      <c r="ER46" s="210" t="str">
        <f>IF(INPUT!A72 = "", "", EP45/MAX($EP$3:$EP$104))</f>
        <v/>
      </c>
      <c r="ES46" s="311" t="str">
        <f>IF(INPUT!A73 = "", "", (EQ47-EQ46) * (ER47+ER46) / 2 )</f>
        <v/>
      </c>
      <c r="EU46" s="310" t="str">
        <f>IF(INPUT!A73 = "", "", OUTPUT!I47)</f>
        <v/>
      </c>
      <c r="EV46" t="str">
        <f>IF(INPUT!A73 = "", "", OUTPUT!R47)</f>
        <v/>
      </c>
      <c r="EW46" t="str">
        <v/>
      </c>
      <c r="EX46" t="str">
        <v/>
      </c>
      <c r="EY46" t="str">
        <f>IF(INPUT!A73 = "", "", EW46 + EY45)</f>
        <v/>
      </c>
      <c r="EZ46" t="str">
        <f>IF(INPUT!A73 = "", "", EX46*EW46+EZ45)</f>
        <v/>
      </c>
      <c r="FA46" s="210" t="str">
        <f>IF(INPUT!A72 = "", "", EY45/MAX($EY$3:$EY$104))</f>
        <v/>
      </c>
      <c r="FB46" s="210" t="str">
        <f>IF(INPUT!A72 = "", "", EZ45/MAX($EZ$3:$EZ$104))</f>
        <v/>
      </c>
      <c r="FC46" s="311" t="str">
        <f>IF(INPUT!A73 = "", "", (FA47-FA46) * (FB47+FB46) / 2 )</f>
        <v/>
      </c>
      <c r="FE46" s="310" t="str">
        <f>IF(INPUT!A73 = "", "", OUTPUT!E47)</f>
        <v/>
      </c>
      <c r="FF46" t="str">
        <f>IF(INPUT!A73 = "", "", OUTPUT!L47)</f>
        <v/>
      </c>
      <c r="FG46" t="str">
        <v/>
      </c>
      <c r="FH46" t="str">
        <v/>
      </c>
      <c r="FI46" t="str">
        <f>IF(INPUT!A73 = "", "", FG46+FI45)</f>
        <v/>
      </c>
      <c r="FJ46" t="str">
        <f>IF(INPUT!A73 = "", "", FH46*FG46 + FJ45)</f>
        <v/>
      </c>
      <c r="FK46" s="210" t="str">
        <f>IF(INPUT!A72 = "", "", FI45/MAX($FI$3:$FI$103))</f>
        <v/>
      </c>
      <c r="FL46" s="210" t="str">
        <f>IF(INPUT!A72 = "", "", FJ45/MAX($FJ$3:$FJ$103))</f>
        <v/>
      </c>
      <c r="FM46" s="311" t="str">
        <f>IF(INPUT!A73 = "", "", (FK47-FK46) * (FL47+FL46) / 2 )</f>
        <v/>
      </c>
      <c r="FO46" s="310" t="str">
        <f>IF(INPUT!A73 = "", "", OUTPUT!I47)</f>
        <v/>
      </c>
      <c r="FP46" t="str">
        <f>IF(INPUT!A73 = "", "", OUTPUT!L47)</f>
        <v/>
      </c>
      <c r="FQ46" t="str">
        <v/>
      </c>
      <c r="FR46" t="str">
        <v/>
      </c>
      <c r="FS46" t="str">
        <f>IF(INPUT!A73 = "", "", FQ46+FS45)</f>
        <v/>
      </c>
      <c r="FT46" t="str">
        <f>IF(INPUT!A73 = "", "", FR46*FQ46 + FT45)</f>
        <v/>
      </c>
      <c r="FU46" s="210" t="str">
        <f>IF(INPUT!A72 = "", "", FS45/MAX($FS$3:$FS$104))</f>
        <v/>
      </c>
      <c r="FV46" s="210" t="str">
        <f>IF(INPUT!A72 = "", "", FT45/MAX($FT$3:$FT$104))</f>
        <v/>
      </c>
      <c r="FW46" s="311" t="str">
        <f>IF(INPUT!A73 = "", "", (FU47-FU46) * (FV47+FV46) / 2 )</f>
        <v/>
      </c>
      <c r="FY46" s="310" t="str">
        <f>IF(INPUT!A73 = "", "", OUTPUT!L47)</f>
        <v/>
      </c>
      <c r="FZ46" t="str">
        <f>IF(INPUT!A73 = "", "",  OUTPUT!N47 )</f>
        <v/>
      </c>
      <c r="GA46" t="str">
        <f>IF(INPUT!A73 = "", "",  OUTPUT!R47 )</f>
        <v/>
      </c>
      <c r="GB46" s="311" t="str">
        <f>IF(INPUT!A73 = "", "", OUTPUT!M47)</f>
        <v/>
      </c>
      <c r="GC46" t="str">
        <f>IF(INPUT!A73 = "", "", OUTPUT!E47*OUTPUT!L47)</f>
        <v/>
      </c>
      <c r="GD46" t="str">
        <f>IF(INPUT!A73 = "", "", OUTPUT!E47*OUTPUT!N47)</f>
        <v/>
      </c>
      <c r="GE46" s="311" t="str">
        <f>IF(INPUT!A73 = "", "", OUTPUT!E47*OUTPUT!M47)</f>
        <v/>
      </c>
      <c r="GF46" t="str">
        <f>IF(INPUT!A73 = "", "", OUTPUT!I47*OUTPUT!L47)</f>
        <v/>
      </c>
      <c r="GG46" t="str">
        <f>IF(INPUT!A73 = "", "", OUTPUT!I47*OUTPUT!R47)</f>
        <v/>
      </c>
      <c r="GH46" s="311" t="str">
        <f>IF(INPUT!A73 = "", "", OUTPUT!I47*OUTPUT!M47)</f>
        <v/>
      </c>
    </row>
    <row r="47" spans="17:190" x14ac:dyDescent="0.35">
      <c r="AF47" s="5">
        <f>DSS!CG47</f>
        <v>0</v>
      </c>
      <c r="AG47" s="5">
        <f>DSS!CH47</f>
        <v>0</v>
      </c>
      <c r="AH47" s="5">
        <f>DSS!CI47</f>
        <v>0</v>
      </c>
      <c r="AI47" s="5">
        <f>DSS!CJ47</f>
        <v>0</v>
      </c>
      <c r="AJ47" s="5">
        <f>DSS!CK47</f>
        <v>0</v>
      </c>
      <c r="AK47" s="5">
        <f>DSS!CL47</f>
        <v>0</v>
      </c>
      <c r="AL47" s="5">
        <f>DSS!CM47</f>
        <v>0</v>
      </c>
      <c r="AM47">
        <f t="shared" si="28"/>
        <v>0</v>
      </c>
      <c r="AN47" s="5">
        <f t="shared" si="6"/>
        <v>0</v>
      </c>
      <c r="AO47">
        <f t="shared" si="29"/>
        <v>0</v>
      </c>
      <c r="AP47">
        <f t="shared" si="7"/>
        <v>0</v>
      </c>
      <c r="AQ47" s="180">
        <f t="shared" si="14"/>
        <v>0</v>
      </c>
      <c r="AR47" s="180" t="str">
        <f t="shared" si="8"/>
        <v/>
      </c>
      <c r="AS47" s="178"/>
      <c r="AT47" t="str">
        <f t="shared" si="9"/>
        <v/>
      </c>
      <c r="AU47" s="181"/>
      <c r="AV47" t="str">
        <f t="shared" si="10"/>
        <v/>
      </c>
      <c r="AX47" s="180">
        <f t="shared" si="11"/>
        <v>0</v>
      </c>
      <c r="AY47" s="180" t="str">
        <f t="shared" si="12"/>
        <v/>
      </c>
      <c r="AZ47" s="178"/>
      <c r="BB47" t="str">
        <f t="shared" si="15"/>
        <v/>
      </c>
      <c r="BC47" s="181"/>
      <c r="BF47" t="str">
        <f t="shared" si="16"/>
        <v/>
      </c>
      <c r="CK47" s="113" t="str">
        <f>IF(INPUT!A74 = "", "", INPUT!A74)</f>
        <v/>
      </c>
      <c r="CL47" t="str">
        <f>IF(INPUT!A74 = "", "", DSS!S47)</f>
        <v/>
      </c>
      <c r="CM47" t="str">
        <f>IF(INPUT!A74 = "", "",MIN(DSS!F47:G47))</f>
        <v/>
      </c>
      <c r="CN47" t="str">
        <f>IF(INPUT!A74 = "", "",DSS!I47)</f>
        <v/>
      </c>
      <c r="CO47" t="str">
        <f>IF(INPUT!A74 = "", "",DSS!H47)</f>
        <v/>
      </c>
      <c r="CP47" s="112" t="str">
        <f>IF(INPUT!A74 = "", "",AVERAGE(DSS!J47:L47))</f>
        <v/>
      </c>
      <c r="CQ47" s="112"/>
      <c r="CR47" t="str">
        <f>IF(INPUT!A74 = "", "",DSS!T47)</f>
        <v/>
      </c>
      <c r="CS47">
        <v>5</v>
      </c>
      <c r="CT47">
        <v>5</v>
      </c>
      <c r="CU47">
        <v>5</v>
      </c>
      <c r="CV47" s="112">
        <v>5</v>
      </c>
      <c r="CX47" t="str">
        <f>IF(INPUT!B74 = "", "", INPUT!B74)</f>
        <v/>
      </c>
      <c r="CY47" t="str">
        <f>IF(INPUT!B74 = "", "", INPUT!I74)</f>
        <v/>
      </c>
      <c r="CZ47" t="str">
        <f>IF(INPUT!B74 = "", "", INPUT!B74)</f>
        <v/>
      </c>
      <c r="DA47" t="str">
        <f>IF(INPUT!B74 = "", "", DSS!BS47)</f>
        <v/>
      </c>
      <c r="DB47" t="str">
        <v/>
      </c>
      <c r="DC47" t="str">
        <v/>
      </c>
      <c r="DD47" t="str">
        <v/>
      </c>
      <c r="DE47" t="str">
        <v/>
      </c>
      <c r="DF47" s="59" t="str">
        <f>IF(INPUT!B74 = "", "",DB47+DF46)</f>
        <v/>
      </c>
      <c r="DG47" t="str">
        <f>IF(INPUT!B74 = "", "", DB47*DC47+DG46)</f>
        <v/>
      </c>
      <c r="DH47" t="str">
        <f>IF(INPUT!B74 = "", "", DD47+DH46)</f>
        <v/>
      </c>
      <c r="DI47" t="str">
        <f>IF(INPUT!B74 = "", "", DD47*DE47+DI46)</f>
        <v/>
      </c>
      <c r="DJ47" s="210" t="str">
        <f>IF(INPUT!B73 = "", "", DF46/MAX($DF$3:$DF$104))</f>
        <v/>
      </c>
      <c r="DK47" s="210" t="str">
        <f>IF(INPUT!B73 = "", "", DG46/MAX($DG$3:$DG$104))</f>
        <v/>
      </c>
      <c r="DL47" s="210" t="str">
        <f>IF(INPUT!B73 = "", "", DH46/MAX($DH$3:$DH$104))</f>
        <v/>
      </c>
      <c r="DM47" s="210" t="str">
        <f>IF(INPUT!B73 = "", "", DI46/MAX($DI$3:$DI$104))</f>
        <v/>
      </c>
      <c r="DN47" t="str">
        <f>IF(INPUT!B74 = "", "", (DJ48-DJ47)*(DK48+DK47)/2)</f>
        <v/>
      </c>
      <c r="DO47" t="str">
        <f>IF(INPUT!B74 = "", "", (DL48-DL47)*(DM48+DM47)/2)</f>
        <v/>
      </c>
      <c r="DQ47" s="310" t="str">
        <f>IF(INPUT!A74 = "", "", INPUT!B74)</f>
        <v/>
      </c>
      <c r="DR47" t="str">
        <f>IF(INPUT!A74 = "", "", OUTPUT!D48*OUTPUT!L48 +OUTPUT!E48*OUTPUT!N48)</f>
        <v/>
      </c>
      <c r="DS47" t="str">
        <v/>
      </c>
      <c r="DT47" t="str">
        <v/>
      </c>
      <c r="DU47" t="str">
        <f>IF(INPUT!A74 = "", "", DS47+DU46)</f>
        <v/>
      </c>
      <c r="DV47" t="str">
        <f>IF(INPUT!A74 = "", "", DS47*DT47+DV46)</f>
        <v/>
      </c>
      <c r="DW47" s="210" t="str">
        <f>IF(INPUT!A73 = "", "", DU46/MAX($DU$3:$DU$104))</f>
        <v/>
      </c>
      <c r="DX47" s="210" t="str">
        <f>IF(INPUT!B73 = "", "", DV46/MAX($DV$3:$DV$104))</f>
        <v/>
      </c>
      <c r="DY47" s="311" t="str">
        <f>IF(INPUT!A74 = "", "", (DW48-DW47) * (DX48+DX47) / 2 )</f>
        <v/>
      </c>
      <c r="EA47" s="310" t="str">
        <f>IF(INPUT!A74 = "", "", INPUT!B74)</f>
        <v/>
      </c>
      <c r="EB47" t="str">
        <f>IF(INPUT!A74 = "", "", OUTPUT!H48*OUTPUT!L48 + OUTPUT!I48*OUTPUT!R48)</f>
        <v/>
      </c>
      <c r="EC47" t="str">
        <v/>
      </c>
      <c r="ED47" t="str">
        <v/>
      </c>
      <c r="EE47" t="str">
        <f>IF(INPUT!A74 = "", "",EC47 +EE46)</f>
        <v/>
      </c>
      <c r="EF47" t="str">
        <f>IF(INPUT!A74 = "", "",EC47*ED47+EF46)</f>
        <v/>
      </c>
      <c r="EG47" s="210" t="str">
        <f>IF(INPUT!A73 = "", "", EE46/MAX($EE$3:$EE$104))</f>
        <v/>
      </c>
      <c r="EH47" s="210" t="str">
        <f>IF(INPUT!A73 = "", "", EF46/MAX($EF$3:$EF$104))</f>
        <v/>
      </c>
      <c r="EI47" s="311" t="str">
        <f>IF(INPUT!A74 = "", "", (EG48-EG47) * (EH48+EH47) / 2 )</f>
        <v/>
      </c>
      <c r="EK47" s="310" t="str">
        <f>IF(INPUT!A74 = "", "", OUTPUT!E48)</f>
        <v/>
      </c>
      <c r="EL47" t="str">
        <f>IF(INPUT!A74 = "", "", OUTPUT!N48)</f>
        <v/>
      </c>
      <c r="EM47" t="str">
        <v/>
      </c>
      <c r="EN47" t="str">
        <v/>
      </c>
      <c r="EO47" t="str">
        <f>IF(INPUT!A74 = "", "", EM47 + EO46)</f>
        <v/>
      </c>
      <c r="EP47" t="str">
        <f>IF(INPUT!A74 = "", "", EN47*EM47+EP46)</f>
        <v/>
      </c>
      <c r="EQ47" s="210" t="str">
        <f>IF(INPUT!A73 = "", "", EO46/MAX($EO$3:$EO$104))</f>
        <v/>
      </c>
      <c r="ER47" s="210" t="str">
        <f>IF(INPUT!A73 = "", "", EP46/MAX($EP$3:$EP$104))</f>
        <v/>
      </c>
      <c r="ES47" s="311" t="str">
        <f>IF(INPUT!A74 = "", "", (EQ48-EQ47) * (ER48+ER47) / 2 )</f>
        <v/>
      </c>
      <c r="EU47" s="310" t="str">
        <f>IF(INPUT!A74 = "", "", OUTPUT!I48)</f>
        <v/>
      </c>
      <c r="EV47" t="str">
        <f>IF(INPUT!A74 = "", "", OUTPUT!R48)</f>
        <v/>
      </c>
      <c r="EW47" t="str">
        <v/>
      </c>
      <c r="EX47" t="str">
        <v/>
      </c>
      <c r="EY47" t="str">
        <f>IF(INPUT!A74 = "", "", EW47 + EY46)</f>
        <v/>
      </c>
      <c r="EZ47" t="str">
        <f>IF(INPUT!A74 = "", "", EX47*EW47+EZ46)</f>
        <v/>
      </c>
      <c r="FA47" s="210" t="str">
        <f>IF(INPUT!A73 = "", "", EY46/MAX($EY$3:$EY$104))</f>
        <v/>
      </c>
      <c r="FB47" s="210" t="str">
        <f>IF(INPUT!A73 = "", "", EZ46/MAX($EZ$3:$EZ$104))</f>
        <v/>
      </c>
      <c r="FC47" s="311" t="str">
        <f>IF(INPUT!A74 = "", "", (FA48-FA47) * (FB48+FB47) / 2 )</f>
        <v/>
      </c>
      <c r="FE47" s="310" t="str">
        <f>IF(INPUT!A74 = "", "", OUTPUT!E48)</f>
        <v/>
      </c>
      <c r="FF47" t="str">
        <f>IF(INPUT!A74 = "", "", OUTPUT!L48)</f>
        <v/>
      </c>
      <c r="FG47" t="str">
        <v/>
      </c>
      <c r="FH47" t="str">
        <v/>
      </c>
      <c r="FI47" t="str">
        <f>IF(INPUT!A74 = "", "", FG47+FI46)</f>
        <v/>
      </c>
      <c r="FJ47" t="str">
        <f>IF(INPUT!A74 = "", "", FH47*FG47 + FJ46)</f>
        <v/>
      </c>
      <c r="FK47" s="210" t="str">
        <f>IF(INPUT!A73 = "", "", FI46/MAX($FI$3:$FI$103))</f>
        <v/>
      </c>
      <c r="FL47" s="210" t="str">
        <f>IF(INPUT!A73 = "", "", FJ46/MAX($FJ$3:$FJ$103))</f>
        <v/>
      </c>
      <c r="FM47" s="311" t="str">
        <f>IF(INPUT!A74 = "", "", (FK48-FK47) * (FL48+FL47) / 2 )</f>
        <v/>
      </c>
      <c r="FO47" s="310" t="str">
        <f>IF(INPUT!A74 = "", "", OUTPUT!I48)</f>
        <v/>
      </c>
      <c r="FP47" t="str">
        <f>IF(INPUT!A74 = "", "", OUTPUT!L48)</f>
        <v/>
      </c>
      <c r="FQ47" t="str">
        <v/>
      </c>
      <c r="FR47" t="str">
        <v/>
      </c>
      <c r="FS47" t="str">
        <f>IF(INPUT!A74 = "", "", FQ47+FS46)</f>
        <v/>
      </c>
      <c r="FT47" t="str">
        <f>IF(INPUT!A74 = "", "", FR47*FQ47 + FT46)</f>
        <v/>
      </c>
      <c r="FU47" s="210" t="str">
        <f>IF(INPUT!A73 = "", "", FS46/MAX($FS$3:$FS$104))</f>
        <v/>
      </c>
      <c r="FV47" s="210" t="str">
        <f>IF(INPUT!A73 = "", "", FT46/MAX($FT$3:$FT$104))</f>
        <v/>
      </c>
      <c r="FW47" s="311" t="str">
        <f>IF(INPUT!A74 = "", "", (FU48-FU47) * (FV48+FV47) / 2 )</f>
        <v/>
      </c>
      <c r="FY47" s="310" t="str">
        <f>IF(INPUT!A74 = "", "", OUTPUT!L48)</f>
        <v/>
      </c>
      <c r="FZ47" t="str">
        <f>IF(INPUT!A74 = "", "",  OUTPUT!N48 )</f>
        <v/>
      </c>
      <c r="GA47" t="str">
        <f>IF(INPUT!A74 = "", "",  OUTPUT!R48 )</f>
        <v/>
      </c>
      <c r="GB47" s="311" t="str">
        <f>IF(INPUT!A74 = "", "", OUTPUT!M48)</f>
        <v/>
      </c>
      <c r="GC47" t="str">
        <f>IF(INPUT!A74 = "", "", OUTPUT!E48*OUTPUT!L48)</f>
        <v/>
      </c>
      <c r="GD47" t="str">
        <f>IF(INPUT!A74 = "", "", OUTPUT!E48*OUTPUT!N48)</f>
        <v/>
      </c>
      <c r="GE47" s="311" t="str">
        <f>IF(INPUT!A74 = "", "", OUTPUT!E48*OUTPUT!M48)</f>
        <v/>
      </c>
      <c r="GF47" t="str">
        <f>IF(INPUT!A74 = "", "", OUTPUT!I48*OUTPUT!L48)</f>
        <v/>
      </c>
      <c r="GG47" t="str">
        <f>IF(INPUT!A74 = "", "", OUTPUT!I48*OUTPUT!R48)</f>
        <v/>
      </c>
      <c r="GH47" s="311" t="str">
        <f>IF(INPUT!A74 = "", "", OUTPUT!I48*OUTPUT!M48)</f>
        <v/>
      </c>
    </row>
    <row r="48" spans="17:190" x14ac:dyDescent="0.35">
      <c r="AF48" s="5">
        <f>DSS!CG48</f>
        <v>0</v>
      </c>
      <c r="AG48" s="5">
        <f>DSS!CH48</f>
        <v>0</v>
      </c>
      <c r="AH48" s="5">
        <f>DSS!CI48</f>
        <v>0</v>
      </c>
      <c r="AI48" s="5">
        <f>DSS!CJ48</f>
        <v>0</v>
      </c>
      <c r="AJ48" s="5">
        <f>DSS!CK48</f>
        <v>0</v>
      </c>
      <c r="AK48" s="5">
        <f>DSS!CL48</f>
        <v>0</v>
      </c>
      <c r="AL48" s="5">
        <f>DSS!CM48</f>
        <v>0</v>
      </c>
      <c r="AM48">
        <f t="shared" si="28"/>
        <v>0</v>
      </c>
      <c r="AN48" s="5">
        <f t="shared" si="6"/>
        <v>0</v>
      </c>
      <c r="AO48">
        <f t="shared" si="29"/>
        <v>0</v>
      </c>
      <c r="AP48">
        <f t="shared" si="7"/>
        <v>0</v>
      </c>
      <c r="AQ48" s="180">
        <f t="shared" si="14"/>
        <v>0</v>
      </c>
      <c r="AR48" s="180" t="str">
        <f t="shared" si="8"/>
        <v/>
      </c>
      <c r="AS48" s="178"/>
      <c r="AT48" t="str">
        <f t="shared" si="9"/>
        <v/>
      </c>
      <c r="AU48" s="181"/>
      <c r="AV48" t="str">
        <f t="shared" si="10"/>
        <v/>
      </c>
      <c r="AX48" s="180">
        <f t="shared" si="11"/>
        <v>0</v>
      </c>
      <c r="AY48" s="180" t="str">
        <f t="shared" si="12"/>
        <v/>
      </c>
      <c r="AZ48" s="178"/>
      <c r="BB48" t="str">
        <f t="shared" si="15"/>
        <v/>
      </c>
      <c r="BC48" s="181"/>
      <c r="BF48" t="str">
        <f t="shared" si="16"/>
        <v/>
      </c>
      <c r="CK48" s="113" t="str">
        <f>IF(INPUT!A75 = "", "", INPUT!A75)</f>
        <v/>
      </c>
      <c r="CL48" t="str">
        <f>IF(INPUT!A75 = "", "", DSS!S48)</f>
        <v/>
      </c>
      <c r="CM48" t="str">
        <f>IF(INPUT!A75 = "", "",MIN(DSS!F48:G48))</f>
        <v/>
      </c>
      <c r="CN48" t="str">
        <f>IF(INPUT!A75 = "", "",DSS!I48)</f>
        <v/>
      </c>
      <c r="CO48" t="str">
        <f>IF(INPUT!A75 = "", "",DSS!H48)</f>
        <v/>
      </c>
      <c r="CP48" s="112" t="str">
        <f>IF(INPUT!A75 = "", "",AVERAGE(DSS!J48:L48))</f>
        <v/>
      </c>
      <c r="CQ48" s="112"/>
      <c r="CR48" t="str">
        <f>IF(INPUT!A75 = "", "",DSS!T48)</f>
        <v/>
      </c>
      <c r="CS48">
        <v>5</v>
      </c>
      <c r="CT48">
        <v>5</v>
      </c>
      <c r="CU48">
        <v>5</v>
      </c>
      <c r="CV48" s="112">
        <v>5</v>
      </c>
      <c r="CX48" t="str">
        <f>IF(INPUT!B75 = "", "", INPUT!B75)</f>
        <v/>
      </c>
      <c r="CY48" t="str">
        <f>IF(INPUT!B75 = "", "", INPUT!I75)</f>
        <v/>
      </c>
      <c r="CZ48" t="str">
        <f>IF(INPUT!B75 = "", "", INPUT!B75)</f>
        <v/>
      </c>
      <c r="DA48" t="str">
        <f>IF(INPUT!B75 = "", "", DSS!BS48)</f>
        <v/>
      </c>
      <c r="DB48" t="str">
        <v/>
      </c>
      <c r="DC48" t="str">
        <v/>
      </c>
      <c r="DD48" t="str">
        <v/>
      </c>
      <c r="DE48" t="str">
        <v/>
      </c>
      <c r="DF48" s="59" t="str">
        <f>IF(INPUT!B75 = "", "",DB48+DF47)</f>
        <v/>
      </c>
      <c r="DG48" t="str">
        <f>IF(INPUT!B75 = "", "", DB48*DC48+DG47)</f>
        <v/>
      </c>
      <c r="DH48" t="str">
        <f>IF(INPUT!B75 = "", "", DD48+DH47)</f>
        <v/>
      </c>
      <c r="DI48" t="str">
        <f>IF(INPUT!B75 = "", "", DD48*DE48+DI47)</f>
        <v/>
      </c>
      <c r="DJ48" s="210" t="str">
        <f>IF(INPUT!B74 = "", "", DF47/MAX($DF$3:$DF$104))</f>
        <v/>
      </c>
      <c r="DK48" s="210" t="str">
        <f>IF(INPUT!B74 = "", "", DG47/MAX($DG$3:$DG$104))</f>
        <v/>
      </c>
      <c r="DL48" s="210" t="str">
        <f>IF(INPUT!B74 = "", "", DH47/MAX($DH$3:$DH$104))</f>
        <v/>
      </c>
      <c r="DM48" s="210" t="str">
        <f>IF(INPUT!B74 = "", "", DI47/MAX($DI$3:$DI$104))</f>
        <v/>
      </c>
      <c r="DN48" t="str">
        <f>IF(INPUT!B75 = "", "", (DJ49-DJ48)*(DK49+DK48)/2)</f>
        <v/>
      </c>
      <c r="DO48" t="str">
        <f>IF(INPUT!B75 = "", "", (DL49-DL48)*(DM49+DM48)/2)</f>
        <v/>
      </c>
      <c r="DQ48" s="310" t="str">
        <f>IF(INPUT!A75 = "", "", INPUT!B75)</f>
        <v/>
      </c>
      <c r="DR48" t="str">
        <f>IF(INPUT!A75 = "", "", OUTPUT!D49*OUTPUT!L49 +OUTPUT!E49*OUTPUT!N49)</f>
        <v/>
      </c>
      <c r="DS48" t="str">
        <v/>
      </c>
      <c r="DT48" t="str">
        <v/>
      </c>
      <c r="DU48" t="str">
        <f>IF(INPUT!A75 = "", "", DS48+DU47)</f>
        <v/>
      </c>
      <c r="DV48" t="str">
        <f>IF(INPUT!A75 = "", "", DS48*DT48+DV47)</f>
        <v/>
      </c>
      <c r="DW48" s="210" t="str">
        <f>IF(INPUT!A74 = "", "", DU47/MAX($DU$3:$DU$104))</f>
        <v/>
      </c>
      <c r="DX48" s="210" t="str">
        <f>IF(INPUT!B74 = "", "", DV47/MAX($DV$3:$DV$104))</f>
        <v/>
      </c>
      <c r="DY48" s="311" t="str">
        <f>IF(INPUT!A75 = "", "", (DW49-DW48) * (DX49+DX48) / 2 )</f>
        <v/>
      </c>
      <c r="EA48" s="310" t="str">
        <f>IF(INPUT!A75 = "", "", INPUT!B75)</f>
        <v/>
      </c>
      <c r="EB48" t="str">
        <f>IF(INPUT!A75 = "", "", OUTPUT!H49*OUTPUT!L49 + OUTPUT!I49*OUTPUT!R49)</f>
        <v/>
      </c>
      <c r="EC48" t="str">
        <v/>
      </c>
      <c r="ED48" t="str">
        <v/>
      </c>
      <c r="EE48" t="str">
        <f>IF(INPUT!A75 = "", "",EC48 +EE47)</f>
        <v/>
      </c>
      <c r="EF48" t="str">
        <f>IF(INPUT!A75 = "", "",EC48*ED48+EF47)</f>
        <v/>
      </c>
      <c r="EG48" s="210" t="str">
        <f>IF(INPUT!A74 = "", "", EE47/MAX($EE$3:$EE$104))</f>
        <v/>
      </c>
      <c r="EH48" s="210" t="str">
        <f>IF(INPUT!A74 = "", "", EF47/MAX($EF$3:$EF$104))</f>
        <v/>
      </c>
      <c r="EI48" s="311" t="str">
        <f>IF(INPUT!A75 = "", "", (EG49-EG48) * (EH49+EH48) / 2 )</f>
        <v/>
      </c>
      <c r="EK48" s="310" t="str">
        <f>IF(INPUT!A75 = "", "", OUTPUT!E49)</f>
        <v/>
      </c>
      <c r="EL48" t="str">
        <f>IF(INPUT!A75 = "", "", OUTPUT!N49)</f>
        <v/>
      </c>
      <c r="EM48" t="str">
        <v/>
      </c>
      <c r="EN48" t="str">
        <v/>
      </c>
      <c r="EO48" t="str">
        <f>IF(INPUT!A75 = "", "", EM48 + EO47)</f>
        <v/>
      </c>
      <c r="EP48" t="str">
        <f>IF(INPUT!A75 = "", "", EN48*EM48+EP47)</f>
        <v/>
      </c>
      <c r="EQ48" s="210" t="str">
        <f>IF(INPUT!A74 = "", "", EO47/MAX($EO$3:$EO$104))</f>
        <v/>
      </c>
      <c r="ER48" s="210" t="str">
        <f>IF(INPUT!A74 = "", "", EP47/MAX($EP$3:$EP$104))</f>
        <v/>
      </c>
      <c r="ES48" s="311" t="str">
        <f>IF(INPUT!A75 = "", "", (EQ49-EQ48) * (ER49+ER48) / 2 )</f>
        <v/>
      </c>
      <c r="EU48" s="310" t="str">
        <f>IF(INPUT!A75 = "", "", OUTPUT!I49)</f>
        <v/>
      </c>
      <c r="EV48" t="str">
        <f>IF(INPUT!A75 = "", "", OUTPUT!R49)</f>
        <v/>
      </c>
      <c r="EW48" t="str">
        <v/>
      </c>
      <c r="EX48" t="str">
        <v/>
      </c>
      <c r="EY48" t="str">
        <f>IF(INPUT!A75 = "", "", EW48 + EY47)</f>
        <v/>
      </c>
      <c r="EZ48" t="str">
        <f>IF(INPUT!A75 = "", "", EX48*EW48+EZ47)</f>
        <v/>
      </c>
      <c r="FA48" s="210" t="str">
        <f>IF(INPUT!A74 = "", "", EY47/MAX($EY$3:$EY$104))</f>
        <v/>
      </c>
      <c r="FB48" s="210" t="str">
        <f>IF(INPUT!A74 = "", "", EZ47/MAX($EZ$3:$EZ$104))</f>
        <v/>
      </c>
      <c r="FC48" s="311" t="str">
        <f>IF(INPUT!A75 = "", "", (FA49-FA48) * (FB49+FB48) / 2 )</f>
        <v/>
      </c>
      <c r="FE48" s="310" t="str">
        <f>IF(INPUT!A75 = "", "", OUTPUT!E49)</f>
        <v/>
      </c>
      <c r="FF48" t="str">
        <f>IF(INPUT!A75 = "", "", OUTPUT!L49)</f>
        <v/>
      </c>
      <c r="FG48" t="str">
        <v/>
      </c>
      <c r="FH48" t="str">
        <v/>
      </c>
      <c r="FI48" t="str">
        <f>IF(INPUT!A75 = "", "", FG48+FI47)</f>
        <v/>
      </c>
      <c r="FJ48" t="str">
        <f>IF(INPUT!A75 = "", "", FH48*FG48 + FJ47)</f>
        <v/>
      </c>
      <c r="FK48" s="210" t="str">
        <f>IF(INPUT!A74 = "", "", FI47/MAX($FI$3:$FI$103))</f>
        <v/>
      </c>
      <c r="FL48" s="210" t="str">
        <f>IF(INPUT!A74 = "", "", FJ47/MAX($FJ$3:$FJ$103))</f>
        <v/>
      </c>
      <c r="FM48" s="311" t="str">
        <f>IF(INPUT!A75 = "", "", (FK49-FK48) * (FL49+FL48) / 2 )</f>
        <v/>
      </c>
      <c r="FO48" s="310" t="str">
        <f>IF(INPUT!A75 = "", "", OUTPUT!I49)</f>
        <v/>
      </c>
      <c r="FP48" t="str">
        <f>IF(INPUT!A75 = "", "", OUTPUT!L49)</f>
        <v/>
      </c>
      <c r="FQ48" t="str">
        <v/>
      </c>
      <c r="FR48" t="str">
        <v/>
      </c>
      <c r="FS48" t="str">
        <f>IF(INPUT!A75 = "", "", FQ48+FS47)</f>
        <v/>
      </c>
      <c r="FT48" t="str">
        <f>IF(INPUT!A75 = "", "", FR48*FQ48 + FT47)</f>
        <v/>
      </c>
      <c r="FU48" s="210" t="str">
        <f>IF(INPUT!A74 = "", "", FS47/MAX($FS$3:$FS$104))</f>
        <v/>
      </c>
      <c r="FV48" s="210" t="str">
        <f>IF(INPUT!A74 = "", "", FT47/MAX($FT$3:$FT$104))</f>
        <v/>
      </c>
      <c r="FW48" s="311" t="str">
        <f>IF(INPUT!A75 = "", "", (FU49-FU48) * (FV49+FV48) / 2 )</f>
        <v/>
      </c>
      <c r="FY48" s="310" t="str">
        <f>IF(INPUT!A75 = "", "", OUTPUT!L49)</f>
        <v/>
      </c>
      <c r="FZ48" t="str">
        <f>IF(INPUT!A75 = "", "",  OUTPUT!N49 )</f>
        <v/>
      </c>
      <c r="GA48" t="str">
        <f>IF(INPUT!A75 = "", "",  OUTPUT!R49 )</f>
        <v/>
      </c>
      <c r="GB48" s="311" t="str">
        <f>IF(INPUT!A75 = "", "", OUTPUT!M49)</f>
        <v/>
      </c>
      <c r="GC48" t="str">
        <f>IF(INPUT!A75 = "", "", OUTPUT!E49*OUTPUT!L49)</f>
        <v/>
      </c>
      <c r="GD48" t="str">
        <f>IF(INPUT!A75 = "", "", OUTPUT!E49*OUTPUT!N49)</f>
        <v/>
      </c>
      <c r="GE48" s="311" t="str">
        <f>IF(INPUT!A75 = "", "", OUTPUT!E49*OUTPUT!M49)</f>
        <v/>
      </c>
      <c r="GF48" t="str">
        <f>IF(INPUT!A75 = "", "", OUTPUT!I49*OUTPUT!L49)</f>
        <v/>
      </c>
      <c r="GG48" t="str">
        <f>IF(INPUT!A75 = "", "", OUTPUT!I49*OUTPUT!R49)</f>
        <v/>
      </c>
      <c r="GH48" s="311" t="str">
        <f>IF(INPUT!A75 = "", "", OUTPUT!I49*OUTPUT!M49)</f>
        <v/>
      </c>
    </row>
    <row r="49" spans="32:190" x14ac:dyDescent="0.35">
      <c r="AF49" s="5">
        <f>DSS!CG49</f>
        <v>0</v>
      </c>
      <c r="AG49" s="5">
        <f>DSS!CH49</f>
        <v>0</v>
      </c>
      <c r="AH49" s="5">
        <f>DSS!CI49</f>
        <v>0</v>
      </c>
      <c r="AI49" s="5">
        <f>DSS!CJ49</f>
        <v>0</v>
      </c>
      <c r="AJ49" s="5">
        <f>DSS!CK49</f>
        <v>0</v>
      </c>
      <c r="AK49" s="5">
        <f>DSS!CL49</f>
        <v>0</v>
      </c>
      <c r="AL49" s="5">
        <f>DSS!CM49</f>
        <v>0</v>
      </c>
      <c r="AM49">
        <f t="shared" si="28"/>
        <v>0</v>
      </c>
      <c r="AN49" s="5">
        <f t="shared" si="6"/>
        <v>0</v>
      </c>
      <c r="AO49">
        <f t="shared" si="29"/>
        <v>0</v>
      </c>
      <c r="AP49">
        <f t="shared" si="7"/>
        <v>0</v>
      </c>
      <c r="AQ49" s="180">
        <f t="shared" si="14"/>
        <v>0</v>
      </c>
      <c r="AR49" s="180" t="str">
        <f t="shared" si="8"/>
        <v/>
      </c>
      <c r="AS49" s="178"/>
      <c r="AT49" t="str">
        <f t="shared" si="9"/>
        <v/>
      </c>
      <c r="AU49" s="181"/>
      <c r="AV49" t="str">
        <f t="shared" si="10"/>
        <v/>
      </c>
      <c r="AX49" s="180">
        <f t="shared" si="11"/>
        <v>0</v>
      </c>
      <c r="AY49" s="180" t="str">
        <f t="shared" si="12"/>
        <v/>
      </c>
      <c r="AZ49" s="178"/>
      <c r="BB49" t="str">
        <f t="shared" si="15"/>
        <v/>
      </c>
      <c r="BC49" s="181"/>
      <c r="BF49" t="str">
        <f t="shared" si="16"/>
        <v/>
      </c>
      <c r="CK49" s="113" t="str">
        <f>IF(INPUT!A76 = "", "", INPUT!A76)</f>
        <v/>
      </c>
      <c r="CL49" t="str">
        <f>IF(INPUT!A76 = "", "", DSS!S49)</f>
        <v/>
      </c>
      <c r="CM49" t="str">
        <f>IF(INPUT!A76 = "", "",MIN(DSS!F49:G49))</f>
        <v/>
      </c>
      <c r="CN49" t="str">
        <f>IF(INPUT!A76 = "", "",DSS!I49)</f>
        <v/>
      </c>
      <c r="CO49" t="str">
        <f>IF(INPUT!A76 = "", "",DSS!H49)</f>
        <v/>
      </c>
      <c r="CP49" s="112" t="str">
        <f>IF(INPUT!A76 = "", "",AVERAGE(DSS!J49:L49))</f>
        <v/>
      </c>
      <c r="CQ49" s="112"/>
      <c r="CR49" t="str">
        <f>IF(INPUT!A76 = "", "",DSS!T49)</f>
        <v/>
      </c>
      <c r="CS49">
        <v>5</v>
      </c>
      <c r="CT49">
        <v>5</v>
      </c>
      <c r="CU49">
        <v>5</v>
      </c>
      <c r="CV49" s="112">
        <v>5</v>
      </c>
      <c r="CX49" t="str">
        <f>IF(INPUT!B76 = "", "", INPUT!B76)</f>
        <v/>
      </c>
      <c r="CY49" t="str">
        <f>IF(INPUT!B76 = "", "", INPUT!I76)</f>
        <v/>
      </c>
      <c r="CZ49" t="str">
        <f>IF(INPUT!B76 = "", "", INPUT!B76)</f>
        <v/>
      </c>
      <c r="DA49" t="str">
        <f>IF(INPUT!B76 = "", "", DSS!BS49)</f>
        <v/>
      </c>
      <c r="DB49" t="str">
        <v/>
      </c>
      <c r="DC49" t="str">
        <v/>
      </c>
      <c r="DD49" t="str">
        <v/>
      </c>
      <c r="DE49" t="str">
        <v/>
      </c>
      <c r="DF49" s="59" t="str">
        <f>IF(INPUT!B76 = "", "",DB49+DF48)</f>
        <v/>
      </c>
      <c r="DG49" t="str">
        <f>IF(INPUT!B76 = "", "", DB49*DC49+DG48)</f>
        <v/>
      </c>
      <c r="DH49" t="str">
        <f>IF(INPUT!B76 = "", "", DD49+DH48)</f>
        <v/>
      </c>
      <c r="DI49" t="str">
        <f>IF(INPUT!B76 = "", "", DD49*DE49+DI48)</f>
        <v/>
      </c>
      <c r="DJ49" s="210" t="str">
        <f>IF(INPUT!B75 = "", "", DF48/MAX($DF$3:$DF$104))</f>
        <v/>
      </c>
      <c r="DK49" s="210" t="str">
        <f>IF(INPUT!B75 = "", "", DG48/MAX($DG$3:$DG$104))</f>
        <v/>
      </c>
      <c r="DL49" s="210" t="str">
        <f>IF(INPUT!B75 = "", "", DH48/MAX($DH$3:$DH$104))</f>
        <v/>
      </c>
      <c r="DM49" s="210" t="str">
        <f>IF(INPUT!B75 = "", "", DI48/MAX($DI$3:$DI$104))</f>
        <v/>
      </c>
      <c r="DN49" t="str">
        <f>IF(INPUT!B76 = "", "", (DJ50-DJ49)*(DK50+DK49)/2)</f>
        <v/>
      </c>
      <c r="DO49" t="str">
        <f>IF(INPUT!B76 = "", "", (DL50-DL49)*(DM50+DM49)/2)</f>
        <v/>
      </c>
      <c r="DQ49" s="310" t="str">
        <f>IF(INPUT!A76 = "", "", INPUT!B76)</f>
        <v/>
      </c>
      <c r="DR49" t="str">
        <f>IF(INPUT!A76 = "", "", OUTPUT!D50*OUTPUT!L50 +OUTPUT!E50*OUTPUT!N50)</f>
        <v/>
      </c>
      <c r="DS49" t="str">
        <v/>
      </c>
      <c r="DT49" t="str">
        <v/>
      </c>
      <c r="DU49" t="str">
        <f>IF(INPUT!A76 = "", "", DS49+DU48)</f>
        <v/>
      </c>
      <c r="DV49" t="str">
        <f>IF(INPUT!A76 = "", "", DS49*DT49+DV48)</f>
        <v/>
      </c>
      <c r="DW49" s="210" t="str">
        <f>IF(INPUT!A75 = "", "", DU48/MAX($DU$3:$DU$104))</f>
        <v/>
      </c>
      <c r="DX49" s="210" t="str">
        <f>IF(INPUT!B75 = "", "", DV48/MAX($DV$3:$DV$104))</f>
        <v/>
      </c>
      <c r="DY49" s="311" t="str">
        <f>IF(INPUT!A76 = "", "", (DW50-DW49) * (DX50+DX49) / 2 )</f>
        <v/>
      </c>
      <c r="EA49" s="310" t="str">
        <f>IF(INPUT!A76 = "", "", INPUT!B76)</f>
        <v/>
      </c>
      <c r="EB49" t="str">
        <f>IF(INPUT!A76 = "", "", OUTPUT!H50*OUTPUT!L50 + OUTPUT!I50*OUTPUT!R50)</f>
        <v/>
      </c>
      <c r="EC49" t="str">
        <v/>
      </c>
      <c r="ED49" t="str">
        <v/>
      </c>
      <c r="EE49" t="str">
        <f>IF(INPUT!A76 = "", "",EC49 +EE48)</f>
        <v/>
      </c>
      <c r="EF49" t="str">
        <f>IF(INPUT!A76 = "", "",EC49*ED49+EF48)</f>
        <v/>
      </c>
      <c r="EG49" s="210" t="str">
        <f>IF(INPUT!A75 = "", "", EE48/MAX($EE$3:$EE$104))</f>
        <v/>
      </c>
      <c r="EH49" s="210" t="str">
        <f>IF(INPUT!A75 = "", "", EF48/MAX($EF$3:$EF$104))</f>
        <v/>
      </c>
      <c r="EI49" s="311" t="str">
        <f>IF(INPUT!A76 = "", "", (EG50-EG49) * (EH50+EH49) / 2 )</f>
        <v/>
      </c>
      <c r="EK49" s="310" t="str">
        <f>IF(INPUT!A76 = "", "", OUTPUT!E50)</f>
        <v/>
      </c>
      <c r="EL49" t="str">
        <f>IF(INPUT!A76 = "", "", OUTPUT!N50)</f>
        <v/>
      </c>
      <c r="EM49" t="str">
        <v/>
      </c>
      <c r="EN49" t="str">
        <v/>
      </c>
      <c r="EO49" t="str">
        <f>IF(INPUT!A76 = "", "", EM49 + EO48)</f>
        <v/>
      </c>
      <c r="EP49" t="str">
        <f>IF(INPUT!A76 = "", "", EN49*EM49+EP48)</f>
        <v/>
      </c>
      <c r="EQ49" s="210" t="str">
        <f>IF(INPUT!A75 = "", "", EO48/MAX($EO$3:$EO$104))</f>
        <v/>
      </c>
      <c r="ER49" s="210" t="str">
        <f>IF(INPUT!A75 = "", "", EP48/MAX($EP$3:$EP$104))</f>
        <v/>
      </c>
      <c r="ES49" s="311" t="str">
        <f>IF(INPUT!A76 = "", "", (EQ50-EQ49) * (ER50+ER49) / 2 )</f>
        <v/>
      </c>
      <c r="EU49" s="310" t="str">
        <f>IF(INPUT!A76 = "", "", OUTPUT!I50)</f>
        <v/>
      </c>
      <c r="EV49" t="str">
        <f>IF(INPUT!A76 = "", "", OUTPUT!R50)</f>
        <v/>
      </c>
      <c r="EW49" t="str">
        <v/>
      </c>
      <c r="EX49" t="str">
        <v/>
      </c>
      <c r="EY49" t="str">
        <f>IF(INPUT!A76 = "", "", EW49 + EY48)</f>
        <v/>
      </c>
      <c r="EZ49" t="str">
        <f>IF(INPUT!A76 = "", "", EX49*EW49+EZ48)</f>
        <v/>
      </c>
      <c r="FA49" s="210" t="str">
        <f>IF(INPUT!A75 = "", "", EY48/MAX($EY$3:$EY$104))</f>
        <v/>
      </c>
      <c r="FB49" s="210" t="str">
        <f>IF(INPUT!A75 = "", "", EZ48/MAX($EZ$3:$EZ$104))</f>
        <v/>
      </c>
      <c r="FC49" s="311" t="str">
        <f>IF(INPUT!A76 = "", "", (FA50-FA49) * (FB50+FB49) / 2 )</f>
        <v/>
      </c>
      <c r="FE49" s="310" t="str">
        <f>IF(INPUT!A76 = "", "", OUTPUT!E50)</f>
        <v/>
      </c>
      <c r="FF49" t="str">
        <f>IF(INPUT!A76 = "", "", OUTPUT!L50)</f>
        <v/>
      </c>
      <c r="FG49" t="str">
        <v/>
      </c>
      <c r="FH49" t="str">
        <v/>
      </c>
      <c r="FI49" t="str">
        <f>IF(INPUT!A76 = "", "", FG49+FI48)</f>
        <v/>
      </c>
      <c r="FJ49" t="str">
        <f>IF(INPUT!A76 = "", "", FH49*FG49 + FJ48)</f>
        <v/>
      </c>
      <c r="FK49" s="210" t="str">
        <f>IF(INPUT!A75 = "", "", FI48/MAX($FI$3:$FI$103))</f>
        <v/>
      </c>
      <c r="FL49" s="210" t="str">
        <f>IF(INPUT!A75 = "", "", FJ48/MAX($FJ$3:$FJ$103))</f>
        <v/>
      </c>
      <c r="FM49" s="311" t="str">
        <f>IF(INPUT!A76 = "", "", (FK50-FK49) * (FL50+FL49) / 2 )</f>
        <v/>
      </c>
      <c r="FO49" s="310" t="str">
        <f>IF(INPUT!A76 = "", "", OUTPUT!I50)</f>
        <v/>
      </c>
      <c r="FP49" t="str">
        <f>IF(INPUT!A76 = "", "", OUTPUT!L50)</f>
        <v/>
      </c>
      <c r="FQ49" t="str">
        <v/>
      </c>
      <c r="FR49" t="str">
        <v/>
      </c>
      <c r="FS49" t="str">
        <f>IF(INPUT!A76 = "", "", FQ49+FS48)</f>
        <v/>
      </c>
      <c r="FT49" t="str">
        <f>IF(INPUT!A76 = "", "", FR49*FQ49 + FT48)</f>
        <v/>
      </c>
      <c r="FU49" s="210" t="str">
        <f>IF(INPUT!A75 = "", "", FS48/MAX($FS$3:$FS$104))</f>
        <v/>
      </c>
      <c r="FV49" s="210" t="str">
        <f>IF(INPUT!A75 = "", "", FT48/MAX($FT$3:$FT$104))</f>
        <v/>
      </c>
      <c r="FW49" s="311" t="str">
        <f>IF(INPUT!A76 = "", "", (FU50-FU49) * (FV50+FV49) / 2 )</f>
        <v/>
      </c>
      <c r="FY49" s="310" t="str">
        <f>IF(INPUT!A76 = "", "", OUTPUT!L50)</f>
        <v/>
      </c>
      <c r="FZ49" t="str">
        <f>IF(INPUT!A76 = "", "",  OUTPUT!N50 )</f>
        <v/>
      </c>
      <c r="GA49" t="str">
        <f>IF(INPUT!A76 = "", "",  OUTPUT!R50 )</f>
        <v/>
      </c>
      <c r="GB49" s="311" t="str">
        <f>IF(INPUT!A76 = "", "", OUTPUT!M50)</f>
        <v/>
      </c>
      <c r="GC49" t="str">
        <f>IF(INPUT!A76 = "", "", OUTPUT!E50*OUTPUT!L50)</f>
        <v/>
      </c>
      <c r="GD49" t="str">
        <f>IF(INPUT!A76 = "", "", OUTPUT!E50*OUTPUT!N50)</f>
        <v/>
      </c>
      <c r="GE49" s="311" t="str">
        <f>IF(INPUT!A76 = "", "", OUTPUT!E50*OUTPUT!M50)</f>
        <v/>
      </c>
      <c r="GF49" t="str">
        <f>IF(INPUT!A76 = "", "", OUTPUT!I50*OUTPUT!L50)</f>
        <v/>
      </c>
      <c r="GG49" t="str">
        <f>IF(INPUT!A76 = "", "", OUTPUT!I50*OUTPUT!R50)</f>
        <v/>
      </c>
      <c r="GH49" s="311" t="str">
        <f>IF(INPUT!A76 = "", "", OUTPUT!I50*OUTPUT!M50)</f>
        <v/>
      </c>
    </row>
    <row r="50" spans="32:190" x14ac:dyDescent="0.35">
      <c r="AF50" s="5">
        <f>DSS!CG50</f>
        <v>0</v>
      </c>
      <c r="AG50" s="5">
        <f>DSS!CH50</f>
        <v>0</v>
      </c>
      <c r="AH50" s="5">
        <f>DSS!CI50</f>
        <v>0</v>
      </c>
      <c r="AI50" s="5">
        <f>DSS!CJ50</f>
        <v>0</v>
      </c>
      <c r="AJ50" s="5">
        <f>DSS!CK50</f>
        <v>0</v>
      </c>
      <c r="AK50" s="5">
        <f>DSS!CL50</f>
        <v>0</v>
      </c>
      <c r="AL50" s="5">
        <f>DSS!CM50</f>
        <v>0</v>
      </c>
      <c r="AM50">
        <f t="shared" si="28"/>
        <v>0</v>
      </c>
      <c r="AN50" s="5">
        <f t="shared" si="6"/>
        <v>0</v>
      </c>
      <c r="AO50">
        <f t="shared" si="29"/>
        <v>0</v>
      </c>
      <c r="AP50">
        <f t="shared" si="7"/>
        <v>0</v>
      </c>
      <c r="AQ50" s="180">
        <f t="shared" si="14"/>
        <v>0</v>
      </c>
      <c r="AR50" s="180" t="str">
        <f t="shared" si="8"/>
        <v/>
      </c>
      <c r="AS50" s="178"/>
      <c r="AT50" t="str">
        <f t="shared" si="9"/>
        <v/>
      </c>
      <c r="AU50" s="181"/>
      <c r="AV50" t="str">
        <f t="shared" si="10"/>
        <v/>
      </c>
      <c r="AX50" s="180">
        <f t="shared" si="11"/>
        <v>0</v>
      </c>
      <c r="AY50" s="180" t="str">
        <f t="shared" si="12"/>
        <v/>
      </c>
      <c r="AZ50" s="178"/>
      <c r="BB50" t="str">
        <f t="shared" si="15"/>
        <v/>
      </c>
      <c r="BC50" s="181"/>
      <c r="BF50" t="str">
        <f t="shared" si="16"/>
        <v/>
      </c>
      <c r="CK50" s="113" t="str">
        <f>IF(INPUT!A77 = "", "", INPUT!A77)</f>
        <v/>
      </c>
      <c r="CL50" t="str">
        <f>IF(INPUT!A77 = "", "", DSS!S50)</f>
        <v/>
      </c>
      <c r="CM50" t="str">
        <f>IF(INPUT!A77 = "", "",MIN(DSS!F50:G50))</f>
        <v/>
      </c>
      <c r="CN50" t="str">
        <f>IF(INPUT!A77 = "", "",DSS!I50)</f>
        <v/>
      </c>
      <c r="CO50" t="str">
        <f>IF(INPUT!A77 = "", "",DSS!H50)</f>
        <v/>
      </c>
      <c r="CP50" s="112" t="str">
        <f>IF(INPUT!A77 = "", "",AVERAGE(DSS!J50:L50))</f>
        <v/>
      </c>
      <c r="CQ50" s="112"/>
      <c r="CR50" t="str">
        <f>IF(INPUT!A77 = "", "",DSS!T50)</f>
        <v/>
      </c>
      <c r="CS50">
        <v>5</v>
      </c>
      <c r="CT50">
        <v>5</v>
      </c>
      <c r="CU50">
        <v>5</v>
      </c>
      <c r="CV50" s="112">
        <v>5</v>
      </c>
      <c r="CX50" t="str">
        <f>IF(INPUT!B77 = "", "", INPUT!B77)</f>
        <v/>
      </c>
      <c r="CY50" t="str">
        <f>IF(INPUT!B77 = "", "", INPUT!I77)</f>
        <v/>
      </c>
      <c r="CZ50" t="str">
        <f>IF(INPUT!B77 = "", "", INPUT!B77)</f>
        <v/>
      </c>
      <c r="DA50" t="str">
        <f>IF(INPUT!B77 = "", "", DSS!BS50)</f>
        <v/>
      </c>
      <c r="DB50" t="str">
        <v/>
      </c>
      <c r="DC50" t="str">
        <v/>
      </c>
      <c r="DD50" t="str">
        <v/>
      </c>
      <c r="DE50" t="str">
        <v/>
      </c>
      <c r="DF50" s="59" t="str">
        <f>IF(INPUT!B77 = "", "",DB50+DF49)</f>
        <v/>
      </c>
      <c r="DG50" t="str">
        <f>IF(INPUT!B77 = "", "", DB50*DC50+DG49)</f>
        <v/>
      </c>
      <c r="DH50" t="str">
        <f>IF(INPUT!B77 = "", "", DD50+DH49)</f>
        <v/>
      </c>
      <c r="DI50" t="str">
        <f>IF(INPUT!B77 = "", "", DD50*DE50+DI49)</f>
        <v/>
      </c>
      <c r="DJ50" s="210" t="str">
        <f>IF(INPUT!B76 = "", "", DF49/MAX($DF$3:$DF$104))</f>
        <v/>
      </c>
      <c r="DK50" s="210" t="str">
        <f>IF(INPUT!B76 = "", "", DG49/MAX($DG$3:$DG$104))</f>
        <v/>
      </c>
      <c r="DL50" s="210" t="str">
        <f>IF(INPUT!B76 = "", "", DH49/MAX($DH$3:$DH$104))</f>
        <v/>
      </c>
      <c r="DM50" s="210" t="str">
        <f>IF(INPUT!B76 = "", "", DI49/MAX($DI$3:$DI$104))</f>
        <v/>
      </c>
      <c r="DN50" t="str">
        <f>IF(INPUT!B77 = "", "", (DJ51-DJ50)*(DK51+DK50)/2)</f>
        <v/>
      </c>
      <c r="DO50" t="str">
        <f>IF(INPUT!B77 = "", "", (DL51-DL50)*(DM51+DM50)/2)</f>
        <v/>
      </c>
      <c r="DQ50" s="310" t="str">
        <f>IF(INPUT!A77 = "", "", INPUT!B77)</f>
        <v/>
      </c>
      <c r="DR50" t="str">
        <f>IF(INPUT!A77 = "", "", OUTPUT!D51*OUTPUT!L51 +OUTPUT!E51*OUTPUT!N51)</f>
        <v/>
      </c>
      <c r="DS50" t="str">
        <v/>
      </c>
      <c r="DT50" t="str">
        <v/>
      </c>
      <c r="DU50" t="str">
        <f>IF(INPUT!A77 = "", "", DS50+DU49)</f>
        <v/>
      </c>
      <c r="DV50" t="str">
        <f>IF(INPUT!A77 = "", "", DS50*DT50+DV49)</f>
        <v/>
      </c>
      <c r="DW50" s="210" t="str">
        <f>IF(INPUT!A76 = "", "", DU49/MAX($DU$3:$DU$104))</f>
        <v/>
      </c>
      <c r="DX50" s="210" t="str">
        <f>IF(INPUT!B76 = "", "", DV49/MAX($DV$3:$DV$104))</f>
        <v/>
      </c>
      <c r="DY50" s="311" t="str">
        <f>IF(INPUT!A77 = "", "", (DW51-DW50) * (DX51+DX50) / 2 )</f>
        <v/>
      </c>
      <c r="EA50" s="310" t="str">
        <f>IF(INPUT!A77 = "", "", INPUT!B77)</f>
        <v/>
      </c>
      <c r="EB50" t="str">
        <f>IF(INPUT!A77 = "", "", OUTPUT!H51*OUTPUT!L51 + OUTPUT!I51*OUTPUT!R51)</f>
        <v/>
      </c>
      <c r="EC50" t="str">
        <v/>
      </c>
      <c r="ED50" t="str">
        <v/>
      </c>
      <c r="EE50" t="str">
        <f>IF(INPUT!A77 = "", "",EC50 +EE49)</f>
        <v/>
      </c>
      <c r="EF50" t="str">
        <f>IF(INPUT!A77 = "", "",EC50*ED50+EF49)</f>
        <v/>
      </c>
      <c r="EG50" s="210" t="str">
        <f>IF(INPUT!A76 = "", "", EE49/MAX($EE$3:$EE$104))</f>
        <v/>
      </c>
      <c r="EH50" s="210" t="str">
        <f>IF(INPUT!A76 = "", "", EF49/MAX($EF$3:$EF$104))</f>
        <v/>
      </c>
      <c r="EI50" s="311" t="str">
        <f>IF(INPUT!A77 = "", "", (EG51-EG50) * (EH51+EH50) / 2 )</f>
        <v/>
      </c>
      <c r="EK50" s="310" t="str">
        <f>IF(INPUT!A77 = "", "", OUTPUT!E51)</f>
        <v/>
      </c>
      <c r="EL50" t="str">
        <f>IF(INPUT!A77 = "", "", OUTPUT!N51)</f>
        <v/>
      </c>
      <c r="EM50" t="str">
        <v/>
      </c>
      <c r="EN50" t="str">
        <v/>
      </c>
      <c r="EO50" t="str">
        <f>IF(INPUT!A77 = "", "", EM50 + EO49)</f>
        <v/>
      </c>
      <c r="EP50" t="str">
        <f>IF(INPUT!A77 = "", "", EN50*EM50+EP49)</f>
        <v/>
      </c>
      <c r="EQ50" s="210" t="str">
        <f>IF(INPUT!A76 = "", "", EO49/MAX($EO$3:$EO$104))</f>
        <v/>
      </c>
      <c r="ER50" s="210" t="str">
        <f>IF(INPUT!A76 = "", "", EP49/MAX($EP$3:$EP$104))</f>
        <v/>
      </c>
      <c r="ES50" s="311" t="str">
        <f>IF(INPUT!A77 = "", "", (EQ51-EQ50) * (ER51+ER50) / 2 )</f>
        <v/>
      </c>
      <c r="EU50" s="310" t="str">
        <f>IF(INPUT!A77 = "", "", OUTPUT!I51)</f>
        <v/>
      </c>
      <c r="EV50" t="str">
        <f>IF(INPUT!A77 = "", "", OUTPUT!R51)</f>
        <v/>
      </c>
      <c r="EW50" t="str">
        <v/>
      </c>
      <c r="EX50" t="str">
        <v/>
      </c>
      <c r="EY50" t="str">
        <f>IF(INPUT!A77 = "", "", EW50 + EY49)</f>
        <v/>
      </c>
      <c r="EZ50" t="str">
        <f>IF(INPUT!A77 = "", "", EX50*EW50+EZ49)</f>
        <v/>
      </c>
      <c r="FA50" s="210" t="str">
        <f>IF(INPUT!A76 = "", "", EY49/MAX($EY$3:$EY$104))</f>
        <v/>
      </c>
      <c r="FB50" s="210" t="str">
        <f>IF(INPUT!A76 = "", "", EZ49/MAX($EZ$3:$EZ$104))</f>
        <v/>
      </c>
      <c r="FC50" s="311" t="str">
        <f>IF(INPUT!A77 = "", "", (FA51-FA50) * (FB51+FB50) / 2 )</f>
        <v/>
      </c>
      <c r="FE50" s="310" t="str">
        <f>IF(INPUT!A77 = "", "", OUTPUT!E51)</f>
        <v/>
      </c>
      <c r="FF50" t="str">
        <f>IF(INPUT!A77 = "", "", OUTPUT!L51)</f>
        <v/>
      </c>
      <c r="FG50" t="str">
        <v/>
      </c>
      <c r="FH50" t="str">
        <v/>
      </c>
      <c r="FI50" t="str">
        <f>IF(INPUT!A77 = "", "", FG50+FI49)</f>
        <v/>
      </c>
      <c r="FJ50" t="str">
        <f>IF(INPUT!A77 = "", "", FH50*FG50 + FJ49)</f>
        <v/>
      </c>
      <c r="FK50" s="210" t="str">
        <f>IF(INPUT!A76 = "", "", FI49/MAX($FI$3:$FI$103))</f>
        <v/>
      </c>
      <c r="FL50" s="210" t="str">
        <f>IF(INPUT!A76 = "", "", FJ49/MAX($FJ$3:$FJ$103))</f>
        <v/>
      </c>
      <c r="FM50" s="311" t="str">
        <f>IF(INPUT!A77 = "", "", (FK51-FK50) * (FL51+FL50) / 2 )</f>
        <v/>
      </c>
      <c r="FO50" s="310" t="str">
        <f>IF(INPUT!A77 = "", "", OUTPUT!I51)</f>
        <v/>
      </c>
      <c r="FP50" t="str">
        <f>IF(INPUT!A77 = "", "", OUTPUT!L51)</f>
        <v/>
      </c>
      <c r="FQ50" t="str">
        <v/>
      </c>
      <c r="FR50" t="str">
        <v/>
      </c>
      <c r="FS50" t="str">
        <f>IF(INPUT!A77 = "", "", FQ50+FS49)</f>
        <v/>
      </c>
      <c r="FT50" t="str">
        <f>IF(INPUT!A77 = "", "", FR50*FQ50 + FT49)</f>
        <v/>
      </c>
      <c r="FU50" s="210" t="str">
        <f>IF(INPUT!A76 = "", "", FS49/MAX($FS$3:$FS$104))</f>
        <v/>
      </c>
      <c r="FV50" s="210" t="str">
        <f>IF(INPUT!A76 = "", "", FT49/MAX($FT$3:$FT$104))</f>
        <v/>
      </c>
      <c r="FW50" s="311" t="str">
        <f>IF(INPUT!A77 = "", "", (FU51-FU50) * (FV51+FV50) / 2 )</f>
        <v/>
      </c>
      <c r="FY50" s="310" t="str">
        <f>IF(INPUT!A77 = "", "", OUTPUT!L51)</f>
        <v/>
      </c>
      <c r="FZ50" t="str">
        <f>IF(INPUT!A77 = "", "",  OUTPUT!N51 )</f>
        <v/>
      </c>
      <c r="GA50" t="str">
        <f>IF(INPUT!A77 = "", "",  OUTPUT!R51 )</f>
        <v/>
      </c>
      <c r="GB50" s="311" t="str">
        <f>IF(INPUT!A77 = "", "", OUTPUT!M51)</f>
        <v/>
      </c>
      <c r="GC50" t="str">
        <f>IF(INPUT!A77 = "", "", OUTPUT!E51*OUTPUT!L51)</f>
        <v/>
      </c>
      <c r="GD50" t="str">
        <f>IF(INPUT!A77 = "", "", OUTPUT!E51*OUTPUT!N51)</f>
        <v/>
      </c>
      <c r="GE50" s="311" t="str">
        <f>IF(INPUT!A77 = "", "", OUTPUT!E51*OUTPUT!M51)</f>
        <v/>
      </c>
      <c r="GF50" t="str">
        <f>IF(INPUT!A77 = "", "", OUTPUT!I51*OUTPUT!L51)</f>
        <v/>
      </c>
      <c r="GG50" t="str">
        <f>IF(INPUT!A77 = "", "", OUTPUT!I51*OUTPUT!R51)</f>
        <v/>
      </c>
      <c r="GH50" s="311" t="str">
        <f>IF(INPUT!A77 = "", "", OUTPUT!I51*OUTPUT!M51)</f>
        <v/>
      </c>
    </row>
    <row r="51" spans="32:190" x14ac:dyDescent="0.35">
      <c r="AF51" s="5">
        <f>DSS!CG51</f>
        <v>0</v>
      </c>
      <c r="AG51" s="5">
        <f>DSS!CH51</f>
        <v>0</v>
      </c>
      <c r="AH51" s="5">
        <f>DSS!CI51</f>
        <v>0</v>
      </c>
      <c r="AI51" s="5">
        <f>DSS!CJ51</f>
        <v>0</v>
      </c>
      <c r="AJ51" s="5">
        <f>DSS!CK51</f>
        <v>0</v>
      </c>
      <c r="AK51" s="5">
        <f>DSS!CL51</f>
        <v>0</v>
      </c>
      <c r="AL51" s="5">
        <f>DSS!CM51</f>
        <v>0</v>
      </c>
      <c r="AM51">
        <f t="shared" si="28"/>
        <v>0</v>
      </c>
      <c r="AN51" s="5">
        <f t="shared" si="6"/>
        <v>0</v>
      </c>
      <c r="AO51">
        <f t="shared" si="29"/>
        <v>0</v>
      </c>
      <c r="AP51">
        <f t="shared" si="7"/>
        <v>0</v>
      </c>
      <c r="AQ51" s="180">
        <f t="shared" si="14"/>
        <v>0</v>
      </c>
      <c r="AR51" s="180" t="str">
        <f t="shared" si="8"/>
        <v/>
      </c>
      <c r="AS51" s="178"/>
      <c r="AT51" t="str">
        <f t="shared" si="9"/>
        <v/>
      </c>
      <c r="AU51" s="181"/>
      <c r="AV51" t="str">
        <f t="shared" si="10"/>
        <v/>
      </c>
      <c r="AX51" s="180">
        <f t="shared" si="11"/>
        <v>0</v>
      </c>
      <c r="AY51" s="180" t="str">
        <f t="shared" si="12"/>
        <v/>
      </c>
      <c r="AZ51" s="178"/>
      <c r="BB51" t="str">
        <f t="shared" si="15"/>
        <v/>
      </c>
      <c r="BC51" s="181"/>
      <c r="BF51" t="str">
        <f t="shared" si="16"/>
        <v/>
      </c>
      <c r="CK51" s="113" t="str">
        <f>IF(INPUT!A78 = "", "", INPUT!A78)</f>
        <v/>
      </c>
      <c r="CL51" t="str">
        <f>IF(INPUT!A78 = "", "", DSS!S51)</f>
        <v/>
      </c>
      <c r="CM51" t="str">
        <f>IF(INPUT!A78 = "", "",MIN(DSS!F51:G51))</f>
        <v/>
      </c>
      <c r="CN51" t="str">
        <f>IF(INPUT!A78 = "", "",DSS!I51)</f>
        <v/>
      </c>
      <c r="CO51" t="str">
        <f>IF(INPUT!A78 = "", "",DSS!H51)</f>
        <v/>
      </c>
      <c r="CP51" s="112" t="str">
        <f>IF(INPUT!A78 = "", "",AVERAGE(DSS!J51:L51))</f>
        <v/>
      </c>
      <c r="CQ51" s="112"/>
      <c r="CR51" t="str">
        <f>IF(INPUT!A78 = "", "",DSS!T51)</f>
        <v/>
      </c>
      <c r="CS51">
        <v>5</v>
      </c>
      <c r="CT51">
        <v>5</v>
      </c>
      <c r="CU51">
        <v>5</v>
      </c>
      <c r="CV51" s="112">
        <v>5</v>
      </c>
      <c r="CX51" t="str">
        <f>IF(INPUT!B78 = "", "", INPUT!B78)</f>
        <v/>
      </c>
      <c r="CY51" t="str">
        <f>IF(INPUT!B78 = "", "", INPUT!I78)</f>
        <v/>
      </c>
      <c r="CZ51" t="str">
        <f>IF(INPUT!B78 = "", "", INPUT!B78)</f>
        <v/>
      </c>
      <c r="DA51" t="str">
        <f>IF(INPUT!B78 = "", "", DSS!BS51)</f>
        <v/>
      </c>
      <c r="DB51" t="str">
        <v/>
      </c>
      <c r="DC51" t="str">
        <v/>
      </c>
      <c r="DD51" t="str">
        <v/>
      </c>
      <c r="DE51" t="str">
        <v/>
      </c>
      <c r="DF51" s="59" t="str">
        <f>IF(INPUT!B78 = "", "",DB51+DF50)</f>
        <v/>
      </c>
      <c r="DG51" t="str">
        <f>IF(INPUT!B78 = "", "", DB51*DC51+DG50)</f>
        <v/>
      </c>
      <c r="DH51" t="str">
        <f>IF(INPUT!B78 = "", "", DD51+DH50)</f>
        <v/>
      </c>
      <c r="DI51" t="str">
        <f>IF(INPUT!B78 = "", "", DD51*DE51+DI50)</f>
        <v/>
      </c>
      <c r="DJ51" s="210" t="str">
        <f>IF(INPUT!B77 = "", "", DF50/MAX($DF$3:$DF$104))</f>
        <v/>
      </c>
      <c r="DK51" s="210" t="str">
        <f>IF(INPUT!B77 = "", "", DG50/MAX($DG$3:$DG$104))</f>
        <v/>
      </c>
      <c r="DL51" s="210" t="str">
        <f>IF(INPUT!B77 = "", "", DH50/MAX($DH$3:$DH$104))</f>
        <v/>
      </c>
      <c r="DM51" s="210" t="str">
        <f>IF(INPUT!B77 = "", "", DI50/MAX($DI$3:$DI$104))</f>
        <v/>
      </c>
      <c r="DN51" t="str">
        <f>IF(INPUT!B78 = "", "", (DJ52-DJ51)*(DK52+DK51)/2)</f>
        <v/>
      </c>
      <c r="DO51" t="str">
        <f>IF(INPUT!B78 = "", "", (DL52-DL51)*(DM52+DM51)/2)</f>
        <v/>
      </c>
      <c r="DQ51" s="310" t="str">
        <f>IF(INPUT!A78 = "", "", INPUT!B78)</f>
        <v/>
      </c>
      <c r="DR51" t="str">
        <f>IF(INPUT!A78 = "", "", OUTPUT!D52*OUTPUT!L52 +OUTPUT!E52*OUTPUT!N52)</f>
        <v/>
      </c>
      <c r="DS51" t="str">
        <v/>
      </c>
      <c r="DT51" t="str">
        <v/>
      </c>
      <c r="DU51" t="str">
        <f>IF(INPUT!A78 = "", "", DS51+DU50)</f>
        <v/>
      </c>
      <c r="DV51" t="str">
        <f>IF(INPUT!A78 = "", "", DS51*DT51+DV50)</f>
        <v/>
      </c>
      <c r="DW51" s="210" t="str">
        <f>IF(INPUT!A77 = "", "", DU50/MAX($DU$3:$DU$104))</f>
        <v/>
      </c>
      <c r="DX51" s="210" t="str">
        <f>IF(INPUT!B77 = "", "", DV50/MAX($DV$3:$DV$104))</f>
        <v/>
      </c>
      <c r="DY51" s="311" t="str">
        <f>IF(INPUT!A78 = "", "", (DW52-DW51) * (DX52+DX51) / 2 )</f>
        <v/>
      </c>
      <c r="EA51" s="310" t="str">
        <f>IF(INPUT!A78 = "", "", INPUT!B78)</f>
        <v/>
      </c>
      <c r="EB51" t="str">
        <f>IF(INPUT!A78 = "", "", OUTPUT!H52*OUTPUT!L52 + OUTPUT!I52*OUTPUT!R52)</f>
        <v/>
      </c>
      <c r="EC51" t="str">
        <v/>
      </c>
      <c r="ED51" t="str">
        <v/>
      </c>
      <c r="EE51" t="str">
        <f>IF(INPUT!A78 = "", "",EC51 +EE50)</f>
        <v/>
      </c>
      <c r="EF51" t="str">
        <f>IF(INPUT!A78 = "", "",EC51*ED51+EF50)</f>
        <v/>
      </c>
      <c r="EG51" s="210" t="str">
        <f>IF(INPUT!A77 = "", "", EE50/MAX($EE$3:$EE$104))</f>
        <v/>
      </c>
      <c r="EH51" s="210" t="str">
        <f>IF(INPUT!A77 = "", "", EF50/MAX($EF$3:$EF$104))</f>
        <v/>
      </c>
      <c r="EI51" s="311" t="str">
        <f>IF(INPUT!A78 = "", "", (EG52-EG51) * (EH52+EH51) / 2 )</f>
        <v/>
      </c>
      <c r="EK51" s="310" t="str">
        <f>IF(INPUT!A78 = "", "", OUTPUT!E52)</f>
        <v/>
      </c>
      <c r="EL51" t="str">
        <f>IF(INPUT!A78 = "", "", OUTPUT!N52)</f>
        <v/>
      </c>
      <c r="EM51" t="str">
        <v/>
      </c>
      <c r="EN51" t="str">
        <v/>
      </c>
      <c r="EO51" t="str">
        <f>IF(INPUT!A78 = "", "", EM51 + EO50)</f>
        <v/>
      </c>
      <c r="EP51" t="str">
        <f>IF(INPUT!A78 = "", "", EN51*EM51+EP50)</f>
        <v/>
      </c>
      <c r="EQ51" s="210" t="str">
        <f>IF(INPUT!A77 = "", "", EO50/MAX($EO$3:$EO$104))</f>
        <v/>
      </c>
      <c r="ER51" s="210" t="str">
        <f>IF(INPUT!A77 = "", "", EP50/MAX($EP$3:$EP$104))</f>
        <v/>
      </c>
      <c r="ES51" s="311" t="str">
        <f>IF(INPUT!A78 = "", "", (EQ52-EQ51) * (ER52+ER51) / 2 )</f>
        <v/>
      </c>
      <c r="EU51" s="310" t="str">
        <f>IF(INPUT!A78 = "", "", OUTPUT!I52)</f>
        <v/>
      </c>
      <c r="EV51" t="str">
        <f>IF(INPUT!A78 = "", "", OUTPUT!R52)</f>
        <v/>
      </c>
      <c r="EW51" t="str">
        <v/>
      </c>
      <c r="EX51" t="str">
        <v/>
      </c>
      <c r="EY51" t="str">
        <f>IF(INPUT!A78 = "", "", EW51 + EY50)</f>
        <v/>
      </c>
      <c r="EZ51" t="str">
        <f>IF(INPUT!A78 = "", "", EX51*EW51+EZ50)</f>
        <v/>
      </c>
      <c r="FA51" s="210" t="str">
        <f>IF(INPUT!A77 = "", "", EY50/MAX($EY$3:$EY$104))</f>
        <v/>
      </c>
      <c r="FB51" s="210" t="str">
        <f>IF(INPUT!A77 = "", "", EZ50/MAX($EZ$3:$EZ$104))</f>
        <v/>
      </c>
      <c r="FC51" s="311" t="str">
        <f>IF(INPUT!A78 = "", "", (FA52-FA51) * (FB52+FB51) / 2 )</f>
        <v/>
      </c>
      <c r="FE51" s="310" t="str">
        <f>IF(INPUT!A78 = "", "", OUTPUT!E52)</f>
        <v/>
      </c>
      <c r="FF51" t="str">
        <f>IF(INPUT!A78 = "", "", OUTPUT!L52)</f>
        <v/>
      </c>
      <c r="FG51" t="str">
        <v/>
      </c>
      <c r="FH51" t="str">
        <v/>
      </c>
      <c r="FI51" t="str">
        <f>IF(INPUT!A78 = "", "", FG51+FI50)</f>
        <v/>
      </c>
      <c r="FJ51" t="str">
        <f>IF(INPUT!A78 = "", "", FH51*FG51 + FJ50)</f>
        <v/>
      </c>
      <c r="FK51" s="210" t="str">
        <f>IF(INPUT!A77 = "", "", FI50/MAX($FI$3:$FI$103))</f>
        <v/>
      </c>
      <c r="FL51" s="210" t="str">
        <f>IF(INPUT!A77 = "", "", FJ50/MAX($FJ$3:$FJ$103))</f>
        <v/>
      </c>
      <c r="FM51" s="311" t="str">
        <f>IF(INPUT!A78 = "", "", (FK52-FK51) * (FL52+FL51) / 2 )</f>
        <v/>
      </c>
      <c r="FO51" s="310" t="str">
        <f>IF(INPUT!A78 = "", "", OUTPUT!I52)</f>
        <v/>
      </c>
      <c r="FP51" t="str">
        <f>IF(INPUT!A78 = "", "", OUTPUT!L52)</f>
        <v/>
      </c>
      <c r="FQ51" t="str">
        <v/>
      </c>
      <c r="FR51" t="str">
        <v/>
      </c>
      <c r="FS51" t="str">
        <f>IF(INPUT!A78 = "", "", FQ51+FS50)</f>
        <v/>
      </c>
      <c r="FT51" t="str">
        <f>IF(INPUT!A78 = "", "", FR51*FQ51 + FT50)</f>
        <v/>
      </c>
      <c r="FU51" s="210" t="str">
        <f>IF(INPUT!A77 = "", "", FS50/MAX($FS$3:$FS$104))</f>
        <v/>
      </c>
      <c r="FV51" s="210" t="str">
        <f>IF(INPUT!A77 = "", "", FT50/MAX($FT$3:$FT$104))</f>
        <v/>
      </c>
      <c r="FW51" s="311" t="str">
        <f>IF(INPUT!A78 = "", "", (FU52-FU51) * (FV52+FV51) / 2 )</f>
        <v/>
      </c>
      <c r="FY51" s="310" t="str">
        <f>IF(INPUT!A78 = "", "", OUTPUT!L52)</f>
        <v/>
      </c>
      <c r="FZ51" t="str">
        <f>IF(INPUT!A78 = "", "",  OUTPUT!N52 )</f>
        <v/>
      </c>
      <c r="GA51" t="str">
        <f>IF(INPUT!A78 = "", "",  OUTPUT!R52 )</f>
        <v/>
      </c>
      <c r="GB51" s="311" t="str">
        <f>IF(INPUT!A78 = "", "", OUTPUT!M52)</f>
        <v/>
      </c>
      <c r="GC51" t="str">
        <f>IF(INPUT!A78 = "", "", OUTPUT!E52*OUTPUT!L52)</f>
        <v/>
      </c>
      <c r="GD51" t="str">
        <f>IF(INPUT!A78 = "", "", OUTPUT!E52*OUTPUT!N52)</f>
        <v/>
      </c>
      <c r="GE51" s="311" t="str">
        <f>IF(INPUT!A78 = "", "", OUTPUT!E52*OUTPUT!M52)</f>
        <v/>
      </c>
      <c r="GF51" t="str">
        <f>IF(INPUT!A78 = "", "", OUTPUT!I52*OUTPUT!L52)</f>
        <v/>
      </c>
      <c r="GG51" t="str">
        <f>IF(INPUT!A78 = "", "", OUTPUT!I52*OUTPUT!R52)</f>
        <v/>
      </c>
      <c r="GH51" s="311" t="str">
        <f>IF(INPUT!A78 = "", "", OUTPUT!I52*OUTPUT!M52)</f>
        <v/>
      </c>
    </row>
    <row r="52" spans="32:190" x14ac:dyDescent="0.35">
      <c r="AF52" s="5">
        <f>DSS!CG52</f>
        <v>0</v>
      </c>
      <c r="AG52" s="5">
        <f>DSS!CH52</f>
        <v>0</v>
      </c>
      <c r="AH52" s="5">
        <f>DSS!CI52</f>
        <v>0</v>
      </c>
      <c r="AI52" s="5">
        <f>DSS!CJ52</f>
        <v>0</v>
      </c>
      <c r="AJ52" s="5">
        <f>DSS!CK52</f>
        <v>0</v>
      </c>
      <c r="AK52" s="5">
        <f>DSS!CL52</f>
        <v>0</v>
      </c>
      <c r="AL52" s="5">
        <f>DSS!CM52</f>
        <v>0</v>
      </c>
      <c r="AM52">
        <f t="shared" si="28"/>
        <v>0</v>
      </c>
      <c r="AN52" s="5">
        <f t="shared" si="6"/>
        <v>0</v>
      </c>
      <c r="AO52">
        <f t="shared" si="29"/>
        <v>0</v>
      </c>
      <c r="AP52">
        <f t="shared" si="7"/>
        <v>0</v>
      </c>
      <c r="AQ52" s="180">
        <f t="shared" si="14"/>
        <v>0</v>
      </c>
      <c r="AR52" s="180" t="str">
        <f t="shared" si="8"/>
        <v/>
      </c>
      <c r="AS52" s="178"/>
      <c r="AT52" t="str">
        <f t="shared" si="9"/>
        <v/>
      </c>
      <c r="AU52" s="181"/>
      <c r="AV52" t="str">
        <f t="shared" si="10"/>
        <v/>
      </c>
      <c r="AX52" s="180">
        <f t="shared" si="11"/>
        <v>0</v>
      </c>
      <c r="AY52" s="180" t="str">
        <f t="shared" si="12"/>
        <v/>
      </c>
      <c r="AZ52" s="178"/>
      <c r="BB52" t="str">
        <f t="shared" si="15"/>
        <v/>
      </c>
      <c r="BC52" s="181"/>
      <c r="BF52" t="str">
        <f t="shared" si="16"/>
        <v/>
      </c>
      <c r="CK52" s="113" t="str">
        <f>IF(INPUT!A79 = "", "", INPUT!A79)</f>
        <v/>
      </c>
      <c r="CL52" t="str">
        <f>IF(INPUT!A79 = "", "", DSS!S52)</f>
        <v/>
      </c>
      <c r="CM52" t="str">
        <f>IF(INPUT!A79 = "", "",MIN(DSS!F52:G52))</f>
        <v/>
      </c>
      <c r="CN52" t="str">
        <f>IF(INPUT!A79 = "", "",DSS!I52)</f>
        <v/>
      </c>
      <c r="CO52" t="str">
        <f>IF(INPUT!A79 = "", "",DSS!H52)</f>
        <v/>
      </c>
      <c r="CP52" s="112" t="str">
        <f>IF(INPUT!A79 = "", "",AVERAGE(DSS!J52:L52))</f>
        <v/>
      </c>
      <c r="CQ52" s="112"/>
      <c r="CR52" t="str">
        <f>IF(INPUT!A79 = "", "",DSS!T52)</f>
        <v/>
      </c>
      <c r="CS52">
        <v>5</v>
      </c>
      <c r="CT52">
        <v>5</v>
      </c>
      <c r="CU52">
        <v>5</v>
      </c>
      <c r="CV52" s="112">
        <v>5</v>
      </c>
      <c r="CX52" t="str">
        <f>IF(INPUT!B79 = "", "", INPUT!B79)</f>
        <v/>
      </c>
      <c r="CY52" t="str">
        <f>IF(INPUT!B79 = "", "", INPUT!I79)</f>
        <v/>
      </c>
      <c r="CZ52" t="str">
        <f>IF(INPUT!B79 = "", "", INPUT!B79)</f>
        <v/>
      </c>
      <c r="DA52" t="str">
        <f>IF(INPUT!B79 = "", "", DSS!BS52)</f>
        <v/>
      </c>
      <c r="DB52" t="str">
        <v/>
      </c>
      <c r="DC52" t="str">
        <v/>
      </c>
      <c r="DD52" t="str">
        <v/>
      </c>
      <c r="DE52" t="str">
        <v/>
      </c>
      <c r="DF52" s="59" t="str">
        <f>IF(INPUT!B79 = "", "",DB52+DF51)</f>
        <v/>
      </c>
      <c r="DG52" t="str">
        <f>IF(INPUT!B79 = "", "", DB52*DC52+DG51)</f>
        <v/>
      </c>
      <c r="DH52" t="str">
        <f>IF(INPUT!B79 = "", "", DD52+DH51)</f>
        <v/>
      </c>
      <c r="DI52" t="str">
        <f>IF(INPUT!B79 = "", "", DD52*DE52+DI51)</f>
        <v/>
      </c>
      <c r="DJ52" s="210" t="str">
        <f>IF(INPUT!B78 = "", "", DF51/MAX($DF$3:$DF$104))</f>
        <v/>
      </c>
      <c r="DK52" s="210" t="str">
        <f>IF(INPUT!B78 = "", "", DG51/MAX($DG$3:$DG$104))</f>
        <v/>
      </c>
      <c r="DL52" s="210" t="str">
        <f>IF(INPUT!B78 = "", "", DH51/MAX($DH$3:$DH$104))</f>
        <v/>
      </c>
      <c r="DM52" s="210" t="str">
        <f>IF(INPUT!B78 = "", "", DI51/MAX($DI$3:$DI$104))</f>
        <v/>
      </c>
      <c r="DN52" t="str">
        <f>IF(INPUT!B79 = "", "", (DJ53-DJ52)*(DK53+DK52)/2)</f>
        <v/>
      </c>
      <c r="DO52" t="str">
        <f>IF(INPUT!B79 = "", "", (DL53-DL52)*(DM53+DM52)/2)</f>
        <v/>
      </c>
      <c r="DQ52" s="310" t="str">
        <f>IF(INPUT!A79 = "", "", INPUT!B79)</f>
        <v/>
      </c>
      <c r="DR52" t="str">
        <f>IF(INPUT!A79 = "", "", OUTPUT!D53*OUTPUT!L53 +OUTPUT!E53*OUTPUT!N53)</f>
        <v/>
      </c>
      <c r="DS52" t="str">
        <v/>
      </c>
      <c r="DT52" t="str">
        <v/>
      </c>
      <c r="DU52" t="str">
        <f>IF(INPUT!A79 = "", "", DS52+DU51)</f>
        <v/>
      </c>
      <c r="DV52" t="str">
        <f>IF(INPUT!A79 = "", "", DS52*DT52+DV51)</f>
        <v/>
      </c>
      <c r="DW52" s="210" t="str">
        <f>IF(INPUT!A78 = "", "", DU51/MAX($DU$3:$DU$104))</f>
        <v/>
      </c>
      <c r="DX52" s="210" t="str">
        <f>IF(INPUT!B78 = "", "", DV51/MAX($DV$3:$DV$104))</f>
        <v/>
      </c>
      <c r="DY52" s="311" t="str">
        <f>IF(INPUT!A79 = "", "", (DW53-DW52) * (DX53+DX52) / 2 )</f>
        <v/>
      </c>
      <c r="EA52" s="310" t="str">
        <f>IF(INPUT!A79 = "", "", INPUT!B79)</f>
        <v/>
      </c>
      <c r="EB52" t="str">
        <f>IF(INPUT!A79 = "", "", OUTPUT!H53*OUTPUT!L53 + OUTPUT!I53*OUTPUT!R53)</f>
        <v/>
      </c>
      <c r="EC52" t="str">
        <v/>
      </c>
      <c r="ED52" t="str">
        <v/>
      </c>
      <c r="EE52" t="str">
        <f>IF(INPUT!A79 = "", "",EC52 +EE51)</f>
        <v/>
      </c>
      <c r="EF52" t="str">
        <f>IF(INPUT!A79 = "", "",EC52*ED52+EF51)</f>
        <v/>
      </c>
      <c r="EG52" s="210" t="str">
        <f>IF(INPUT!A78 = "", "", EE51/MAX($EE$3:$EE$104))</f>
        <v/>
      </c>
      <c r="EH52" s="210" t="str">
        <f>IF(INPUT!A78 = "", "", EF51/MAX($EF$3:$EF$104))</f>
        <v/>
      </c>
      <c r="EI52" s="311" t="str">
        <f>IF(INPUT!A79 = "", "", (EG53-EG52) * (EH53+EH52) / 2 )</f>
        <v/>
      </c>
      <c r="EK52" s="310" t="str">
        <f>IF(INPUT!A79 = "", "", OUTPUT!E53)</f>
        <v/>
      </c>
      <c r="EL52" t="str">
        <f>IF(INPUT!A79 = "", "", OUTPUT!N53)</f>
        <v/>
      </c>
      <c r="EM52" t="str">
        <v/>
      </c>
      <c r="EN52" t="str">
        <v/>
      </c>
      <c r="EO52" t="str">
        <f>IF(INPUT!A79 = "", "", EM52 + EO51)</f>
        <v/>
      </c>
      <c r="EP52" t="str">
        <f>IF(INPUT!A79 = "", "", EN52*EM52+EP51)</f>
        <v/>
      </c>
      <c r="EQ52" s="210" t="str">
        <f>IF(INPUT!A78 = "", "", EO51/MAX($EO$3:$EO$104))</f>
        <v/>
      </c>
      <c r="ER52" s="210" t="str">
        <f>IF(INPUT!A78 = "", "", EP51/MAX($EP$3:$EP$104))</f>
        <v/>
      </c>
      <c r="ES52" s="311" t="str">
        <f>IF(INPUT!A79 = "", "", (EQ53-EQ52) * (ER53+ER52) / 2 )</f>
        <v/>
      </c>
      <c r="EU52" s="310" t="str">
        <f>IF(INPUT!A79 = "", "", OUTPUT!I53)</f>
        <v/>
      </c>
      <c r="EV52" t="str">
        <f>IF(INPUT!A79 = "", "", OUTPUT!R53)</f>
        <v/>
      </c>
      <c r="EW52" t="str">
        <v/>
      </c>
      <c r="EX52" t="str">
        <v/>
      </c>
      <c r="EY52" t="str">
        <f>IF(INPUT!A79 = "", "", EW52 + EY51)</f>
        <v/>
      </c>
      <c r="EZ52" t="str">
        <f>IF(INPUT!A79 = "", "", EX52*EW52+EZ51)</f>
        <v/>
      </c>
      <c r="FA52" s="210" t="str">
        <f>IF(INPUT!A78 = "", "", EY51/MAX($EY$3:$EY$104))</f>
        <v/>
      </c>
      <c r="FB52" s="210" t="str">
        <f>IF(INPUT!A78 = "", "", EZ51/MAX($EZ$3:$EZ$104))</f>
        <v/>
      </c>
      <c r="FC52" s="311" t="str">
        <f>IF(INPUT!A79 = "", "", (FA53-FA52) * (FB53+FB52) / 2 )</f>
        <v/>
      </c>
      <c r="FE52" s="310" t="str">
        <f>IF(INPUT!A79 = "", "", OUTPUT!E53)</f>
        <v/>
      </c>
      <c r="FF52" t="str">
        <f>IF(INPUT!A79 = "", "", OUTPUT!L53)</f>
        <v/>
      </c>
      <c r="FG52" t="str">
        <v/>
      </c>
      <c r="FH52" t="str">
        <v/>
      </c>
      <c r="FI52" t="str">
        <f>IF(INPUT!A79 = "", "", FG52+FI51)</f>
        <v/>
      </c>
      <c r="FJ52" t="str">
        <f>IF(INPUT!A79 = "", "", FH52*FG52 + FJ51)</f>
        <v/>
      </c>
      <c r="FK52" s="210" t="str">
        <f>IF(INPUT!A78 = "", "", FI51/MAX($FI$3:$FI$103))</f>
        <v/>
      </c>
      <c r="FL52" s="210" t="str">
        <f>IF(INPUT!A78 = "", "", FJ51/MAX($FJ$3:$FJ$103))</f>
        <v/>
      </c>
      <c r="FM52" s="311" t="str">
        <f>IF(INPUT!A79 = "", "", (FK53-FK52) * (FL53+FL52) / 2 )</f>
        <v/>
      </c>
      <c r="FO52" s="310" t="str">
        <f>IF(INPUT!A79 = "", "", OUTPUT!I53)</f>
        <v/>
      </c>
      <c r="FP52" t="str">
        <f>IF(INPUT!A79 = "", "", OUTPUT!L53)</f>
        <v/>
      </c>
      <c r="FQ52" t="str">
        <v/>
      </c>
      <c r="FR52" t="str">
        <v/>
      </c>
      <c r="FS52" t="str">
        <f>IF(INPUT!A79 = "", "", FQ52+FS51)</f>
        <v/>
      </c>
      <c r="FT52" t="str">
        <f>IF(INPUT!A79 = "", "", FR52*FQ52 + FT51)</f>
        <v/>
      </c>
      <c r="FU52" s="210" t="str">
        <f>IF(INPUT!A78 = "", "", FS51/MAX($FS$3:$FS$104))</f>
        <v/>
      </c>
      <c r="FV52" s="210" t="str">
        <f>IF(INPUT!A78 = "", "", FT51/MAX($FT$3:$FT$104))</f>
        <v/>
      </c>
      <c r="FW52" s="311" t="str">
        <f>IF(INPUT!A79 = "", "", (FU53-FU52) * (FV53+FV52) / 2 )</f>
        <v/>
      </c>
      <c r="FY52" s="310" t="str">
        <f>IF(INPUT!A79 = "", "", OUTPUT!L53)</f>
        <v/>
      </c>
      <c r="FZ52" t="str">
        <f>IF(INPUT!A79 = "", "",  OUTPUT!N53 )</f>
        <v/>
      </c>
      <c r="GA52" t="str">
        <f>IF(INPUT!A79 = "", "",  OUTPUT!R53 )</f>
        <v/>
      </c>
      <c r="GB52" s="311" t="str">
        <f>IF(INPUT!A79 = "", "", OUTPUT!M53)</f>
        <v/>
      </c>
      <c r="GC52" t="str">
        <f>IF(INPUT!A79 = "", "", OUTPUT!E53*OUTPUT!L53)</f>
        <v/>
      </c>
      <c r="GD52" t="str">
        <f>IF(INPUT!A79 = "", "", OUTPUT!E53*OUTPUT!N53)</f>
        <v/>
      </c>
      <c r="GE52" s="311" t="str">
        <f>IF(INPUT!A79 = "", "", OUTPUT!E53*OUTPUT!M53)</f>
        <v/>
      </c>
      <c r="GF52" t="str">
        <f>IF(INPUT!A79 = "", "", OUTPUT!I53*OUTPUT!L53)</f>
        <v/>
      </c>
      <c r="GG52" t="str">
        <f>IF(INPUT!A79 = "", "", OUTPUT!I53*OUTPUT!R53)</f>
        <v/>
      </c>
      <c r="GH52" s="311" t="str">
        <f>IF(INPUT!A79 = "", "", OUTPUT!I53*OUTPUT!M53)</f>
        <v/>
      </c>
    </row>
    <row r="53" spans="32:190" x14ac:dyDescent="0.35">
      <c r="AF53" s="5">
        <f>DSS!CG53</f>
        <v>0</v>
      </c>
      <c r="AG53" s="5">
        <f>DSS!CH53</f>
        <v>0</v>
      </c>
      <c r="AH53" s="5">
        <f>DSS!CI53</f>
        <v>0</v>
      </c>
      <c r="AI53" s="5">
        <f>DSS!CJ53</f>
        <v>0</v>
      </c>
      <c r="AJ53" s="5">
        <f>DSS!CK53</f>
        <v>0</v>
      </c>
      <c r="AK53" s="5">
        <f>DSS!CL53</f>
        <v>0</v>
      </c>
      <c r="AL53" s="5">
        <f>DSS!CM53</f>
        <v>0</v>
      </c>
      <c r="AM53">
        <f t="shared" si="28"/>
        <v>0</v>
      </c>
      <c r="AN53" s="5">
        <f t="shared" si="6"/>
        <v>0</v>
      </c>
      <c r="AO53">
        <f t="shared" si="29"/>
        <v>0</v>
      </c>
      <c r="AP53">
        <f t="shared" si="7"/>
        <v>0</v>
      </c>
      <c r="AQ53" s="180">
        <f t="shared" si="14"/>
        <v>0</v>
      </c>
      <c r="AR53" s="180" t="str">
        <f t="shared" si="8"/>
        <v/>
      </c>
      <c r="AS53" s="178"/>
      <c r="AT53" t="str">
        <f t="shared" si="9"/>
        <v/>
      </c>
      <c r="AU53" s="181"/>
      <c r="AV53" t="str">
        <f t="shared" si="10"/>
        <v/>
      </c>
      <c r="AX53" s="180">
        <f t="shared" si="11"/>
        <v>0</v>
      </c>
      <c r="AY53" s="180" t="str">
        <f t="shared" si="12"/>
        <v/>
      </c>
      <c r="AZ53" s="178"/>
      <c r="BB53" t="str">
        <f t="shared" si="15"/>
        <v/>
      </c>
      <c r="BC53" s="181"/>
      <c r="BF53" t="str">
        <f t="shared" si="16"/>
        <v/>
      </c>
      <c r="CK53" s="113" t="str">
        <f>IF(INPUT!A80 = "", "", INPUT!A80)</f>
        <v/>
      </c>
      <c r="CL53" t="str">
        <f>IF(INPUT!A80 = "", "", DSS!S53)</f>
        <v/>
      </c>
      <c r="CM53" t="str">
        <f>IF(INPUT!A80 = "", "",MIN(DSS!F53:G53))</f>
        <v/>
      </c>
      <c r="CN53" t="str">
        <f>IF(INPUT!A80 = "", "",DSS!I53)</f>
        <v/>
      </c>
      <c r="CO53" t="str">
        <f>IF(INPUT!A80 = "", "",DSS!H53)</f>
        <v/>
      </c>
      <c r="CP53" s="112" t="str">
        <f>IF(INPUT!A80 = "", "",AVERAGE(DSS!J53:L53))</f>
        <v/>
      </c>
      <c r="CQ53" s="112"/>
      <c r="CR53" t="str">
        <f>IF(INPUT!A80 = "", "",DSS!T53)</f>
        <v/>
      </c>
      <c r="CS53">
        <v>5</v>
      </c>
      <c r="CT53">
        <v>5</v>
      </c>
      <c r="CU53">
        <v>5</v>
      </c>
      <c r="CV53" s="112">
        <v>5</v>
      </c>
      <c r="CX53" t="str">
        <f>IF(INPUT!B80 = "", "", INPUT!B80)</f>
        <v/>
      </c>
      <c r="CY53" t="str">
        <f>IF(INPUT!B80 = "", "", INPUT!I80)</f>
        <v/>
      </c>
      <c r="CZ53" t="str">
        <f>IF(INPUT!B80 = "", "", INPUT!B80)</f>
        <v/>
      </c>
      <c r="DA53" t="str">
        <f>IF(INPUT!B80 = "", "", DSS!BS53)</f>
        <v/>
      </c>
      <c r="DB53" t="str">
        <v/>
      </c>
      <c r="DC53" t="str">
        <v/>
      </c>
      <c r="DD53" t="str">
        <v/>
      </c>
      <c r="DE53" t="str">
        <v/>
      </c>
      <c r="DF53" s="59" t="str">
        <f>IF(INPUT!B80 = "", "",DB53+DF52)</f>
        <v/>
      </c>
      <c r="DG53" t="str">
        <f>IF(INPUT!B80 = "", "", DB53*DC53+DG52)</f>
        <v/>
      </c>
      <c r="DH53" t="str">
        <f>IF(INPUT!B80 = "", "", DD53+DH52)</f>
        <v/>
      </c>
      <c r="DI53" t="str">
        <f>IF(INPUT!B80 = "", "", DD53*DE53+DI52)</f>
        <v/>
      </c>
      <c r="DJ53" s="210" t="str">
        <f>IF(INPUT!B79 = "", "", DF52/MAX($DF$3:$DF$104))</f>
        <v/>
      </c>
      <c r="DK53" s="210" t="str">
        <f>IF(INPUT!B79 = "", "", DG52/MAX($DG$3:$DG$104))</f>
        <v/>
      </c>
      <c r="DL53" s="210" t="str">
        <f>IF(INPUT!B79 = "", "", DH52/MAX($DH$3:$DH$104))</f>
        <v/>
      </c>
      <c r="DM53" s="210" t="str">
        <f>IF(INPUT!B79 = "", "", DI52/MAX($DI$3:$DI$104))</f>
        <v/>
      </c>
      <c r="DN53" t="str">
        <f>IF(INPUT!B80 = "", "", (DJ54-DJ53)*(DK54+DK53)/2)</f>
        <v/>
      </c>
      <c r="DO53" t="str">
        <f>IF(INPUT!B80 = "", "", (DL54-DL53)*(DM54+DM53)/2)</f>
        <v/>
      </c>
      <c r="DQ53" s="310" t="str">
        <f>IF(INPUT!A80 = "", "", INPUT!B80)</f>
        <v/>
      </c>
      <c r="DR53" t="str">
        <f>IF(INPUT!A80 = "", "", OUTPUT!D54*OUTPUT!L54 +OUTPUT!E54*OUTPUT!N54)</f>
        <v/>
      </c>
      <c r="DS53" t="str">
        <v/>
      </c>
      <c r="DT53" t="str">
        <v/>
      </c>
      <c r="DU53" t="str">
        <f>IF(INPUT!A80 = "", "", DS53+DU52)</f>
        <v/>
      </c>
      <c r="DV53" t="str">
        <f>IF(INPUT!A80 = "", "", DS53*DT53+DV52)</f>
        <v/>
      </c>
      <c r="DW53" s="210" t="str">
        <f>IF(INPUT!A79 = "", "", DU52/MAX($DU$3:$DU$104))</f>
        <v/>
      </c>
      <c r="DX53" s="210" t="str">
        <f>IF(INPUT!B79 = "", "", DV52/MAX($DV$3:$DV$104))</f>
        <v/>
      </c>
      <c r="DY53" s="311" t="str">
        <f>IF(INPUT!A80 = "", "", (DW54-DW53) * (DX54+DX53) / 2 )</f>
        <v/>
      </c>
      <c r="EA53" s="310" t="str">
        <f>IF(INPUT!A80 = "", "", INPUT!B80)</f>
        <v/>
      </c>
      <c r="EB53" t="str">
        <f>IF(INPUT!A80 = "", "", OUTPUT!H54*OUTPUT!L54 + OUTPUT!I54*OUTPUT!R54)</f>
        <v/>
      </c>
      <c r="EC53" t="str">
        <v/>
      </c>
      <c r="ED53" t="str">
        <v/>
      </c>
      <c r="EE53" t="str">
        <f>IF(INPUT!A80 = "", "",EC53 +EE52)</f>
        <v/>
      </c>
      <c r="EF53" t="str">
        <f>IF(INPUT!A80 = "", "",EC53*ED53+EF52)</f>
        <v/>
      </c>
      <c r="EG53" s="210" t="str">
        <f>IF(INPUT!A79 = "", "", EE52/MAX($EE$3:$EE$104))</f>
        <v/>
      </c>
      <c r="EH53" s="210" t="str">
        <f>IF(INPUT!A79 = "", "", EF52/MAX($EF$3:$EF$104))</f>
        <v/>
      </c>
      <c r="EI53" s="311" t="str">
        <f>IF(INPUT!A80 = "", "", (EG54-EG53) * (EH54+EH53) / 2 )</f>
        <v/>
      </c>
      <c r="EK53" s="310" t="str">
        <f>IF(INPUT!A80 = "", "", OUTPUT!E54)</f>
        <v/>
      </c>
      <c r="EL53" t="str">
        <f>IF(INPUT!A80 = "", "", OUTPUT!N54)</f>
        <v/>
      </c>
      <c r="EM53" t="str">
        <v/>
      </c>
      <c r="EN53" t="str">
        <v/>
      </c>
      <c r="EO53" t="str">
        <f>IF(INPUT!A80 = "", "", EM53 + EO52)</f>
        <v/>
      </c>
      <c r="EP53" t="str">
        <f>IF(INPUT!A80 = "", "", EN53*EM53+EP52)</f>
        <v/>
      </c>
      <c r="EQ53" s="210" t="str">
        <f>IF(INPUT!A79 = "", "", EO52/MAX($EO$3:$EO$104))</f>
        <v/>
      </c>
      <c r="ER53" s="210" t="str">
        <f>IF(INPUT!A79 = "", "", EP52/MAX($EP$3:$EP$104))</f>
        <v/>
      </c>
      <c r="ES53" s="311" t="str">
        <f>IF(INPUT!A80 = "", "", (EQ54-EQ53) * (ER54+ER53) / 2 )</f>
        <v/>
      </c>
      <c r="EU53" s="310" t="str">
        <f>IF(INPUT!A80 = "", "", OUTPUT!I54)</f>
        <v/>
      </c>
      <c r="EV53" t="str">
        <f>IF(INPUT!A80 = "", "", OUTPUT!R54)</f>
        <v/>
      </c>
      <c r="EW53" t="str">
        <v/>
      </c>
      <c r="EX53" t="str">
        <v/>
      </c>
      <c r="EY53" t="str">
        <f>IF(INPUT!A80 = "", "", EW53 + EY52)</f>
        <v/>
      </c>
      <c r="EZ53" t="str">
        <f>IF(INPUT!A80 = "", "", EX53*EW53+EZ52)</f>
        <v/>
      </c>
      <c r="FA53" s="210" t="str">
        <f>IF(INPUT!A79 = "", "", EY52/MAX($EY$3:$EY$104))</f>
        <v/>
      </c>
      <c r="FB53" s="210" t="str">
        <f>IF(INPUT!A79 = "", "", EZ52/MAX($EZ$3:$EZ$104))</f>
        <v/>
      </c>
      <c r="FC53" s="311" t="str">
        <f>IF(INPUT!A80 = "", "", (FA54-FA53) * (FB54+FB53) / 2 )</f>
        <v/>
      </c>
      <c r="FE53" s="310" t="str">
        <f>IF(INPUT!A80 = "", "", OUTPUT!E54)</f>
        <v/>
      </c>
      <c r="FF53" t="str">
        <f>IF(INPUT!A80 = "", "", OUTPUT!L54)</f>
        <v/>
      </c>
      <c r="FG53" t="str">
        <v/>
      </c>
      <c r="FH53" t="str">
        <v/>
      </c>
      <c r="FI53" t="str">
        <f>IF(INPUT!A80 = "", "", FG53+FI52)</f>
        <v/>
      </c>
      <c r="FJ53" t="str">
        <f>IF(INPUT!A80 = "", "", FH53*FG53 + FJ52)</f>
        <v/>
      </c>
      <c r="FK53" s="210" t="str">
        <f>IF(INPUT!A79 = "", "", FI52/MAX($FI$3:$FI$103))</f>
        <v/>
      </c>
      <c r="FL53" s="210" t="str">
        <f>IF(INPUT!A79 = "", "", FJ52/MAX($FJ$3:$FJ$103))</f>
        <v/>
      </c>
      <c r="FM53" s="311" t="str">
        <f>IF(INPUT!A80 = "", "", (FK54-FK53) * (FL54+FL53) / 2 )</f>
        <v/>
      </c>
      <c r="FO53" s="310" t="str">
        <f>IF(INPUT!A80 = "", "", OUTPUT!I54)</f>
        <v/>
      </c>
      <c r="FP53" t="str">
        <f>IF(INPUT!A80 = "", "", OUTPUT!L54)</f>
        <v/>
      </c>
      <c r="FQ53" t="str">
        <v/>
      </c>
      <c r="FR53" t="str">
        <v/>
      </c>
      <c r="FS53" t="str">
        <f>IF(INPUT!A80 = "", "", FQ53+FS52)</f>
        <v/>
      </c>
      <c r="FT53" t="str">
        <f>IF(INPUT!A80 = "", "", FR53*FQ53 + FT52)</f>
        <v/>
      </c>
      <c r="FU53" s="210" t="str">
        <f>IF(INPUT!A79 = "", "", FS52/MAX($FS$3:$FS$104))</f>
        <v/>
      </c>
      <c r="FV53" s="210" t="str">
        <f>IF(INPUT!A79 = "", "", FT52/MAX($FT$3:$FT$104))</f>
        <v/>
      </c>
      <c r="FW53" s="311" t="str">
        <f>IF(INPUT!A80 = "", "", (FU54-FU53) * (FV54+FV53) / 2 )</f>
        <v/>
      </c>
      <c r="FY53" s="310" t="str">
        <f>IF(INPUT!A80 = "", "", OUTPUT!L54)</f>
        <v/>
      </c>
      <c r="FZ53" t="str">
        <f>IF(INPUT!A80 = "", "",  OUTPUT!N54 )</f>
        <v/>
      </c>
      <c r="GA53" t="str">
        <f>IF(INPUT!A80 = "", "",  OUTPUT!R54 )</f>
        <v/>
      </c>
      <c r="GB53" s="311" t="str">
        <f>IF(INPUT!A80 = "", "", OUTPUT!M54)</f>
        <v/>
      </c>
      <c r="GC53" t="str">
        <f>IF(INPUT!A80 = "", "", OUTPUT!E54*OUTPUT!L54)</f>
        <v/>
      </c>
      <c r="GD53" t="str">
        <f>IF(INPUT!A80 = "", "", OUTPUT!E54*OUTPUT!N54)</f>
        <v/>
      </c>
      <c r="GE53" s="311" t="str">
        <f>IF(INPUT!A80 = "", "", OUTPUT!E54*OUTPUT!M54)</f>
        <v/>
      </c>
      <c r="GF53" t="str">
        <f>IF(INPUT!A80 = "", "", OUTPUT!I54*OUTPUT!L54)</f>
        <v/>
      </c>
      <c r="GG53" t="str">
        <f>IF(INPUT!A80 = "", "", OUTPUT!I54*OUTPUT!R54)</f>
        <v/>
      </c>
      <c r="GH53" s="311" t="str">
        <f>IF(INPUT!A80 = "", "", OUTPUT!I54*OUTPUT!M54)</f>
        <v/>
      </c>
    </row>
    <row r="54" spans="32:190" x14ac:dyDescent="0.35">
      <c r="AF54" s="5">
        <f>DSS!CG54</f>
        <v>0</v>
      </c>
      <c r="AG54" s="5">
        <f>DSS!CH54</f>
        <v>0</v>
      </c>
      <c r="AH54" s="5">
        <f>DSS!CI54</f>
        <v>0</v>
      </c>
      <c r="AI54" s="5">
        <f>DSS!CJ54</f>
        <v>0</v>
      </c>
      <c r="AJ54" s="5">
        <f>DSS!CK54</f>
        <v>0</v>
      </c>
      <c r="AK54" s="5">
        <f>DSS!CL54</f>
        <v>0</v>
      </c>
      <c r="AL54" s="5">
        <f>DSS!CM54</f>
        <v>0</v>
      </c>
      <c r="AM54">
        <f t="shared" si="28"/>
        <v>0</v>
      </c>
      <c r="AN54" s="5">
        <f t="shared" si="6"/>
        <v>0</v>
      </c>
      <c r="AO54">
        <f t="shared" si="29"/>
        <v>0</v>
      </c>
      <c r="AP54">
        <f t="shared" si="7"/>
        <v>0</v>
      </c>
      <c r="AQ54" s="180">
        <f t="shared" si="14"/>
        <v>0</v>
      </c>
      <c r="AR54" s="180" t="str">
        <f t="shared" si="8"/>
        <v/>
      </c>
      <c r="AS54" s="178"/>
      <c r="AT54" t="str">
        <f t="shared" si="9"/>
        <v/>
      </c>
      <c r="AU54" s="181"/>
      <c r="AV54" t="str">
        <f t="shared" si="10"/>
        <v/>
      </c>
      <c r="AX54" s="180">
        <f t="shared" si="11"/>
        <v>0</v>
      </c>
      <c r="AY54" s="180" t="str">
        <f t="shared" si="12"/>
        <v/>
      </c>
      <c r="AZ54" s="178"/>
      <c r="BB54" t="str">
        <f t="shared" si="15"/>
        <v/>
      </c>
      <c r="BC54" s="181"/>
      <c r="BF54" t="str">
        <f t="shared" si="16"/>
        <v/>
      </c>
      <c r="CK54" s="113" t="str">
        <f>IF(INPUT!A81 = "", "", INPUT!A81)</f>
        <v/>
      </c>
      <c r="CL54" t="str">
        <f>IF(INPUT!A81 = "", "", DSS!S54)</f>
        <v/>
      </c>
      <c r="CM54" t="str">
        <f>IF(INPUT!A81 = "", "",MIN(DSS!F54:G54))</f>
        <v/>
      </c>
      <c r="CN54" t="str">
        <f>IF(INPUT!A81 = "", "",DSS!I54)</f>
        <v/>
      </c>
      <c r="CO54" t="str">
        <f>IF(INPUT!A81 = "", "",DSS!H54)</f>
        <v/>
      </c>
      <c r="CP54" s="112" t="str">
        <f>IF(INPUT!A81 = "", "",AVERAGE(DSS!J54:L54))</f>
        <v/>
      </c>
      <c r="CQ54" s="112"/>
      <c r="CR54" t="str">
        <f>IF(INPUT!A81 = "", "",DSS!T54)</f>
        <v/>
      </c>
      <c r="CS54">
        <v>5</v>
      </c>
      <c r="CT54">
        <v>5</v>
      </c>
      <c r="CU54">
        <v>5</v>
      </c>
      <c r="CV54" s="112">
        <v>5</v>
      </c>
      <c r="CX54" t="str">
        <f>IF(INPUT!B81 = "", "", INPUT!B81)</f>
        <v/>
      </c>
      <c r="CY54" t="str">
        <f>IF(INPUT!B81 = "", "", INPUT!I81)</f>
        <v/>
      </c>
      <c r="CZ54" t="str">
        <f>IF(INPUT!B81 = "", "", INPUT!B81)</f>
        <v/>
      </c>
      <c r="DA54" t="str">
        <f>IF(INPUT!B81 = "", "", DSS!BS54)</f>
        <v/>
      </c>
      <c r="DB54" t="str">
        <v/>
      </c>
      <c r="DC54" t="str">
        <v/>
      </c>
      <c r="DD54" t="str">
        <v/>
      </c>
      <c r="DE54" t="str">
        <v/>
      </c>
      <c r="DF54" s="59" t="str">
        <f>IF(INPUT!B81 = "", "",DB54+DF53)</f>
        <v/>
      </c>
      <c r="DG54" t="str">
        <f>IF(INPUT!B81 = "", "", DB54*DC54+DG53)</f>
        <v/>
      </c>
      <c r="DH54" t="str">
        <f>IF(INPUT!B81 = "", "", DD54+DH53)</f>
        <v/>
      </c>
      <c r="DI54" t="str">
        <f>IF(INPUT!B81 = "", "", DD54*DE54+DI53)</f>
        <v/>
      </c>
      <c r="DJ54" s="210" t="str">
        <f>IF(INPUT!B80 = "", "", DF53/MAX($DF$3:$DF$104))</f>
        <v/>
      </c>
      <c r="DK54" s="210" t="str">
        <f>IF(INPUT!B80 = "", "", DG53/MAX($DG$3:$DG$104))</f>
        <v/>
      </c>
      <c r="DL54" s="210" t="str">
        <f>IF(INPUT!B80 = "", "", DH53/MAX($DH$3:$DH$104))</f>
        <v/>
      </c>
      <c r="DM54" s="210" t="str">
        <f>IF(INPUT!B80 = "", "", DI53/MAX($DI$3:$DI$104))</f>
        <v/>
      </c>
      <c r="DN54" t="str">
        <f>IF(INPUT!B81 = "", "", (DJ55-DJ54)*(DK55+DK54)/2)</f>
        <v/>
      </c>
      <c r="DO54" t="str">
        <f>IF(INPUT!B81 = "", "", (DL55-DL54)*(DM55+DM54)/2)</f>
        <v/>
      </c>
      <c r="DQ54" s="310" t="str">
        <f>IF(INPUT!A81 = "", "", INPUT!B81)</f>
        <v/>
      </c>
      <c r="DR54" t="str">
        <f>IF(INPUT!A81 = "", "", OUTPUT!D55*OUTPUT!L55 +OUTPUT!E55*OUTPUT!N55)</f>
        <v/>
      </c>
      <c r="DS54" t="str">
        <v/>
      </c>
      <c r="DT54" t="str">
        <v/>
      </c>
      <c r="DU54" t="str">
        <f>IF(INPUT!A81 = "", "", DS54+DU53)</f>
        <v/>
      </c>
      <c r="DV54" t="str">
        <f>IF(INPUT!A81 = "", "", DS54*DT54+DV53)</f>
        <v/>
      </c>
      <c r="DW54" s="210" t="str">
        <f>IF(INPUT!A80 = "", "", DU53/MAX($DU$3:$DU$104))</f>
        <v/>
      </c>
      <c r="DX54" s="210" t="str">
        <f>IF(INPUT!B80 = "", "", DV53/MAX($DV$3:$DV$104))</f>
        <v/>
      </c>
      <c r="DY54" s="311" t="str">
        <f>IF(INPUT!A81 = "", "", (DW55-DW54) * (DX55+DX54) / 2 )</f>
        <v/>
      </c>
      <c r="EA54" s="310" t="str">
        <f>IF(INPUT!A81 = "", "", INPUT!B81)</f>
        <v/>
      </c>
      <c r="EB54" t="str">
        <f>IF(INPUT!A81 = "", "", OUTPUT!H55*OUTPUT!L55 + OUTPUT!I55*OUTPUT!R55)</f>
        <v/>
      </c>
      <c r="EC54" t="str">
        <v/>
      </c>
      <c r="ED54" t="str">
        <v/>
      </c>
      <c r="EE54" t="str">
        <f>IF(INPUT!A81 = "", "",EC54 +EE53)</f>
        <v/>
      </c>
      <c r="EF54" t="str">
        <f>IF(INPUT!A81 = "", "",EC54*ED54+EF53)</f>
        <v/>
      </c>
      <c r="EG54" s="210" t="str">
        <f>IF(INPUT!A80 = "", "", EE53/MAX($EE$3:$EE$104))</f>
        <v/>
      </c>
      <c r="EH54" s="210" t="str">
        <f>IF(INPUT!A80 = "", "", EF53/MAX($EF$3:$EF$104))</f>
        <v/>
      </c>
      <c r="EI54" s="311" t="str">
        <f>IF(INPUT!A81 = "", "", (EG55-EG54) * (EH55+EH54) / 2 )</f>
        <v/>
      </c>
      <c r="EK54" s="310" t="str">
        <f>IF(INPUT!A81 = "", "", OUTPUT!E55)</f>
        <v/>
      </c>
      <c r="EL54" t="str">
        <f>IF(INPUT!A81 = "", "", OUTPUT!N55)</f>
        <v/>
      </c>
      <c r="EM54" t="str">
        <v/>
      </c>
      <c r="EN54" t="str">
        <v/>
      </c>
      <c r="EO54" t="str">
        <f>IF(INPUT!A81 = "", "", EM54 + EO53)</f>
        <v/>
      </c>
      <c r="EP54" t="str">
        <f>IF(INPUT!A81 = "", "", EN54*EM54+EP53)</f>
        <v/>
      </c>
      <c r="EQ54" s="210" t="str">
        <f>IF(INPUT!A80 = "", "", EO53/MAX($EO$3:$EO$104))</f>
        <v/>
      </c>
      <c r="ER54" s="210" t="str">
        <f>IF(INPUT!A80 = "", "", EP53/MAX($EP$3:$EP$104))</f>
        <v/>
      </c>
      <c r="ES54" s="311" t="str">
        <f>IF(INPUT!A81 = "", "", (EQ55-EQ54) * (ER55+ER54) / 2 )</f>
        <v/>
      </c>
      <c r="EU54" s="310" t="str">
        <f>IF(INPUT!A81 = "", "", OUTPUT!I55)</f>
        <v/>
      </c>
      <c r="EV54" t="str">
        <f>IF(INPUT!A81 = "", "", OUTPUT!R55)</f>
        <v/>
      </c>
      <c r="EW54" t="str">
        <v/>
      </c>
      <c r="EX54" t="str">
        <v/>
      </c>
      <c r="EY54" t="str">
        <f>IF(INPUT!A81 = "", "", EW54 + EY53)</f>
        <v/>
      </c>
      <c r="EZ54" t="str">
        <f>IF(INPUT!A81 = "", "", EX54*EW54+EZ53)</f>
        <v/>
      </c>
      <c r="FA54" s="210" t="str">
        <f>IF(INPUT!A80 = "", "", EY53/MAX($EY$3:$EY$104))</f>
        <v/>
      </c>
      <c r="FB54" s="210" t="str">
        <f>IF(INPUT!A80 = "", "", EZ53/MAX($EZ$3:$EZ$104))</f>
        <v/>
      </c>
      <c r="FC54" s="311" t="str">
        <f>IF(INPUT!A81 = "", "", (FA55-FA54) * (FB55+FB54) / 2 )</f>
        <v/>
      </c>
      <c r="FE54" s="310" t="str">
        <f>IF(INPUT!A81 = "", "", OUTPUT!E55)</f>
        <v/>
      </c>
      <c r="FF54" t="str">
        <f>IF(INPUT!A81 = "", "", OUTPUT!L55)</f>
        <v/>
      </c>
      <c r="FG54" t="str">
        <v/>
      </c>
      <c r="FH54" t="str">
        <v/>
      </c>
      <c r="FI54" t="str">
        <f>IF(INPUT!A81 = "", "", FG54+FI53)</f>
        <v/>
      </c>
      <c r="FJ54" t="str">
        <f>IF(INPUT!A81 = "", "", FH54*FG54 + FJ53)</f>
        <v/>
      </c>
      <c r="FK54" s="210" t="str">
        <f>IF(INPUT!A80 = "", "", FI53/MAX($FI$3:$FI$103))</f>
        <v/>
      </c>
      <c r="FL54" s="210" t="str">
        <f>IF(INPUT!A80 = "", "", FJ53/MAX($FJ$3:$FJ$103))</f>
        <v/>
      </c>
      <c r="FM54" s="311" t="str">
        <f>IF(INPUT!A81 = "", "", (FK55-FK54) * (FL55+FL54) / 2 )</f>
        <v/>
      </c>
      <c r="FO54" s="310" t="str">
        <f>IF(INPUT!A81 = "", "", OUTPUT!I55)</f>
        <v/>
      </c>
      <c r="FP54" t="str">
        <f>IF(INPUT!A81 = "", "", OUTPUT!L55)</f>
        <v/>
      </c>
      <c r="FQ54" t="str">
        <v/>
      </c>
      <c r="FR54" t="str">
        <v/>
      </c>
      <c r="FS54" t="str">
        <f>IF(INPUT!A81 = "", "", FQ54+FS53)</f>
        <v/>
      </c>
      <c r="FT54" t="str">
        <f>IF(INPUT!A81 = "", "", FR54*FQ54 + FT53)</f>
        <v/>
      </c>
      <c r="FU54" s="210" t="str">
        <f>IF(INPUT!A80 = "", "", FS53/MAX($FS$3:$FS$104))</f>
        <v/>
      </c>
      <c r="FV54" s="210" t="str">
        <f>IF(INPUT!A80 = "", "", FT53/MAX($FT$3:$FT$104))</f>
        <v/>
      </c>
      <c r="FW54" s="311" t="str">
        <f>IF(INPUT!A81 = "", "", (FU55-FU54) * (FV55+FV54) / 2 )</f>
        <v/>
      </c>
      <c r="FY54" s="310" t="str">
        <f>IF(INPUT!A81 = "", "", OUTPUT!L55)</f>
        <v/>
      </c>
      <c r="FZ54" t="str">
        <f>IF(INPUT!A81 = "", "",  OUTPUT!N55 )</f>
        <v/>
      </c>
      <c r="GA54" t="str">
        <f>IF(INPUT!A81 = "", "",  OUTPUT!R55 )</f>
        <v/>
      </c>
      <c r="GB54" s="311" t="str">
        <f>IF(INPUT!A81 = "", "", OUTPUT!M55)</f>
        <v/>
      </c>
      <c r="GC54" t="str">
        <f>IF(INPUT!A81 = "", "", OUTPUT!E55*OUTPUT!L55)</f>
        <v/>
      </c>
      <c r="GD54" t="str">
        <f>IF(INPUT!A81 = "", "", OUTPUT!E55*OUTPUT!N55)</f>
        <v/>
      </c>
      <c r="GE54" s="311" t="str">
        <f>IF(INPUT!A81 = "", "", OUTPUT!E55*OUTPUT!M55)</f>
        <v/>
      </c>
      <c r="GF54" t="str">
        <f>IF(INPUT!A81 = "", "", OUTPUT!I55*OUTPUT!L55)</f>
        <v/>
      </c>
      <c r="GG54" t="str">
        <f>IF(INPUT!A81 = "", "", OUTPUT!I55*OUTPUT!R55)</f>
        <v/>
      </c>
      <c r="GH54" s="311" t="str">
        <f>IF(INPUT!A81 = "", "", OUTPUT!I55*OUTPUT!M55)</f>
        <v/>
      </c>
    </row>
    <row r="55" spans="32:190" x14ac:dyDescent="0.35">
      <c r="AF55" s="5">
        <f>DSS!CG55</f>
        <v>0</v>
      </c>
      <c r="AG55" s="5">
        <f>DSS!CH55</f>
        <v>0</v>
      </c>
      <c r="AH55" s="5">
        <f>DSS!CI55</f>
        <v>0</v>
      </c>
      <c r="AI55" s="5">
        <f>DSS!CJ55</f>
        <v>0</v>
      </c>
      <c r="AJ55" s="5">
        <f>DSS!CK55</f>
        <v>0</v>
      </c>
      <c r="AK55" s="5">
        <f>DSS!CL55</f>
        <v>0</v>
      </c>
      <c r="AL55" s="5">
        <f>DSS!CM55</f>
        <v>0</v>
      </c>
      <c r="AM55">
        <f t="shared" si="28"/>
        <v>0</v>
      </c>
      <c r="AN55" s="5">
        <f t="shared" si="6"/>
        <v>0</v>
      </c>
      <c r="AO55">
        <f t="shared" si="29"/>
        <v>0</v>
      </c>
      <c r="AP55">
        <f t="shared" si="7"/>
        <v>0</v>
      </c>
      <c r="AQ55" s="180">
        <f t="shared" si="14"/>
        <v>0</v>
      </c>
      <c r="AR55" s="180" t="str">
        <f t="shared" si="8"/>
        <v/>
      </c>
      <c r="AS55" s="178"/>
      <c r="AT55" t="str">
        <f t="shared" si="9"/>
        <v/>
      </c>
      <c r="AU55" s="181"/>
      <c r="AV55" t="str">
        <f t="shared" si="10"/>
        <v/>
      </c>
      <c r="AX55" s="180">
        <f t="shared" si="11"/>
        <v>0</v>
      </c>
      <c r="AY55" s="180" t="str">
        <f t="shared" si="12"/>
        <v/>
      </c>
      <c r="AZ55" s="178"/>
      <c r="BB55" t="str">
        <f t="shared" si="15"/>
        <v/>
      </c>
      <c r="BC55" s="181"/>
      <c r="BF55" t="str">
        <f t="shared" si="16"/>
        <v/>
      </c>
      <c r="CK55" s="113" t="str">
        <f>IF(INPUT!A82 = "", "", INPUT!A82)</f>
        <v/>
      </c>
      <c r="CL55" t="str">
        <f>IF(INPUT!A82 = "", "", DSS!S55)</f>
        <v/>
      </c>
      <c r="CM55" t="str">
        <f>IF(INPUT!A82 = "", "",MIN(DSS!F55:G55))</f>
        <v/>
      </c>
      <c r="CN55" t="str">
        <f>IF(INPUT!A82 = "", "",DSS!I55)</f>
        <v/>
      </c>
      <c r="CO55" t="str">
        <f>IF(INPUT!A82 = "", "",DSS!H55)</f>
        <v/>
      </c>
      <c r="CP55" s="112" t="str">
        <f>IF(INPUT!A82 = "", "",AVERAGE(DSS!J55:L55))</f>
        <v/>
      </c>
      <c r="CQ55" s="112"/>
      <c r="CR55" t="str">
        <f>IF(INPUT!A82 = "", "",DSS!T55)</f>
        <v/>
      </c>
      <c r="CS55">
        <v>5</v>
      </c>
      <c r="CT55">
        <v>5</v>
      </c>
      <c r="CU55">
        <v>5</v>
      </c>
      <c r="CV55" s="112">
        <v>5</v>
      </c>
      <c r="CX55" t="str">
        <f>IF(INPUT!B82 = "", "", INPUT!B82)</f>
        <v/>
      </c>
      <c r="CY55" t="str">
        <f>IF(INPUT!B82 = "", "", INPUT!I82)</f>
        <v/>
      </c>
      <c r="CZ55" t="str">
        <f>IF(INPUT!B82 = "", "", INPUT!B82)</f>
        <v/>
      </c>
      <c r="DA55" t="str">
        <f>IF(INPUT!B82 = "", "", DSS!BS55)</f>
        <v/>
      </c>
      <c r="DB55" t="str">
        <v/>
      </c>
      <c r="DC55" t="str">
        <v/>
      </c>
      <c r="DD55" t="str">
        <v/>
      </c>
      <c r="DE55" t="str">
        <v/>
      </c>
      <c r="DF55" s="59" t="str">
        <f>IF(INPUT!B82 = "", "",DB55+DF54)</f>
        <v/>
      </c>
      <c r="DG55" t="str">
        <f>IF(INPUT!B82 = "", "", DB55*DC55+DG54)</f>
        <v/>
      </c>
      <c r="DH55" t="str">
        <f>IF(INPUT!B82 = "", "", DD55+DH54)</f>
        <v/>
      </c>
      <c r="DI55" t="str">
        <f>IF(INPUT!B82 = "", "", DD55*DE55+DI54)</f>
        <v/>
      </c>
      <c r="DJ55" s="210" t="str">
        <f>IF(INPUT!B81 = "", "", DF54/MAX($DF$3:$DF$104))</f>
        <v/>
      </c>
      <c r="DK55" s="210" t="str">
        <f>IF(INPUT!B81 = "", "", DG54/MAX($DG$3:$DG$104))</f>
        <v/>
      </c>
      <c r="DL55" s="210" t="str">
        <f>IF(INPUT!B81 = "", "", DH54/MAX($DH$3:$DH$104))</f>
        <v/>
      </c>
      <c r="DM55" s="210" t="str">
        <f>IF(INPUT!B81 = "", "", DI54/MAX($DI$3:$DI$104))</f>
        <v/>
      </c>
      <c r="DN55" t="str">
        <f>IF(INPUT!B82 = "", "", (DJ56-DJ55)*(DK56+DK55)/2)</f>
        <v/>
      </c>
      <c r="DO55" t="str">
        <f>IF(INPUT!B82 = "", "", (DL56-DL55)*(DM56+DM55)/2)</f>
        <v/>
      </c>
      <c r="DQ55" s="310" t="str">
        <f>IF(INPUT!A82 = "", "", INPUT!B82)</f>
        <v/>
      </c>
      <c r="DR55" t="str">
        <f>IF(INPUT!A82 = "", "", OUTPUT!D56*OUTPUT!L56 +OUTPUT!E56*OUTPUT!N56)</f>
        <v/>
      </c>
      <c r="DS55" t="str">
        <v/>
      </c>
      <c r="DT55" t="str">
        <v/>
      </c>
      <c r="DU55" t="str">
        <f>IF(INPUT!A82 = "", "", DS55+DU54)</f>
        <v/>
      </c>
      <c r="DV55" t="str">
        <f>IF(INPUT!A82 = "", "", DS55*DT55+DV54)</f>
        <v/>
      </c>
      <c r="DW55" s="210" t="str">
        <f>IF(INPUT!A81 = "", "", DU54/MAX($DU$3:$DU$104))</f>
        <v/>
      </c>
      <c r="DX55" s="210" t="str">
        <f>IF(INPUT!B81 = "", "", DV54/MAX($DV$3:$DV$104))</f>
        <v/>
      </c>
      <c r="DY55" s="311" t="str">
        <f>IF(INPUT!A82 = "", "", (DW56-DW55) * (DX56+DX55) / 2 )</f>
        <v/>
      </c>
      <c r="EA55" s="310" t="str">
        <f>IF(INPUT!A82 = "", "", INPUT!B82)</f>
        <v/>
      </c>
      <c r="EB55" t="str">
        <f>IF(INPUT!A82 = "", "", OUTPUT!H56*OUTPUT!L56 + OUTPUT!I56*OUTPUT!R56)</f>
        <v/>
      </c>
      <c r="EC55" t="str">
        <v/>
      </c>
      <c r="ED55" t="str">
        <v/>
      </c>
      <c r="EE55" t="str">
        <f>IF(INPUT!A82 = "", "",EC55 +EE54)</f>
        <v/>
      </c>
      <c r="EF55" t="str">
        <f>IF(INPUT!A82 = "", "",EC55*ED55+EF54)</f>
        <v/>
      </c>
      <c r="EG55" s="210" t="str">
        <f>IF(INPUT!A81 = "", "", EE54/MAX($EE$3:$EE$104))</f>
        <v/>
      </c>
      <c r="EH55" s="210" t="str">
        <f>IF(INPUT!A81 = "", "", EF54/MAX($EF$3:$EF$104))</f>
        <v/>
      </c>
      <c r="EI55" s="311" t="str">
        <f>IF(INPUT!A82 = "", "", (EG56-EG55) * (EH56+EH55) / 2 )</f>
        <v/>
      </c>
      <c r="EK55" s="310" t="str">
        <f>IF(INPUT!A82 = "", "", OUTPUT!E56)</f>
        <v/>
      </c>
      <c r="EL55" t="str">
        <f>IF(INPUT!A82 = "", "", OUTPUT!N56)</f>
        <v/>
      </c>
      <c r="EM55" t="str">
        <v/>
      </c>
      <c r="EN55" t="str">
        <v/>
      </c>
      <c r="EO55" t="str">
        <f>IF(INPUT!A82 = "", "", EM55 + EO54)</f>
        <v/>
      </c>
      <c r="EP55" t="str">
        <f>IF(INPUT!A82 = "", "", EN55*EM55+EP54)</f>
        <v/>
      </c>
      <c r="EQ55" s="210" t="str">
        <f>IF(INPUT!A81 = "", "", EO54/MAX($EO$3:$EO$104))</f>
        <v/>
      </c>
      <c r="ER55" s="210" t="str">
        <f>IF(INPUT!A81 = "", "", EP54/MAX($EP$3:$EP$104))</f>
        <v/>
      </c>
      <c r="ES55" s="311" t="str">
        <f>IF(INPUT!A82 = "", "", (EQ56-EQ55) * (ER56+ER55) / 2 )</f>
        <v/>
      </c>
      <c r="EU55" s="310" t="str">
        <f>IF(INPUT!A82 = "", "", OUTPUT!I56)</f>
        <v/>
      </c>
      <c r="EV55" t="str">
        <f>IF(INPUT!A82 = "", "", OUTPUT!R56)</f>
        <v/>
      </c>
      <c r="EW55" t="str">
        <v/>
      </c>
      <c r="EX55" t="str">
        <v/>
      </c>
      <c r="EY55" t="str">
        <f>IF(INPUT!A82 = "", "", EW55 + EY54)</f>
        <v/>
      </c>
      <c r="EZ55" t="str">
        <f>IF(INPUT!A82 = "", "", EX55*EW55+EZ54)</f>
        <v/>
      </c>
      <c r="FA55" s="210" t="str">
        <f>IF(INPUT!A81 = "", "", EY54/MAX($EY$3:$EY$104))</f>
        <v/>
      </c>
      <c r="FB55" s="210" t="str">
        <f>IF(INPUT!A81 = "", "", EZ54/MAX($EZ$3:$EZ$104))</f>
        <v/>
      </c>
      <c r="FC55" s="311" t="str">
        <f>IF(INPUT!A82 = "", "", (FA56-FA55) * (FB56+FB55) / 2 )</f>
        <v/>
      </c>
      <c r="FE55" s="310" t="str">
        <f>IF(INPUT!A82 = "", "", OUTPUT!E56)</f>
        <v/>
      </c>
      <c r="FF55" t="str">
        <f>IF(INPUT!A82 = "", "", OUTPUT!L56)</f>
        <v/>
      </c>
      <c r="FG55" t="str">
        <v/>
      </c>
      <c r="FH55" t="str">
        <v/>
      </c>
      <c r="FI55" t="str">
        <f>IF(INPUT!A82 = "", "", FG55+FI54)</f>
        <v/>
      </c>
      <c r="FJ55" t="str">
        <f>IF(INPUT!A82 = "", "", FH55*FG55 + FJ54)</f>
        <v/>
      </c>
      <c r="FK55" s="210" t="str">
        <f>IF(INPUT!A81 = "", "", FI54/MAX($FI$3:$FI$103))</f>
        <v/>
      </c>
      <c r="FL55" s="210" t="str">
        <f>IF(INPUT!A81 = "", "", FJ54/MAX($FJ$3:$FJ$103))</f>
        <v/>
      </c>
      <c r="FM55" s="311" t="str">
        <f>IF(INPUT!A82 = "", "", (FK56-FK55) * (FL56+FL55) / 2 )</f>
        <v/>
      </c>
      <c r="FO55" s="310" t="str">
        <f>IF(INPUT!A82 = "", "", OUTPUT!I56)</f>
        <v/>
      </c>
      <c r="FP55" t="str">
        <f>IF(INPUT!A82 = "", "", OUTPUT!L56)</f>
        <v/>
      </c>
      <c r="FQ55" t="str">
        <v/>
      </c>
      <c r="FR55" t="str">
        <v/>
      </c>
      <c r="FS55" t="str">
        <f>IF(INPUT!A82 = "", "", FQ55+FS54)</f>
        <v/>
      </c>
      <c r="FT55" t="str">
        <f>IF(INPUT!A82 = "", "", FR55*FQ55 + FT54)</f>
        <v/>
      </c>
      <c r="FU55" s="210" t="str">
        <f>IF(INPUT!A81 = "", "", FS54/MAX($FS$3:$FS$104))</f>
        <v/>
      </c>
      <c r="FV55" s="210" t="str">
        <f>IF(INPUT!A81 = "", "", FT54/MAX($FT$3:$FT$104))</f>
        <v/>
      </c>
      <c r="FW55" s="311" t="str">
        <f>IF(INPUT!A82 = "", "", (FU56-FU55) * (FV56+FV55) / 2 )</f>
        <v/>
      </c>
      <c r="FY55" s="310" t="str">
        <f>IF(INPUT!A82 = "", "", OUTPUT!L56)</f>
        <v/>
      </c>
      <c r="FZ55" t="str">
        <f>IF(INPUT!A82 = "", "",  OUTPUT!N56 )</f>
        <v/>
      </c>
      <c r="GA55" t="str">
        <f>IF(INPUT!A82 = "", "",  OUTPUT!R56 )</f>
        <v/>
      </c>
      <c r="GB55" s="311" t="str">
        <f>IF(INPUT!A82 = "", "", OUTPUT!M56)</f>
        <v/>
      </c>
      <c r="GC55" t="str">
        <f>IF(INPUT!A82 = "", "", OUTPUT!E56*OUTPUT!L56)</f>
        <v/>
      </c>
      <c r="GD55" t="str">
        <f>IF(INPUT!A82 = "", "", OUTPUT!E56*OUTPUT!N56)</f>
        <v/>
      </c>
      <c r="GE55" s="311" t="str">
        <f>IF(INPUT!A82 = "", "", OUTPUT!E56*OUTPUT!M56)</f>
        <v/>
      </c>
      <c r="GF55" t="str">
        <f>IF(INPUT!A82 = "", "", OUTPUT!I56*OUTPUT!L56)</f>
        <v/>
      </c>
      <c r="GG55" t="str">
        <f>IF(INPUT!A82 = "", "", OUTPUT!I56*OUTPUT!R56)</f>
        <v/>
      </c>
      <c r="GH55" s="311" t="str">
        <f>IF(INPUT!A82 = "", "", OUTPUT!I56*OUTPUT!M56)</f>
        <v/>
      </c>
    </row>
    <row r="56" spans="32:190" x14ac:dyDescent="0.35">
      <c r="AF56" s="5">
        <f>DSS!CG56</f>
        <v>0</v>
      </c>
      <c r="AG56" s="5">
        <f>DSS!CH56</f>
        <v>0</v>
      </c>
      <c r="AH56" s="5">
        <f>DSS!CI56</f>
        <v>0</v>
      </c>
      <c r="AI56" s="5">
        <f>DSS!CJ56</f>
        <v>0</v>
      </c>
      <c r="AJ56" s="5">
        <f>DSS!CK56</f>
        <v>0</v>
      </c>
      <c r="AK56" s="5">
        <f>DSS!CL56</f>
        <v>0</v>
      </c>
      <c r="AL56" s="5">
        <f>DSS!CM56</f>
        <v>0</v>
      </c>
      <c r="AM56">
        <f t="shared" si="28"/>
        <v>0</v>
      </c>
      <c r="AN56" s="5">
        <f t="shared" si="6"/>
        <v>0</v>
      </c>
      <c r="AO56">
        <f t="shared" si="29"/>
        <v>0</v>
      </c>
      <c r="AP56">
        <f t="shared" si="7"/>
        <v>0</v>
      </c>
      <c r="AQ56" s="180">
        <f t="shared" si="14"/>
        <v>0</v>
      </c>
      <c r="AR56" s="180" t="str">
        <f t="shared" si="8"/>
        <v/>
      </c>
      <c r="AS56" s="178"/>
      <c r="AT56" t="str">
        <f t="shared" si="9"/>
        <v/>
      </c>
      <c r="AU56" s="181"/>
      <c r="AV56" t="str">
        <f t="shared" si="10"/>
        <v/>
      </c>
      <c r="AX56" s="180">
        <f t="shared" si="11"/>
        <v>0</v>
      </c>
      <c r="AY56" s="180" t="str">
        <f t="shared" si="12"/>
        <v/>
      </c>
      <c r="AZ56" s="178"/>
      <c r="BB56" t="str">
        <f t="shared" si="15"/>
        <v/>
      </c>
      <c r="BC56" s="181"/>
      <c r="BF56" t="str">
        <f t="shared" si="16"/>
        <v/>
      </c>
      <c r="CK56" s="113" t="str">
        <f>IF(INPUT!A83 = "", "", INPUT!A83)</f>
        <v/>
      </c>
      <c r="CL56" t="str">
        <f>IF(INPUT!A83 = "", "", DSS!S56)</f>
        <v/>
      </c>
      <c r="CM56" t="str">
        <f>IF(INPUT!A83 = "", "",MIN(DSS!F56:G56))</f>
        <v/>
      </c>
      <c r="CN56" t="str">
        <f>IF(INPUT!A83 = "", "",DSS!I56)</f>
        <v/>
      </c>
      <c r="CO56" t="str">
        <f>IF(INPUT!A83 = "", "",DSS!H56)</f>
        <v/>
      </c>
      <c r="CP56" s="112" t="str">
        <f>IF(INPUT!A83 = "", "",AVERAGE(DSS!J56:L56))</f>
        <v/>
      </c>
      <c r="CQ56" s="112"/>
      <c r="CR56" t="str">
        <f>IF(INPUT!A83 = "", "",DSS!T56)</f>
        <v/>
      </c>
      <c r="CS56">
        <v>5</v>
      </c>
      <c r="CT56">
        <v>5</v>
      </c>
      <c r="CU56">
        <v>5</v>
      </c>
      <c r="CV56" s="112">
        <v>5</v>
      </c>
      <c r="CX56" t="str">
        <f>IF(INPUT!B83 = "", "", INPUT!B83)</f>
        <v/>
      </c>
      <c r="CY56" t="str">
        <f>IF(INPUT!B83 = "", "", INPUT!I83)</f>
        <v/>
      </c>
      <c r="CZ56" t="str">
        <f>IF(INPUT!B83 = "", "", INPUT!B83)</f>
        <v/>
      </c>
      <c r="DA56" t="str">
        <f>IF(INPUT!B83 = "", "", DSS!BS56)</f>
        <v/>
      </c>
      <c r="DB56" t="str">
        <v/>
      </c>
      <c r="DC56" t="str">
        <v/>
      </c>
      <c r="DD56" t="str">
        <v/>
      </c>
      <c r="DE56" t="str">
        <v/>
      </c>
      <c r="DF56" s="59" t="str">
        <f>IF(INPUT!B83 = "", "",DB56+DF55)</f>
        <v/>
      </c>
      <c r="DG56" t="str">
        <f>IF(INPUT!B83 = "", "", DB56*DC56+DG55)</f>
        <v/>
      </c>
      <c r="DH56" t="str">
        <f>IF(INPUT!B83 = "", "", DD56+DH55)</f>
        <v/>
      </c>
      <c r="DI56" t="str">
        <f>IF(INPUT!B83 = "", "", DD56*DE56+DI55)</f>
        <v/>
      </c>
      <c r="DJ56" s="210" t="str">
        <f>IF(INPUT!B82 = "", "", DF55/MAX($DF$3:$DF$104))</f>
        <v/>
      </c>
      <c r="DK56" s="210" t="str">
        <f>IF(INPUT!B82 = "", "", DG55/MAX($DG$3:$DG$104))</f>
        <v/>
      </c>
      <c r="DL56" s="210" t="str">
        <f>IF(INPUT!B82 = "", "", DH55/MAX($DH$3:$DH$104))</f>
        <v/>
      </c>
      <c r="DM56" s="210" t="str">
        <f>IF(INPUT!B82 = "", "", DI55/MAX($DI$3:$DI$104))</f>
        <v/>
      </c>
      <c r="DN56" t="str">
        <f>IF(INPUT!B83 = "", "", (DJ57-DJ56)*(DK57+DK56)/2)</f>
        <v/>
      </c>
      <c r="DO56" t="str">
        <f>IF(INPUT!B83 = "", "", (DL57-DL56)*(DM57+DM56)/2)</f>
        <v/>
      </c>
      <c r="DQ56" s="310" t="str">
        <f>IF(INPUT!A83 = "", "", INPUT!B83)</f>
        <v/>
      </c>
      <c r="DR56" t="str">
        <f>IF(INPUT!A83 = "", "", OUTPUT!D57*OUTPUT!L57 +OUTPUT!E57*OUTPUT!N57)</f>
        <v/>
      </c>
      <c r="DS56" t="str">
        <v/>
      </c>
      <c r="DT56" t="str">
        <v/>
      </c>
      <c r="DU56" t="str">
        <f>IF(INPUT!A83 = "", "", DS56+DU55)</f>
        <v/>
      </c>
      <c r="DV56" t="str">
        <f>IF(INPUT!A83 = "", "", DS56*DT56+DV55)</f>
        <v/>
      </c>
      <c r="DW56" s="210" t="str">
        <f>IF(INPUT!A82 = "", "", DU55/MAX($DU$3:$DU$104))</f>
        <v/>
      </c>
      <c r="DX56" s="210" t="str">
        <f>IF(INPUT!B82 = "", "", DV55/MAX($DV$3:$DV$104))</f>
        <v/>
      </c>
      <c r="DY56" s="311" t="str">
        <f>IF(INPUT!A83 = "", "", (DW57-DW56) * (DX57+DX56) / 2 )</f>
        <v/>
      </c>
      <c r="EA56" s="310" t="str">
        <f>IF(INPUT!A83 = "", "", INPUT!B83)</f>
        <v/>
      </c>
      <c r="EB56" t="str">
        <f>IF(INPUT!A83 = "", "", OUTPUT!H57*OUTPUT!L57 + OUTPUT!I57*OUTPUT!R57)</f>
        <v/>
      </c>
      <c r="EC56" t="str">
        <v/>
      </c>
      <c r="ED56" t="str">
        <v/>
      </c>
      <c r="EE56" t="str">
        <f>IF(INPUT!A83 = "", "",EC56 +EE55)</f>
        <v/>
      </c>
      <c r="EF56" t="str">
        <f>IF(INPUT!A83 = "", "",EC56*ED56+EF55)</f>
        <v/>
      </c>
      <c r="EG56" s="210" t="str">
        <f>IF(INPUT!A82 = "", "", EE55/MAX($EE$3:$EE$104))</f>
        <v/>
      </c>
      <c r="EH56" s="210" t="str">
        <f>IF(INPUT!A82 = "", "", EF55/MAX($EF$3:$EF$104))</f>
        <v/>
      </c>
      <c r="EI56" s="311" t="str">
        <f>IF(INPUT!A83 = "", "", (EG57-EG56) * (EH57+EH56) / 2 )</f>
        <v/>
      </c>
      <c r="EK56" s="310" t="str">
        <f>IF(INPUT!A83 = "", "", OUTPUT!E57)</f>
        <v/>
      </c>
      <c r="EL56" t="str">
        <f>IF(INPUT!A83 = "", "", OUTPUT!N57)</f>
        <v/>
      </c>
      <c r="EM56" t="str">
        <v/>
      </c>
      <c r="EN56" t="str">
        <v/>
      </c>
      <c r="EO56" t="str">
        <f>IF(INPUT!A83 = "", "", EM56 + EO55)</f>
        <v/>
      </c>
      <c r="EP56" t="str">
        <f>IF(INPUT!A83 = "", "", EN56*EM56+EP55)</f>
        <v/>
      </c>
      <c r="EQ56" s="210" t="str">
        <f>IF(INPUT!A82 = "", "", EO55/MAX($EO$3:$EO$104))</f>
        <v/>
      </c>
      <c r="ER56" s="210" t="str">
        <f>IF(INPUT!A82 = "", "", EP55/MAX($EP$3:$EP$104))</f>
        <v/>
      </c>
      <c r="ES56" s="311" t="str">
        <f>IF(INPUT!A83 = "", "", (EQ57-EQ56) * (ER57+ER56) / 2 )</f>
        <v/>
      </c>
      <c r="EU56" s="310" t="str">
        <f>IF(INPUT!A83 = "", "", OUTPUT!I57)</f>
        <v/>
      </c>
      <c r="EV56" t="str">
        <f>IF(INPUT!A83 = "", "", OUTPUT!R57)</f>
        <v/>
      </c>
      <c r="EW56" t="str">
        <v/>
      </c>
      <c r="EX56" t="str">
        <v/>
      </c>
      <c r="EY56" t="str">
        <f>IF(INPUT!A83 = "", "", EW56 + EY55)</f>
        <v/>
      </c>
      <c r="EZ56" t="str">
        <f>IF(INPUT!A83 = "", "", EX56*EW56+EZ55)</f>
        <v/>
      </c>
      <c r="FA56" s="210" t="str">
        <f>IF(INPUT!A82 = "", "", EY55/MAX($EY$3:$EY$104))</f>
        <v/>
      </c>
      <c r="FB56" s="210" t="str">
        <f>IF(INPUT!A82 = "", "", EZ55/MAX($EZ$3:$EZ$104))</f>
        <v/>
      </c>
      <c r="FC56" s="311" t="str">
        <f>IF(INPUT!A83 = "", "", (FA57-FA56) * (FB57+FB56) / 2 )</f>
        <v/>
      </c>
      <c r="FE56" s="310" t="str">
        <f>IF(INPUT!A83 = "", "", OUTPUT!E57)</f>
        <v/>
      </c>
      <c r="FF56" t="str">
        <f>IF(INPUT!A83 = "", "", OUTPUT!L57)</f>
        <v/>
      </c>
      <c r="FG56" t="str">
        <v/>
      </c>
      <c r="FH56" t="str">
        <v/>
      </c>
      <c r="FI56" t="str">
        <f>IF(INPUT!A83 = "", "", FG56+FI55)</f>
        <v/>
      </c>
      <c r="FJ56" t="str">
        <f>IF(INPUT!A83 = "", "", FH56*FG56 + FJ55)</f>
        <v/>
      </c>
      <c r="FK56" s="210" t="str">
        <f>IF(INPUT!A82 = "", "", FI55/MAX($FI$3:$FI$103))</f>
        <v/>
      </c>
      <c r="FL56" s="210" t="str">
        <f>IF(INPUT!A82 = "", "", FJ55/MAX($FJ$3:$FJ$103))</f>
        <v/>
      </c>
      <c r="FM56" s="311" t="str">
        <f>IF(INPUT!A83 = "", "", (FK57-FK56) * (FL57+FL56) / 2 )</f>
        <v/>
      </c>
      <c r="FO56" s="310" t="str">
        <f>IF(INPUT!A83 = "", "", OUTPUT!I57)</f>
        <v/>
      </c>
      <c r="FP56" t="str">
        <f>IF(INPUT!A83 = "", "", OUTPUT!L57)</f>
        <v/>
      </c>
      <c r="FQ56" t="str">
        <v/>
      </c>
      <c r="FR56" t="str">
        <v/>
      </c>
      <c r="FS56" t="str">
        <f>IF(INPUT!A83 = "", "", FQ56+FS55)</f>
        <v/>
      </c>
      <c r="FT56" t="str">
        <f>IF(INPUT!A83 = "", "", FR56*FQ56 + FT55)</f>
        <v/>
      </c>
      <c r="FU56" s="210" t="str">
        <f>IF(INPUT!A82 = "", "", FS55/MAX($FS$3:$FS$104))</f>
        <v/>
      </c>
      <c r="FV56" s="210" t="str">
        <f>IF(INPUT!A82 = "", "", FT55/MAX($FT$3:$FT$104))</f>
        <v/>
      </c>
      <c r="FW56" s="311" t="str">
        <f>IF(INPUT!A83 = "", "", (FU57-FU56) * (FV57+FV56) / 2 )</f>
        <v/>
      </c>
      <c r="FY56" s="310" t="str">
        <f>IF(INPUT!A83 = "", "", OUTPUT!L57)</f>
        <v/>
      </c>
      <c r="FZ56" t="str">
        <f>IF(INPUT!A83 = "", "",  OUTPUT!N57 )</f>
        <v/>
      </c>
      <c r="GA56" t="str">
        <f>IF(INPUT!A83 = "", "",  OUTPUT!R57 )</f>
        <v/>
      </c>
      <c r="GB56" s="311" t="str">
        <f>IF(INPUT!A83 = "", "", OUTPUT!M57)</f>
        <v/>
      </c>
      <c r="GC56" t="str">
        <f>IF(INPUT!A83 = "", "", OUTPUT!E57*OUTPUT!L57)</f>
        <v/>
      </c>
      <c r="GD56" t="str">
        <f>IF(INPUT!A83 = "", "", OUTPUT!E57*OUTPUT!N57)</f>
        <v/>
      </c>
      <c r="GE56" s="311" t="str">
        <f>IF(INPUT!A83 = "", "", OUTPUT!E57*OUTPUT!M57)</f>
        <v/>
      </c>
      <c r="GF56" t="str">
        <f>IF(INPUT!A83 = "", "", OUTPUT!I57*OUTPUT!L57)</f>
        <v/>
      </c>
      <c r="GG56" t="str">
        <f>IF(INPUT!A83 = "", "", OUTPUT!I57*OUTPUT!R57)</f>
        <v/>
      </c>
      <c r="GH56" s="311" t="str">
        <f>IF(INPUT!A83 = "", "", OUTPUT!I57*OUTPUT!M57)</f>
        <v/>
      </c>
    </row>
    <row r="57" spans="32:190" x14ac:dyDescent="0.35">
      <c r="AF57" s="5">
        <f>DSS!CG57</f>
        <v>0</v>
      </c>
      <c r="AG57" s="5">
        <f>DSS!CH57</f>
        <v>0</v>
      </c>
      <c r="AH57" s="5">
        <f>DSS!CI57</f>
        <v>0</v>
      </c>
      <c r="AI57" s="5">
        <f>DSS!CJ57</f>
        <v>0</v>
      </c>
      <c r="AJ57" s="5">
        <f>DSS!CK57</f>
        <v>0</v>
      </c>
      <c r="AK57" s="5">
        <f>DSS!CL57</f>
        <v>0</v>
      </c>
      <c r="AL57" s="5">
        <f>DSS!CM57</f>
        <v>0</v>
      </c>
      <c r="AM57">
        <f t="shared" si="28"/>
        <v>0</v>
      </c>
      <c r="AN57" s="5">
        <f t="shared" si="6"/>
        <v>0</v>
      </c>
      <c r="AO57">
        <f t="shared" si="29"/>
        <v>0</v>
      </c>
      <c r="AP57">
        <f t="shared" si="7"/>
        <v>0</v>
      </c>
      <c r="AQ57" s="180">
        <f t="shared" si="14"/>
        <v>0</v>
      </c>
      <c r="AR57" s="180" t="str">
        <f t="shared" si="8"/>
        <v/>
      </c>
      <c r="AS57" s="178"/>
      <c r="AT57" t="str">
        <f t="shared" si="9"/>
        <v/>
      </c>
      <c r="AU57" s="181"/>
      <c r="AV57" t="str">
        <f t="shared" si="10"/>
        <v/>
      </c>
      <c r="AX57" s="180">
        <f t="shared" si="11"/>
        <v>0</v>
      </c>
      <c r="AY57" s="180" t="str">
        <f t="shared" si="12"/>
        <v/>
      </c>
      <c r="AZ57" s="178"/>
      <c r="BB57" t="str">
        <f t="shared" si="15"/>
        <v/>
      </c>
      <c r="BC57" s="181"/>
      <c r="BF57" t="str">
        <f t="shared" si="16"/>
        <v/>
      </c>
      <c r="CK57" s="113" t="str">
        <f>IF(INPUT!A84 = "", "", INPUT!A84)</f>
        <v/>
      </c>
      <c r="CL57" t="str">
        <f>IF(INPUT!A84 = "", "", DSS!S57)</f>
        <v/>
      </c>
      <c r="CM57" t="str">
        <f>IF(INPUT!A84 = "", "",MIN(DSS!F57:G57))</f>
        <v/>
      </c>
      <c r="CN57" t="str">
        <f>IF(INPUT!A84 = "", "",DSS!I57)</f>
        <v/>
      </c>
      <c r="CO57" t="str">
        <f>IF(INPUT!A84 = "", "",DSS!H57)</f>
        <v/>
      </c>
      <c r="CP57" s="112" t="str">
        <f>IF(INPUT!A84 = "", "",AVERAGE(DSS!J57:L57))</f>
        <v/>
      </c>
      <c r="CQ57" s="112"/>
      <c r="CR57" t="str">
        <f>IF(INPUT!A84 = "", "",DSS!T57)</f>
        <v/>
      </c>
      <c r="CS57">
        <v>5</v>
      </c>
      <c r="CT57">
        <v>5</v>
      </c>
      <c r="CU57">
        <v>5</v>
      </c>
      <c r="CV57" s="112">
        <v>5</v>
      </c>
      <c r="CX57" t="str">
        <f>IF(INPUT!B84 = "", "", INPUT!B84)</f>
        <v/>
      </c>
      <c r="CY57" t="str">
        <f>IF(INPUT!B84 = "", "", INPUT!I84)</f>
        <v/>
      </c>
      <c r="CZ57" t="str">
        <f>IF(INPUT!B84 = "", "", INPUT!B84)</f>
        <v/>
      </c>
      <c r="DA57" t="str">
        <f>IF(INPUT!B84 = "", "", DSS!BS57)</f>
        <v/>
      </c>
      <c r="DB57" t="str">
        <v/>
      </c>
      <c r="DC57" t="str">
        <v/>
      </c>
      <c r="DD57" t="str">
        <v/>
      </c>
      <c r="DE57" t="str">
        <v/>
      </c>
      <c r="DF57" s="59" t="str">
        <f>IF(INPUT!B84 = "", "",DB57+DF56)</f>
        <v/>
      </c>
      <c r="DG57" t="str">
        <f>IF(INPUT!B84 = "", "", DB57*DC57+DG56)</f>
        <v/>
      </c>
      <c r="DH57" t="str">
        <f>IF(INPUT!B84 = "", "", DD57+DH56)</f>
        <v/>
      </c>
      <c r="DI57" t="str">
        <f>IF(INPUT!B84 = "", "", DD57*DE57+DI56)</f>
        <v/>
      </c>
      <c r="DJ57" s="210" t="str">
        <f>IF(INPUT!B83 = "", "", DF56/MAX($DF$3:$DF$104))</f>
        <v/>
      </c>
      <c r="DK57" s="210" t="str">
        <f>IF(INPUT!B83 = "", "", DG56/MAX($DG$3:$DG$104))</f>
        <v/>
      </c>
      <c r="DL57" s="210" t="str">
        <f>IF(INPUT!B83 = "", "", DH56/MAX($DH$3:$DH$104))</f>
        <v/>
      </c>
      <c r="DM57" s="210" t="str">
        <f>IF(INPUT!B83 = "", "", DI56/MAX($DI$3:$DI$104))</f>
        <v/>
      </c>
      <c r="DN57" t="str">
        <f>IF(INPUT!B84 = "", "", (DJ58-DJ57)*(DK58+DK57)/2)</f>
        <v/>
      </c>
      <c r="DO57" t="str">
        <f>IF(INPUT!B84 = "", "", (DL58-DL57)*(DM58+DM57)/2)</f>
        <v/>
      </c>
      <c r="DQ57" s="310" t="str">
        <f>IF(INPUT!A84 = "", "", INPUT!B84)</f>
        <v/>
      </c>
      <c r="DR57" t="str">
        <f>IF(INPUT!A84 = "", "", OUTPUT!D58*OUTPUT!L58 +OUTPUT!E58*OUTPUT!N58)</f>
        <v/>
      </c>
      <c r="DS57" t="str">
        <v/>
      </c>
      <c r="DT57" t="str">
        <v/>
      </c>
      <c r="DU57" t="str">
        <f>IF(INPUT!A84 = "", "", DS57+DU56)</f>
        <v/>
      </c>
      <c r="DV57" t="str">
        <f>IF(INPUT!A84 = "", "", DS57*DT57+DV56)</f>
        <v/>
      </c>
      <c r="DW57" s="210" t="str">
        <f>IF(INPUT!A83 = "", "", DU56/MAX($DU$3:$DU$104))</f>
        <v/>
      </c>
      <c r="DX57" s="210" t="str">
        <f>IF(INPUT!B83 = "", "", DV56/MAX($DV$3:$DV$104))</f>
        <v/>
      </c>
      <c r="DY57" s="311" t="str">
        <f>IF(INPUT!A84 = "", "", (DW58-DW57) * (DX58+DX57) / 2 )</f>
        <v/>
      </c>
      <c r="EA57" s="310" t="str">
        <f>IF(INPUT!A84 = "", "", INPUT!B84)</f>
        <v/>
      </c>
      <c r="EB57" t="str">
        <f>IF(INPUT!A84 = "", "", OUTPUT!H58*OUTPUT!L58 + OUTPUT!I58*OUTPUT!R58)</f>
        <v/>
      </c>
      <c r="EC57" t="str">
        <v/>
      </c>
      <c r="ED57" t="str">
        <v/>
      </c>
      <c r="EE57" t="str">
        <f>IF(INPUT!A84 = "", "",EC57 +EE56)</f>
        <v/>
      </c>
      <c r="EF57" t="str">
        <f>IF(INPUT!A84 = "", "",EC57*ED57+EF56)</f>
        <v/>
      </c>
      <c r="EG57" s="210" t="str">
        <f>IF(INPUT!A83 = "", "", EE56/MAX($EE$3:$EE$104))</f>
        <v/>
      </c>
      <c r="EH57" s="210" t="str">
        <f>IF(INPUT!A83 = "", "", EF56/MAX($EF$3:$EF$104))</f>
        <v/>
      </c>
      <c r="EI57" s="311" t="str">
        <f>IF(INPUT!A84 = "", "", (EG58-EG57) * (EH58+EH57) / 2 )</f>
        <v/>
      </c>
      <c r="EK57" s="310" t="str">
        <f>IF(INPUT!A84 = "", "", OUTPUT!E58)</f>
        <v/>
      </c>
      <c r="EL57" t="str">
        <f>IF(INPUT!A84 = "", "", OUTPUT!N58)</f>
        <v/>
      </c>
      <c r="EM57" t="str">
        <v/>
      </c>
      <c r="EN57" t="str">
        <v/>
      </c>
      <c r="EO57" t="str">
        <f>IF(INPUT!A84 = "", "", EM57 + EO56)</f>
        <v/>
      </c>
      <c r="EP57" t="str">
        <f>IF(INPUT!A84 = "", "", EN57*EM57+EP56)</f>
        <v/>
      </c>
      <c r="EQ57" s="210" t="str">
        <f>IF(INPUT!A83 = "", "", EO56/MAX($EO$3:$EO$104))</f>
        <v/>
      </c>
      <c r="ER57" s="210" t="str">
        <f>IF(INPUT!A83 = "", "", EP56/MAX($EP$3:$EP$104))</f>
        <v/>
      </c>
      <c r="ES57" s="311" t="str">
        <f>IF(INPUT!A84 = "", "", (EQ58-EQ57) * (ER58+ER57) / 2 )</f>
        <v/>
      </c>
      <c r="EU57" s="310" t="str">
        <f>IF(INPUT!A84 = "", "", OUTPUT!I58)</f>
        <v/>
      </c>
      <c r="EV57" t="str">
        <f>IF(INPUT!A84 = "", "", OUTPUT!R58)</f>
        <v/>
      </c>
      <c r="EW57" t="str">
        <v/>
      </c>
      <c r="EX57" t="str">
        <v/>
      </c>
      <c r="EY57" t="str">
        <f>IF(INPUT!A84 = "", "", EW57 + EY56)</f>
        <v/>
      </c>
      <c r="EZ57" t="str">
        <f>IF(INPUT!A84 = "", "", EX57*EW57+EZ56)</f>
        <v/>
      </c>
      <c r="FA57" s="210" t="str">
        <f>IF(INPUT!A83 = "", "", EY56/MAX($EY$3:$EY$104))</f>
        <v/>
      </c>
      <c r="FB57" s="210" t="str">
        <f>IF(INPUT!A83 = "", "", EZ56/MAX($EZ$3:$EZ$104))</f>
        <v/>
      </c>
      <c r="FC57" s="311" t="str">
        <f>IF(INPUT!A84 = "", "", (FA58-FA57) * (FB58+FB57) / 2 )</f>
        <v/>
      </c>
      <c r="FE57" s="310" t="str">
        <f>IF(INPUT!A84 = "", "", OUTPUT!E58)</f>
        <v/>
      </c>
      <c r="FF57" t="str">
        <f>IF(INPUT!A84 = "", "", OUTPUT!L58)</f>
        <v/>
      </c>
      <c r="FG57" t="str">
        <v/>
      </c>
      <c r="FH57" t="str">
        <v/>
      </c>
      <c r="FI57" t="str">
        <f>IF(INPUT!A84 = "", "", FG57+FI56)</f>
        <v/>
      </c>
      <c r="FJ57" t="str">
        <f>IF(INPUT!A84 = "", "", FH57*FG57 + FJ56)</f>
        <v/>
      </c>
      <c r="FK57" s="210" t="str">
        <f>IF(INPUT!A83 = "", "", FI56/MAX($FI$3:$FI$103))</f>
        <v/>
      </c>
      <c r="FL57" s="210" t="str">
        <f>IF(INPUT!A83 = "", "", FJ56/MAX($FJ$3:$FJ$103))</f>
        <v/>
      </c>
      <c r="FM57" s="311" t="str">
        <f>IF(INPUT!A84 = "", "", (FK58-FK57) * (FL58+FL57) / 2 )</f>
        <v/>
      </c>
      <c r="FO57" s="310" t="str">
        <f>IF(INPUT!A84 = "", "", OUTPUT!I58)</f>
        <v/>
      </c>
      <c r="FP57" t="str">
        <f>IF(INPUT!A84 = "", "", OUTPUT!L58)</f>
        <v/>
      </c>
      <c r="FQ57" t="str">
        <v/>
      </c>
      <c r="FR57" t="str">
        <v/>
      </c>
      <c r="FS57" t="str">
        <f>IF(INPUT!A84 = "", "", FQ57+FS56)</f>
        <v/>
      </c>
      <c r="FT57" t="str">
        <f>IF(INPUT!A84 = "", "", FR57*FQ57 + FT56)</f>
        <v/>
      </c>
      <c r="FU57" s="210" t="str">
        <f>IF(INPUT!A83 = "", "", FS56/MAX($FS$3:$FS$104))</f>
        <v/>
      </c>
      <c r="FV57" s="210" t="str">
        <f>IF(INPUT!A83 = "", "", FT56/MAX($FT$3:$FT$104))</f>
        <v/>
      </c>
      <c r="FW57" s="311" t="str">
        <f>IF(INPUT!A84 = "", "", (FU58-FU57) * (FV58+FV57) / 2 )</f>
        <v/>
      </c>
      <c r="FY57" s="310" t="str">
        <f>IF(INPUT!A84 = "", "", OUTPUT!L58)</f>
        <v/>
      </c>
      <c r="FZ57" t="str">
        <f>IF(INPUT!A84 = "", "",  OUTPUT!N58 )</f>
        <v/>
      </c>
      <c r="GA57" t="str">
        <f>IF(INPUT!A84 = "", "",  OUTPUT!R58 )</f>
        <v/>
      </c>
      <c r="GB57" s="311" t="str">
        <f>IF(INPUT!A84 = "", "", OUTPUT!M58)</f>
        <v/>
      </c>
      <c r="GC57" t="str">
        <f>IF(INPUT!A84 = "", "", OUTPUT!E58*OUTPUT!L58)</f>
        <v/>
      </c>
      <c r="GD57" t="str">
        <f>IF(INPUT!A84 = "", "", OUTPUT!E58*OUTPUT!N58)</f>
        <v/>
      </c>
      <c r="GE57" s="311" t="str">
        <f>IF(INPUT!A84 = "", "", OUTPUT!E58*OUTPUT!M58)</f>
        <v/>
      </c>
      <c r="GF57" t="str">
        <f>IF(INPUT!A84 = "", "", OUTPUT!I58*OUTPUT!L58)</f>
        <v/>
      </c>
      <c r="GG57" t="str">
        <f>IF(INPUT!A84 = "", "", OUTPUT!I58*OUTPUT!R58)</f>
        <v/>
      </c>
      <c r="GH57" s="311" t="str">
        <f>IF(INPUT!A84 = "", "", OUTPUT!I58*OUTPUT!M58)</f>
        <v/>
      </c>
    </row>
    <row r="58" spans="32:190" x14ac:dyDescent="0.35">
      <c r="AF58" s="5">
        <f>DSS!CG58</f>
        <v>0</v>
      </c>
      <c r="AG58" s="5">
        <f>DSS!CH58</f>
        <v>0</v>
      </c>
      <c r="AH58" s="5">
        <f>DSS!CI58</f>
        <v>0</v>
      </c>
      <c r="AI58" s="5">
        <f>DSS!CJ58</f>
        <v>0</v>
      </c>
      <c r="AJ58" s="5">
        <f>DSS!CK58</f>
        <v>0</v>
      </c>
      <c r="AK58" s="5">
        <f>DSS!CL58</f>
        <v>0</v>
      </c>
      <c r="AL58" s="5">
        <f>DSS!CM58</f>
        <v>0</v>
      </c>
      <c r="AM58">
        <f t="shared" si="28"/>
        <v>0</v>
      </c>
      <c r="AN58" s="5">
        <f t="shared" si="6"/>
        <v>0</v>
      </c>
      <c r="AO58">
        <f t="shared" si="29"/>
        <v>0</v>
      </c>
      <c r="AP58">
        <f t="shared" si="7"/>
        <v>0</v>
      </c>
      <c r="AQ58" s="180">
        <f t="shared" si="14"/>
        <v>0</v>
      </c>
      <c r="AR58" s="180" t="str">
        <f t="shared" si="8"/>
        <v/>
      </c>
      <c r="AS58" s="178"/>
      <c r="AT58" t="str">
        <f t="shared" si="9"/>
        <v/>
      </c>
      <c r="AU58" s="181"/>
      <c r="AV58" t="str">
        <f t="shared" si="10"/>
        <v/>
      </c>
      <c r="AX58" s="180">
        <f t="shared" si="11"/>
        <v>0</v>
      </c>
      <c r="AY58" s="180" t="str">
        <f t="shared" si="12"/>
        <v/>
      </c>
      <c r="AZ58" s="178"/>
      <c r="BB58" t="str">
        <f t="shared" si="15"/>
        <v/>
      </c>
      <c r="BC58" s="181"/>
      <c r="BF58" t="str">
        <f t="shared" si="16"/>
        <v/>
      </c>
      <c r="CK58" s="113" t="str">
        <f>IF(INPUT!A85 = "", "", INPUT!A85)</f>
        <v/>
      </c>
      <c r="CL58" t="str">
        <f>IF(INPUT!A85 = "", "", DSS!S58)</f>
        <v/>
      </c>
      <c r="CM58" t="str">
        <f>IF(INPUT!A85 = "", "",MIN(DSS!F58:G58))</f>
        <v/>
      </c>
      <c r="CN58" t="str">
        <f>IF(INPUT!A85 = "", "",DSS!I58)</f>
        <v/>
      </c>
      <c r="CO58" t="str">
        <f>IF(INPUT!A85 = "", "",DSS!H58)</f>
        <v/>
      </c>
      <c r="CP58" s="112" t="str">
        <f>IF(INPUT!A85 = "", "",AVERAGE(DSS!J58:L58))</f>
        <v/>
      </c>
      <c r="CQ58" s="112"/>
      <c r="CR58" t="str">
        <f>IF(INPUT!A85 = "", "",DSS!T58)</f>
        <v/>
      </c>
      <c r="CS58">
        <v>5</v>
      </c>
      <c r="CT58">
        <v>5</v>
      </c>
      <c r="CU58">
        <v>5</v>
      </c>
      <c r="CV58" s="112">
        <v>5</v>
      </c>
      <c r="CX58" t="str">
        <f>IF(INPUT!B85 = "", "", INPUT!B85)</f>
        <v/>
      </c>
      <c r="CY58" t="str">
        <f>IF(INPUT!B85 = "", "", INPUT!I85)</f>
        <v/>
      </c>
      <c r="CZ58" t="str">
        <f>IF(INPUT!B85 = "", "", INPUT!B85)</f>
        <v/>
      </c>
      <c r="DA58" t="str">
        <f>IF(INPUT!B85 = "", "", DSS!BS58)</f>
        <v/>
      </c>
      <c r="DB58" t="str">
        <v/>
      </c>
      <c r="DC58" t="str">
        <v/>
      </c>
      <c r="DD58" t="str">
        <v/>
      </c>
      <c r="DE58" t="str">
        <v/>
      </c>
      <c r="DF58" s="59" t="str">
        <f>IF(INPUT!B85 = "", "",DB58+DF57)</f>
        <v/>
      </c>
      <c r="DG58" t="str">
        <f>IF(INPUT!B85 = "", "", DB58*DC58+DG57)</f>
        <v/>
      </c>
      <c r="DH58" t="str">
        <f>IF(INPUT!B85 = "", "", DD58+DH57)</f>
        <v/>
      </c>
      <c r="DI58" t="str">
        <f>IF(INPUT!B85 = "", "", DD58*DE58+DI57)</f>
        <v/>
      </c>
      <c r="DJ58" s="210" t="str">
        <f>IF(INPUT!B84 = "", "", DF57/MAX($DF$3:$DF$104))</f>
        <v/>
      </c>
      <c r="DK58" s="210" t="str">
        <f>IF(INPUT!B84 = "", "", DG57/MAX($DG$3:$DG$104))</f>
        <v/>
      </c>
      <c r="DL58" s="210" t="str">
        <f>IF(INPUT!B84 = "", "", DH57/MAX($DH$3:$DH$104))</f>
        <v/>
      </c>
      <c r="DM58" s="210" t="str">
        <f>IF(INPUT!B84 = "", "", DI57/MAX($DI$3:$DI$104))</f>
        <v/>
      </c>
      <c r="DN58" t="str">
        <f>IF(INPUT!B85 = "", "", (DJ59-DJ58)*(DK59+DK58)/2)</f>
        <v/>
      </c>
      <c r="DO58" t="str">
        <f>IF(INPUT!B85 = "", "", (DL59-DL58)*(DM59+DM58)/2)</f>
        <v/>
      </c>
      <c r="DQ58" s="310" t="str">
        <f>IF(INPUT!A85 = "", "", INPUT!B85)</f>
        <v/>
      </c>
      <c r="DR58" t="str">
        <f>IF(INPUT!A85 = "", "", OUTPUT!D59*OUTPUT!L59 +OUTPUT!E59*OUTPUT!N59)</f>
        <v/>
      </c>
      <c r="DS58" t="str">
        <v/>
      </c>
      <c r="DT58" t="str">
        <v/>
      </c>
      <c r="DU58" t="str">
        <f>IF(INPUT!A85 = "", "", DS58+DU57)</f>
        <v/>
      </c>
      <c r="DV58" t="str">
        <f>IF(INPUT!A85 = "", "", DS58*DT58+DV57)</f>
        <v/>
      </c>
      <c r="DW58" s="210" t="str">
        <f>IF(INPUT!A84 = "", "", DU57/MAX($DU$3:$DU$104))</f>
        <v/>
      </c>
      <c r="DX58" s="210" t="str">
        <f>IF(INPUT!B84 = "", "", DV57/MAX($DV$3:$DV$104))</f>
        <v/>
      </c>
      <c r="DY58" s="311" t="str">
        <f>IF(INPUT!A85 = "", "", (DW59-DW58) * (DX59+DX58) / 2 )</f>
        <v/>
      </c>
      <c r="EA58" s="310" t="str">
        <f>IF(INPUT!A85 = "", "", INPUT!B85)</f>
        <v/>
      </c>
      <c r="EB58" t="str">
        <f>IF(INPUT!A85 = "", "", OUTPUT!H59*OUTPUT!L59 + OUTPUT!I59*OUTPUT!R59)</f>
        <v/>
      </c>
      <c r="EC58" t="str">
        <v/>
      </c>
      <c r="ED58" t="str">
        <v/>
      </c>
      <c r="EE58" t="str">
        <f>IF(INPUT!A85 = "", "",EC58 +EE57)</f>
        <v/>
      </c>
      <c r="EF58" t="str">
        <f>IF(INPUT!A85 = "", "",EC58*ED58+EF57)</f>
        <v/>
      </c>
      <c r="EG58" s="210" t="str">
        <f>IF(INPUT!A84 = "", "", EE57/MAX($EE$3:$EE$104))</f>
        <v/>
      </c>
      <c r="EH58" s="210" t="str">
        <f>IF(INPUT!A84 = "", "", EF57/MAX($EF$3:$EF$104))</f>
        <v/>
      </c>
      <c r="EI58" s="311" t="str">
        <f>IF(INPUT!A85 = "", "", (EG59-EG58) * (EH59+EH58) / 2 )</f>
        <v/>
      </c>
      <c r="EK58" s="310" t="str">
        <f>IF(INPUT!A85 = "", "", OUTPUT!E59)</f>
        <v/>
      </c>
      <c r="EL58" t="str">
        <f>IF(INPUT!A85 = "", "", OUTPUT!N59)</f>
        <v/>
      </c>
      <c r="EM58" t="str">
        <v/>
      </c>
      <c r="EN58" t="str">
        <v/>
      </c>
      <c r="EO58" t="str">
        <f>IF(INPUT!A85 = "", "", EM58 + EO57)</f>
        <v/>
      </c>
      <c r="EP58" t="str">
        <f>IF(INPUT!A85 = "", "", EN58*EM58+EP57)</f>
        <v/>
      </c>
      <c r="EQ58" s="210" t="str">
        <f>IF(INPUT!A84 = "", "", EO57/MAX($EO$3:$EO$104))</f>
        <v/>
      </c>
      <c r="ER58" s="210" t="str">
        <f>IF(INPUT!A84 = "", "", EP57/MAX($EP$3:$EP$104))</f>
        <v/>
      </c>
      <c r="ES58" s="311" t="str">
        <f>IF(INPUT!A85 = "", "", (EQ59-EQ58) * (ER59+ER58) / 2 )</f>
        <v/>
      </c>
      <c r="EU58" s="310" t="str">
        <f>IF(INPUT!A85 = "", "", OUTPUT!I59)</f>
        <v/>
      </c>
      <c r="EV58" t="str">
        <f>IF(INPUT!A85 = "", "", OUTPUT!R59)</f>
        <v/>
      </c>
      <c r="EW58" t="str">
        <v/>
      </c>
      <c r="EX58" t="str">
        <v/>
      </c>
      <c r="EY58" t="str">
        <f>IF(INPUT!A85 = "", "", EW58 + EY57)</f>
        <v/>
      </c>
      <c r="EZ58" t="str">
        <f>IF(INPUT!A85 = "", "", EX58*EW58+EZ57)</f>
        <v/>
      </c>
      <c r="FA58" s="210" t="str">
        <f>IF(INPUT!A84 = "", "", EY57/MAX($EY$3:$EY$104))</f>
        <v/>
      </c>
      <c r="FB58" s="210" t="str">
        <f>IF(INPUT!A84 = "", "", EZ57/MAX($EZ$3:$EZ$104))</f>
        <v/>
      </c>
      <c r="FC58" s="311" t="str">
        <f>IF(INPUT!A85 = "", "", (FA59-FA58) * (FB59+FB58) / 2 )</f>
        <v/>
      </c>
      <c r="FE58" s="310" t="str">
        <f>IF(INPUT!A85 = "", "", OUTPUT!E59)</f>
        <v/>
      </c>
      <c r="FF58" t="str">
        <f>IF(INPUT!A85 = "", "", OUTPUT!L59)</f>
        <v/>
      </c>
      <c r="FG58" t="str">
        <v/>
      </c>
      <c r="FH58" t="str">
        <v/>
      </c>
      <c r="FI58" t="str">
        <f>IF(INPUT!A85 = "", "", FG58+FI57)</f>
        <v/>
      </c>
      <c r="FJ58" t="str">
        <f>IF(INPUT!A85 = "", "", FH58*FG58 + FJ57)</f>
        <v/>
      </c>
      <c r="FK58" s="210" t="str">
        <f>IF(INPUT!A84 = "", "", FI57/MAX($FI$3:$FI$103))</f>
        <v/>
      </c>
      <c r="FL58" s="210" t="str">
        <f>IF(INPUT!A84 = "", "", FJ57/MAX($FJ$3:$FJ$103))</f>
        <v/>
      </c>
      <c r="FM58" s="311" t="str">
        <f>IF(INPUT!A85 = "", "", (FK59-FK58) * (FL59+FL58) / 2 )</f>
        <v/>
      </c>
      <c r="FO58" s="310" t="str">
        <f>IF(INPUT!A85 = "", "", OUTPUT!I59)</f>
        <v/>
      </c>
      <c r="FP58" t="str">
        <f>IF(INPUT!A85 = "", "", OUTPUT!L59)</f>
        <v/>
      </c>
      <c r="FQ58" t="str">
        <v/>
      </c>
      <c r="FR58" t="str">
        <v/>
      </c>
      <c r="FS58" t="str">
        <f>IF(INPUT!A85 = "", "", FQ58+FS57)</f>
        <v/>
      </c>
      <c r="FT58" t="str">
        <f>IF(INPUT!A85 = "", "", FR58*FQ58 + FT57)</f>
        <v/>
      </c>
      <c r="FU58" s="210" t="str">
        <f>IF(INPUT!A84 = "", "", FS57/MAX($FS$3:$FS$104))</f>
        <v/>
      </c>
      <c r="FV58" s="210" t="str">
        <f>IF(INPUT!A84 = "", "", FT57/MAX($FT$3:$FT$104))</f>
        <v/>
      </c>
      <c r="FW58" s="311" t="str">
        <f>IF(INPUT!A85 = "", "", (FU59-FU58) * (FV59+FV58) / 2 )</f>
        <v/>
      </c>
      <c r="FY58" s="310" t="str">
        <f>IF(INPUT!A85 = "", "", OUTPUT!L59)</f>
        <v/>
      </c>
      <c r="FZ58" t="str">
        <f>IF(INPUT!A85 = "", "",  OUTPUT!N59 )</f>
        <v/>
      </c>
      <c r="GA58" t="str">
        <f>IF(INPUT!A85 = "", "",  OUTPUT!R59 )</f>
        <v/>
      </c>
      <c r="GB58" s="311" t="str">
        <f>IF(INPUT!A85 = "", "", OUTPUT!M59)</f>
        <v/>
      </c>
      <c r="GC58" t="str">
        <f>IF(INPUT!A85 = "", "", OUTPUT!E59*OUTPUT!L59)</f>
        <v/>
      </c>
      <c r="GD58" t="str">
        <f>IF(INPUT!A85 = "", "", OUTPUT!E59*OUTPUT!N59)</f>
        <v/>
      </c>
      <c r="GE58" s="311" t="str">
        <f>IF(INPUT!A85 = "", "", OUTPUT!E59*OUTPUT!M59)</f>
        <v/>
      </c>
      <c r="GF58" t="str">
        <f>IF(INPUT!A85 = "", "", OUTPUT!I59*OUTPUT!L59)</f>
        <v/>
      </c>
      <c r="GG58" t="str">
        <f>IF(INPUT!A85 = "", "", OUTPUT!I59*OUTPUT!R59)</f>
        <v/>
      </c>
      <c r="GH58" s="311" t="str">
        <f>IF(INPUT!A85 = "", "", OUTPUT!I59*OUTPUT!M59)</f>
        <v/>
      </c>
    </row>
    <row r="59" spans="32:190" x14ac:dyDescent="0.35">
      <c r="AF59" s="5">
        <f>DSS!CG59</f>
        <v>0</v>
      </c>
      <c r="AG59" s="5">
        <f>DSS!CH59</f>
        <v>0</v>
      </c>
      <c r="AH59" s="5">
        <f>DSS!CI59</f>
        <v>0</v>
      </c>
      <c r="AI59" s="5">
        <f>DSS!CJ59</f>
        <v>0</v>
      </c>
      <c r="AJ59" s="5">
        <f>DSS!CK59</f>
        <v>0</v>
      </c>
      <c r="AK59" s="5">
        <f>DSS!CL59</f>
        <v>0</v>
      </c>
      <c r="AL59" s="5">
        <f>DSS!CM59</f>
        <v>0</v>
      </c>
      <c r="AM59">
        <f t="shared" si="28"/>
        <v>0</v>
      </c>
      <c r="AN59" s="5">
        <f t="shared" si="6"/>
        <v>0</v>
      </c>
      <c r="AO59">
        <f t="shared" si="29"/>
        <v>0</v>
      </c>
      <c r="AP59">
        <f t="shared" si="7"/>
        <v>0</v>
      </c>
      <c r="AQ59" s="180">
        <f t="shared" si="14"/>
        <v>0</v>
      </c>
      <c r="AR59" s="180" t="str">
        <f t="shared" si="8"/>
        <v/>
      </c>
      <c r="AS59" s="178"/>
      <c r="AT59" t="str">
        <f t="shared" si="9"/>
        <v/>
      </c>
      <c r="AU59" s="181"/>
      <c r="AV59" t="str">
        <f t="shared" si="10"/>
        <v/>
      </c>
      <c r="AX59" s="180">
        <f t="shared" si="11"/>
        <v>0</v>
      </c>
      <c r="AY59" s="180" t="str">
        <f t="shared" si="12"/>
        <v/>
      </c>
      <c r="AZ59" s="178"/>
      <c r="BB59" t="str">
        <f t="shared" si="15"/>
        <v/>
      </c>
      <c r="BC59" s="181"/>
      <c r="BF59" t="str">
        <f t="shared" si="16"/>
        <v/>
      </c>
      <c r="CK59" s="113" t="str">
        <f>IF(INPUT!A86 = "", "", INPUT!A86)</f>
        <v/>
      </c>
      <c r="CL59" t="str">
        <f>IF(INPUT!A86 = "", "", DSS!S59)</f>
        <v/>
      </c>
      <c r="CM59" t="str">
        <f>IF(INPUT!A86 = "", "",MIN(DSS!F59:G59))</f>
        <v/>
      </c>
      <c r="CN59" t="str">
        <f>IF(INPUT!A86 = "", "",DSS!I59)</f>
        <v/>
      </c>
      <c r="CO59" t="str">
        <f>IF(INPUT!A86 = "", "",DSS!H59)</f>
        <v/>
      </c>
      <c r="CP59" s="112" t="str">
        <f>IF(INPUT!A86 = "", "",AVERAGE(DSS!J59:L59))</f>
        <v/>
      </c>
      <c r="CQ59" s="112"/>
      <c r="CR59" t="str">
        <f>IF(INPUT!A86 = "", "",DSS!T59)</f>
        <v/>
      </c>
      <c r="CS59">
        <v>5</v>
      </c>
      <c r="CT59">
        <v>5</v>
      </c>
      <c r="CU59">
        <v>5</v>
      </c>
      <c r="CV59" s="112">
        <v>5</v>
      </c>
      <c r="CX59" t="str">
        <f>IF(INPUT!B86 = "", "", INPUT!B86)</f>
        <v/>
      </c>
      <c r="CY59" t="str">
        <f>IF(INPUT!B86 = "", "", INPUT!I86)</f>
        <v/>
      </c>
      <c r="CZ59" t="str">
        <f>IF(INPUT!B86 = "", "", INPUT!B86)</f>
        <v/>
      </c>
      <c r="DA59" t="str">
        <f>IF(INPUT!B86 = "", "", DSS!BS59)</f>
        <v/>
      </c>
      <c r="DB59" t="str">
        <v/>
      </c>
      <c r="DC59" t="str">
        <v/>
      </c>
      <c r="DD59" t="str">
        <v/>
      </c>
      <c r="DE59" t="str">
        <v/>
      </c>
      <c r="DF59" s="59" t="str">
        <f>IF(INPUT!B86 = "", "",DB59+DF58)</f>
        <v/>
      </c>
      <c r="DG59" t="str">
        <f>IF(INPUT!B86 = "", "", DB59*DC59+DG58)</f>
        <v/>
      </c>
      <c r="DH59" t="str">
        <f>IF(INPUT!B86 = "", "", DD59+DH58)</f>
        <v/>
      </c>
      <c r="DI59" t="str">
        <f>IF(INPUT!B86 = "", "", DD59*DE59+DI58)</f>
        <v/>
      </c>
      <c r="DJ59" s="210" t="str">
        <f>IF(INPUT!B85 = "", "", DF58/MAX($DF$3:$DF$104))</f>
        <v/>
      </c>
      <c r="DK59" s="210" t="str">
        <f>IF(INPUT!B85 = "", "", DG58/MAX($DG$3:$DG$104))</f>
        <v/>
      </c>
      <c r="DL59" s="210" t="str">
        <f>IF(INPUT!B85 = "", "", DH58/MAX($DH$3:$DH$104))</f>
        <v/>
      </c>
      <c r="DM59" s="210" t="str">
        <f>IF(INPUT!B85 = "", "", DI58/MAX($DI$3:$DI$104))</f>
        <v/>
      </c>
      <c r="DN59" t="str">
        <f>IF(INPUT!B86 = "", "", (DJ60-DJ59)*(DK60+DK59)/2)</f>
        <v/>
      </c>
      <c r="DO59" t="str">
        <f>IF(INPUT!B86 = "", "", (DL60-DL59)*(DM60+DM59)/2)</f>
        <v/>
      </c>
      <c r="DQ59" s="310" t="str">
        <f>IF(INPUT!A86 = "", "", INPUT!B86)</f>
        <v/>
      </c>
      <c r="DR59" t="str">
        <f>IF(INPUT!A86 = "", "", OUTPUT!D60*OUTPUT!L60 +OUTPUT!E60*OUTPUT!N60)</f>
        <v/>
      </c>
      <c r="DS59" t="str">
        <v/>
      </c>
      <c r="DT59" t="str">
        <v/>
      </c>
      <c r="DU59" t="str">
        <f>IF(INPUT!A86 = "", "", DS59+DU58)</f>
        <v/>
      </c>
      <c r="DV59" t="str">
        <f>IF(INPUT!A86 = "", "", DS59*DT59+DV58)</f>
        <v/>
      </c>
      <c r="DW59" s="210" t="str">
        <f>IF(INPUT!A85 = "", "", DU58/MAX($DU$3:$DU$104))</f>
        <v/>
      </c>
      <c r="DX59" s="210" t="str">
        <f>IF(INPUT!B85 = "", "", DV58/MAX($DV$3:$DV$104))</f>
        <v/>
      </c>
      <c r="DY59" s="311" t="str">
        <f>IF(INPUT!A86 = "", "", (DW60-DW59) * (DX60+DX59) / 2 )</f>
        <v/>
      </c>
      <c r="EA59" s="310" t="str">
        <f>IF(INPUT!A86 = "", "", INPUT!B86)</f>
        <v/>
      </c>
      <c r="EB59" t="str">
        <f>IF(INPUT!A86 = "", "", OUTPUT!H60*OUTPUT!L60 + OUTPUT!I60*OUTPUT!R60)</f>
        <v/>
      </c>
      <c r="EC59" t="str">
        <v/>
      </c>
      <c r="ED59" t="str">
        <v/>
      </c>
      <c r="EE59" t="str">
        <f>IF(INPUT!A86 = "", "",EC59 +EE58)</f>
        <v/>
      </c>
      <c r="EF59" t="str">
        <f>IF(INPUT!A86 = "", "",EC59*ED59+EF58)</f>
        <v/>
      </c>
      <c r="EG59" s="210" t="str">
        <f>IF(INPUT!A85 = "", "", EE58/MAX($EE$3:$EE$104))</f>
        <v/>
      </c>
      <c r="EH59" s="210" t="str">
        <f>IF(INPUT!A85 = "", "", EF58/MAX($EF$3:$EF$104))</f>
        <v/>
      </c>
      <c r="EI59" s="311" t="str">
        <f>IF(INPUT!A86 = "", "", (EG60-EG59) * (EH60+EH59) / 2 )</f>
        <v/>
      </c>
      <c r="EK59" s="310" t="str">
        <f>IF(INPUT!A86 = "", "", OUTPUT!E60)</f>
        <v/>
      </c>
      <c r="EL59" t="str">
        <f>IF(INPUT!A86 = "", "", OUTPUT!N60)</f>
        <v/>
      </c>
      <c r="EM59" t="str">
        <v/>
      </c>
      <c r="EN59" t="str">
        <v/>
      </c>
      <c r="EO59" t="str">
        <f>IF(INPUT!A86 = "", "", EM59 + EO58)</f>
        <v/>
      </c>
      <c r="EP59" t="str">
        <f>IF(INPUT!A86 = "", "", EN59*EM59+EP58)</f>
        <v/>
      </c>
      <c r="EQ59" s="210" t="str">
        <f>IF(INPUT!A85 = "", "", EO58/MAX($EO$3:$EO$104))</f>
        <v/>
      </c>
      <c r="ER59" s="210" t="str">
        <f>IF(INPUT!A85 = "", "", EP58/MAX($EP$3:$EP$104))</f>
        <v/>
      </c>
      <c r="ES59" s="311" t="str">
        <f>IF(INPUT!A86 = "", "", (EQ60-EQ59) * (ER60+ER59) / 2 )</f>
        <v/>
      </c>
      <c r="EU59" s="310" t="str">
        <f>IF(INPUT!A86 = "", "", OUTPUT!I60)</f>
        <v/>
      </c>
      <c r="EV59" t="str">
        <f>IF(INPUT!A86 = "", "", OUTPUT!R60)</f>
        <v/>
      </c>
      <c r="EW59" t="str">
        <v/>
      </c>
      <c r="EX59" t="str">
        <v/>
      </c>
      <c r="EY59" t="str">
        <f>IF(INPUT!A86 = "", "", EW59 + EY58)</f>
        <v/>
      </c>
      <c r="EZ59" t="str">
        <f>IF(INPUT!A86 = "", "", EX59*EW59+EZ58)</f>
        <v/>
      </c>
      <c r="FA59" s="210" t="str">
        <f>IF(INPUT!A85 = "", "", EY58/MAX($EY$3:$EY$104))</f>
        <v/>
      </c>
      <c r="FB59" s="210" t="str">
        <f>IF(INPUT!A85 = "", "", EZ58/MAX($EZ$3:$EZ$104))</f>
        <v/>
      </c>
      <c r="FC59" s="311" t="str">
        <f>IF(INPUT!A86 = "", "", (FA60-FA59) * (FB60+FB59) / 2 )</f>
        <v/>
      </c>
      <c r="FE59" s="310" t="str">
        <f>IF(INPUT!A86 = "", "", OUTPUT!E60)</f>
        <v/>
      </c>
      <c r="FF59" t="str">
        <f>IF(INPUT!A86 = "", "", OUTPUT!L60)</f>
        <v/>
      </c>
      <c r="FG59" t="str">
        <v/>
      </c>
      <c r="FH59" t="str">
        <v/>
      </c>
      <c r="FI59" t="str">
        <f>IF(INPUT!A86 = "", "", FG59+FI58)</f>
        <v/>
      </c>
      <c r="FJ59" t="str">
        <f>IF(INPUT!A86 = "", "", FH59*FG59 + FJ58)</f>
        <v/>
      </c>
      <c r="FK59" s="210" t="str">
        <f>IF(INPUT!A85 = "", "", FI58/MAX($FI$3:$FI$103))</f>
        <v/>
      </c>
      <c r="FL59" s="210" t="str">
        <f>IF(INPUT!A85 = "", "", FJ58/MAX($FJ$3:$FJ$103))</f>
        <v/>
      </c>
      <c r="FM59" s="311" t="str">
        <f>IF(INPUT!A86 = "", "", (FK60-FK59) * (FL60+FL59) / 2 )</f>
        <v/>
      </c>
      <c r="FO59" s="310" t="str">
        <f>IF(INPUT!A86 = "", "", OUTPUT!I60)</f>
        <v/>
      </c>
      <c r="FP59" t="str">
        <f>IF(INPUT!A86 = "", "", OUTPUT!L60)</f>
        <v/>
      </c>
      <c r="FQ59" t="str">
        <v/>
      </c>
      <c r="FR59" t="str">
        <v/>
      </c>
      <c r="FS59" t="str">
        <f>IF(INPUT!A86 = "", "", FQ59+FS58)</f>
        <v/>
      </c>
      <c r="FT59" t="str">
        <f>IF(INPUT!A86 = "", "", FR59*FQ59 + FT58)</f>
        <v/>
      </c>
      <c r="FU59" s="210" t="str">
        <f>IF(INPUT!A85 = "", "", FS58/MAX($FS$3:$FS$104))</f>
        <v/>
      </c>
      <c r="FV59" s="210" t="str">
        <f>IF(INPUT!A85 = "", "", FT58/MAX($FT$3:$FT$104))</f>
        <v/>
      </c>
      <c r="FW59" s="311" t="str">
        <f>IF(INPUT!A86 = "", "", (FU60-FU59) * (FV60+FV59) / 2 )</f>
        <v/>
      </c>
      <c r="FY59" s="310" t="str">
        <f>IF(INPUT!A86 = "", "", OUTPUT!L60)</f>
        <v/>
      </c>
      <c r="FZ59" t="str">
        <f>IF(INPUT!A86 = "", "",  OUTPUT!N60 )</f>
        <v/>
      </c>
      <c r="GA59" t="str">
        <f>IF(INPUT!A86 = "", "",  OUTPUT!R60 )</f>
        <v/>
      </c>
      <c r="GB59" s="311" t="str">
        <f>IF(INPUT!A86 = "", "", OUTPUT!M60)</f>
        <v/>
      </c>
      <c r="GC59" t="str">
        <f>IF(INPUT!A86 = "", "", OUTPUT!E60*OUTPUT!L60)</f>
        <v/>
      </c>
      <c r="GD59" t="str">
        <f>IF(INPUT!A86 = "", "", OUTPUT!E60*OUTPUT!N60)</f>
        <v/>
      </c>
      <c r="GE59" s="311" t="str">
        <f>IF(INPUT!A86 = "", "", OUTPUT!E60*OUTPUT!M60)</f>
        <v/>
      </c>
      <c r="GF59" t="str">
        <f>IF(INPUT!A86 = "", "", OUTPUT!I60*OUTPUT!L60)</f>
        <v/>
      </c>
      <c r="GG59" t="str">
        <f>IF(INPUT!A86 = "", "", OUTPUT!I60*OUTPUT!R60)</f>
        <v/>
      </c>
      <c r="GH59" s="311" t="str">
        <f>IF(INPUT!A86 = "", "", OUTPUT!I60*OUTPUT!M60)</f>
        <v/>
      </c>
    </row>
    <row r="60" spans="32:190" x14ac:dyDescent="0.35">
      <c r="AF60" s="5">
        <f>DSS!CG60</f>
        <v>0</v>
      </c>
      <c r="AG60" s="5">
        <f>DSS!CH60</f>
        <v>0</v>
      </c>
      <c r="AH60" s="5">
        <f>DSS!CI60</f>
        <v>0</v>
      </c>
      <c r="AI60" s="5">
        <f>DSS!CJ60</f>
        <v>0</v>
      </c>
      <c r="AJ60" s="5">
        <f>DSS!CK60</f>
        <v>0</v>
      </c>
      <c r="AK60" s="5">
        <f>DSS!CL60</f>
        <v>0</v>
      </c>
      <c r="AL60" s="5">
        <f>DSS!CM60</f>
        <v>0</v>
      </c>
      <c r="AM60">
        <f t="shared" si="28"/>
        <v>0</v>
      </c>
      <c r="AN60" s="5">
        <f t="shared" si="6"/>
        <v>0</v>
      </c>
      <c r="AO60">
        <f t="shared" si="29"/>
        <v>0</v>
      </c>
      <c r="AP60">
        <f t="shared" si="7"/>
        <v>0</v>
      </c>
      <c r="AQ60" s="180">
        <f t="shared" si="14"/>
        <v>0</v>
      </c>
      <c r="AR60" s="180" t="str">
        <f t="shared" si="8"/>
        <v/>
      </c>
      <c r="AS60" s="178"/>
      <c r="AT60" t="str">
        <f t="shared" si="9"/>
        <v/>
      </c>
      <c r="AU60" s="181"/>
      <c r="AV60" t="str">
        <f t="shared" si="10"/>
        <v/>
      </c>
      <c r="AX60" s="180">
        <f t="shared" si="11"/>
        <v>0</v>
      </c>
      <c r="AY60" s="180" t="str">
        <f t="shared" si="12"/>
        <v/>
      </c>
      <c r="AZ60" s="178"/>
      <c r="BB60" t="str">
        <f t="shared" si="15"/>
        <v/>
      </c>
      <c r="BC60" s="181"/>
      <c r="BF60" t="str">
        <f t="shared" si="16"/>
        <v/>
      </c>
      <c r="CK60" s="113" t="str">
        <f>IF(INPUT!A87 = "", "", INPUT!A87)</f>
        <v/>
      </c>
      <c r="CL60" t="str">
        <f>IF(INPUT!A87 = "", "", DSS!S60)</f>
        <v/>
      </c>
      <c r="CM60" t="str">
        <f>IF(INPUT!A87 = "", "",MIN(DSS!F60:G60))</f>
        <v/>
      </c>
      <c r="CN60" t="str">
        <f>IF(INPUT!A87 = "", "",DSS!I60)</f>
        <v/>
      </c>
      <c r="CO60" t="str">
        <f>IF(INPUT!A87 = "", "",DSS!H60)</f>
        <v/>
      </c>
      <c r="CP60" s="112" t="str">
        <f>IF(INPUT!A87 = "", "",AVERAGE(DSS!J60:L60))</f>
        <v/>
      </c>
      <c r="CQ60" s="112"/>
      <c r="CR60" t="str">
        <f>IF(INPUT!A87 = "", "",DSS!T60)</f>
        <v/>
      </c>
      <c r="CS60">
        <v>5</v>
      </c>
      <c r="CT60">
        <v>5</v>
      </c>
      <c r="CU60">
        <v>5</v>
      </c>
      <c r="CV60" s="112">
        <v>5</v>
      </c>
      <c r="CX60" t="str">
        <f>IF(INPUT!B87 = "", "", INPUT!B87)</f>
        <v/>
      </c>
      <c r="CY60" t="str">
        <f>IF(INPUT!B87 = "", "", INPUT!I87)</f>
        <v/>
      </c>
      <c r="CZ60" t="str">
        <f>IF(INPUT!B87 = "", "", INPUT!B87)</f>
        <v/>
      </c>
      <c r="DA60" t="str">
        <f>IF(INPUT!B87 = "", "", DSS!BS60)</f>
        <v/>
      </c>
      <c r="DB60" t="str">
        <v/>
      </c>
      <c r="DC60" t="str">
        <v/>
      </c>
      <c r="DD60" t="str">
        <v/>
      </c>
      <c r="DE60" t="str">
        <v/>
      </c>
      <c r="DF60" s="59" t="str">
        <f>IF(INPUT!B87 = "", "",DB60+DF59)</f>
        <v/>
      </c>
      <c r="DG60" t="str">
        <f>IF(INPUT!B87 = "", "", DB60*DC60+DG59)</f>
        <v/>
      </c>
      <c r="DH60" t="str">
        <f>IF(INPUT!B87 = "", "", DD60+DH59)</f>
        <v/>
      </c>
      <c r="DI60" t="str">
        <f>IF(INPUT!B87 = "", "", DD60*DE60+DI59)</f>
        <v/>
      </c>
      <c r="DJ60" s="210" t="str">
        <f>IF(INPUT!B86 = "", "", DF59/MAX($DF$3:$DF$104))</f>
        <v/>
      </c>
      <c r="DK60" s="210" t="str">
        <f>IF(INPUT!B86 = "", "", DG59/MAX($DG$3:$DG$104))</f>
        <v/>
      </c>
      <c r="DL60" s="210" t="str">
        <f>IF(INPUT!B86 = "", "", DH59/MAX($DH$3:$DH$104))</f>
        <v/>
      </c>
      <c r="DM60" s="210" t="str">
        <f>IF(INPUT!B86 = "", "", DI59/MAX($DI$3:$DI$104))</f>
        <v/>
      </c>
      <c r="DN60" t="str">
        <f>IF(INPUT!B87 = "", "", (DJ61-DJ60)*(DK61+DK60)/2)</f>
        <v/>
      </c>
      <c r="DO60" t="str">
        <f>IF(INPUT!B87 = "", "", (DL61-DL60)*(DM61+DM60)/2)</f>
        <v/>
      </c>
      <c r="DQ60" s="310" t="str">
        <f>IF(INPUT!A87 = "", "", INPUT!B87)</f>
        <v/>
      </c>
      <c r="DR60" t="str">
        <f>IF(INPUT!A87 = "", "", OUTPUT!D61*OUTPUT!L61 +OUTPUT!E61*OUTPUT!N61)</f>
        <v/>
      </c>
      <c r="DS60" t="str">
        <v/>
      </c>
      <c r="DT60" t="str">
        <v/>
      </c>
      <c r="DU60" t="str">
        <f>IF(INPUT!A87 = "", "", DS60+DU59)</f>
        <v/>
      </c>
      <c r="DV60" t="str">
        <f>IF(INPUT!A87 = "", "", DS60*DT60+DV59)</f>
        <v/>
      </c>
      <c r="DW60" s="210" t="str">
        <f>IF(INPUT!A86 = "", "", DU59/MAX($DU$3:$DU$104))</f>
        <v/>
      </c>
      <c r="DX60" s="210" t="str">
        <f>IF(INPUT!B86 = "", "", DV59/MAX($DV$3:$DV$104))</f>
        <v/>
      </c>
      <c r="DY60" s="311" t="str">
        <f>IF(INPUT!A87 = "", "", (DW61-DW60) * (DX61+DX60) / 2 )</f>
        <v/>
      </c>
      <c r="EA60" s="310" t="str">
        <f>IF(INPUT!A87 = "", "", INPUT!B87)</f>
        <v/>
      </c>
      <c r="EB60" t="str">
        <f>IF(INPUT!A87 = "", "", OUTPUT!H61*OUTPUT!L61 + OUTPUT!I61*OUTPUT!R61)</f>
        <v/>
      </c>
      <c r="EC60" t="str">
        <v/>
      </c>
      <c r="ED60" t="str">
        <v/>
      </c>
      <c r="EE60" t="str">
        <f>IF(INPUT!A87 = "", "",EC60 +EE59)</f>
        <v/>
      </c>
      <c r="EF60" t="str">
        <f>IF(INPUT!A87 = "", "",EC60*ED60+EF59)</f>
        <v/>
      </c>
      <c r="EG60" s="210" t="str">
        <f>IF(INPUT!A86 = "", "", EE59/MAX($EE$3:$EE$104))</f>
        <v/>
      </c>
      <c r="EH60" s="210" t="str">
        <f>IF(INPUT!A86 = "", "", EF59/MAX($EF$3:$EF$104))</f>
        <v/>
      </c>
      <c r="EI60" s="311" t="str">
        <f>IF(INPUT!A87 = "", "", (EG61-EG60) * (EH61+EH60) / 2 )</f>
        <v/>
      </c>
      <c r="EK60" s="310" t="str">
        <f>IF(INPUT!A87 = "", "", OUTPUT!E61)</f>
        <v/>
      </c>
      <c r="EL60" t="str">
        <f>IF(INPUT!A87 = "", "", OUTPUT!N61)</f>
        <v/>
      </c>
      <c r="EM60" t="str">
        <v/>
      </c>
      <c r="EN60" t="str">
        <v/>
      </c>
      <c r="EO60" t="str">
        <f>IF(INPUT!A87 = "", "", EM60 + EO59)</f>
        <v/>
      </c>
      <c r="EP60" t="str">
        <f>IF(INPUT!A87 = "", "", EN60*EM60+EP59)</f>
        <v/>
      </c>
      <c r="EQ60" s="210" t="str">
        <f>IF(INPUT!A86 = "", "", EO59/MAX($EO$3:$EO$104))</f>
        <v/>
      </c>
      <c r="ER60" s="210" t="str">
        <f>IF(INPUT!A86 = "", "", EP59/MAX($EP$3:$EP$104))</f>
        <v/>
      </c>
      <c r="ES60" s="311" t="str">
        <f>IF(INPUT!A87 = "", "", (EQ61-EQ60) * (ER61+ER60) / 2 )</f>
        <v/>
      </c>
      <c r="EU60" s="310" t="str">
        <f>IF(INPUT!A87 = "", "", OUTPUT!I61)</f>
        <v/>
      </c>
      <c r="EV60" t="str">
        <f>IF(INPUT!A87 = "", "", OUTPUT!R61)</f>
        <v/>
      </c>
      <c r="EW60" t="str">
        <v/>
      </c>
      <c r="EX60" t="str">
        <v/>
      </c>
      <c r="EY60" t="str">
        <f>IF(INPUT!A87 = "", "", EW60 + EY59)</f>
        <v/>
      </c>
      <c r="EZ60" t="str">
        <f>IF(INPUT!A87 = "", "", EX60*EW60+EZ59)</f>
        <v/>
      </c>
      <c r="FA60" s="210" t="str">
        <f>IF(INPUT!A86 = "", "", EY59/MAX($EY$3:$EY$104))</f>
        <v/>
      </c>
      <c r="FB60" s="210" t="str">
        <f>IF(INPUT!A86 = "", "", EZ59/MAX($EZ$3:$EZ$104))</f>
        <v/>
      </c>
      <c r="FC60" s="311" t="str">
        <f>IF(INPUT!A87 = "", "", (FA61-FA60) * (FB61+FB60) / 2 )</f>
        <v/>
      </c>
      <c r="FE60" s="310" t="str">
        <f>IF(INPUT!A87 = "", "", OUTPUT!E61)</f>
        <v/>
      </c>
      <c r="FF60" t="str">
        <f>IF(INPUT!A87 = "", "", OUTPUT!L61)</f>
        <v/>
      </c>
      <c r="FG60" t="str">
        <v/>
      </c>
      <c r="FH60" t="str">
        <v/>
      </c>
      <c r="FI60" t="str">
        <f>IF(INPUT!A87 = "", "", FG60+FI59)</f>
        <v/>
      </c>
      <c r="FJ60" t="str">
        <f>IF(INPUT!A87 = "", "", FH60*FG60 + FJ59)</f>
        <v/>
      </c>
      <c r="FK60" s="210" t="str">
        <f>IF(INPUT!A86 = "", "", FI59/MAX($FI$3:$FI$103))</f>
        <v/>
      </c>
      <c r="FL60" s="210" t="str">
        <f>IF(INPUT!A86 = "", "", FJ59/MAX($FJ$3:$FJ$103))</f>
        <v/>
      </c>
      <c r="FM60" s="311" t="str">
        <f>IF(INPUT!A87 = "", "", (FK61-FK60) * (FL61+FL60) / 2 )</f>
        <v/>
      </c>
      <c r="FO60" s="310" t="str">
        <f>IF(INPUT!A87 = "", "", OUTPUT!I61)</f>
        <v/>
      </c>
      <c r="FP60" t="str">
        <f>IF(INPUT!A87 = "", "", OUTPUT!L61)</f>
        <v/>
      </c>
      <c r="FQ60" t="str">
        <v/>
      </c>
      <c r="FR60" t="str">
        <v/>
      </c>
      <c r="FS60" t="str">
        <f>IF(INPUT!A87 = "", "", FQ60+FS59)</f>
        <v/>
      </c>
      <c r="FT60" t="str">
        <f>IF(INPUT!A87 = "", "", FR60*FQ60 + FT59)</f>
        <v/>
      </c>
      <c r="FU60" s="210" t="str">
        <f>IF(INPUT!A86 = "", "", FS59/MAX($FS$3:$FS$104))</f>
        <v/>
      </c>
      <c r="FV60" s="210" t="str">
        <f>IF(INPUT!A86 = "", "", FT59/MAX($FT$3:$FT$104))</f>
        <v/>
      </c>
      <c r="FW60" s="311" t="str">
        <f>IF(INPUT!A87 = "", "", (FU61-FU60) * (FV61+FV60) / 2 )</f>
        <v/>
      </c>
      <c r="FY60" s="310" t="str">
        <f>IF(INPUT!A87 = "", "", OUTPUT!L61)</f>
        <v/>
      </c>
      <c r="FZ60" t="str">
        <f>IF(INPUT!A87 = "", "",  OUTPUT!N61 )</f>
        <v/>
      </c>
      <c r="GA60" t="str">
        <f>IF(INPUT!A87 = "", "",  OUTPUT!R61 )</f>
        <v/>
      </c>
      <c r="GB60" s="311" t="str">
        <f>IF(INPUT!A87 = "", "", OUTPUT!M61)</f>
        <v/>
      </c>
      <c r="GC60" t="str">
        <f>IF(INPUT!A87 = "", "", OUTPUT!E61*OUTPUT!L61)</f>
        <v/>
      </c>
      <c r="GD60" t="str">
        <f>IF(INPUT!A87 = "", "", OUTPUT!E61*OUTPUT!N61)</f>
        <v/>
      </c>
      <c r="GE60" s="311" t="str">
        <f>IF(INPUT!A87 = "", "", OUTPUT!E61*OUTPUT!M61)</f>
        <v/>
      </c>
      <c r="GF60" t="str">
        <f>IF(INPUT!A87 = "", "", OUTPUT!I61*OUTPUT!L61)</f>
        <v/>
      </c>
      <c r="GG60" t="str">
        <f>IF(INPUT!A87 = "", "", OUTPUT!I61*OUTPUT!R61)</f>
        <v/>
      </c>
      <c r="GH60" s="311" t="str">
        <f>IF(INPUT!A87 = "", "", OUTPUT!I61*OUTPUT!M61)</f>
        <v/>
      </c>
    </row>
    <row r="61" spans="32:190" x14ac:dyDescent="0.35">
      <c r="AF61" s="5">
        <f>DSS!CG61</f>
        <v>0</v>
      </c>
      <c r="AG61" s="5">
        <f>DSS!CH61</f>
        <v>0</v>
      </c>
      <c r="AH61" s="5">
        <f>DSS!CI61</f>
        <v>0</v>
      </c>
      <c r="AI61" s="5">
        <f>DSS!CJ61</f>
        <v>0</v>
      </c>
      <c r="AJ61" s="5">
        <f>DSS!CK61</f>
        <v>0</v>
      </c>
      <c r="AK61" s="5">
        <f>DSS!CL61</f>
        <v>0</v>
      </c>
      <c r="AL61" s="5">
        <f>DSS!CM61</f>
        <v>0</v>
      </c>
      <c r="AM61">
        <f t="shared" si="28"/>
        <v>0</v>
      </c>
      <c r="AN61" s="5">
        <f t="shared" si="6"/>
        <v>0</v>
      </c>
      <c r="AO61">
        <f t="shared" si="29"/>
        <v>0</v>
      </c>
      <c r="AP61">
        <f t="shared" si="7"/>
        <v>0</v>
      </c>
      <c r="AQ61" s="180">
        <f t="shared" si="14"/>
        <v>0</v>
      </c>
      <c r="AR61" s="180" t="str">
        <f t="shared" si="8"/>
        <v/>
      </c>
      <c r="AS61" s="178"/>
      <c r="AT61" t="str">
        <f t="shared" si="9"/>
        <v/>
      </c>
      <c r="AU61" s="181"/>
      <c r="AV61" t="str">
        <f t="shared" si="10"/>
        <v/>
      </c>
      <c r="AX61" s="180">
        <f t="shared" si="11"/>
        <v>0</v>
      </c>
      <c r="AY61" s="180" t="str">
        <f t="shared" si="12"/>
        <v/>
      </c>
      <c r="AZ61" s="178"/>
      <c r="BB61" t="str">
        <f t="shared" si="15"/>
        <v/>
      </c>
      <c r="BC61" s="181"/>
      <c r="BF61" t="str">
        <f t="shared" si="16"/>
        <v/>
      </c>
      <c r="CK61" s="113" t="str">
        <f>IF(INPUT!A88 = "", "", INPUT!A88)</f>
        <v/>
      </c>
      <c r="CL61" t="str">
        <f>IF(INPUT!A88 = "", "", DSS!S61)</f>
        <v/>
      </c>
      <c r="CM61" t="str">
        <f>IF(INPUT!A88 = "", "",MIN(DSS!F61:G61))</f>
        <v/>
      </c>
      <c r="CN61" t="str">
        <f>IF(INPUT!A88 = "", "",DSS!I61)</f>
        <v/>
      </c>
      <c r="CO61" t="str">
        <f>IF(INPUT!A88 = "", "",DSS!H61)</f>
        <v/>
      </c>
      <c r="CP61" s="112" t="str">
        <f>IF(INPUT!A88 = "", "",AVERAGE(DSS!J61:L61))</f>
        <v/>
      </c>
      <c r="CQ61" s="112"/>
      <c r="CR61" t="str">
        <f>IF(INPUT!A88 = "", "",DSS!T61)</f>
        <v/>
      </c>
      <c r="CS61">
        <v>5</v>
      </c>
      <c r="CT61">
        <v>5</v>
      </c>
      <c r="CU61">
        <v>5</v>
      </c>
      <c r="CV61" s="112">
        <v>5</v>
      </c>
      <c r="CX61" t="str">
        <f>IF(INPUT!B88 = "", "", INPUT!B88)</f>
        <v/>
      </c>
      <c r="CY61" t="str">
        <f>IF(INPUT!B88 = "", "", INPUT!I88)</f>
        <v/>
      </c>
      <c r="CZ61" t="str">
        <f>IF(INPUT!B88 = "", "", INPUT!B88)</f>
        <v/>
      </c>
      <c r="DA61" t="str">
        <f>IF(INPUT!B88 = "", "", DSS!BS61)</f>
        <v/>
      </c>
      <c r="DB61" t="str">
        <v/>
      </c>
      <c r="DC61" t="str">
        <v/>
      </c>
      <c r="DD61" t="str">
        <v/>
      </c>
      <c r="DE61" t="str">
        <v/>
      </c>
      <c r="DF61" s="59" t="str">
        <f>IF(INPUT!B88 = "", "",DB61+DF60)</f>
        <v/>
      </c>
      <c r="DG61" t="str">
        <f>IF(INPUT!B88 = "", "", DB61*DC61+DG60)</f>
        <v/>
      </c>
      <c r="DH61" t="str">
        <f>IF(INPUT!B88 = "", "", DD61+DH60)</f>
        <v/>
      </c>
      <c r="DI61" t="str">
        <f>IF(INPUT!B88 = "", "", DD61*DE61+DI60)</f>
        <v/>
      </c>
      <c r="DJ61" s="210" t="str">
        <f>IF(INPUT!B87 = "", "", DF60/MAX($DF$3:$DF$104))</f>
        <v/>
      </c>
      <c r="DK61" s="210" t="str">
        <f>IF(INPUT!B87 = "", "", DG60/MAX($DG$3:$DG$104))</f>
        <v/>
      </c>
      <c r="DL61" s="210" t="str">
        <f>IF(INPUT!B87 = "", "", DH60/MAX($DH$3:$DH$104))</f>
        <v/>
      </c>
      <c r="DM61" s="210" t="str">
        <f>IF(INPUT!B87 = "", "", DI60/MAX($DI$3:$DI$104))</f>
        <v/>
      </c>
      <c r="DN61" t="str">
        <f>IF(INPUT!B88 = "", "", (DJ62-DJ61)*(DK62+DK61)/2)</f>
        <v/>
      </c>
      <c r="DO61" t="str">
        <f>IF(INPUT!B88 = "", "", (DL62-DL61)*(DM62+DM61)/2)</f>
        <v/>
      </c>
      <c r="DQ61" s="310" t="str">
        <f>IF(INPUT!A88 = "", "", INPUT!B88)</f>
        <v/>
      </c>
      <c r="DR61" t="str">
        <f>IF(INPUT!A88 = "", "", OUTPUT!D62*OUTPUT!L62 +OUTPUT!E62*OUTPUT!N62)</f>
        <v/>
      </c>
      <c r="DS61" t="str">
        <v/>
      </c>
      <c r="DT61" t="str">
        <v/>
      </c>
      <c r="DU61" t="str">
        <f>IF(INPUT!A88 = "", "", DS61+DU60)</f>
        <v/>
      </c>
      <c r="DV61" t="str">
        <f>IF(INPUT!A88 = "", "", DS61*DT61+DV60)</f>
        <v/>
      </c>
      <c r="DW61" s="210" t="str">
        <f>IF(INPUT!A87 = "", "", DU60/MAX($DU$3:$DU$104))</f>
        <v/>
      </c>
      <c r="DX61" s="210" t="str">
        <f>IF(INPUT!B87 = "", "", DV60/MAX($DV$3:$DV$104))</f>
        <v/>
      </c>
      <c r="DY61" s="311" t="str">
        <f>IF(INPUT!A88 = "", "", (DW62-DW61) * (DX62+DX61) / 2 )</f>
        <v/>
      </c>
      <c r="EA61" s="310" t="str">
        <f>IF(INPUT!A88 = "", "", INPUT!B88)</f>
        <v/>
      </c>
      <c r="EB61" t="str">
        <f>IF(INPUT!A88 = "", "", OUTPUT!H62*OUTPUT!L62 + OUTPUT!I62*OUTPUT!R62)</f>
        <v/>
      </c>
      <c r="EC61" t="str">
        <v/>
      </c>
      <c r="ED61" t="str">
        <v/>
      </c>
      <c r="EE61" t="str">
        <f>IF(INPUT!A88 = "", "",EC61 +EE60)</f>
        <v/>
      </c>
      <c r="EF61" t="str">
        <f>IF(INPUT!A88 = "", "",EC61*ED61+EF60)</f>
        <v/>
      </c>
      <c r="EG61" s="210" t="str">
        <f>IF(INPUT!A87 = "", "", EE60/MAX($EE$3:$EE$104))</f>
        <v/>
      </c>
      <c r="EH61" s="210" t="str">
        <f>IF(INPUT!A87 = "", "", EF60/MAX($EF$3:$EF$104))</f>
        <v/>
      </c>
      <c r="EI61" s="311" t="str">
        <f>IF(INPUT!A88 = "", "", (EG62-EG61) * (EH62+EH61) / 2 )</f>
        <v/>
      </c>
      <c r="EK61" s="310" t="str">
        <f>IF(INPUT!A88 = "", "", OUTPUT!E62)</f>
        <v/>
      </c>
      <c r="EL61" t="str">
        <f>IF(INPUT!A88 = "", "", OUTPUT!N62)</f>
        <v/>
      </c>
      <c r="EM61" t="str">
        <v/>
      </c>
      <c r="EN61" t="str">
        <v/>
      </c>
      <c r="EO61" t="str">
        <f>IF(INPUT!A88 = "", "", EM61 + EO60)</f>
        <v/>
      </c>
      <c r="EP61" t="str">
        <f>IF(INPUT!A88 = "", "", EN61*EM61+EP60)</f>
        <v/>
      </c>
      <c r="EQ61" s="210" t="str">
        <f>IF(INPUT!A87 = "", "", EO60/MAX($EO$3:$EO$104))</f>
        <v/>
      </c>
      <c r="ER61" s="210" t="str">
        <f>IF(INPUT!A87 = "", "", EP60/MAX($EP$3:$EP$104))</f>
        <v/>
      </c>
      <c r="ES61" s="311" t="str">
        <f>IF(INPUT!A88 = "", "", (EQ62-EQ61) * (ER62+ER61) / 2 )</f>
        <v/>
      </c>
      <c r="EU61" s="310" t="str">
        <f>IF(INPUT!A88 = "", "", OUTPUT!I62)</f>
        <v/>
      </c>
      <c r="EV61" t="str">
        <f>IF(INPUT!A88 = "", "", OUTPUT!R62)</f>
        <v/>
      </c>
      <c r="EW61" t="str">
        <v/>
      </c>
      <c r="EX61" t="str">
        <v/>
      </c>
      <c r="EY61" t="str">
        <f>IF(INPUT!A88 = "", "", EW61 + EY60)</f>
        <v/>
      </c>
      <c r="EZ61" t="str">
        <f>IF(INPUT!A88 = "", "", EX61*EW61+EZ60)</f>
        <v/>
      </c>
      <c r="FA61" s="210" t="str">
        <f>IF(INPUT!A87 = "", "", EY60/MAX($EY$3:$EY$104))</f>
        <v/>
      </c>
      <c r="FB61" s="210" t="str">
        <f>IF(INPUT!A87 = "", "", EZ60/MAX($EZ$3:$EZ$104))</f>
        <v/>
      </c>
      <c r="FC61" s="311" t="str">
        <f>IF(INPUT!A88 = "", "", (FA62-FA61) * (FB62+FB61) / 2 )</f>
        <v/>
      </c>
      <c r="FE61" s="310" t="str">
        <f>IF(INPUT!A88 = "", "", OUTPUT!E62)</f>
        <v/>
      </c>
      <c r="FF61" t="str">
        <f>IF(INPUT!A88 = "", "", OUTPUT!L62)</f>
        <v/>
      </c>
      <c r="FG61" t="str">
        <v/>
      </c>
      <c r="FH61" t="str">
        <v/>
      </c>
      <c r="FI61" t="str">
        <f>IF(INPUT!A88 = "", "", FG61+FI60)</f>
        <v/>
      </c>
      <c r="FJ61" t="str">
        <f>IF(INPUT!A88 = "", "", FH61*FG61 + FJ60)</f>
        <v/>
      </c>
      <c r="FK61" s="210" t="str">
        <f>IF(INPUT!A87 = "", "", FI60/MAX($FI$3:$FI$103))</f>
        <v/>
      </c>
      <c r="FL61" s="210" t="str">
        <f>IF(INPUT!A87 = "", "", FJ60/MAX($FJ$3:$FJ$103))</f>
        <v/>
      </c>
      <c r="FM61" s="311" t="str">
        <f>IF(INPUT!A88 = "", "", (FK62-FK61) * (FL62+FL61) / 2 )</f>
        <v/>
      </c>
      <c r="FO61" s="310" t="str">
        <f>IF(INPUT!A88 = "", "", OUTPUT!I62)</f>
        <v/>
      </c>
      <c r="FP61" t="str">
        <f>IF(INPUT!A88 = "", "", OUTPUT!L62)</f>
        <v/>
      </c>
      <c r="FQ61" t="str">
        <v/>
      </c>
      <c r="FR61" t="str">
        <v/>
      </c>
      <c r="FS61" t="str">
        <f>IF(INPUT!A88 = "", "", FQ61+FS60)</f>
        <v/>
      </c>
      <c r="FT61" t="str">
        <f>IF(INPUT!A88 = "", "", FR61*FQ61 + FT60)</f>
        <v/>
      </c>
      <c r="FU61" s="210" t="str">
        <f>IF(INPUT!A87 = "", "", FS60/MAX($FS$3:$FS$104))</f>
        <v/>
      </c>
      <c r="FV61" s="210" t="str">
        <f>IF(INPUT!A87 = "", "", FT60/MAX($FT$3:$FT$104))</f>
        <v/>
      </c>
      <c r="FW61" s="311" t="str">
        <f>IF(INPUT!A88 = "", "", (FU62-FU61) * (FV62+FV61) / 2 )</f>
        <v/>
      </c>
      <c r="FY61" s="310" t="str">
        <f>IF(INPUT!A88 = "", "", OUTPUT!L62)</f>
        <v/>
      </c>
      <c r="FZ61" t="str">
        <f>IF(INPUT!A88 = "", "",  OUTPUT!N62 )</f>
        <v/>
      </c>
      <c r="GA61" t="str">
        <f>IF(INPUT!A88 = "", "",  OUTPUT!R62 )</f>
        <v/>
      </c>
      <c r="GB61" s="311" t="str">
        <f>IF(INPUT!A88 = "", "", OUTPUT!M62)</f>
        <v/>
      </c>
      <c r="GC61" t="str">
        <f>IF(INPUT!A88 = "", "", OUTPUT!E62*OUTPUT!L62)</f>
        <v/>
      </c>
      <c r="GD61" t="str">
        <f>IF(INPUT!A88 = "", "", OUTPUT!E62*OUTPUT!N62)</f>
        <v/>
      </c>
      <c r="GE61" s="311" t="str">
        <f>IF(INPUT!A88 = "", "", OUTPUT!E62*OUTPUT!M62)</f>
        <v/>
      </c>
      <c r="GF61" t="str">
        <f>IF(INPUT!A88 = "", "", OUTPUT!I62*OUTPUT!L62)</f>
        <v/>
      </c>
      <c r="GG61" t="str">
        <f>IF(INPUT!A88 = "", "", OUTPUT!I62*OUTPUT!R62)</f>
        <v/>
      </c>
      <c r="GH61" s="311" t="str">
        <f>IF(INPUT!A88 = "", "", OUTPUT!I62*OUTPUT!M62)</f>
        <v/>
      </c>
    </row>
    <row r="62" spans="32:190" x14ac:dyDescent="0.35">
      <c r="AF62" s="5">
        <f>DSS!CG62</f>
        <v>0</v>
      </c>
      <c r="AG62" s="5">
        <f>DSS!CH62</f>
        <v>0</v>
      </c>
      <c r="AH62" s="5">
        <f>DSS!CI62</f>
        <v>0</v>
      </c>
      <c r="AI62" s="5">
        <f>DSS!CJ62</f>
        <v>0</v>
      </c>
      <c r="AJ62" s="5">
        <f>DSS!CK62</f>
        <v>0</v>
      </c>
      <c r="AK62" s="5">
        <f>DSS!CL62</f>
        <v>0</v>
      </c>
      <c r="AL62" s="5">
        <f>DSS!CM62</f>
        <v>0</v>
      </c>
      <c r="AM62">
        <f t="shared" si="28"/>
        <v>0</v>
      </c>
      <c r="AN62" s="5">
        <f t="shared" si="6"/>
        <v>0</v>
      </c>
      <c r="AO62">
        <f t="shared" si="29"/>
        <v>0</v>
      </c>
      <c r="AP62">
        <f t="shared" si="7"/>
        <v>0</v>
      </c>
      <c r="AQ62" s="180">
        <f t="shared" si="14"/>
        <v>0</v>
      </c>
      <c r="AR62" s="180" t="str">
        <f t="shared" si="8"/>
        <v/>
      </c>
      <c r="AS62" s="178"/>
      <c r="AT62" t="str">
        <f t="shared" si="9"/>
        <v/>
      </c>
      <c r="AU62" s="181"/>
      <c r="AV62" t="str">
        <f t="shared" si="10"/>
        <v/>
      </c>
      <c r="AX62" s="180">
        <f t="shared" si="11"/>
        <v>0</v>
      </c>
      <c r="AY62" s="180" t="str">
        <f t="shared" si="12"/>
        <v/>
      </c>
      <c r="AZ62" s="178"/>
      <c r="BB62" t="str">
        <f t="shared" si="15"/>
        <v/>
      </c>
      <c r="BC62" s="181"/>
      <c r="BF62" t="str">
        <f t="shared" si="16"/>
        <v/>
      </c>
      <c r="CK62" s="113" t="str">
        <f>IF(INPUT!A89 = "", "", INPUT!A89)</f>
        <v/>
      </c>
      <c r="CL62" t="str">
        <f>IF(INPUT!A89 = "", "", DSS!S62)</f>
        <v/>
      </c>
      <c r="CM62" t="str">
        <f>IF(INPUT!A89 = "", "",MIN(DSS!F62:G62))</f>
        <v/>
      </c>
      <c r="CN62" t="str">
        <f>IF(INPUT!A89 = "", "",DSS!I62)</f>
        <v/>
      </c>
      <c r="CO62" t="str">
        <f>IF(INPUT!A89 = "", "",DSS!H62)</f>
        <v/>
      </c>
      <c r="CP62" s="112" t="str">
        <f>IF(INPUT!A89 = "", "",AVERAGE(DSS!J62:L62))</f>
        <v/>
      </c>
      <c r="CQ62" s="112"/>
      <c r="CR62" t="str">
        <f>IF(INPUT!A89 = "", "",DSS!T62)</f>
        <v/>
      </c>
      <c r="CS62">
        <v>5</v>
      </c>
      <c r="CT62">
        <v>5</v>
      </c>
      <c r="CU62">
        <v>5</v>
      </c>
      <c r="CV62" s="112">
        <v>5</v>
      </c>
      <c r="CX62" t="str">
        <f>IF(INPUT!B89 = "", "", INPUT!B89)</f>
        <v/>
      </c>
      <c r="CY62" t="str">
        <f>IF(INPUT!B89 = "", "", INPUT!I89)</f>
        <v/>
      </c>
      <c r="CZ62" t="str">
        <f>IF(INPUT!B89 = "", "", INPUT!B89)</f>
        <v/>
      </c>
      <c r="DA62" t="str">
        <f>IF(INPUT!B89 = "", "", DSS!BS62)</f>
        <v/>
      </c>
      <c r="DB62" t="str">
        <v/>
      </c>
      <c r="DC62" t="str">
        <v/>
      </c>
      <c r="DD62" t="str">
        <v/>
      </c>
      <c r="DE62" t="str">
        <v/>
      </c>
      <c r="DF62" s="59" t="str">
        <f>IF(INPUT!B89 = "", "",DB62+DF61)</f>
        <v/>
      </c>
      <c r="DG62" t="str">
        <f>IF(INPUT!B89 = "", "", DB62*DC62+DG61)</f>
        <v/>
      </c>
      <c r="DH62" t="str">
        <f>IF(INPUT!B89 = "", "", DD62+DH61)</f>
        <v/>
      </c>
      <c r="DI62" t="str">
        <f>IF(INPUT!B89 = "", "", DD62*DE62+DI61)</f>
        <v/>
      </c>
      <c r="DJ62" s="210" t="str">
        <f>IF(INPUT!B88 = "", "", DF61/MAX($DF$3:$DF$104))</f>
        <v/>
      </c>
      <c r="DK62" s="210" t="str">
        <f>IF(INPUT!B88 = "", "", DG61/MAX($DG$3:$DG$104))</f>
        <v/>
      </c>
      <c r="DL62" s="210" t="str">
        <f>IF(INPUT!B88 = "", "", DH61/MAX($DH$3:$DH$104))</f>
        <v/>
      </c>
      <c r="DM62" s="210" t="str">
        <f>IF(INPUT!B88 = "", "", DI61/MAX($DI$3:$DI$104))</f>
        <v/>
      </c>
      <c r="DN62" t="str">
        <f>IF(INPUT!B89 = "", "", (DJ63-DJ62)*(DK63+DK62)/2)</f>
        <v/>
      </c>
      <c r="DO62" t="str">
        <f>IF(INPUT!B89 = "", "", (DL63-DL62)*(DM63+DM62)/2)</f>
        <v/>
      </c>
      <c r="DQ62" s="310" t="str">
        <f>IF(INPUT!A89 = "", "", INPUT!B89)</f>
        <v/>
      </c>
      <c r="DR62" t="str">
        <f>IF(INPUT!A89 = "", "", OUTPUT!D63*OUTPUT!L63 +OUTPUT!E63*OUTPUT!N63)</f>
        <v/>
      </c>
      <c r="DS62" t="str">
        <v/>
      </c>
      <c r="DT62" t="str">
        <v/>
      </c>
      <c r="DU62" t="str">
        <f>IF(INPUT!A89 = "", "", DS62+DU61)</f>
        <v/>
      </c>
      <c r="DV62" t="str">
        <f>IF(INPUT!A89 = "", "", DS62*DT62+DV61)</f>
        <v/>
      </c>
      <c r="DW62" s="210" t="str">
        <f>IF(INPUT!A88 = "", "", DU61/MAX($DU$3:$DU$104))</f>
        <v/>
      </c>
      <c r="DX62" s="210" t="str">
        <f>IF(INPUT!B88 = "", "", DV61/MAX($DV$3:$DV$104))</f>
        <v/>
      </c>
      <c r="DY62" s="311" t="str">
        <f>IF(INPUT!A89 = "", "", (DW63-DW62) * (DX63+DX62) / 2 )</f>
        <v/>
      </c>
      <c r="EA62" s="310" t="str">
        <f>IF(INPUT!A89 = "", "", INPUT!B89)</f>
        <v/>
      </c>
      <c r="EB62" t="str">
        <f>IF(INPUT!A89 = "", "", OUTPUT!H63*OUTPUT!L63 + OUTPUT!I63*OUTPUT!R63)</f>
        <v/>
      </c>
      <c r="EC62" t="str">
        <v/>
      </c>
      <c r="ED62" t="str">
        <v/>
      </c>
      <c r="EE62" t="str">
        <f>IF(INPUT!A89 = "", "",EC62 +EE61)</f>
        <v/>
      </c>
      <c r="EF62" t="str">
        <f>IF(INPUT!A89 = "", "",EC62*ED62+EF61)</f>
        <v/>
      </c>
      <c r="EG62" s="210" t="str">
        <f>IF(INPUT!A88 = "", "", EE61/MAX($EE$3:$EE$104))</f>
        <v/>
      </c>
      <c r="EH62" s="210" t="str">
        <f>IF(INPUT!A88 = "", "", EF61/MAX($EF$3:$EF$104))</f>
        <v/>
      </c>
      <c r="EI62" s="311" t="str">
        <f>IF(INPUT!A89 = "", "", (EG63-EG62) * (EH63+EH62) / 2 )</f>
        <v/>
      </c>
      <c r="EK62" s="310" t="str">
        <f>IF(INPUT!A89 = "", "", OUTPUT!E63)</f>
        <v/>
      </c>
      <c r="EL62" t="str">
        <f>IF(INPUT!A89 = "", "", OUTPUT!N63)</f>
        <v/>
      </c>
      <c r="EM62" t="str">
        <v/>
      </c>
      <c r="EN62" t="str">
        <v/>
      </c>
      <c r="EO62" t="str">
        <f>IF(INPUT!A89 = "", "", EM62 + EO61)</f>
        <v/>
      </c>
      <c r="EP62" t="str">
        <f>IF(INPUT!A89 = "", "", EN62*EM62+EP61)</f>
        <v/>
      </c>
      <c r="EQ62" s="210" t="str">
        <f>IF(INPUT!A88 = "", "", EO61/MAX($EO$3:$EO$104))</f>
        <v/>
      </c>
      <c r="ER62" s="210" t="str">
        <f>IF(INPUT!A88 = "", "", EP61/MAX($EP$3:$EP$104))</f>
        <v/>
      </c>
      <c r="ES62" s="311" t="str">
        <f>IF(INPUT!A89 = "", "", (EQ63-EQ62) * (ER63+ER62) / 2 )</f>
        <v/>
      </c>
      <c r="EU62" s="310" t="str">
        <f>IF(INPUT!A89 = "", "", OUTPUT!I63)</f>
        <v/>
      </c>
      <c r="EV62" t="str">
        <f>IF(INPUT!A89 = "", "", OUTPUT!R63)</f>
        <v/>
      </c>
      <c r="EW62" t="str">
        <v/>
      </c>
      <c r="EX62" t="str">
        <v/>
      </c>
      <c r="EY62" t="str">
        <f>IF(INPUT!A89 = "", "", EW62 + EY61)</f>
        <v/>
      </c>
      <c r="EZ62" t="str">
        <f>IF(INPUT!A89 = "", "", EX62*EW62+EZ61)</f>
        <v/>
      </c>
      <c r="FA62" s="210" t="str">
        <f>IF(INPUT!A88 = "", "", EY61/MAX($EY$3:$EY$104))</f>
        <v/>
      </c>
      <c r="FB62" s="210" t="str">
        <f>IF(INPUT!A88 = "", "", EZ61/MAX($EZ$3:$EZ$104))</f>
        <v/>
      </c>
      <c r="FC62" s="311" t="str">
        <f>IF(INPUT!A89 = "", "", (FA63-FA62) * (FB63+FB62) / 2 )</f>
        <v/>
      </c>
      <c r="FE62" s="310" t="str">
        <f>IF(INPUT!A89 = "", "", OUTPUT!E63)</f>
        <v/>
      </c>
      <c r="FF62" t="str">
        <f>IF(INPUT!A89 = "", "", OUTPUT!L63)</f>
        <v/>
      </c>
      <c r="FG62" t="str">
        <v/>
      </c>
      <c r="FH62" t="str">
        <v/>
      </c>
      <c r="FI62" t="str">
        <f>IF(INPUT!A89 = "", "", FG62+FI61)</f>
        <v/>
      </c>
      <c r="FJ62" t="str">
        <f>IF(INPUT!A89 = "", "", FH62*FG62 + FJ61)</f>
        <v/>
      </c>
      <c r="FK62" s="210" t="str">
        <f>IF(INPUT!A88 = "", "", FI61/MAX($FI$3:$FI$103))</f>
        <v/>
      </c>
      <c r="FL62" s="210" t="str">
        <f>IF(INPUT!A88 = "", "", FJ61/MAX($FJ$3:$FJ$103))</f>
        <v/>
      </c>
      <c r="FM62" s="311" t="str">
        <f>IF(INPUT!A89 = "", "", (FK63-FK62) * (FL63+FL62) / 2 )</f>
        <v/>
      </c>
      <c r="FO62" s="310" t="str">
        <f>IF(INPUT!A89 = "", "", OUTPUT!I63)</f>
        <v/>
      </c>
      <c r="FP62" t="str">
        <f>IF(INPUT!A89 = "", "", OUTPUT!L63)</f>
        <v/>
      </c>
      <c r="FQ62" t="str">
        <v/>
      </c>
      <c r="FR62" t="str">
        <v/>
      </c>
      <c r="FS62" t="str">
        <f>IF(INPUT!A89 = "", "", FQ62+FS61)</f>
        <v/>
      </c>
      <c r="FT62" t="str">
        <f>IF(INPUT!A89 = "", "", FR62*FQ62 + FT61)</f>
        <v/>
      </c>
      <c r="FU62" s="210" t="str">
        <f>IF(INPUT!A88 = "", "", FS61/MAX($FS$3:$FS$104))</f>
        <v/>
      </c>
      <c r="FV62" s="210" t="str">
        <f>IF(INPUT!A88 = "", "", FT61/MAX($FT$3:$FT$104))</f>
        <v/>
      </c>
      <c r="FW62" s="311" t="str">
        <f>IF(INPUT!A89 = "", "", (FU63-FU62) * (FV63+FV62) / 2 )</f>
        <v/>
      </c>
      <c r="FY62" s="310" t="str">
        <f>IF(INPUT!A89 = "", "", OUTPUT!L63)</f>
        <v/>
      </c>
      <c r="FZ62" t="str">
        <f>IF(INPUT!A89 = "", "",  OUTPUT!N63 )</f>
        <v/>
      </c>
      <c r="GA62" t="str">
        <f>IF(INPUT!A89 = "", "",  OUTPUT!R63 )</f>
        <v/>
      </c>
      <c r="GB62" s="311" t="str">
        <f>IF(INPUT!A89 = "", "", OUTPUT!M63)</f>
        <v/>
      </c>
      <c r="GC62" t="str">
        <f>IF(INPUT!A89 = "", "", OUTPUT!E63*OUTPUT!L63)</f>
        <v/>
      </c>
      <c r="GD62" t="str">
        <f>IF(INPUT!A89 = "", "", OUTPUT!E63*OUTPUT!N63)</f>
        <v/>
      </c>
      <c r="GE62" s="311" t="str">
        <f>IF(INPUT!A89 = "", "", OUTPUT!E63*OUTPUT!M63)</f>
        <v/>
      </c>
      <c r="GF62" t="str">
        <f>IF(INPUT!A89 = "", "", OUTPUT!I63*OUTPUT!L63)</f>
        <v/>
      </c>
      <c r="GG62" t="str">
        <f>IF(INPUT!A89 = "", "", OUTPUT!I63*OUTPUT!R63)</f>
        <v/>
      </c>
      <c r="GH62" s="311" t="str">
        <f>IF(INPUT!A89 = "", "", OUTPUT!I63*OUTPUT!M63)</f>
        <v/>
      </c>
    </row>
    <row r="63" spans="32:190" x14ac:dyDescent="0.35">
      <c r="AF63" s="5">
        <f>DSS!CG63</f>
        <v>0</v>
      </c>
      <c r="AG63" s="5">
        <f>DSS!CH63</f>
        <v>0</v>
      </c>
      <c r="AH63" s="5">
        <f>DSS!CI63</f>
        <v>0</v>
      </c>
      <c r="AI63" s="5">
        <f>DSS!CJ63</f>
        <v>0</v>
      </c>
      <c r="AJ63" s="5">
        <f>DSS!CK63</f>
        <v>0</v>
      </c>
      <c r="AK63" s="5">
        <f>DSS!CL63</f>
        <v>0</v>
      </c>
      <c r="AL63" s="5">
        <f>DSS!CM63</f>
        <v>0</v>
      </c>
      <c r="AM63">
        <f t="shared" si="28"/>
        <v>0</v>
      </c>
      <c r="AN63" s="5">
        <f t="shared" si="6"/>
        <v>0</v>
      </c>
      <c r="AO63">
        <f t="shared" si="29"/>
        <v>0</v>
      </c>
      <c r="AP63">
        <f t="shared" si="7"/>
        <v>0</v>
      </c>
      <c r="AQ63" s="180">
        <f t="shared" si="14"/>
        <v>0</v>
      </c>
      <c r="AR63" s="180" t="str">
        <f t="shared" si="8"/>
        <v/>
      </c>
      <c r="AS63" s="178"/>
      <c r="AT63" t="str">
        <f t="shared" si="9"/>
        <v/>
      </c>
      <c r="AU63" s="181"/>
      <c r="AV63" t="str">
        <f t="shared" si="10"/>
        <v/>
      </c>
      <c r="AX63" s="180">
        <f t="shared" si="11"/>
        <v>0</v>
      </c>
      <c r="AY63" s="180" t="str">
        <f t="shared" si="12"/>
        <v/>
      </c>
      <c r="AZ63" s="178"/>
      <c r="BB63" t="str">
        <f t="shared" si="15"/>
        <v/>
      </c>
      <c r="BC63" s="181"/>
      <c r="BF63" t="str">
        <f t="shared" si="16"/>
        <v/>
      </c>
      <c r="CK63" s="113" t="str">
        <f>IF(INPUT!A90 = "", "", INPUT!A90)</f>
        <v/>
      </c>
      <c r="CL63" t="str">
        <f>IF(INPUT!A90 = "", "", DSS!S63)</f>
        <v/>
      </c>
      <c r="CM63" t="str">
        <f>IF(INPUT!A90 = "", "",MIN(DSS!F63:G63))</f>
        <v/>
      </c>
      <c r="CN63" t="str">
        <f>IF(INPUT!A90 = "", "",DSS!I63)</f>
        <v/>
      </c>
      <c r="CO63" t="str">
        <f>IF(INPUT!A90 = "", "",DSS!H63)</f>
        <v/>
      </c>
      <c r="CP63" s="112" t="str">
        <f>IF(INPUT!A90 = "", "",AVERAGE(DSS!J63:L63))</f>
        <v/>
      </c>
      <c r="CQ63" s="112"/>
      <c r="CR63" t="str">
        <f>IF(INPUT!A90 = "", "",DSS!T63)</f>
        <v/>
      </c>
      <c r="CS63">
        <v>5</v>
      </c>
      <c r="CT63">
        <v>5</v>
      </c>
      <c r="CU63">
        <v>5</v>
      </c>
      <c r="CV63" s="112">
        <v>5</v>
      </c>
      <c r="CX63" t="str">
        <f>IF(INPUT!B90 = "", "", INPUT!B90)</f>
        <v/>
      </c>
      <c r="CY63" t="str">
        <f>IF(INPUT!B90 = "", "", INPUT!I90)</f>
        <v/>
      </c>
      <c r="CZ63" t="str">
        <f>IF(INPUT!B90 = "", "", INPUT!B90)</f>
        <v/>
      </c>
      <c r="DA63" t="str">
        <f>IF(INPUT!B90 = "", "", DSS!BS63)</f>
        <v/>
      </c>
      <c r="DB63" t="str">
        <v/>
      </c>
      <c r="DC63" t="str">
        <v/>
      </c>
      <c r="DD63" t="str">
        <v/>
      </c>
      <c r="DE63" t="str">
        <v/>
      </c>
      <c r="DF63" s="59" t="str">
        <f>IF(INPUT!B90 = "", "",DB63+DF62)</f>
        <v/>
      </c>
      <c r="DG63" t="str">
        <f>IF(INPUT!B90 = "", "", DB63*DC63+DG62)</f>
        <v/>
      </c>
      <c r="DH63" t="str">
        <f>IF(INPUT!B90 = "", "", DD63+DH62)</f>
        <v/>
      </c>
      <c r="DI63" t="str">
        <f>IF(INPUT!B90 = "", "", DD63*DE63+DI62)</f>
        <v/>
      </c>
      <c r="DJ63" s="210" t="str">
        <f>IF(INPUT!B89 = "", "", DF62/MAX($DF$3:$DF$104))</f>
        <v/>
      </c>
      <c r="DK63" s="210" t="str">
        <f>IF(INPUT!B89 = "", "", DG62/MAX($DG$3:$DG$104))</f>
        <v/>
      </c>
      <c r="DL63" s="210" t="str">
        <f>IF(INPUT!B89 = "", "", DH62/MAX($DH$3:$DH$104))</f>
        <v/>
      </c>
      <c r="DM63" s="210" t="str">
        <f>IF(INPUT!B89 = "", "", DI62/MAX($DI$3:$DI$104))</f>
        <v/>
      </c>
      <c r="DN63" t="str">
        <f>IF(INPUT!B90 = "", "", (DJ64-DJ63)*(DK64+DK63)/2)</f>
        <v/>
      </c>
      <c r="DO63" t="str">
        <f>IF(INPUT!B90 = "", "", (DL64-DL63)*(DM64+DM63)/2)</f>
        <v/>
      </c>
      <c r="DQ63" s="310" t="str">
        <f>IF(INPUT!A90 = "", "", INPUT!B90)</f>
        <v/>
      </c>
      <c r="DR63" t="str">
        <f>IF(INPUT!A90 = "", "", OUTPUT!D64*OUTPUT!L64 +OUTPUT!E64*OUTPUT!N64)</f>
        <v/>
      </c>
      <c r="DS63" t="str">
        <v/>
      </c>
      <c r="DT63" t="str">
        <v/>
      </c>
      <c r="DU63" t="str">
        <f>IF(INPUT!A90 = "", "", DS63+DU62)</f>
        <v/>
      </c>
      <c r="DV63" t="str">
        <f>IF(INPUT!A90 = "", "", DS63*DT63+DV62)</f>
        <v/>
      </c>
      <c r="DW63" s="210" t="str">
        <f>IF(INPUT!A89 = "", "", DU62/MAX($DU$3:$DU$104))</f>
        <v/>
      </c>
      <c r="DX63" s="210" t="str">
        <f>IF(INPUT!B89 = "", "", DV62/MAX($DV$3:$DV$104))</f>
        <v/>
      </c>
      <c r="DY63" s="311" t="str">
        <f>IF(INPUT!A90 = "", "", (DW64-DW63) * (DX64+DX63) / 2 )</f>
        <v/>
      </c>
      <c r="EA63" s="310" t="str">
        <f>IF(INPUT!A90 = "", "", INPUT!B90)</f>
        <v/>
      </c>
      <c r="EB63" t="str">
        <f>IF(INPUT!A90 = "", "", OUTPUT!H64*OUTPUT!L64 + OUTPUT!I64*OUTPUT!R64)</f>
        <v/>
      </c>
      <c r="EC63" t="str">
        <v/>
      </c>
      <c r="ED63" t="str">
        <v/>
      </c>
      <c r="EE63" t="str">
        <f>IF(INPUT!A90 = "", "",EC63 +EE62)</f>
        <v/>
      </c>
      <c r="EF63" t="str">
        <f>IF(INPUT!A90 = "", "",EC63*ED63+EF62)</f>
        <v/>
      </c>
      <c r="EG63" s="210" t="str">
        <f>IF(INPUT!A89 = "", "", EE62/MAX($EE$3:$EE$104))</f>
        <v/>
      </c>
      <c r="EH63" s="210" t="str">
        <f>IF(INPUT!A89 = "", "", EF62/MAX($EF$3:$EF$104))</f>
        <v/>
      </c>
      <c r="EI63" s="311" t="str">
        <f>IF(INPUT!A90 = "", "", (EG64-EG63) * (EH64+EH63) / 2 )</f>
        <v/>
      </c>
      <c r="EK63" s="310" t="str">
        <f>IF(INPUT!A90 = "", "", OUTPUT!E64)</f>
        <v/>
      </c>
      <c r="EL63" t="str">
        <f>IF(INPUT!A90 = "", "", OUTPUT!N64)</f>
        <v/>
      </c>
      <c r="EM63" t="str">
        <v/>
      </c>
      <c r="EN63" t="str">
        <v/>
      </c>
      <c r="EO63" t="str">
        <f>IF(INPUT!A90 = "", "", EM63 + EO62)</f>
        <v/>
      </c>
      <c r="EP63" t="str">
        <f>IF(INPUT!A90 = "", "", EN63*EM63+EP62)</f>
        <v/>
      </c>
      <c r="EQ63" s="210" t="str">
        <f>IF(INPUT!A89 = "", "", EO62/MAX($EO$3:$EO$104))</f>
        <v/>
      </c>
      <c r="ER63" s="210" t="str">
        <f>IF(INPUT!A89 = "", "", EP62/MAX($EP$3:$EP$104))</f>
        <v/>
      </c>
      <c r="ES63" s="311" t="str">
        <f>IF(INPUT!A90 = "", "", (EQ64-EQ63) * (ER64+ER63) / 2 )</f>
        <v/>
      </c>
      <c r="EU63" s="310" t="str">
        <f>IF(INPUT!A90 = "", "", OUTPUT!I64)</f>
        <v/>
      </c>
      <c r="EV63" t="str">
        <f>IF(INPUT!A90 = "", "", OUTPUT!R64)</f>
        <v/>
      </c>
      <c r="EW63" t="str">
        <v/>
      </c>
      <c r="EX63" t="str">
        <v/>
      </c>
      <c r="EY63" t="str">
        <f>IF(INPUT!A90 = "", "", EW63 + EY62)</f>
        <v/>
      </c>
      <c r="EZ63" t="str">
        <f>IF(INPUT!A90 = "", "", EX63*EW63+EZ62)</f>
        <v/>
      </c>
      <c r="FA63" s="210" t="str">
        <f>IF(INPUT!A89 = "", "", EY62/MAX($EY$3:$EY$104))</f>
        <v/>
      </c>
      <c r="FB63" s="210" t="str">
        <f>IF(INPUT!A89 = "", "", EZ62/MAX($EZ$3:$EZ$104))</f>
        <v/>
      </c>
      <c r="FC63" s="311" t="str">
        <f>IF(INPUT!A90 = "", "", (FA64-FA63) * (FB64+FB63) / 2 )</f>
        <v/>
      </c>
      <c r="FE63" s="310" t="str">
        <f>IF(INPUT!A90 = "", "", OUTPUT!E64)</f>
        <v/>
      </c>
      <c r="FF63" t="str">
        <f>IF(INPUT!A90 = "", "", OUTPUT!L64)</f>
        <v/>
      </c>
      <c r="FG63" t="str">
        <v/>
      </c>
      <c r="FH63" t="str">
        <v/>
      </c>
      <c r="FI63" t="str">
        <f>IF(INPUT!A90 = "", "", FG63+FI62)</f>
        <v/>
      </c>
      <c r="FJ63" t="str">
        <f>IF(INPUT!A90 = "", "", FH63*FG63 + FJ62)</f>
        <v/>
      </c>
      <c r="FK63" s="210" t="str">
        <f>IF(INPUT!A89 = "", "", FI62/MAX($FI$3:$FI$103))</f>
        <v/>
      </c>
      <c r="FL63" s="210" t="str">
        <f>IF(INPUT!A89 = "", "", FJ62/MAX($FJ$3:$FJ$103))</f>
        <v/>
      </c>
      <c r="FM63" s="311" t="str">
        <f>IF(INPUT!A90 = "", "", (FK64-FK63) * (FL64+FL63) / 2 )</f>
        <v/>
      </c>
      <c r="FO63" s="310" t="str">
        <f>IF(INPUT!A90 = "", "", OUTPUT!I64)</f>
        <v/>
      </c>
      <c r="FP63" t="str">
        <f>IF(INPUT!A90 = "", "", OUTPUT!L64)</f>
        <v/>
      </c>
      <c r="FQ63" t="str">
        <v/>
      </c>
      <c r="FR63" t="str">
        <v/>
      </c>
      <c r="FS63" t="str">
        <f>IF(INPUT!A90 = "", "", FQ63+FS62)</f>
        <v/>
      </c>
      <c r="FT63" t="str">
        <f>IF(INPUT!A90 = "", "", FR63*FQ63 + FT62)</f>
        <v/>
      </c>
      <c r="FU63" s="210" t="str">
        <f>IF(INPUT!A89 = "", "", FS62/MAX($FS$3:$FS$104))</f>
        <v/>
      </c>
      <c r="FV63" s="210" t="str">
        <f>IF(INPUT!A89 = "", "", FT62/MAX($FT$3:$FT$104))</f>
        <v/>
      </c>
      <c r="FW63" s="311" t="str">
        <f>IF(INPUT!A90 = "", "", (FU64-FU63) * (FV64+FV63) / 2 )</f>
        <v/>
      </c>
      <c r="FY63" s="310" t="str">
        <f>IF(INPUT!A90 = "", "", OUTPUT!L64)</f>
        <v/>
      </c>
      <c r="FZ63" t="str">
        <f>IF(INPUT!A90 = "", "",  OUTPUT!N64 )</f>
        <v/>
      </c>
      <c r="GA63" t="str">
        <f>IF(INPUT!A90 = "", "",  OUTPUT!R64 )</f>
        <v/>
      </c>
      <c r="GB63" s="311" t="str">
        <f>IF(INPUT!A90 = "", "", OUTPUT!M64)</f>
        <v/>
      </c>
      <c r="GC63" t="str">
        <f>IF(INPUT!A90 = "", "", OUTPUT!E64*OUTPUT!L64)</f>
        <v/>
      </c>
      <c r="GD63" t="str">
        <f>IF(INPUT!A90 = "", "", OUTPUT!E64*OUTPUT!N64)</f>
        <v/>
      </c>
      <c r="GE63" s="311" t="str">
        <f>IF(INPUT!A90 = "", "", OUTPUT!E64*OUTPUT!M64)</f>
        <v/>
      </c>
      <c r="GF63" t="str">
        <f>IF(INPUT!A90 = "", "", OUTPUT!I64*OUTPUT!L64)</f>
        <v/>
      </c>
      <c r="GG63" t="str">
        <f>IF(INPUT!A90 = "", "", OUTPUT!I64*OUTPUT!R64)</f>
        <v/>
      </c>
      <c r="GH63" s="311" t="str">
        <f>IF(INPUT!A90 = "", "", OUTPUT!I64*OUTPUT!M64)</f>
        <v/>
      </c>
    </row>
    <row r="64" spans="32:190" x14ac:dyDescent="0.35">
      <c r="AF64" s="5">
        <f>DSS!CG64</f>
        <v>0</v>
      </c>
      <c r="AG64" s="5">
        <f>DSS!CH64</f>
        <v>0</v>
      </c>
      <c r="AH64" s="5">
        <f>DSS!CI64</f>
        <v>0</v>
      </c>
      <c r="AI64" s="5">
        <f>DSS!CJ64</f>
        <v>0</v>
      </c>
      <c r="AJ64" s="5">
        <f>DSS!CK64</f>
        <v>0</v>
      </c>
      <c r="AK64" s="5">
        <f>DSS!CL64</f>
        <v>0</v>
      </c>
      <c r="AL64" s="5">
        <f>DSS!CM64</f>
        <v>0</v>
      </c>
      <c r="AM64">
        <f t="shared" si="28"/>
        <v>0</v>
      </c>
      <c r="AN64" s="5">
        <f t="shared" si="6"/>
        <v>0</v>
      </c>
      <c r="AO64">
        <f t="shared" si="29"/>
        <v>0</v>
      </c>
      <c r="AP64">
        <f t="shared" si="7"/>
        <v>0</v>
      </c>
      <c r="AQ64" s="180">
        <f t="shared" si="14"/>
        <v>0</v>
      </c>
      <c r="AR64" s="180" t="str">
        <f t="shared" si="8"/>
        <v/>
      </c>
      <c r="AS64" s="178"/>
      <c r="AT64" t="str">
        <f t="shared" si="9"/>
        <v/>
      </c>
      <c r="AU64" s="181"/>
      <c r="AV64" t="str">
        <f t="shared" si="10"/>
        <v/>
      </c>
      <c r="AX64" s="180">
        <f t="shared" si="11"/>
        <v>0</v>
      </c>
      <c r="AY64" s="180" t="str">
        <f t="shared" si="12"/>
        <v/>
      </c>
      <c r="AZ64" s="178"/>
      <c r="BB64" t="str">
        <f t="shared" si="15"/>
        <v/>
      </c>
      <c r="BC64" s="181"/>
      <c r="BF64" t="str">
        <f t="shared" si="16"/>
        <v/>
      </c>
      <c r="CK64" s="113" t="str">
        <f>IF(INPUT!A91 = "", "", INPUT!A91)</f>
        <v/>
      </c>
      <c r="CL64" t="str">
        <f>IF(INPUT!A91 = "", "", DSS!S64)</f>
        <v/>
      </c>
      <c r="CM64" t="str">
        <f>IF(INPUT!A91 = "", "",MIN(DSS!F64:G64))</f>
        <v/>
      </c>
      <c r="CN64" t="str">
        <f>IF(INPUT!A91 = "", "",DSS!I64)</f>
        <v/>
      </c>
      <c r="CO64" t="str">
        <f>IF(INPUT!A91 = "", "",DSS!H64)</f>
        <v/>
      </c>
      <c r="CP64" s="112" t="str">
        <f>IF(INPUT!A91 = "", "",AVERAGE(DSS!J64:L64))</f>
        <v/>
      </c>
      <c r="CQ64" s="112"/>
      <c r="CR64" t="str">
        <f>IF(INPUT!A91 = "", "",DSS!T64)</f>
        <v/>
      </c>
      <c r="CS64">
        <v>5</v>
      </c>
      <c r="CT64">
        <v>5</v>
      </c>
      <c r="CU64">
        <v>5</v>
      </c>
      <c r="CV64" s="112">
        <v>5</v>
      </c>
      <c r="CX64" t="str">
        <f>IF(INPUT!B91 = "", "", INPUT!B91)</f>
        <v/>
      </c>
      <c r="CY64" t="str">
        <f>IF(INPUT!B91 = "", "", INPUT!I91)</f>
        <v/>
      </c>
      <c r="CZ64" t="str">
        <f>IF(INPUT!B91 = "", "", INPUT!B91)</f>
        <v/>
      </c>
      <c r="DA64" t="str">
        <f>IF(INPUT!B91 = "", "", DSS!BS64)</f>
        <v/>
      </c>
      <c r="DB64" t="str">
        <v/>
      </c>
      <c r="DC64" t="str">
        <v/>
      </c>
      <c r="DD64" t="str">
        <v/>
      </c>
      <c r="DE64" t="str">
        <v/>
      </c>
      <c r="DF64" s="59" t="str">
        <f>IF(INPUT!B91 = "", "",DB64+DF63)</f>
        <v/>
      </c>
      <c r="DG64" t="str">
        <f>IF(INPUT!B91 = "", "", DB64*DC64+DG63)</f>
        <v/>
      </c>
      <c r="DH64" t="str">
        <f>IF(INPUT!B91 = "", "", DD64+DH63)</f>
        <v/>
      </c>
      <c r="DI64" t="str">
        <f>IF(INPUT!B91 = "", "", DD64*DE64+DI63)</f>
        <v/>
      </c>
      <c r="DJ64" s="210" t="str">
        <f>IF(INPUT!B90 = "", "", DF63/MAX($DF$3:$DF$104))</f>
        <v/>
      </c>
      <c r="DK64" s="210" t="str">
        <f>IF(INPUT!B90 = "", "", DG63/MAX($DG$3:$DG$104))</f>
        <v/>
      </c>
      <c r="DL64" s="210" t="str">
        <f>IF(INPUT!B90 = "", "", DH63/MAX($DH$3:$DH$104))</f>
        <v/>
      </c>
      <c r="DM64" s="210" t="str">
        <f>IF(INPUT!B90 = "", "", DI63/MAX($DI$3:$DI$104))</f>
        <v/>
      </c>
      <c r="DN64" t="str">
        <f>IF(INPUT!B91 = "", "", (DJ65-DJ64)*(DK65+DK64)/2)</f>
        <v/>
      </c>
      <c r="DO64" t="str">
        <f>IF(INPUT!B91 = "", "", (DL65-DL64)*(DM65+DM64)/2)</f>
        <v/>
      </c>
      <c r="DQ64" s="310" t="str">
        <f>IF(INPUT!A91 = "", "", INPUT!B91)</f>
        <v/>
      </c>
      <c r="DR64" t="str">
        <f>IF(INPUT!A91 = "", "", OUTPUT!D65*OUTPUT!L65 +OUTPUT!E65*OUTPUT!N65)</f>
        <v/>
      </c>
      <c r="DS64" t="str">
        <v/>
      </c>
      <c r="DT64" t="str">
        <v/>
      </c>
      <c r="DU64" t="str">
        <f>IF(INPUT!A91 = "", "", DS64+DU63)</f>
        <v/>
      </c>
      <c r="DV64" t="str">
        <f>IF(INPUT!A91 = "", "", DS64*DT64+DV63)</f>
        <v/>
      </c>
      <c r="DW64" s="210" t="str">
        <f>IF(INPUT!A90 = "", "", DU63/MAX($DU$3:$DU$104))</f>
        <v/>
      </c>
      <c r="DX64" s="210" t="str">
        <f>IF(INPUT!B90 = "", "", DV63/MAX($DV$3:$DV$104))</f>
        <v/>
      </c>
      <c r="DY64" s="311" t="str">
        <f>IF(INPUT!A91 = "", "", (DW65-DW64) * (DX65+DX64) / 2 )</f>
        <v/>
      </c>
      <c r="EA64" s="310" t="str">
        <f>IF(INPUT!A91 = "", "", INPUT!B91)</f>
        <v/>
      </c>
      <c r="EB64" t="str">
        <f>IF(INPUT!A91 = "", "", OUTPUT!H65*OUTPUT!L65 + OUTPUT!I65*OUTPUT!R65)</f>
        <v/>
      </c>
      <c r="EC64" t="str">
        <v/>
      </c>
      <c r="ED64" t="str">
        <v/>
      </c>
      <c r="EE64" t="str">
        <f>IF(INPUT!A91 = "", "",EC64 +EE63)</f>
        <v/>
      </c>
      <c r="EF64" t="str">
        <f>IF(INPUT!A91 = "", "",EC64*ED64+EF63)</f>
        <v/>
      </c>
      <c r="EG64" s="210" t="str">
        <f>IF(INPUT!A90 = "", "", EE63/MAX($EE$3:$EE$104))</f>
        <v/>
      </c>
      <c r="EH64" s="210" t="str">
        <f>IF(INPUT!A90 = "", "", EF63/MAX($EF$3:$EF$104))</f>
        <v/>
      </c>
      <c r="EI64" s="311" t="str">
        <f>IF(INPUT!A91 = "", "", (EG65-EG64) * (EH65+EH64) / 2 )</f>
        <v/>
      </c>
      <c r="EK64" s="310" t="str">
        <f>IF(INPUT!A91 = "", "", OUTPUT!E65)</f>
        <v/>
      </c>
      <c r="EL64" t="str">
        <f>IF(INPUT!A91 = "", "", OUTPUT!N65)</f>
        <v/>
      </c>
      <c r="EM64" t="str">
        <v/>
      </c>
      <c r="EN64" t="str">
        <v/>
      </c>
      <c r="EO64" t="str">
        <f>IF(INPUT!A91 = "", "", EM64 + EO63)</f>
        <v/>
      </c>
      <c r="EP64" t="str">
        <f>IF(INPUT!A91 = "", "", EN64*EM64+EP63)</f>
        <v/>
      </c>
      <c r="EQ64" s="210" t="str">
        <f>IF(INPUT!A90 = "", "", EO63/MAX($EO$3:$EO$104))</f>
        <v/>
      </c>
      <c r="ER64" s="210" t="str">
        <f>IF(INPUT!A90 = "", "", EP63/MAX($EP$3:$EP$104))</f>
        <v/>
      </c>
      <c r="ES64" s="311" t="str">
        <f>IF(INPUT!A91 = "", "", (EQ65-EQ64) * (ER65+ER64) / 2 )</f>
        <v/>
      </c>
      <c r="EU64" s="310" t="str">
        <f>IF(INPUT!A91 = "", "", OUTPUT!I65)</f>
        <v/>
      </c>
      <c r="EV64" t="str">
        <f>IF(INPUT!A91 = "", "", OUTPUT!R65)</f>
        <v/>
      </c>
      <c r="EW64" t="str">
        <v/>
      </c>
      <c r="EX64" t="str">
        <v/>
      </c>
      <c r="EY64" t="str">
        <f>IF(INPUT!A91 = "", "", EW64 + EY63)</f>
        <v/>
      </c>
      <c r="EZ64" t="str">
        <f>IF(INPUT!A91 = "", "", EX64*EW64+EZ63)</f>
        <v/>
      </c>
      <c r="FA64" s="210" t="str">
        <f>IF(INPUT!A90 = "", "", EY63/MAX($EY$3:$EY$104))</f>
        <v/>
      </c>
      <c r="FB64" s="210" t="str">
        <f>IF(INPUT!A90 = "", "", EZ63/MAX($EZ$3:$EZ$104))</f>
        <v/>
      </c>
      <c r="FC64" s="311" t="str">
        <f>IF(INPUT!A91 = "", "", (FA65-FA64) * (FB65+FB64) / 2 )</f>
        <v/>
      </c>
      <c r="FE64" s="310" t="str">
        <f>IF(INPUT!A91 = "", "", OUTPUT!E65)</f>
        <v/>
      </c>
      <c r="FF64" t="str">
        <f>IF(INPUT!A91 = "", "", OUTPUT!L65)</f>
        <v/>
      </c>
      <c r="FG64" t="str">
        <v/>
      </c>
      <c r="FH64" t="str">
        <v/>
      </c>
      <c r="FI64" t="str">
        <f>IF(INPUT!A91 = "", "", FG64+FI63)</f>
        <v/>
      </c>
      <c r="FJ64" t="str">
        <f>IF(INPUT!A91 = "", "", FH64*FG64 + FJ63)</f>
        <v/>
      </c>
      <c r="FK64" s="210" t="str">
        <f>IF(INPUT!A90 = "", "", FI63/MAX($FI$3:$FI$103))</f>
        <v/>
      </c>
      <c r="FL64" s="210" t="str">
        <f>IF(INPUT!A90 = "", "", FJ63/MAX($FJ$3:$FJ$103))</f>
        <v/>
      </c>
      <c r="FM64" s="311" t="str">
        <f>IF(INPUT!A91 = "", "", (FK65-FK64) * (FL65+FL64) / 2 )</f>
        <v/>
      </c>
      <c r="FO64" s="310" t="str">
        <f>IF(INPUT!A91 = "", "", OUTPUT!I65)</f>
        <v/>
      </c>
      <c r="FP64" t="str">
        <f>IF(INPUT!A91 = "", "", OUTPUT!L65)</f>
        <v/>
      </c>
      <c r="FQ64" t="str">
        <v/>
      </c>
      <c r="FR64" t="str">
        <v/>
      </c>
      <c r="FS64" t="str">
        <f>IF(INPUT!A91 = "", "", FQ64+FS63)</f>
        <v/>
      </c>
      <c r="FT64" t="str">
        <f>IF(INPUT!A91 = "", "", FR64*FQ64 + FT63)</f>
        <v/>
      </c>
      <c r="FU64" s="210" t="str">
        <f>IF(INPUT!A90 = "", "", FS63/MAX($FS$3:$FS$104))</f>
        <v/>
      </c>
      <c r="FV64" s="210" t="str">
        <f>IF(INPUT!A90 = "", "", FT63/MAX($FT$3:$FT$104))</f>
        <v/>
      </c>
      <c r="FW64" s="311" t="str">
        <f>IF(INPUT!A91 = "", "", (FU65-FU64) * (FV65+FV64) / 2 )</f>
        <v/>
      </c>
      <c r="FY64" s="310" t="str">
        <f>IF(INPUT!A91 = "", "", OUTPUT!L65)</f>
        <v/>
      </c>
      <c r="FZ64" t="str">
        <f>IF(INPUT!A91 = "", "",  OUTPUT!N65 )</f>
        <v/>
      </c>
      <c r="GA64" t="str">
        <f>IF(INPUT!A91 = "", "",  OUTPUT!R65 )</f>
        <v/>
      </c>
      <c r="GB64" s="311" t="str">
        <f>IF(INPUT!A91 = "", "", OUTPUT!M65)</f>
        <v/>
      </c>
      <c r="GC64" t="str">
        <f>IF(INPUT!A91 = "", "", OUTPUT!E65*OUTPUT!L65)</f>
        <v/>
      </c>
      <c r="GD64" t="str">
        <f>IF(INPUT!A91 = "", "", OUTPUT!E65*OUTPUT!N65)</f>
        <v/>
      </c>
      <c r="GE64" s="311" t="str">
        <f>IF(INPUT!A91 = "", "", OUTPUT!E65*OUTPUT!M65)</f>
        <v/>
      </c>
      <c r="GF64" t="str">
        <f>IF(INPUT!A91 = "", "", OUTPUT!I65*OUTPUT!L65)</f>
        <v/>
      </c>
      <c r="GG64" t="str">
        <f>IF(INPUT!A91 = "", "", OUTPUT!I65*OUTPUT!R65)</f>
        <v/>
      </c>
      <c r="GH64" s="311" t="str">
        <f>IF(INPUT!A91 = "", "", OUTPUT!I65*OUTPUT!M65)</f>
        <v/>
      </c>
    </row>
    <row r="65" spans="32:190" x14ac:dyDescent="0.35">
      <c r="AF65" s="5">
        <f>DSS!CG65</f>
        <v>0</v>
      </c>
      <c r="AG65" s="5">
        <f>DSS!CH65</f>
        <v>0</v>
      </c>
      <c r="AH65" s="5">
        <f>DSS!CI65</f>
        <v>0</v>
      </c>
      <c r="AI65" s="5">
        <f>DSS!CJ65</f>
        <v>0</v>
      </c>
      <c r="AJ65" s="5">
        <f>DSS!CK65</f>
        <v>0</v>
      </c>
      <c r="AK65" s="5">
        <f>DSS!CL65</f>
        <v>0</v>
      </c>
      <c r="AL65" s="5">
        <f>DSS!CM65</f>
        <v>0</v>
      </c>
      <c r="AM65">
        <f t="shared" si="28"/>
        <v>0</v>
      </c>
      <c r="AN65" s="5">
        <f t="shared" si="6"/>
        <v>0</v>
      </c>
      <c r="AO65">
        <f t="shared" si="29"/>
        <v>0</v>
      </c>
      <c r="AP65">
        <f t="shared" si="7"/>
        <v>0</v>
      </c>
      <c r="AQ65" s="180">
        <f t="shared" si="14"/>
        <v>0</v>
      </c>
      <c r="AR65" s="180" t="str">
        <f t="shared" si="8"/>
        <v/>
      </c>
      <c r="AS65" s="178"/>
      <c r="AT65" t="str">
        <f t="shared" si="9"/>
        <v/>
      </c>
      <c r="AU65" s="181"/>
      <c r="AV65" t="str">
        <f t="shared" si="10"/>
        <v/>
      </c>
      <c r="AX65" s="180">
        <f t="shared" si="11"/>
        <v>0</v>
      </c>
      <c r="AY65" s="180" t="str">
        <f t="shared" si="12"/>
        <v/>
      </c>
      <c r="AZ65" s="178"/>
      <c r="BB65" t="str">
        <f t="shared" si="15"/>
        <v/>
      </c>
      <c r="BC65" s="181"/>
      <c r="BF65" t="str">
        <f t="shared" si="16"/>
        <v/>
      </c>
      <c r="CK65" s="113" t="str">
        <f>IF(INPUT!A92 = "", "", INPUT!A92)</f>
        <v/>
      </c>
      <c r="CL65" t="str">
        <f>IF(INPUT!A92 = "", "", DSS!S65)</f>
        <v/>
      </c>
      <c r="CM65" t="str">
        <f>IF(INPUT!A92 = "", "",MIN(DSS!F65:G65))</f>
        <v/>
      </c>
      <c r="CN65" t="str">
        <f>IF(INPUT!A92 = "", "",DSS!I65)</f>
        <v/>
      </c>
      <c r="CO65" t="str">
        <f>IF(INPUT!A92 = "", "",DSS!H65)</f>
        <v/>
      </c>
      <c r="CP65" s="112" t="str">
        <f>IF(INPUT!A92 = "", "",AVERAGE(DSS!J65:L65))</f>
        <v/>
      </c>
      <c r="CQ65" s="112"/>
      <c r="CR65" t="str">
        <f>IF(INPUT!A92 = "", "",DSS!T65)</f>
        <v/>
      </c>
      <c r="CS65">
        <v>5</v>
      </c>
      <c r="CT65">
        <v>5</v>
      </c>
      <c r="CU65">
        <v>5</v>
      </c>
      <c r="CV65" s="112">
        <v>5</v>
      </c>
      <c r="CX65" t="str">
        <f>IF(INPUT!B92 = "", "", INPUT!B92)</f>
        <v/>
      </c>
      <c r="CY65" t="str">
        <f>IF(INPUT!B92 = "", "", INPUT!I92)</f>
        <v/>
      </c>
      <c r="CZ65" t="str">
        <f>IF(INPUT!B92 = "", "", INPUT!B92)</f>
        <v/>
      </c>
      <c r="DA65" t="str">
        <f>IF(INPUT!B92 = "", "", DSS!BS65)</f>
        <v/>
      </c>
      <c r="DB65" t="str">
        <v/>
      </c>
      <c r="DC65" t="str">
        <v/>
      </c>
      <c r="DD65" t="str">
        <v/>
      </c>
      <c r="DE65" t="str">
        <v/>
      </c>
      <c r="DF65" s="59" t="str">
        <f>IF(INPUT!B92 = "", "",DB65+DF64)</f>
        <v/>
      </c>
      <c r="DG65" t="str">
        <f>IF(INPUT!B92 = "", "", DB65*DC65+DG64)</f>
        <v/>
      </c>
      <c r="DH65" t="str">
        <f>IF(INPUT!B92 = "", "", DD65+DH64)</f>
        <v/>
      </c>
      <c r="DI65" t="str">
        <f>IF(INPUT!B92 = "", "", DD65*DE65+DI64)</f>
        <v/>
      </c>
      <c r="DJ65" s="210" t="str">
        <f>IF(INPUT!B91 = "", "", DF64/MAX($DF$3:$DF$104))</f>
        <v/>
      </c>
      <c r="DK65" s="210" t="str">
        <f>IF(INPUT!B91 = "", "", DG64/MAX($DG$3:$DG$104))</f>
        <v/>
      </c>
      <c r="DL65" s="210" t="str">
        <f>IF(INPUT!B91 = "", "", DH64/MAX($DH$3:$DH$104))</f>
        <v/>
      </c>
      <c r="DM65" s="210" t="str">
        <f>IF(INPUT!B91 = "", "", DI64/MAX($DI$3:$DI$104))</f>
        <v/>
      </c>
      <c r="DN65" t="str">
        <f>IF(INPUT!B92 = "", "", (DJ66-DJ65)*(DK66+DK65)/2)</f>
        <v/>
      </c>
      <c r="DO65" t="str">
        <f>IF(INPUT!B92 = "", "", (DL66-DL65)*(DM66+DM65)/2)</f>
        <v/>
      </c>
      <c r="DQ65" s="310" t="str">
        <f>IF(INPUT!A92 = "", "", INPUT!B92)</f>
        <v/>
      </c>
      <c r="DR65" t="str">
        <f>IF(INPUT!A92 = "", "", OUTPUT!D66*OUTPUT!L66 +OUTPUT!E66*OUTPUT!N66)</f>
        <v/>
      </c>
      <c r="DS65" t="str">
        <v/>
      </c>
      <c r="DT65" t="str">
        <v/>
      </c>
      <c r="DU65" t="str">
        <f>IF(INPUT!A92 = "", "", DS65+DU64)</f>
        <v/>
      </c>
      <c r="DV65" t="str">
        <f>IF(INPUT!A92 = "", "", DS65*DT65+DV64)</f>
        <v/>
      </c>
      <c r="DW65" s="210" t="str">
        <f>IF(INPUT!A91 = "", "", DU64/MAX($DU$3:$DU$104))</f>
        <v/>
      </c>
      <c r="DX65" s="210" t="str">
        <f>IF(INPUT!B91 = "", "", DV64/MAX($DV$3:$DV$104))</f>
        <v/>
      </c>
      <c r="DY65" s="311" t="str">
        <f>IF(INPUT!A92 = "", "", (DW66-DW65) * (DX66+DX65) / 2 )</f>
        <v/>
      </c>
      <c r="EA65" s="310" t="str">
        <f>IF(INPUT!A92 = "", "", INPUT!B92)</f>
        <v/>
      </c>
      <c r="EB65" t="str">
        <f>IF(INPUT!A92 = "", "", OUTPUT!H66*OUTPUT!L66 + OUTPUT!I66*OUTPUT!R66)</f>
        <v/>
      </c>
      <c r="EC65" t="str">
        <v/>
      </c>
      <c r="ED65" t="str">
        <v/>
      </c>
      <c r="EE65" t="str">
        <f>IF(INPUT!A92 = "", "",EC65 +EE64)</f>
        <v/>
      </c>
      <c r="EF65" t="str">
        <f>IF(INPUT!A92 = "", "",EC65*ED65+EF64)</f>
        <v/>
      </c>
      <c r="EG65" s="210" t="str">
        <f>IF(INPUT!A91 = "", "", EE64/MAX($EE$3:$EE$104))</f>
        <v/>
      </c>
      <c r="EH65" s="210" t="str">
        <f>IF(INPUT!A91 = "", "", EF64/MAX($EF$3:$EF$104))</f>
        <v/>
      </c>
      <c r="EI65" s="311" t="str">
        <f>IF(INPUT!A92 = "", "", (EG66-EG65) * (EH66+EH65) / 2 )</f>
        <v/>
      </c>
      <c r="EK65" s="310" t="str">
        <f>IF(INPUT!A92 = "", "", OUTPUT!E66)</f>
        <v/>
      </c>
      <c r="EL65" t="str">
        <f>IF(INPUT!A92 = "", "", OUTPUT!N66)</f>
        <v/>
      </c>
      <c r="EM65" t="str">
        <v/>
      </c>
      <c r="EN65" t="str">
        <v/>
      </c>
      <c r="EO65" t="str">
        <f>IF(INPUT!A92 = "", "", EM65 + EO64)</f>
        <v/>
      </c>
      <c r="EP65" t="str">
        <f>IF(INPUT!A92 = "", "", EN65*EM65+EP64)</f>
        <v/>
      </c>
      <c r="EQ65" s="210" t="str">
        <f>IF(INPUT!A91 = "", "", EO64/MAX($EO$3:$EO$104))</f>
        <v/>
      </c>
      <c r="ER65" s="210" t="str">
        <f>IF(INPUT!A91 = "", "", EP64/MAX($EP$3:$EP$104))</f>
        <v/>
      </c>
      <c r="ES65" s="311" t="str">
        <f>IF(INPUT!A92 = "", "", (EQ66-EQ65) * (ER66+ER65) / 2 )</f>
        <v/>
      </c>
      <c r="EU65" s="310" t="str">
        <f>IF(INPUT!A92 = "", "", OUTPUT!I66)</f>
        <v/>
      </c>
      <c r="EV65" t="str">
        <f>IF(INPUT!A92 = "", "", OUTPUT!R66)</f>
        <v/>
      </c>
      <c r="EW65" t="str">
        <v/>
      </c>
      <c r="EX65" t="str">
        <v/>
      </c>
      <c r="EY65" t="str">
        <f>IF(INPUT!A92 = "", "", EW65 + EY64)</f>
        <v/>
      </c>
      <c r="EZ65" t="str">
        <f>IF(INPUT!A92 = "", "", EX65*EW65+EZ64)</f>
        <v/>
      </c>
      <c r="FA65" s="210" t="str">
        <f>IF(INPUT!A91 = "", "", EY64/MAX($EY$3:$EY$104))</f>
        <v/>
      </c>
      <c r="FB65" s="210" t="str">
        <f>IF(INPUT!A91 = "", "", EZ64/MAX($EZ$3:$EZ$104))</f>
        <v/>
      </c>
      <c r="FC65" s="311" t="str">
        <f>IF(INPUT!A92 = "", "", (FA66-FA65) * (FB66+FB65) / 2 )</f>
        <v/>
      </c>
      <c r="FE65" s="310" t="str">
        <f>IF(INPUT!A92 = "", "", OUTPUT!E66)</f>
        <v/>
      </c>
      <c r="FF65" t="str">
        <f>IF(INPUT!A92 = "", "", OUTPUT!L66)</f>
        <v/>
      </c>
      <c r="FG65" t="str">
        <v/>
      </c>
      <c r="FH65" t="str">
        <v/>
      </c>
      <c r="FI65" t="str">
        <f>IF(INPUT!A92 = "", "", FG65+FI64)</f>
        <v/>
      </c>
      <c r="FJ65" t="str">
        <f>IF(INPUT!A92 = "", "", FH65*FG65 + FJ64)</f>
        <v/>
      </c>
      <c r="FK65" s="210" t="str">
        <f>IF(INPUT!A91 = "", "", FI64/MAX($FI$3:$FI$103))</f>
        <v/>
      </c>
      <c r="FL65" s="210" t="str">
        <f>IF(INPUT!A91 = "", "", FJ64/MAX($FJ$3:$FJ$103))</f>
        <v/>
      </c>
      <c r="FM65" s="311" t="str">
        <f>IF(INPUT!A92 = "", "", (FK66-FK65) * (FL66+FL65) / 2 )</f>
        <v/>
      </c>
      <c r="FO65" s="310" t="str">
        <f>IF(INPUT!A92 = "", "", OUTPUT!I66)</f>
        <v/>
      </c>
      <c r="FP65" t="str">
        <f>IF(INPUT!A92 = "", "", OUTPUT!L66)</f>
        <v/>
      </c>
      <c r="FQ65" t="str">
        <v/>
      </c>
      <c r="FR65" t="str">
        <v/>
      </c>
      <c r="FS65" t="str">
        <f>IF(INPUT!A92 = "", "", FQ65+FS64)</f>
        <v/>
      </c>
      <c r="FT65" t="str">
        <f>IF(INPUT!A92 = "", "", FR65*FQ65 + FT64)</f>
        <v/>
      </c>
      <c r="FU65" s="210" t="str">
        <f>IF(INPUT!A91 = "", "", FS64/MAX($FS$3:$FS$104))</f>
        <v/>
      </c>
      <c r="FV65" s="210" t="str">
        <f>IF(INPUT!A91 = "", "", FT64/MAX($FT$3:$FT$104))</f>
        <v/>
      </c>
      <c r="FW65" s="311" t="str">
        <f>IF(INPUT!A92 = "", "", (FU66-FU65) * (FV66+FV65) / 2 )</f>
        <v/>
      </c>
      <c r="FY65" s="310" t="str">
        <f>IF(INPUT!A92 = "", "", OUTPUT!L66)</f>
        <v/>
      </c>
      <c r="FZ65" t="str">
        <f>IF(INPUT!A92 = "", "",  OUTPUT!N66 )</f>
        <v/>
      </c>
      <c r="GA65" t="str">
        <f>IF(INPUT!A92 = "", "",  OUTPUT!R66 )</f>
        <v/>
      </c>
      <c r="GB65" s="311" t="str">
        <f>IF(INPUT!A92 = "", "", OUTPUT!M66)</f>
        <v/>
      </c>
      <c r="GC65" t="str">
        <f>IF(INPUT!A92 = "", "", OUTPUT!E66*OUTPUT!L66)</f>
        <v/>
      </c>
      <c r="GD65" t="str">
        <f>IF(INPUT!A92 = "", "", OUTPUT!E66*OUTPUT!N66)</f>
        <v/>
      </c>
      <c r="GE65" s="311" t="str">
        <f>IF(INPUT!A92 = "", "", OUTPUT!E66*OUTPUT!M66)</f>
        <v/>
      </c>
      <c r="GF65" t="str">
        <f>IF(INPUT!A92 = "", "", OUTPUT!I66*OUTPUT!L66)</f>
        <v/>
      </c>
      <c r="GG65" t="str">
        <f>IF(INPUT!A92 = "", "", OUTPUT!I66*OUTPUT!R66)</f>
        <v/>
      </c>
      <c r="GH65" s="311" t="str">
        <f>IF(INPUT!A92 = "", "", OUTPUT!I66*OUTPUT!M66)</f>
        <v/>
      </c>
    </row>
    <row r="66" spans="32:190" x14ac:dyDescent="0.35">
      <c r="AF66" s="5">
        <f>DSS!CG66</f>
        <v>0</v>
      </c>
      <c r="AG66" s="5">
        <f>DSS!CH66</f>
        <v>0</v>
      </c>
      <c r="AH66" s="5">
        <f>DSS!CI66</f>
        <v>0</v>
      </c>
      <c r="AI66" s="5">
        <f>DSS!CJ66</f>
        <v>0</v>
      </c>
      <c r="AJ66" s="5">
        <f>DSS!CK66</f>
        <v>0</v>
      </c>
      <c r="AK66" s="5">
        <f>DSS!CL66</f>
        <v>0</v>
      </c>
      <c r="AL66" s="5">
        <f>DSS!CM66</f>
        <v>0</v>
      </c>
      <c r="AM66">
        <f t="shared" si="28"/>
        <v>0</v>
      </c>
      <c r="AN66" s="5">
        <f t="shared" si="6"/>
        <v>0</v>
      </c>
      <c r="AO66">
        <f t="shared" si="29"/>
        <v>0</v>
      </c>
      <c r="AP66">
        <f t="shared" si="7"/>
        <v>0</v>
      </c>
      <c r="AQ66" s="180">
        <f t="shared" si="14"/>
        <v>0</v>
      </c>
      <c r="AR66" s="180" t="str">
        <f t="shared" si="8"/>
        <v/>
      </c>
      <c r="AS66" s="178"/>
      <c r="AT66" t="str">
        <f t="shared" si="9"/>
        <v/>
      </c>
      <c r="AU66" s="181"/>
      <c r="AV66" t="str">
        <f t="shared" si="10"/>
        <v/>
      </c>
      <c r="AX66" s="180">
        <f t="shared" si="11"/>
        <v>0</v>
      </c>
      <c r="AY66" s="180" t="str">
        <f t="shared" si="12"/>
        <v/>
      </c>
      <c r="AZ66" s="178"/>
      <c r="BB66" t="str">
        <f t="shared" si="15"/>
        <v/>
      </c>
      <c r="BC66" s="181"/>
      <c r="BF66" t="str">
        <f t="shared" si="16"/>
        <v/>
      </c>
      <c r="CK66" s="113" t="str">
        <f>IF(INPUT!A93 = "", "", INPUT!A93)</f>
        <v/>
      </c>
      <c r="CL66" t="str">
        <f>IF(INPUT!A93 = "", "", DSS!S66)</f>
        <v/>
      </c>
      <c r="CM66" t="str">
        <f>IF(INPUT!A93 = "", "",MIN(DSS!F66:G66))</f>
        <v/>
      </c>
      <c r="CN66" t="str">
        <f>IF(INPUT!A93 = "", "",DSS!I66)</f>
        <v/>
      </c>
      <c r="CO66" t="str">
        <f>IF(INPUT!A93 = "", "",DSS!H66)</f>
        <v/>
      </c>
      <c r="CP66" s="112" t="str">
        <f>IF(INPUT!A93 = "", "",AVERAGE(DSS!J66:L66))</f>
        <v/>
      </c>
      <c r="CQ66" s="112"/>
      <c r="CR66" t="str">
        <f>IF(INPUT!A93 = "", "",DSS!T66)</f>
        <v/>
      </c>
      <c r="CS66">
        <v>5</v>
      </c>
      <c r="CT66">
        <v>5</v>
      </c>
      <c r="CU66">
        <v>5</v>
      </c>
      <c r="CV66" s="112">
        <v>5</v>
      </c>
      <c r="CX66" t="str">
        <f>IF(INPUT!B93 = "", "", INPUT!B93)</f>
        <v/>
      </c>
      <c r="CY66" t="str">
        <f>IF(INPUT!B93 = "", "", INPUT!I93)</f>
        <v/>
      </c>
      <c r="CZ66" t="str">
        <f>IF(INPUT!B93 = "", "", INPUT!B93)</f>
        <v/>
      </c>
      <c r="DA66" t="str">
        <f>IF(INPUT!B93 = "", "", DSS!BS66)</f>
        <v/>
      </c>
      <c r="DB66" t="str">
        <v/>
      </c>
      <c r="DC66" t="str">
        <v/>
      </c>
      <c r="DD66" t="str">
        <v/>
      </c>
      <c r="DE66" t="str">
        <v/>
      </c>
      <c r="DF66" s="59" t="str">
        <f>IF(INPUT!B93 = "", "",DB66+DF65)</f>
        <v/>
      </c>
      <c r="DG66" t="str">
        <f>IF(INPUT!B93 = "", "", DB66*DC66+DG65)</f>
        <v/>
      </c>
      <c r="DH66" t="str">
        <f>IF(INPUT!B93 = "", "", DD66+DH65)</f>
        <v/>
      </c>
      <c r="DI66" t="str">
        <f>IF(INPUT!B93 = "", "", DD66*DE66+DI65)</f>
        <v/>
      </c>
      <c r="DJ66" s="210" t="str">
        <f>IF(INPUT!B92 = "", "", DF65/MAX($DF$3:$DF$104))</f>
        <v/>
      </c>
      <c r="DK66" s="210" t="str">
        <f>IF(INPUT!B92 = "", "", DG65/MAX($DG$3:$DG$104))</f>
        <v/>
      </c>
      <c r="DL66" s="210" t="str">
        <f>IF(INPUT!B92 = "", "", DH65/MAX($DH$3:$DH$104))</f>
        <v/>
      </c>
      <c r="DM66" s="210" t="str">
        <f>IF(INPUT!B92 = "", "", DI65/MAX($DI$3:$DI$104))</f>
        <v/>
      </c>
      <c r="DN66" t="str">
        <f>IF(INPUT!B93 = "", "", (DJ67-DJ66)*(DK67+DK66)/2)</f>
        <v/>
      </c>
      <c r="DO66" t="str">
        <f>IF(INPUT!B93 = "", "", (DL67-DL66)*(DM67+DM66)/2)</f>
        <v/>
      </c>
      <c r="DQ66" s="310" t="str">
        <f>IF(INPUT!A93 = "", "", INPUT!B93)</f>
        <v/>
      </c>
      <c r="DR66" t="str">
        <f>IF(INPUT!A93 = "", "", OUTPUT!D67*OUTPUT!L67 +OUTPUT!E67*OUTPUT!N67)</f>
        <v/>
      </c>
      <c r="DS66" t="str">
        <v/>
      </c>
      <c r="DT66" t="str">
        <v/>
      </c>
      <c r="DU66" t="str">
        <f>IF(INPUT!A93 = "", "", DS66+DU65)</f>
        <v/>
      </c>
      <c r="DV66" t="str">
        <f>IF(INPUT!A93 = "", "", DS66*DT66+DV65)</f>
        <v/>
      </c>
      <c r="DW66" s="210" t="str">
        <f>IF(INPUT!A92 = "", "", DU65/MAX($DU$3:$DU$104))</f>
        <v/>
      </c>
      <c r="DX66" s="210" t="str">
        <f>IF(INPUT!B92 = "", "", DV65/MAX($DV$3:$DV$104))</f>
        <v/>
      </c>
      <c r="DY66" s="311" t="str">
        <f>IF(INPUT!A93 = "", "", (DW67-DW66) * (DX67+DX66) / 2 )</f>
        <v/>
      </c>
      <c r="EA66" s="310" t="str">
        <f>IF(INPUT!A93 = "", "", INPUT!B93)</f>
        <v/>
      </c>
      <c r="EB66" t="str">
        <f>IF(INPUT!A93 = "", "", OUTPUT!H67*OUTPUT!L67 + OUTPUT!I67*OUTPUT!R67)</f>
        <v/>
      </c>
      <c r="EC66" t="str">
        <v/>
      </c>
      <c r="ED66" t="str">
        <v/>
      </c>
      <c r="EE66" t="str">
        <f>IF(INPUT!A93 = "", "",EC66 +EE65)</f>
        <v/>
      </c>
      <c r="EF66" t="str">
        <f>IF(INPUT!A93 = "", "",EC66*ED66+EF65)</f>
        <v/>
      </c>
      <c r="EG66" s="210" t="str">
        <f>IF(INPUT!A92 = "", "", EE65/MAX($EE$3:$EE$104))</f>
        <v/>
      </c>
      <c r="EH66" s="210" t="str">
        <f>IF(INPUT!A92 = "", "", EF65/MAX($EF$3:$EF$104))</f>
        <v/>
      </c>
      <c r="EI66" s="311" t="str">
        <f>IF(INPUT!A93 = "", "", (EG67-EG66) * (EH67+EH66) / 2 )</f>
        <v/>
      </c>
      <c r="EK66" s="310" t="str">
        <f>IF(INPUT!A93 = "", "", OUTPUT!E67)</f>
        <v/>
      </c>
      <c r="EL66" t="str">
        <f>IF(INPUT!A93 = "", "", OUTPUT!N67)</f>
        <v/>
      </c>
      <c r="EM66" t="str">
        <v/>
      </c>
      <c r="EN66" t="str">
        <v/>
      </c>
      <c r="EO66" t="str">
        <f>IF(INPUT!A93 = "", "", EM66 + EO65)</f>
        <v/>
      </c>
      <c r="EP66" t="str">
        <f>IF(INPUT!A93 = "", "", EN66*EM66+EP65)</f>
        <v/>
      </c>
      <c r="EQ66" s="210" t="str">
        <f>IF(INPUT!A92 = "", "", EO65/MAX($EO$3:$EO$104))</f>
        <v/>
      </c>
      <c r="ER66" s="210" t="str">
        <f>IF(INPUT!A92 = "", "", EP65/MAX($EP$3:$EP$104))</f>
        <v/>
      </c>
      <c r="ES66" s="311" t="str">
        <f>IF(INPUT!A93 = "", "", (EQ67-EQ66) * (ER67+ER66) / 2 )</f>
        <v/>
      </c>
      <c r="EU66" s="310" t="str">
        <f>IF(INPUT!A93 = "", "", OUTPUT!I67)</f>
        <v/>
      </c>
      <c r="EV66" t="str">
        <f>IF(INPUT!A93 = "", "", OUTPUT!R67)</f>
        <v/>
      </c>
      <c r="EW66" t="str">
        <v/>
      </c>
      <c r="EX66" t="str">
        <v/>
      </c>
      <c r="EY66" t="str">
        <f>IF(INPUT!A93 = "", "", EW66 + EY65)</f>
        <v/>
      </c>
      <c r="EZ66" t="str">
        <f>IF(INPUT!A93 = "", "", EX66*EW66+EZ65)</f>
        <v/>
      </c>
      <c r="FA66" s="210" t="str">
        <f>IF(INPUT!A92 = "", "", EY65/MAX($EY$3:$EY$104))</f>
        <v/>
      </c>
      <c r="FB66" s="210" t="str">
        <f>IF(INPUT!A92 = "", "", EZ65/MAX($EZ$3:$EZ$104))</f>
        <v/>
      </c>
      <c r="FC66" s="311" t="str">
        <f>IF(INPUT!A93 = "", "", (FA67-FA66) * (FB67+FB66) / 2 )</f>
        <v/>
      </c>
      <c r="FE66" s="310" t="str">
        <f>IF(INPUT!A93 = "", "", OUTPUT!E67)</f>
        <v/>
      </c>
      <c r="FF66" t="str">
        <f>IF(INPUT!A93 = "", "", OUTPUT!L67)</f>
        <v/>
      </c>
      <c r="FG66" t="str">
        <v/>
      </c>
      <c r="FH66" t="str">
        <v/>
      </c>
      <c r="FI66" t="str">
        <f>IF(INPUT!A93 = "", "", FG66+FI65)</f>
        <v/>
      </c>
      <c r="FJ66" t="str">
        <f>IF(INPUT!A93 = "", "", FH66*FG66 + FJ65)</f>
        <v/>
      </c>
      <c r="FK66" s="210" t="str">
        <f>IF(INPUT!A92 = "", "", FI65/MAX($FI$3:$FI$103))</f>
        <v/>
      </c>
      <c r="FL66" s="210" t="str">
        <f>IF(INPUT!A92 = "", "", FJ65/MAX($FJ$3:$FJ$103))</f>
        <v/>
      </c>
      <c r="FM66" s="311" t="str">
        <f>IF(INPUT!A93 = "", "", (FK67-FK66) * (FL67+FL66) / 2 )</f>
        <v/>
      </c>
      <c r="FO66" s="310" t="str">
        <f>IF(INPUT!A93 = "", "", OUTPUT!I67)</f>
        <v/>
      </c>
      <c r="FP66" t="str">
        <f>IF(INPUT!A93 = "", "", OUTPUT!L67)</f>
        <v/>
      </c>
      <c r="FQ66" t="str">
        <v/>
      </c>
      <c r="FR66" t="str">
        <v/>
      </c>
      <c r="FS66" t="str">
        <f>IF(INPUT!A93 = "", "", FQ66+FS65)</f>
        <v/>
      </c>
      <c r="FT66" t="str">
        <f>IF(INPUT!A93 = "", "", FR66*FQ66 + FT65)</f>
        <v/>
      </c>
      <c r="FU66" s="210" t="str">
        <f>IF(INPUT!A92 = "", "", FS65/MAX($FS$3:$FS$104))</f>
        <v/>
      </c>
      <c r="FV66" s="210" t="str">
        <f>IF(INPUT!A92 = "", "", FT65/MAX($FT$3:$FT$104))</f>
        <v/>
      </c>
      <c r="FW66" s="311" t="str">
        <f>IF(INPUT!A93 = "", "", (FU67-FU66) * (FV67+FV66) / 2 )</f>
        <v/>
      </c>
      <c r="FY66" s="310" t="str">
        <f>IF(INPUT!A93 = "", "", OUTPUT!L67)</f>
        <v/>
      </c>
      <c r="FZ66" t="str">
        <f>IF(INPUT!A93 = "", "",  OUTPUT!N67 )</f>
        <v/>
      </c>
      <c r="GA66" t="str">
        <f>IF(INPUT!A93 = "", "",  OUTPUT!R67 )</f>
        <v/>
      </c>
      <c r="GB66" s="311" t="str">
        <f>IF(INPUT!A93 = "", "", OUTPUT!M67)</f>
        <v/>
      </c>
      <c r="GC66" t="str">
        <f>IF(INPUT!A93 = "", "", OUTPUT!E67*OUTPUT!L67)</f>
        <v/>
      </c>
      <c r="GD66" t="str">
        <f>IF(INPUT!A93 = "", "", OUTPUT!E67*OUTPUT!N67)</f>
        <v/>
      </c>
      <c r="GE66" s="311" t="str">
        <f>IF(INPUT!A93 = "", "", OUTPUT!E67*OUTPUT!M67)</f>
        <v/>
      </c>
      <c r="GF66" t="str">
        <f>IF(INPUT!A93 = "", "", OUTPUT!I67*OUTPUT!L67)</f>
        <v/>
      </c>
      <c r="GG66" t="str">
        <f>IF(INPUT!A93 = "", "", OUTPUT!I67*OUTPUT!R67)</f>
        <v/>
      </c>
      <c r="GH66" s="311" t="str">
        <f>IF(INPUT!A93 = "", "", OUTPUT!I67*OUTPUT!M67)</f>
        <v/>
      </c>
    </row>
    <row r="67" spans="32:190" x14ac:dyDescent="0.35">
      <c r="AF67" s="5">
        <f>DSS!CG67</f>
        <v>0</v>
      </c>
      <c r="AG67" s="5">
        <f>DSS!CH67</f>
        <v>0</v>
      </c>
      <c r="AH67" s="5">
        <f>DSS!CI67</f>
        <v>0</v>
      </c>
      <c r="AI67" s="5">
        <f>DSS!CJ67</f>
        <v>0</v>
      </c>
      <c r="AJ67" s="5">
        <f>DSS!CK67</f>
        <v>0</v>
      </c>
      <c r="AK67" s="5">
        <f>DSS!CL67</f>
        <v>0</v>
      </c>
      <c r="AL67" s="5">
        <f>DSS!CM67</f>
        <v>0</v>
      </c>
      <c r="AM67">
        <f t="shared" ref="AM67:AM103" si="30">AG67-AI67</f>
        <v>0</v>
      </c>
      <c r="AN67" s="5">
        <f t="shared" si="6"/>
        <v>0</v>
      </c>
      <c r="AO67">
        <f t="shared" ref="AO67:AO103" si="31">IF(AI67&lt;&gt;0, IF(AM67&lt;&gt;0,2,1),0)</f>
        <v>0</v>
      </c>
      <c r="AP67">
        <f t="shared" si="7"/>
        <v>0</v>
      </c>
      <c r="AQ67" s="180">
        <f t="shared" si="14"/>
        <v>0</v>
      </c>
      <c r="AR67" s="180" t="str">
        <f t="shared" si="8"/>
        <v/>
      </c>
      <c r="AS67" s="178"/>
      <c r="AT67" t="str">
        <f t="shared" si="9"/>
        <v/>
      </c>
      <c r="AU67" s="181"/>
      <c r="AV67" t="str">
        <f t="shared" si="10"/>
        <v/>
      </c>
      <c r="AX67" s="180">
        <f t="shared" si="11"/>
        <v>0</v>
      </c>
      <c r="AY67" s="180" t="str">
        <f t="shared" si="12"/>
        <v/>
      </c>
      <c r="AZ67" s="178"/>
      <c r="BB67" t="str">
        <f t="shared" si="15"/>
        <v/>
      </c>
      <c r="BC67" s="181"/>
      <c r="BF67" t="str">
        <f t="shared" si="16"/>
        <v/>
      </c>
      <c r="CK67" s="113" t="str">
        <f>IF(INPUT!A94 = "", "", INPUT!A94)</f>
        <v/>
      </c>
      <c r="CL67" t="str">
        <f>IF(INPUT!A94 = "", "", DSS!S67)</f>
        <v/>
      </c>
      <c r="CM67" t="str">
        <f>IF(INPUT!A94 = "", "",MIN(DSS!F67:G67))</f>
        <v/>
      </c>
      <c r="CN67" t="str">
        <f>IF(INPUT!A94 = "", "",DSS!I67)</f>
        <v/>
      </c>
      <c r="CO67" t="str">
        <f>IF(INPUT!A94 = "", "",DSS!H67)</f>
        <v/>
      </c>
      <c r="CP67" s="112" t="str">
        <f>IF(INPUT!A94 = "", "",AVERAGE(DSS!J67:L67))</f>
        <v/>
      </c>
      <c r="CQ67" s="112"/>
      <c r="CR67" t="str">
        <f>IF(INPUT!A94 = "", "",DSS!T67)</f>
        <v/>
      </c>
      <c r="CS67">
        <v>5</v>
      </c>
      <c r="CT67">
        <v>5</v>
      </c>
      <c r="CU67">
        <v>5</v>
      </c>
      <c r="CV67" s="112">
        <v>5</v>
      </c>
      <c r="CX67" t="str">
        <f>IF(INPUT!B94 = "", "", INPUT!B94)</f>
        <v/>
      </c>
      <c r="CY67" t="str">
        <f>IF(INPUT!B94 = "", "", INPUT!I94)</f>
        <v/>
      </c>
      <c r="CZ67" t="str">
        <f>IF(INPUT!B94 = "", "", INPUT!B94)</f>
        <v/>
      </c>
      <c r="DA67" t="str">
        <f>IF(INPUT!B94 = "", "", DSS!BS67)</f>
        <v/>
      </c>
      <c r="DB67" t="str">
        <v/>
      </c>
      <c r="DC67" t="str">
        <v/>
      </c>
      <c r="DD67" t="str">
        <v/>
      </c>
      <c r="DE67" t="str">
        <v/>
      </c>
      <c r="DF67" s="59" t="str">
        <f>IF(INPUT!B94 = "", "",DB67+DF66)</f>
        <v/>
      </c>
      <c r="DG67" t="str">
        <f>IF(INPUT!B94 = "", "", DB67*DC67+DG66)</f>
        <v/>
      </c>
      <c r="DH67" t="str">
        <f>IF(INPUT!B94 = "", "", DD67+DH66)</f>
        <v/>
      </c>
      <c r="DI67" t="str">
        <f>IF(INPUT!B94 = "", "", DD67*DE67+DI66)</f>
        <v/>
      </c>
      <c r="DJ67" s="210" t="str">
        <f>IF(INPUT!B93 = "", "", DF66/MAX($DF$3:$DF$104))</f>
        <v/>
      </c>
      <c r="DK67" s="210" t="str">
        <f>IF(INPUT!B93 = "", "", DG66/MAX($DG$3:$DG$104))</f>
        <v/>
      </c>
      <c r="DL67" s="210" t="str">
        <f>IF(INPUT!B93 = "", "", DH66/MAX($DH$3:$DH$104))</f>
        <v/>
      </c>
      <c r="DM67" s="210" t="str">
        <f>IF(INPUT!B93 = "", "", DI66/MAX($DI$3:$DI$104))</f>
        <v/>
      </c>
      <c r="DN67" t="str">
        <f>IF(INPUT!B94 = "", "", (DJ68-DJ67)*(DK68+DK67)/2)</f>
        <v/>
      </c>
      <c r="DO67" t="str">
        <f>IF(INPUT!B94 = "", "", (DL68-DL67)*(DM68+DM67)/2)</f>
        <v/>
      </c>
      <c r="DQ67" s="310" t="str">
        <f>IF(INPUT!A94 = "", "", INPUT!B94)</f>
        <v/>
      </c>
      <c r="DR67" t="str">
        <f>IF(INPUT!A94 = "", "", OUTPUT!D68*OUTPUT!L68 +OUTPUT!E68*OUTPUT!N68)</f>
        <v/>
      </c>
      <c r="DS67" t="str">
        <v/>
      </c>
      <c r="DT67" t="str">
        <v/>
      </c>
      <c r="DU67" t="str">
        <f>IF(INPUT!A94 = "", "", DS67+DU66)</f>
        <v/>
      </c>
      <c r="DV67" t="str">
        <f>IF(INPUT!A94 = "", "", DS67*DT67+DV66)</f>
        <v/>
      </c>
      <c r="DW67" s="210" t="str">
        <f>IF(INPUT!A93 = "", "", DU66/MAX($DU$3:$DU$104))</f>
        <v/>
      </c>
      <c r="DX67" s="210" t="str">
        <f>IF(INPUT!B93 = "", "", DV66/MAX($DV$3:$DV$104))</f>
        <v/>
      </c>
      <c r="DY67" s="311" t="str">
        <f>IF(INPUT!A94 = "", "", (DW68-DW67) * (DX68+DX67) / 2 )</f>
        <v/>
      </c>
      <c r="EA67" s="310" t="str">
        <f>IF(INPUT!A94 = "", "", INPUT!B94)</f>
        <v/>
      </c>
      <c r="EB67" t="str">
        <f>IF(INPUT!A94 = "", "", OUTPUT!H68*OUTPUT!L68 + OUTPUT!I68*OUTPUT!R68)</f>
        <v/>
      </c>
      <c r="EC67" t="str">
        <v/>
      </c>
      <c r="ED67" t="str">
        <v/>
      </c>
      <c r="EE67" t="str">
        <f>IF(INPUT!A94 = "", "",EC67 +EE66)</f>
        <v/>
      </c>
      <c r="EF67" t="str">
        <f>IF(INPUT!A94 = "", "",EC67*ED67+EF66)</f>
        <v/>
      </c>
      <c r="EG67" s="210" t="str">
        <f>IF(INPUT!A93 = "", "", EE66/MAX($EE$3:$EE$104))</f>
        <v/>
      </c>
      <c r="EH67" s="210" t="str">
        <f>IF(INPUT!A93 = "", "", EF66/MAX($EF$3:$EF$104))</f>
        <v/>
      </c>
      <c r="EI67" s="311" t="str">
        <f>IF(INPUT!A94 = "", "", (EG68-EG67) * (EH68+EH67) / 2 )</f>
        <v/>
      </c>
      <c r="EK67" s="310" t="str">
        <f>IF(INPUT!A94 = "", "", OUTPUT!E68)</f>
        <v/>
      </c>
      <c r="EL67" t="str">
        <f>IF(INPUT!A94 = "", "", OUTPUT!N68)</f>
        <v/>
      </c>
      <c r="EM67" t="str">
        <v/>
      </c>
      <c r="EN67" t="str">
        <v/>
      </c>
      <c r="EO67" t="str">
        <f>IF(INPUT!A94 = "", "", EM67 + EO66)</f>
        <v/>
      </c>
      <c r="EP67" t="str">
        <f>IF(INPUT!A94 = "", "", EN67*EM67+EP66)</f>
        <v/>
      </c>
      <c r="EQ67" s="210" t="str">
        <f>IF(INPUT!A93 = "", "", EO66/MAX($EO$3:$EO$104))</f>
        <v/>
      </c>
      <c r="ER67" s="210" t="str">
        <f>IF(INPUT!A93 = "", "", EP66/MAX($EP$3:$EP$104))</f>
        <v/>
      </c>
      <c r="ES67" s="311" t="str">
        <f>IF(INPUT!A94 = "", "", (EQ68-EQ67) * (ER68+ER67) / 2 )</f>
        <v/>
      </c>
      <c r="EU67" s="310" t="str">
        <f>IF(INPUT!A94 = "", "", OUTPUT!I68)</f>
        <v/>
      </c>
      <c r="EV67" t="str">
        <f>IF(INPUT!A94 = "", "", OUTPUT!R68)</f>
        <v/>
      </c>
      <c r="EW67" t="str">
        <v/>
      </c>
      <c r="EX67" t="str">
        <v/>
      </c>
      <c r="EY67" t="str">
        <f>IF(INPUT!A94 = "", "", EW67 + EY66)</f>
        <v/>
      </c>
      <c r="EZ67" t="str">
        <f>IF(INPUT!A94 = "", "", EX67*EW67+EZ66)</f>
        <v/>
      </c>
      <c r="FA67" s="210" t="str">
        <f>IF(INPUT!A93 = "", "", EY66/MAX($EY$3:$EY$104))</f>
        <v/>
      </c>
      <c r="FB67" s="210" t="str">
        <f>IF(INPUT!A93 = "", "", EZ66/MAX($EZ$3:$EZ$104))</f>
        <v/>
      </c>
      <c r="FC67" s="311" t="str">
        <f>IF(INPUT!A94 = "", "", (FA68-FA67) * (FB68+FB67) / 2 )</f>
        <v/>
      </c>
      <c r="FE67" s="310" t="str">
        <f>IF(INPUT!A94 = "", "", OUTPUT!E68)</f>
        <v/>
      </c>
      <c r="FF67" t="str">
        <f>IF(INPUT!A94 = "", "", OUTPUT!L68)</f>
        <v/>
      </c>
      <c r="FG67" t="str">
        <v/>
      </c>
      <c r="FH67" t="str">
        <v/>
      </c>
      <c r="FI67" t="str">
        <f>IF(INPUT!A94 = "", "", FG67+FI66)</f>
        <v/>
      </c>
      <c r="FJ67" t="str">
        <f>IF(INPUT!A94 = "", "", FH67*FG67 + FJ66)</f>
        <v/>
      </c>
      <c r="FK67" s="210" t="str">
        <f>IF(INPUT!A93 = "", "", FI66/MAX($FI$3:$FI$103))</f>
        <v/>
      </c>
      <c r="FL67" s="210" t="str">
        <f>IF(INPUT!A93 = "", "", FJ66/MAX($FJ$3:$FJ$103))</f>
        <v/>
      </c>
      <c r="FM67" s="311" t="str">
        <f>IF(INPUT!A94 = "", "", (FK68-FK67) * (FL68+FL67) / 2 )</f>
        <v/>
      </c>
      <c r="FO67" s="310" t="str">
        <f>IF(INPUT!A94 = "", "", OUTPUT!I68)</f>
        <v/>
      </c>
      <c r="FP67" t="str">
        <f>IF(INPUT!A94 = "", "", OUTPUT!L68)</f>
        <v/>
      </c>
      <c r="FQ67" t="str">
        <v/>
      </c>
      <c r="FR67" t="str">
        <v/>
      </c>
      <c r="FS67" t="str">
        <f>IF(INPUT!A94 = "", "", FQ67+FS66)</f>
        <v/>
      </c>
      <c r="FT67" t="str">
        <f>IF(INPUT!A94 = "", "", FR67*FQ67 + FT66)</f>
        <v/>
      </c>
      <c r="FU67" s="210" t="str">
        <f>IF(INPUT!A93 = "", "", FS66/MAX($FS$3:$FS$104))</f>
        <v/>
      </c>
      <c r="FV67" s="210" t="str">
        <f>IF(INPUT!A93 = "", "", FT66/MAX($FT$3:$FT$104))</f>
        <v/>
      </c>
      <c r="FW67" s="311" t="str">
        <f>IF(INPUT!A94 = "", "", (FU68-FU67) * (FV68+FV67) / 2 )</f>
        <v/>
      </c>
      <c r="FY67" s="310" t="str">
        <f>IF(INPUT!A94 = "", "", OUTPUT!L68)</f>
        <v/>
      </c>
      <c r="FZ67" t="str">
        <f>IF(INPUT!A94 = "", "",  OUTPUT!N68 )</f>
        <v/>
      </c>
      <c r="GA67" t="str">
        <f>IF(INPUT!A94 = "", "",  OUTPUT!R68 )</f>
        <v/>
      </c>
      <c r="GB67" s="311" t="str">
        <f>IF(INPUT!A94 = "", "", OUTPUT!M68)</f>
        <v/>
      </c>
      <c r="GC67" t="str">
        <f>IF(INPUT!A94 = "", "", OUTPUT!E68*OUTPUT!L68)</f>
        <v/>
      </c>
      <c r="GD67" t="str">
        <f>IF(INPUT!A94 = "", "", OUTPUT!E68*OUTPUT!N68)</f>
        <v/>
      </c>
      <c r="GE67" s="311" t="str">
        <f>IF(INPUT!A94 = "", "", OUTPUT!E68*OUTPUT!M68)</f>
        <v/>
      </c>
      <c r="GF67" t="str">
        <f>IF(INPUT!A94 = "", "", OUTPUT!I68*OUTPUT!L68)</f>
        <v/>
      </c>
      <c r="GG67" t="str">
        <f>IF(INPUT!A94 = "", "", OUTPUT!I68*OUTPUT!R68)</f>
        <v/>
      </c>
      <c r="GH67" s="311" t="str">
        <f>IF(INPUT!A94 = "", "", OUTPUT!I68*OUTPUT!M68)</f>
        <v/>
      </c>
    </row>
    <row r="68" spans="32:190" x14ac:dyDescent="0.35">
      <c r="AF68" s="5">
        <f>DSS!CG68</f>
        <v>0</v>
      </c>
      <c r="AG68" s="5">
        <f>DSS!CH68</f>
        <v>0</v>
      </c>
      <c r="AH68" s="5">
        <f>DSS!CI68</f>
        <v>0</v>
      </c>
      <c r="AI68" s="5">
        <f>DSS!CJ68</f>
        <v>0</v>
      </c>
      <c r="AJ68" s="5">
        <f>DSS!CK68</f>
        <v>0</v>
      </c>
      <c r="AK68" s="5">
        <f>DSS!CL68</f>
        <v>0</v>
      </c>
      <c r="AL68" s="5">
        <f>DSS!CM68</f>
        <v>0</v>
      </c>
      <c r="AM68">
        <f t="shared" si="30"/>
        <v>0</v>
      </c>
      <c r="AN68" s="5">
        <f t="shared" ref="AN68:AN103" si="32">AG68-AK68</f>
        <v>0</v>
      </c>
      <c r="AO68">
        <f t="shared" si="31"/>
        <v>0</v>
      </c>
      <c r="AP68">
        <f t="shared" ref="AP68:AP103" si="33">IF(AK68&lt;&gt;0, IF(AN68&lt;&gt;0,2,1),0)</f>
        <v>0</v>
      </c>
      <c r="AQ68" s="180">
        <f t="shared" si="14"/>
        <v>0</v>
      </c>
      <c r="AR68" s="180" t="str">
        <f t="shared" ref="AR68:AR131" si="34">IF(AQ68=0,"",AQ68)</f>
        <v/>
      </c>
      <c r="AS68" s="178"/>
      <c r="AT68" t="str">
        <f t="shared" ref="AT68:AT103" si="35">IF(AR68=AF68,AG68-AK68, "")</f>
        <v/>
      </c>
      <c r="AU68" s="181"/>
      <c r="AV68" t="str">
        <f t="shared" ref="AV68:AV103" si="36">IF(AT68 &lt;&gt; "", AH68, "")</f>
        <v/>
      </c>
      <c r="AX68" s="180">
        <f t="shared" ref="AX68:AX103" si="37">IF(AO68=0, AF68, IF(AO68=2,AF68,""))</f>
        <v>0</v>
      </c>
      <c r="AY68" s="180" t="str">
        <f t="shared" ref="AY68:AY131" si="38">IF(AX68=0,"",AX68)</f>
        <v/>
      </c>
      <c r="AZ68" s="178"/>
      <c r="BB68" t="str">
        <f t="shared" si="15"/>
        <v/>
      </c>
      <c r="BC68" s="181"/>
      <c r="BF68" t="str">
        <f t="shared" ref="BF68:BF103" si="39">IF(BB68 &lt;&gt; "", AH68, "")</f>
        <v/>
      </c>
      <c r="CK68" s="113" t="str">
        <f>IF(INPUT!A95 = "", "", INPUT!A95)</f>
        <v/>
      </c>
      <c r="CL68" t="str">
        <f>IF(INPUT!A95 = "", "", DSS!S68)</f>
        <v/>
      </c>
      <c r="CM68" t="str">
        <f>IF(INPUT!A95 = "", "",MIN(DSS!F68:G68))</f>
        <v/>
      </c>
      <c r="CN68" t="str">
        <f>IF(INPUT!A95 = "", "",DSS!I68)</f>
        <v/>
      </c>
      <c r="CO68" t="str">
        <f>IF(INPUT!A95 = "", "",DSS!H68)</f>
        <v/>
      </c>
      <c r="CP68" s="112" t="str">
        <f>IF(INPUT!A95 = "", "",AVERAGE(DSS!J68:L68))</f>
        <v/>
      </c>
      <c r="CQ68" s="112"/>
      <c r="CR68" t="str">
        <f>IF(INPUT!A95 = "", "",DSS!T68)</f>
        <v/>
      </c>
      <c r="CS68">
        <v>5</v>
      </c>
      <c r="CT68">
        <v>5</v>
      </c>
      <c r="CU68">
        <v>5</v>
      </c>
      <c r="CV68" s="112">
        <v>5</v>
      </c>
      <c r="CX68" t="str">
        <f>IF(INPUT!B95 = "", "", INPUT!B95)</f>
        <v/>
      </c>
      <c r="CY68" t="str">
        <f>IF(INPUT!B95 = "", "", INPUT!I95)</f>
        <v/>
      </c>
      <c r="CZ68" t="str">
        <f>IF(INPUT!B95 = "", "", INPUT!B95)</f>
        <v/>
      </c>
      <c r="DA68" t="str">
        <f>IF(INPUT!B95 = "", "", DSS!BS68)</f>
        <v/>
      </c>
      <c r="DB68" t="str">
        <v/>
      </c>
      <c r="DC68" t="str">
        <v/>
      </c>
      <c r="DD68" t="str">
        <v/>
      </c>
      <c r="DE68" t="str">
        <v/>
      </c>
      <c r="DF68" s="59" t="str">
        <f>IF(INPUT!B95 = "", "",DB68+DF67)</f>
        <v/>
      </c>
      <c r="DG68" t="str">
        <f>IF(INPUT!B95 = "", "", DB68*DC68+DG67)</f>
        <v/>
      </c>
      <c r="DH68" t="str">
        <f>IF(INPUT!B95 = "", "", DD68+DH67)</f>
        <v/>
      </c>
      <c r="DI68" t="str">
        <f>IF(INPUT!B95 = "", "", DD68*DE68+DI67)</f>
        <v/>
      </c>
      <c r="DJ68" s="210" t="str">
        <f>IF(INPUT!B94 = "", "", DF67/MAX($DF$3:$DF$104))</f>
        <v/>
      </c>
      <c r="DK68" s="210" t="str">
        <f>IF(INPUT!B94 = "", "", DG67/MAX($DG$3:$DG$104))</f>
        <v/>
      </c>
      <c r="DL68" s="210" t="str">
        <f>IF(INPUT!B94 = "", "", DH67/MAX($DH$3:$DH$104))</f>
        <v/>
      </c>
      <c r="DM68" s="210" t="str">
        <f>IF(INPUT!B94 = "", "", DI67/MAX($DI$3:$DI$104))</f>
        <v/>
      </c>
      <c r="DN68" t="str">
        <f>IF(INPUT!B95 = "", "", (DJ69-DJ68)*(DK69+DK68)/2)</f>
        <v/>
      </c>
      <c r="DO68" t="str">
        <f>IF(INPUT!B95 = "", "", (DL69-DL68)*(DM69+DM68)/2)</f>
        <v/>
      </c>
      <c r="DQ68" s="310" t="str">
        <f>IF(INPUT!A95 = "", "", INPUT!B95)</f>
        <v/>
      </c>
      <c r="DR68" t="str">
        <f>IF(INPUT!A95 = "", "", OUTPUT!D69*OUTPUT!L69 +OUTPUT!E69*OUTPUT!N69)</f>
        <v/>
      </c>
      <c r="DS68" t="str">
        <v/>
      </c>
      <c r="DT68" t="str">
        <v/>
      </c>
      <c r="DU68" t="str">
        <f>IF(INPUT!A95 = "", "", DS68+DU67)</f>
        <v/>
      </c>
      <c r="DV68" t="str">
        <f>IF(INPUT!A95 = "", "", DS68*DT68+DV67)</f>
        <v/>
      </c>
      <c r="DW68" s="210" t="str">
        <f>IF(INPUT!A94 = "", "", DU67/MAX($DU$3:$DU$104))</f>
        <v/>
      </c>
      <c r="DX68" s="210" t="str">
        <f>IF(INPUT!B94 = "", "", DV67/MAX($DV$3:$DV$104))</f>
        <v/>
      </c>
      <c r="DY68" s="311" t="str">
        <f>IF(INPUT!A95 = "", "", (DW69-DW68) * (DX69+DX68) / 2 )</f>
        <v/>
      </c>
      <c r="EA68" s="310" t="str">
        <f>IF(INPUT!A95 = "", "", INPUT!B95)</f>
        <v/>
      </c>
      <c r="EB68" t="str">
        <f>IF(INPUT!A95 = "", "", OUTPUT!H69*OUTPUT!L69 + OUTPUT!I69*OUTPUT!R69)</f>
        <v/>
      </c>
      <c r="EC68" t="str">
        <v/>
      </c>
      <c r="ED68" t="str">
        <v/>
      </c>
      <c r="EE68" t="str">
        <f>IF(INPUT!A95 = "", "",EC68 +EE67)</f>
        <v/>
      </c>
      <c r="EF68" t="str">
        <f>IF(INPUT!A95 = "", "",EC68*ED68+EF67)</f>
        <v/>
      </c>
      <c r="EG68" s="210" t="str">
        <f>IF(INPUT!A94 = "", "", EE67/MAX($EE$3:$EE$104))</f>
        <v/>
      </c>
      <c r="EH68" s="210" t="str">
        <f>IF(INPUT!A94 = "", "", EF67/MAX($EF$3:$EF$104))</f>
        <v/>
      </c>
      <c r="EI68" s="311" t="str">
        <f>IF(INPUT!A95 = "", "", (EG69-EG68) * (EH69+EH68) / 2 )</f>
        <v/>
      </c>
      <c r="EK68" s="310" t="str">
        <f>IF(INPUT!A95 = "", "", OUTPUT!E69)</f>
        <v/>
      </c>
      <c r="EL68" t="str">
        <f>IF(INPUT!A95 = "", "", OUTPUT!N69)</f>
        <v/>
      </c>
      <c r="EM68" t="str">
        <v/>
      </c>
      <c r="EN68" t="str">
        <v/>
      </c>
      <c r="EO68" t="str">
        <f>IF(INPUT!A95 = "", "", EM68 + EO67)</f>
        <v/>
      </c>
      <c r="EP68" t="str">
        <f>IF(INPUT!A95 = "", "", EN68*EM68+EP67)</f>
        <v/>
      </c>
      <c r="EQ68" s="210" t="str">
        <f>IF(INPUT!A94 = "", "", EO67/MAX($EO$3:$EO$104))</f>
        <v/>
      </c>
      <c r="ER68" s="210" t="str">
        <f>IF(INPUT!A94 = "", "", EP67/MAX($EP$3:$EP$104))</f>
        <v/>
      </c>
      <c r="ES68" s="311" t="str">
        <f>IF(INPUT!A95 = "", "", (EQ69-EQ68) * (ER69+ER68) / 2 )</f>
        <v/>
      </c>
      <c r="EU68" s="310" t="str">
        <f>IF(INPUT!A95 = "", "", OUTPUT!I69)</f>
        <v/>
      </c>
      <c r="EV68" t="str">
        <f>IF(INPUT!A95 = "", "", OUTPUT!R69)</f>
        <v/>
      </c>
      <c r="EW68" t="str">
        <v/>
      </c>
      <c r="EX68" t="str">
        <v/>
      </c>
      <c r="EY68" t="str">
        <f>IF(INPUT!A95 = "", "", EW68 + EY67)</f>
        <v/>
      </c>
      <c r="EZ68" t="str">
        <f>IF(INPUT!A95 = "", "", EX68*EW68+EZ67)</f>
        <v/>
      </c>
      <c r="FA68" s="210" t="str">
        <f>IF(INPUT!A94 = "", "", EY67/MAX($EY$3:$EY$104))</f>
        <v/>
      </c>
      <c r="FB68" s="210" t="str">
        <f>IF(INPUT!A94 = "", "", EZ67/MAX($EZ$3:$EZ$104))</f>
        <v/>
      </c>
      <c r="FC68" s="311" t="str">
        <f>IF(INPUT!A95 = "", "", (FA69-FA68) * (FB69+FB68) / 2 )</f>
        <v/>
      </c>
      <c r="FE68" s="310" t="str">
        <f>IF(INPUT!A95 = "", "", OUTPUT!E69)</f>
        <v/>
      </c>
      <c r="FF68" t="str">
        <f>IF(INPUT!A95 = "", "", OUTPUT!L69)</f>
        <v/>
      </c>
      <c r="FG68" t="str">
        <v/>
      </c>
      <c r="FH68" t="str">
        <v/>
      </c>
      <c r="FI68" t="str">
        <f>IF(INPUT!A95 = "", "", FG68+FI67)</f>
        <v/>
      </c>
      <c r="FJ68" t="str">
        <f>IF(INPUT!A95 = "", "", FH68*FG68 + FJ67)</f>
        <v/>
      </c>
      <c r="FK68" s="210" t="str">
        <f>IF(INPUT!A94 = "", "", FI67/MAX($FI$3:$FI$103))</f>
        <v/>
      </c>
      <c r="FL68" s="210" t="str">
        <f>IF(INPUT!A94 = "", "", FJ67/MAX($FJ$3:$FJ$103))</f>
        <v/>
      </c>
      <c r="FM68" s="311" t="str">
        <f>IF(INPUT!A95 = "", "", (FK69-FK68) * (FL69+FL68) / 2 )</f>
        <v/>
      </c>
      <c r="FO68" s="310" t="str">
        <f>IF(INPUT!A95 = "", "", OUTPUT!I69)</f>
        <v/>
      </c>
      <c r="FP68" t="str">
        <f>IF(INPUT!A95 = "", "", OUTPUT!L69)</f>
        <v/>
      </c>
      <c r="FQ68" t="str">
        <v/>
      </c>
      <c r="FR68" t="str">
        <v/>
      </c>
      <c r="FS68" t="str">
        <f>IF(INPUT!A95 = "", "", FQ68+FS67)</f>
        <v/>
      </c>
      <c r="FT68" t="str">
        <f>IF(INPUT!A95 = "", "", FR68*FQ68 + FT67)</f>
        <v/>
      </c>
      <c r="FU68" s="210" t="str">
        <f>IF(INPUT!A94 = "", "", FS67/MAX($FS$3:$FS$104))</f>
        <v/>
      </c>
      <c r="FV68" s="210" t="str">
        <f>IF(INPUT!A94 = "", "", FT67/MAX($FT$3:$FT$104))</f>
        <v/>
      </c>
      <c r="FW68" s="311" t="str">
        <f>IF(INPUT!A95 = "", "", (FU69-FU68) * (FV69+FV68) / 2 )</f>
        <v/>
      </c>
      <c r="FY68" s="310" t="str">
        <f>IF(INPUT!A95 = "", "", OUTPUT!L69)</f>
        <v/>
      </c>
      <c r="FZ68" t="str">
        <f>IF(INPUT!A95 = "", "",  OUTPUT!N69 )</f>
        <v/>
      </c>
      <c r="GA68" t="str">
        <f>IF(INPUT!A95 = "", "",  OUTPUT!R69 )</f>
        <v/>
      </c>
      <c r="GB68" s="311" t="str">
        <f>IF(INPUT!A95 = "", "", OUTPUT!M69)</f>
        <v/>
      </c>
      <c r="GC68" t="str">
        <f>IF(INPUT!A95 = "", "", OUTPUT!E69*OUTPUT!L69)</f>
        <v/>
      </c>
      <c r="GD68" t="str">
        <f>IF(INPUT!A95 = "", "", OUTPUT!E69*OUTPUT!N69)</f>
        <v/>
      </c>
      <c r="GE68" s="311" t="str">
        <f>IF(INPUT!A95 = "", "", OUTPUT!E69*OUTPUT!M69)</f>
        <v/>
      </c>
      <c r="GF68" t="str">
        <f>IF(INPUT!A95 = "", "", OUTPUT!I69*OUTPUT!L69)</f>
        <v/>
      </c>
      <c r="GG68" t="str">
        <f>IF(INPUT!A95 = "", "", OUTPUT!I69*OUTPUT!R69)</f>
        <v/>
      </c>
      <c r="GH68" s="311" t="str">
        <f>IF(INPUT!A95 = "", "", OUTPUT!I69*OUTPUT!M69)</f>
        <v/>
      </c>
    </row>
    <row r="69" spans="32:190" x14ac:dyDescent="0.35">
      <c r="AF69" s="5">
        <f>DSS!CG69</f>
        <v>0</v>
      </c>
      <c r="AG69" s="5">
        <f>DSS!CH69</f>
        <v>0</v>
      </c>
      <c r="AH69" s="5">
        <f>DSS!CI69</f>
        <v>0</v>
      </c>
      <c r="AI69" s="5">
        <f>DSS!CJ69</f>
        <v>0</v>
      </c>
      <c r="AJ69" s="5">
        <f>DSS!CK69</f>
        <v>0</v>
      </c>
      <c r="AK69" s="5">
        <f>DSS!CL69</f>
        <v>0</v>
      </c>
      <c r="AL69" s="5">
        <f>DSS!CM69</f>
        <v>0</v>
      </c>
      <c r="AM69">
        <f t="shared" si="30"/>
        <v>0</v>
      </c>
      <c r="AN69" s="5">
        <f t="shared" si="32"/>
        <v>0</v>
      </c>
      <c r="AO69">
        <f t="shared" si="31"/>
        <v>0</v>
      </c>
      <c r="AP69">
        <f t="shared" si="33"/>
        <v>0</v>
      </c>
      <c r="AQ69" s="180">
        <f t="shared" ref="AQ69:AQ103" si="40">IF(AP69=0, AF69, IF(AP69=2,AF69,""))</f>
        <v>0</v>
      </c>
      <c r="AR69" s="180" t="str">
        <f t="shared" si="34"/>
        <v/>
      </c>
      <c r="AS69" s="178"/>
      <c r="AT69" t="str">
        <f t="shared" si="35"/>
        <v/>
      </c>
      <c r="AU69" s="181"/>
      <c r="AV69" t="str">
        <f t="shared" si="36"/>
        <v/>
      </c>
      <c r="AX69" s="180">
        <f t="shared" si="37"/>
        <v>0</v>
      </c>
      <c r="AY69" s="180" t="str">
        <f t="shared" si="38"/>
        <v/>
      </c>
      <c r="AZ69" s="178"/>
      <c r="BB69" t="str">
        <f t="shared" ref="BB69:BB102" si="41">IF(AY69=AF69,AG69-AI69, "")</f>
        <v/>
      </c>
      <c r="BC69" s="181"/>
      <c r="BF69" t="str">
        <f t="shared" si="39"/>
        <v/>
      </c>
      <c r="CK69" s="113" t="str">
        <f>IF(INPUT!A96 = "", "", INPUT!A96)</f>
        <v/>
      </c>
      <c r="CL69" t="str">
        <f>IF(INPUT!A96 = "", "", DSS!S69)</f>
        <v/>
      </c>
      <c r="CM69" t="str">
        <f>IF(INPUT!A96 = "", "",MIN(DSS!F69:G69))</f>
        <v/>
      </c>
      <c r="CN69" t="str">
        <f>IF(INPUT!A96 = "", "",DSS!I69)</f>
        <v/>
      </c>
      <c r="CO69" t="str">
        <f>IF(INPUT!A96 = "", "",DSS!H69)</f>
        <v/>
      </c>
      <c r="CP69" s="112" t="str">
        <f>IF(INPUT!A96 = "", "",AVERAGE(DSS!J69:L69))</f>
        <v/>
      </c>
      <c r="CQ69" s="112"/>
      <c r="CR69" t="str">
        <f>IF(INPUT!A96 = "", "",DSS!T69)</f>
        <v/>
      </c>
      <c r="CS69">
        <v>5</v>
      </c>
      <c r="CT69">
        <v>5</v>
      </c>
      <c r="CU69">
        <v>5</v>
      </c>
      <c r="CV69" s="112">
        <v>5</v>
      </c>
      <c r="CX69" t="str">
        <f>IF(INPUT!B96 = "", "", INPUT!B96)</f>
        <v/>
      </c>
      <c r="CY69" t="str">
        <f>IF(INPUT!B96 = "", "", INPUT!I96)</f>
        <v/>
      </c>
      <c r="CZ69" t="str">
        <f>IF(INPUT!B96 = "", "", INPUT!B96)</f>
        <v/>
      </c>
      <c r="DA69" t="str">
        <f>IF(INPUT!B96 = "", "", DSS!BS69)</f>
        <v/>
      </c>
      <c r="DB69" t="str">
        <v/>
      </c>
      <c r="DC69" t="str">
        <v/>
      </c>
      <c r="DD69" t="str">
        <v/>
      </c>
      <c r="DE69" t="str">
        <v/>
      </c>
      <c r="DF69" s="59" t="str">
        <f>IF(INPUT!B96 = "", "",DB69+DF68)</f>
        <v/>
      </c>
      <c r="DG69" t="str">
        <f>IF(INPUT!B96 = "", "", DB69*DC69+DG68)</f>
        <v/>
      </c>
      <c r="DH69" t="str">
        <f>IF(INPUT!B96 = "", "", DD69+DH68)</f>
        <v/>
      </c>
      <c r="DI69" t="str">
        <f>IF(INPUT!B96 = "", "", DD69*DE69+DI68)</f>
        <v/>
      </c>
      <c r="DJ69" s="210" t="str">
        <f>IF(INPUT!B95 = "", "", DF68/MAX($DF$3:$DF$104))</f>
        <v/>
      </c>
      <c r="DK69" s="210" t="str">
        <f>IF(INPUT!B95 = "", "", DG68/MAX($DG$3:$DG$104))</f>
        <v/>
      </c>
      <c r="DL69" s="210" t="str">
        <f>IF(INPUT!B95 = "", "", DH68/MAX($DH$3:$DH$104))</f>
        <v/>
      </c>
      <c r="DM69" s="210" t="str">
        <f>IF(INPUT!B95 = "", "", DI68/MAX($DI$3:$DI$104))</f>
        <v/>
      </c>
      <c r="DN69" t="str">
        <f>IF(INPUT!B96 = "", "", (DJ70-DJ69)*(DK70+DK69)/2)</f>
        <v/>
      </c>
      <c r="DO69" t="str">
        <f>IF(INPUT!B96 = "", "", (DL70-DL69)*(DM70+DM69)/2)</f>
        <v/>
      </c>
      <c r="DQ69" s="310" t="str">
        <f>IF(INPUT!A96 = "", "", INPUT!B96)</f>
        <v/>
      </c>
      <c r="DR69" t="str">
        <f>IF(INPUT!A96 = "", "", OUTPUT!D70*OUTPUT!L70 +OUTPUT!E70*OUTPUT!N70)</f>
        <v/>
      </c>
      <c r="DS69" t="str">
        <v/>
      </c>
      <c r="DT69" t="str">
        <v/>
      </c>
      <c r="DU69" t="str">
        <f>IF(INPUT!A96 = "", "", DS69+DU68)</f>
        <v/>
      </c>
      <c r="DV69" t="str">
        <f>IF(INPUT!A96 = "", "", DS69*DT69+DV68)</f>
        <v/>
      </c>
      <c r="DW69" s="210" t="str">
        <f>IF(INPUT!A95 = "", "", DU68/MAX($DU$3:$DU$104))</f>
        <v/>
      </c>
      <c r="DX69" s="210" t="str">
        <f>IF(INPUT!B95 = "", "", DV68/MAX($DV$3:$DV$104))</f>
        <v/>
      </c>
      <c r="DY69" s="311" t="str">
        <f>IF(INPUT!A96 = "", "", (DW70-DW69) * (DX70+DX69) / 2 )</f>
        <v/>
      </c>
      <c r="EA69" s="310" t="str">
        <f>IF(INPUT!A96 = "", "", INPUT!B96)</f>
        <v/>
      </c>
      <c r="EB69" t="str">
        <f>IF(INPUT!A96 = "", "", OUTPUT!H70*OUTPUT!L70 + OUTPUT!I70*OUTPUT!R70)</f>
        <v/>
      </c>
      <c r="EC69" t="str">
        <v/>
      </c>
      <c r="ED69" t="str">
        <v/>
      </c>
      <c r="EE69" t="str">
        <f>IF(INPUT!A96 = "", "",EC69 +EE68)</f>
        <v/>
      </c>
      <c r="EF69" t="str">
        <f>IF(INPUT!A96 = "", "",EC69*ED69+EF68)</f>
        <v/>
      </c>
      <c r="EG69" s="210" t="str">
        <f>IF(INPUT!A95 = "", "", EE68/MAX($EE$3:$EE$104))</f>
        <v/>
      </c>
      <c r="EH69" s="210" t="str">
        <f>IF(INPUT!A95 = "", "", EF68/MAX($EF$3:$EF$104))</f>
        <v/>
      </c>
      <c r="EI69" s="311" t="str">
        <f>IF(INPUT!A96 = "", "", (EG70-EG69) * (EH70+EH69) / 2 )</f>
        <v/>
      </c>
      <c r="EK69" s="310" t="str">
        <f>IF(INPUT!A96 = "", "", OUTPUT!E70)</f>
        <v/>
      </c>
      <c r="EL69" t="str">
        <f>IF(INPUT!A96 = "", "", OUTPUT!N70)</f>
        <v/>
      </c>
      <c r="EM69" t="str">
        <v/>
      </c>
      <c r="EN69" t="str">
        <v/>
      </c>
      <c r="EO69" t="str">
        <f>IF(INPUT!A96 = "", "", EM69 + EO68)</f>
        <v/>
      </c>
      <c r="EP69" t="str">
        <f>IF(INPUT!A96 = "", "", EN69*EM69+EP68)</f>
        <v/>
      </c>
      <c r="EQ69" s="210" t="str">
        <f>IF(INPUT!A95 = "", "", EO68/MAX($EO$3:$EO$104))</f>
        <v/>
      </c>
      <c r="ER69" s="210" t="str">
        <f>IF(INPUT!A95 = "", "", EP68/MAX($EP$3:$EP$104))</f>
        <v/>
      </c>
      <c r="ES69" s="311" t="str">
        <f>IF(INPUT!A96 = "", "", (EQ70-EQ69) * (ER70+ER69) / 2 )</f>
        <v/>
      </c>
      <c r="EU69" s="310" t="str">
        <f>IF(INPUT!A96 = "", "", OUTPUT!I70)</f>
        <v/>
      </c>
      <c r="EV69" t="str">
        <f>IF(INPUT!A96 = "", "", OUTPUT!R70)</f>
        <v/>
      </c>
      <c r="EW69" t="str">
        <v/>
      </c>
      <c r="EX69" t="str">
        <v/>
      </c>
      <c r="EY69" t="str">
        <f>IF(INPUT!A96 = "", "", EW69 + EY68)</f>
        <v/>
      </c>
      <c r="EZ69" t="str">
        <f>IF(INPUT!A96 = "", "", EX69*EW69+EZ68)</f>
        <v/>
      </c>
      <c r="FA69" s="210" t="str">
        <f>IF(INPUT!A95 = "", "", EY68/MAX($EY$3:$EY$104))</f>
        <v/>
      </c>
      <c r="FB69" s="210" t="str">
        <f>IF(INPUT!A95 = "", "", EZ68/MAX($EZ$3:$EZ$104))</f>
        <v/>
      </c>
      <c r="FC69" s="311" t="str">
        <f>IF(INPUT!A96 = "", "", (FA70-FA69) * (FB70+FB69) / 2 )</f>
        <v/>
      </c>
      <c r="FE69" s="310" t="str">
        <f>IF(INPUT!A96 = "", "", OUTPUT!E70)</f>
        <v/>
      </c>
      <c r="FF69" t="str">
        <f>IF(INPUT!A96 = "", "", OUTPUT!L70)</f>
        <v/>
      </c>
      <c r="FG69" t="str">
        <v/>
      </c>
      <c r="FH69" t="str">
        <v/>
      </c>
      <c r="FI69" t="str">
        <f>IF(INPUT!A96 = "", "", FG69+FI68)</f>
        <v/>
      </c>
      <c r="FJ69" t="str">
        <f>IF(INPUT!A96 = "", "", FH69*FG69 + FJ68)</f>
        <v/>
      </c>
      <c r="FK69" s="210" t="str">
        <f>IF(INPUT!A95 = "", "", FI68/MAX($FI$3:$FI$103))</f>
        <v/>
      </c>
      <c r="FL69" s="210" t="str">
        <f>IF(INPUT!A95 = "", "", FJ68/MAX($FJ$3:$FJ$103))</f>
        <v/>
      </c>
      <c r="FM69" s="311" t="str">
        <f>IF(INPUT!A96 = "", "", (FK70-FK69) * (FL70+FL69) / 2 )</f>
        <v/>
      </c>
      <c r="FO69" s="310" t="str">
        <f>IF(INPUT!A96 = "", "", OUTPUT!I70)</f>
        <v/>
      </c>
      <c r="FP69" t="str">
        <f>IF(INPUT!A96 = "", "", OUTPUT!L70)</f>
        <v/>
      </c>
      <c r="FQ69" t="str">
        <v/>
      </c>
      <c r="FR69" t="str">
        <v/>
      </c>
      <c r="FS69" t="str">
        <f>IF(INPUT!A96 = "", "", FQ69+FS68)</f>
        <v/>
      </c>
      <c r="FT69" t="str">
        <f>IF(INPUT!A96 = "", "", FR69*FQ69 + FT68)</f>
        <v/>
      </c>
      <c r="FU69" s="210" t="str">
        <f>IF(INPUT!A95 = "", "", FS68/MAX($FS$3:$FS$104))</f>
        <v/>
      </c>
      <c r="FV69" s="210" t="str">
        <f>IF(INPUT!A95 = "", "", FT68/MAX($FT$3:$FT$104))</f>
        <v/>
      </c>
      <c r="FW69" s="311" t="str">
        <f>IF(INPUT!A96 = "", "", (FU70-FU69) * (FV70+FV69) / 2 )</f>
        <v/>
      </c>
      <c r="FY69" s="310" t="str">
        <f>IF(INPUT!A96 = "", "", OUTPUT!L70)</f>
        <v/>
      </c>
      <c r="FZ69" t="str">
        <f>IF(INPUT!A96 = "", "",  OUTPUT!N70 )</f>
        <v/>
      </c>
      <c r="GA69" t="str">
        <f>IF(INPUT!A96 = "", "",  OUTPUT!R70 )</f>
        <v/>
      </c>
      <c r="GB69" s="311" t="str">
        <f>IF(INPUT!A96 = "", "", OUTPUT!M70)</f>
        <v/>
      </c>
      <c r="GC69" t="str">
        <f>IF(INPUT!A96 = "", "", OUTPUT!E70*OUTPUT!L70)</f>
        <v/>
      </c>
      <c r="GD69" t="str">
        <f>IF(INPUT!A96 = "", "", OUTPUT!E70*OUTPUT!N70)</f>
        <v/>
      </c>
      <c r="GE69" s="311" t="str">
        <f>IF(INPUT!A96 = "", "", OUTPUT!E70*OUTPUT!M70)</f>
        <v/>
      </c>
      <c r="GF69" t="str">
        <f>IF(INPUT!A96 = "", "", OUTPUT!I70*OUTPUT!L70)</f>
        <v/>
      </c>
      <c r="GG69" t="str">
        <f>IF(INPUT!A96 = "", "", OUTPUT!I70*OUTPUT!R70)</f>
        <v/>
      </c>
      <c r="GH69" s="311" t="str">
        <f>IF(INPUT!A96 = "", "", OUTPUT!I70*OUTPUT!M70)</f>
        <v/>
      </c>
    </row>
    <row r="70" spans="32:190" x14ac:dyDescent="0.35">
      <c r="AF70" s="5">
        <f>DSS!CG70</f>
        <v>0</v>
      </c>
      <c r="AG70" s="5">
        <f>DSS!CH70</f>
        <v>0</v>
      </c>
      <c r="AH70" s="5">
        <f>DSS!CI70</f>
        <v>0</v>
      </c>
      <c r="AI70" s="5">
        <f>DSS!CJ70</f>
        <v>0</v>
      </c>
      <c r="AJ70" s="5">
        <f>DSS!CK70</f>
        <v>0</v>
      </c>
      <c r="AK70" s="5">
        <f>DSS!CL70</f>
        <v>0</v>
      </c>
      <c r="AL70" s="5">
        <f>DSS!CM70</f>
        <v>0</v>
      </c>
      <c r="AM70">
        <f t="shared" si="30"/>
        <v>0</v>
      </c>
      <c r="AN70" s="5">
        <f t="shared" si="32"/>
        <v>0</v>
      </c>
      <c r="AO70">
        <f t="shared" si="31"/>
        <v>0</v>
      </c>
      <c r="AP70">
        <f t="shared" si="33"/>
        <v>0</v>
      </c>
      <c r="AQ70" s="180">
        <f t="shared" si="40"/>
        <v>0</v>
      </c>
      <c r="AR70" s="180" t="str">
        <f t="shared" si="34"/>
        <v/>
      </c>
      <c r="AS70" s="178"/>
      <c r="AT70" t="str">
        <f t="shared" si="35"/>
        <v/>
      </c>
      <c r="AU70" s="181"/>
      <c r="AV70" t="str">
        <f t="shared" si="36"/>
        <v/>
      </c>
      <c r="AX70" s="180">
        <f t="shared" si="37"/>
        <v>0</v>
      </c>
      <c r="AY70" s="180" t="str">
        <f t="shared" si="38"/>
        <v/>
      </c>
      <c r="AZ70" s="178"/>
      <c r="BB70" t="str">
        <f t="shared" si="41"/>
        <v/>
      </c>
      <c r="BC70" s="181"/>
      <c r="BF70" t="str">
        <f t="shared" si="39"/>
        <v/>
      </c>
      <c r="CK70" s="113" t="str">
        <f>IF(INPUT!A97 = "", "", INPUT!A97)</f>
        <v/>
      </c>
      <c r="CL70" t="str">
        <f>IF(INPUT!A97 = "", "", DSS!S70)</f>
        <v/>
      </c>
      <c r="CM70" t="str">
        <f>IF(INPUT!A97 = "", "",MIN(DSS!F70:G70))</f>
        <v/>
      </c>
      <c r="CN70" t="str">
        <f>IF(INPUT!A97 = "", "",DSS!I70)</f>
        <v/>
      </c>
      <c r="CO70" t="str">
        <f>IF(INPUT!A97 = "", "",DSS!H70)</f>
        <v/>
      </c>
      <c r="CP70" s="112" t="str">
        <f>IF(INPUT!A97 = "", "",AVERAGE(DSS!J70:L70))</f>
        <v/>
      </c>
      <c r="CQ70" s="112"/>
      <c r="CR70" t="str">
        <f>IF(INPUT!A97 = "", "",DSS!T70)</f>
        <v/>
      </c>
      <c r="CS70">
        <v>5</v>
      </c>
      <c r="CT70">
        <v>5</v>
      </c>
      <c r="CU70">
        <v>5</v>
      </c>
      <c r="CV70" s="112">
        <v>5</v>
      </c>
      <c r="CX70" t="str">
        <f>IF(INPUT!B97 = "", "", INPUT!B97)</f>
        <v/>
      </c>
      <c r="CY70" t="str">
        <f>IF(INPUT!B97 = "", "", INPUT!I97)</f>
        <v/>
      </c>
      <c r="CZ70" t="str">
        <f>IF(INPUT!B97 = "", "", INPUT!B97)</f>
        <v/>
      </c>
      <c r="DA70" t="str">
        <f>IF(INPUT!B97 = "", "", DSS!BS70)</f>
        <v/>
      </c>
      <c r="DB70" t="str">
        <v/>
      </c>
      <c r="DC70" t="str">
        <v/>
      </c>
      <c r="DD70" t="str">
        <v/>
      </c>
      <c r="DE70" t="str">
        <v/>
      </c>
      <c r="DF70" s="59" t="str">
        <f>IF(INPUT!B97 = "", "",DB70+DF69)</f>
        <v/>
      </c>
      <c r="DG70" t="str">
        <f>IF(INPUT!B97 = "", "", DB70*DC70+DG69)</f>
        <v/>
      </c>
      <c r="DH70" t="str">
        <f>IF(INPUT!B97 = "", "", DD70+DH69)</f>
        <v/>
      </c>
      <c r="DI70" t="str">
        <f>IF(INPUT!B97 = "", "", DD70*DE70+DI69)</f>
        <v/>
      </c>
      <c r="DJ70" s="210" t="str">
        <f>IF(INPUT!B96 = "", "", DF69/MAX($DF$3:$DF$104))</f>
        <v/>
      </c>
      <c r="DK70" s="210" t="str">
        <f>IF(INPUT!B96 = "", "", DG69/MAX($DG$3:$DG$104))</f>
        <v/>
      </c>
      <c r="DL70" s="210" t="str">
        <f>IF(INPUT!B96 = "", "", DH69/MAX($DH$3:$DH$104))</f>
        <v/>
      </c>
      <c r="DM70" s="210" t="str">
        <f>IF(INPUT!B96 = "", "", DI69/MAX($DI$3:$DI$104))</f>
        <v/>
      </c>
      <c r="DN70" t="str">
        <f>IF(INPUT!B97 = "", "", (DJ71-DJ70)*(DK71+DK70)/2)</f>
        <v/>
      </c>
      <c r="DO70" t="str">
        <f>IF(INPUT!B97 = "", "", (DL71-DL70)*(DM71+DM70)/2)</f>
        <v/>
      </c>
      <c r="DQ70" s="310" t="str">
        <f>IF(INPUT!A97 = "", "", INPUT!B97)</f>
        <v/>
      </c>
      <c r="DR70" t="str">
        <f>IF(INPUT!A97 = "", "", OUTPUT!D71*OUTPUT!L71 +OUTPUT!E71*OUTPUT!N71)</f>
        <v/>
      </c>
      <c r="DS70" t="str">
        <v/>
      </c>
      <c r="DT70" t="str">
        <v/>
      </c>
      <c r="DU70" t="str">
        <f>IF(INPUT!A97 = "", "", DS70+DU69)</f>
        <v/>
      </c>
      <c r="DV70" t="str">
        <f>IF(INPUT!A97 = "", "", DS70*DT70+DV69)</f>
        <v/>
      </c>
      <c r="DW70" s="210" t="str">
        <f>IF(INPUT!A96 = "", "", DU69/MAX($DU$3:$DU$104))</f>
        <v/>
      </c>
      <c r="DX70" s="210" t="str">
        <f>IF(INPUT!B96 = "", "", DV69/MAX($DV$3:$DV$104))</f>
        <v/>
      </c>
      <c r="DY70" s="311" t="str">
        <f>IF(INPUT!A97 = "", "", (DW71-DW70) * (DX71+DX70) / 2 )</f>
        <v/>
      </c>
      <c r="EA70" s="310" t="str">
        <f>IF(INPUT!A97 = "", "", INPUT!B97)</f>
        <v/>
      </c>
      <c r="EB70" t="str">
        <f>IF(INPUT!A97 = "", "", OUTPUT!H71*OUTPUT!L71 + OUTPUT!I71*OUTPUT!R71)</f>
        <v/>
      </c>
      <c r="EC70" t="str">
        <v/>
      </c>
      <c r="ED70" t="str">
        <v/>
      </c>
      <c r="EE70" t="str">
        <f>IF(INPUT!A97 = "", "",EC70 +EE69)</f>
        <v/>
      </c>
      <c r="EF70" t="str">
        <f>IF(INPUT!A97 = "", "",EC70*ED70+EF69)</f>
        <v/>
      </c>
      <c r="EG70" s="210" t="str">
        <f>IF(INPUT!A96 = "", "", EE69/MAX($EE$3:$EE$104))</f>
        <v/>
      </c>
      <c r="EH70" s="210" t="str">
        <f>IF(INPUT!A96 = "", "", EF69/MAX($EF$3:$EF$104))</f>
        <v/>
      </c>
      <c r="EI70" s="311" t="str">
        <f>IF(INPUT!A97 = "", "", (EG71-EG70) * (EH71+EH70) / 2 )</f>
        <v/>
      </c>
      <c r="EK70" s="310" t="str">
        <f>IF(INPUT!A97 = "", "", OUTPUT!E71)</f>
        <v/>
      </c>
      <c r="EL70" t="str">
        <f>IF(INPUT!A97 = "", "", OUTPUT!N71)</f>
        <v/>
      </c>
      <c r="EM70" t="str">
        <v/>
      </c>
      <c r="EN70" t="str">
        <v/>
      </c>
      <c r="EO70" t="str">
        <f>IF(INPUT!A97 = "", "", EM70 + EO69)</f>
        <v/>
      </c>
      <c r="EP70" t="str">
        <f>IF(INPUT!A97 = "", "", EN70*EM70+EP69)</f>
        <v/>
      </c>
      <c r="EQ70" s="210" t="str">
        <f>IF(INPUT!A96 = "", "", EO69/MAX($EO$3:$EO$104))</f>
        <v/>
      </c>
      <c r="ER70" s="210" t="str">
        <f>IF(INPUT!A96 = "", "", EP69/MAX($EP$3:$EP$104))</f>
        <v/>
      </c>
      <c r="ES70" s="311" t="str">
        <f>IF(INPUT!A97 = "", "", (EQ71-EQ70) * (ER71+ER70) / 2 )</f>
        <v/>
      </c>
      <c r="EU70" s="310" t="str">
        <f>IF(INPUT!A97 = "", "", OUTPUT!I71)</f>
        <v/>
      </c>
      <c r="EV70" t="str">
        <f>IF(INPUT!A97 = "", "", OUTPUT!R71)</f>
        <v/>
      </c>
      <c r="EW70" t="str">
        <v/>
      </c>
      <c r="EX70" t="str">
        <v/>
      </c>
      <c r="EY70" t="str">
        <f>IF(INPUT!A97 = "", "", EW70 + EY69)</f>
        <v/>
      </c>
      <c r="EZ70" t="str">
        <f>IF(INPUT!A97 = "", "", EX70*EW70+EZ69)</f>
        <v/>
      </c>
      <c r="FA70" s="210" t="str">
        <f>IF(INPUT!A96 = "", "", EY69/MAX($EY$3:$EY$104))</f>
        <v/>
      </c>
      <c r="FB70" s="210" t="str">
        <f>IF(INPUT!A96 = "", "", EZ69/MAX($EZ$3:$EZ$104))</f>
        <v/>
      </c>
      <c r="FC70" s="311" t="str">
        <f>IF(INPUT!A97 = "", "", (FA71-FA70) * (FB71+FB70) / 2 )</f>
        <v/>
      </c>
      <c r="FE70" s="310" t="str">
        <f>IF(INPUT!A97 = "", "", OUTPUT!E71)</f>
        <v/>
      </c>
      <c r="FF70" t="str">
        <f>IF(INPUT!A97 = "", "", OUTPUT!L71)</f>
        <v/>
      </c>
      <c r="FG70" t="str">
        <v/>
      </c>
      <c r="FH70" t="str">
        <v/>
      </c>
      <c r="FI70" t="str">
        <f>IF(INPUT!A97 = "", "", FG70+FI69)</f>
        <v/>
      </c>
      <c r="FJ70" t="str">
        <f>IF(INPUT!A97 = "", "", FH70*FG70 + FJ69)</f>
        <v/>
      </c>
      <c r="FK70" s="210" t="str">
        <f>IF(INPUT!A96 = "", "", FI69/MAX($FI$3:$FI$103))</f>
        <v/>
      </c>
      <c r="FL70" s="210" t="str">
        <f>IF(INPUT!A96 = "", "", FJ69/MAX($FJ$3:$FJ$103))</f>
        <v/>
      </c>
      <c r="FM70" s="311" t="str">
        <f>IF(INPUT!A97 = "", "", (FK71-FK70) * (FL71+FL70) / 2 )</f>
        <v/>
      </c>
      <c r="FO70" s="310" t="str">
        <f>IF(INPUT!A97 = "", "", OUTPUT!I71)</f>
        <v/>
      </c>
      <c r="FP70" t="str">
        <f>IF(INPUT!A97 = "", "", OUTPUT!L71)</f>
        <v/>
      </c>
      <c r="FQ70" t="str">
        <v/>
      </c>
      <c r="FR70" t="str">
        <v/>
      </c>
      <c r="FS70" t="str">
        <f>IF(INPUT!A97 = "", "", FQ70+FS69)</f>
        <v/>
      </c>
      <c r="FT70" t="str">
        <f>IF(INPUT!A97 = "", "", FR70*FQ70 + FT69)</f>
        <v/>
      </c>
      <c r="FU70" s="210" t="str">
        <f>IF(INPUT!A96 = "", "", FS69/MAX($FS$3:$FS$104))</f>
        <v/>
      </c>
      <c r="FV70" s="210" t="str">
        <f>IF(INPUT!A96 = "", "", FT69/MAX($FT$3:$FT$104))</f>
        <v/>
      </c>
      <c r="FW70" s="311" t="str">
        <f>IF(INPUT!A97 = "", "", (FU71-FU70) * (FV71+FV70) / 2 )</f>
        <v/>
      </c>
      <c r="FY70" s="310" t="str">
        <f>IF(INPUT!A97 = "", "", OUTPUT!L71)</f>
        <v/>
      </c>
      <c r="FZ70" t="str">
        <f>IF(INPUT!A97 = "", "",  OUTPUT!N71 )</f>
        <v/>
      </c>
      <c r="GA70" t="str">
        <f>IF(INPUT!A97 = "", "",  OUTPUT!R71 )</f>
        <v/>
      </c>
      <c r="GB70" s="311" t="str">
        <f>IF(INPUT!A97 = "", "", OUTPUT!M71)</f>
        <v/>
      </c>
      <c r="GC70" t="str">
        <f>IF(INPUT!A97 = "", "", OUTPUT!E71*OUTPUT!L71)</f>
        <v/>
      </c>
      <c r="GD70" t="str">
        <f>IF(INPUT!A97 = "", "", OUTPUT!E71*OUTPUT!N71)</f>
        <v/>
      </c>
      <c r="GE70" s="311" t="str">
        <f>IF(INPUT!A97 = "", "", OUTPUT!E71*OUTPUT!M71)</f>
        <v/>
      </c>
      <c r="GF70" t="str">
        <f>IF(INPUT!A97 = "", "", OUTPUT!I71*OUTPUT!L71)</f>
        <v/>
      </c>
      <c r="GG70" t="str">
        <f>IF(INPUT!A97 = "", "", OUTPUT!I71*OUTPUT!R71)</f>
        <v/>
      </c>
      <c r="GH70" s="311" t="str">
        <f>IF(INPUT!A97 = "", "", OUTPUT!I71*OUTPUT!M71)</f>
        <v/>
      </c>
    </row>
    <row r="71" spans="32:190" x14ac:dyDescent="0.35">
      <c r="AF71" s="5">
        <f>DSS!CG71</f>
        <v>0</v>
      </c>
      <c r="AG71" s="5">
        <f>DSS!CH71</f>
        <v>0</v>
      </c>
      <c r="AH71" s="5">
        <f>DSS!CI71</f>
        <v>0</v>
      </c>
      <c r="AI71" s="5">
        <f>DSS!CJ71</f>
        <v>0</v>
      </c>
      <c r="AJ71" s="5">
        <f>DSS!CK71</f>
        <v>0</v>
      </c>
      <c r="AK71" s="5">
        <f>DSS!CL71</f>
        <v>0</v>
      </c>
      <c r="AL71" s="5">
        <f>DSS!CM71</f>
        <v>0</v>
      </c>
      <c r="AM71">
        <f t="shared" si="30"/>
        <v>0</v>
      </c>
      <c r="AN71" s="5">
        <f t="shared" si="32"/>
        <v>0</v>
      </c>
      <c r="AO71">
        <f t="shared" si="31"/>
        <v>0</v>
      </c>
      <c r="AP71">
        <f t="shared" si="33"/>
        <v>0</v>
      </c>
      <c r="AQ71" s="180">
        <f t="shared" si="40"/>
        <v>0</v>
      </c>
      <c r="AR71" s="180" t="str">
        <f t="shared" si="34"/>
        <v/>
      </c>
      <c r="AS71" s="178"/>
      <c r="AT71" t="str">
        <f t="shared" si="35"/>
        <v/>
      </c>
      <c r="AU71" s="181"/>
      <c r="AV71" t="str">
        <f t="shared" si="36"/>
        <v/>
      </c>
      <c r="AX71" s="180">
        <f t="shared" si="37"/>
        <v>0</v>
      </c>
      <c r="AY71" s="180" t="str">
        <f t="shared" si="38"/>
        <v/>
      </c>
      <c r="AZ71" s="178"/>
      <c r="BB71" t="str">
        <f t="shared" si="41"/>
        <v/>
      </c>
      <c r="BC71" s="181"/>
      <c r="BF71" t="str">
        <f t="shared" si="39"/>
        <v/>
      </c>
      <c r="CK71" s="113" t="str">
        <f>IF(INPUT!A98 = "", "", INPUT!A98)</f>
        <v/>
      </c>
      <c r="CL71" t="str">
        <f>IF(INPUT!A98 = "", "", DSS!S71)</f>
        <v/>
      </c>
      <c r="CM71" t="str">
        <f>IF(INPUT!A98 = "", "",MIN(DSS!F71:G71))</f>
        <v/>
      </c>
      <c r="CN71" t="str">
        <f>IF(INPUT!A98 = "", "",DSS!I71)</f>
        <v/>
      </c>
      <c r="CO71" t="str">
        <f>IF(INPUT!A98 = "", "",DSS!H71)</f>
        <v/>
      </c>
      <c r="CP71" s="112" t="str">
        <f>IF(INPUT!A98 = "", "",AVERAGE(DSS!J71:L71))</f>
        <v/>
      </c>
      <c r="CQ71" s="112"/>
      <c r="CR71" t="str">
        <f>IF(INPUT!A98 = "", "",DSS!T71)</f>
        <v/>
      </c>
      <c r="CS71">
        <v>5</v>
      </c>
      <c r="CT71">
        <v>5</v>
      </c>
      <c r="CU71">
        <v>5</v>
      </c>
      <c r="CV71" s="112">
        <v>5</v>
      </c>
      <c r="CX71" t="str">
        <f>IF(INPUT!B98 = "", "", INPUT!B98)</f>
        <v/>
      </c>
      <c r="CY71" t="str">
        <f>IF(INPUT!B98 = "", "", INPUT!I98)</f>
        <v/>
      </c>
      <c r="CZ71" t="str">
        <f>IF(INPUT!B98 = "", "", INPUT!B98)</f>
        <v/>
      </c>
      <c r="DA71" t="str">
        <f>IF(INPUT!B98 = "", "", DSS!BS71)</f>
        <v/>
      </c>
      <c r="DB71" t="str">
        <v/>
      </c>
      <c r="DC71" t="str">
        <v/>
      </c>
      <c r="DD71" t="str">
        <v/>
      </c>
      <c r="DE71" t="str">
        <v/>
      </c>
      <c r="DF71" s="59" t="str">
        <f>IF(INPUT!B98 = "", "",DB71+DF70)</f>
        <v/>
      </c>
      <c r="DG71" t="str">
        <f>IF(INPUT!B98 = "", "", DB71*DC71+DG70)</f>
        <v/>
      </c>
      <c r="DH71" t="str">
        <f>IF(INPUT!B98 = "", "", DD71+DH70)</f>
        <v/>
      </c>
      <c r="DI71" t="str">
        <f>IF(INPUT!B98 = "", "", DD71*DE71+DI70)</f>
        <v/>
      </c>
      <c r="DJ71" s="210" t="str">
        <f>IF(INPUT!B97 = "", "", DF70/MAX($DF$3:$DF$104))</f>
        <v/>
      </c>
      <c r="DK71" s="210" t="str">
        <f>IF(INPUT!B97 = "", "", DG70/MAX($DG$3:$DG$104))</f>
        <v/>
      </c>
      <c r="DL71" s="210" t="str">
        <f>IF(INPUT!B97 = "", "", DH70/MAX($DH$3:$DH$104))</f>
        <v/>
      </c>
      <c r="DM71" s="210" t="str">
        <f>IF(INPUT!B97 = "", "", DI70/MAX($DI$3:$DI$104))</f>
        <v/>
      </c>
      <c r="DN71" t="str">
        <f>IF(INPUT!B98 = "", "", (DJ72-DJ71)*(DK72+DK71)/2)</f>
        <v/>
      </c>
      <c r="DO71" t="str">
        <f>IF(INPUT!B98 = "", "", (DL72-DL71)*(DM72+DM71)/2)</f>
        <v/>
      </c>
      <c r="DQ71" s="310" t="str">
        <f>IF(INPUT!A98 = "", "", INPUT!B98)</f>
        <v/>
      </c>
      <c r="DR71" t="str">
        <f>IF(INPUT!A98 = "", "", OUTPUT!D72*OUTPUT!L72 +OUTPUT!E72*OUTPUT!N72)</f>
        <v/>
      </c>
      <c r="DS71" t="str">
        <v/>
      </c>
      <c r="DT71" t="str">
        <v/>
      </c>
      <c r="DU71" t="str">
        <f>IF(INPUT!A98 = "", "", DS71+DU70)</f>
        <v/>
      </c>
      <c r="DV71" t="str">
        <f>IF(INPUT!A98 = "", "", DS71*DT71+DV70)</f>
        <v/>
      </c>
      <c r="DW71" s="210" t="str">
        <f>IF(INPUT!A97 = "", "", DU70/MAX($DU$3:$DU$104))</f>
        <v/>
      </c>
      <c r="DX71" s="210" t="str">
        <f>IF(INPUT!B97 = "", "", DV70/MAX($DV$3:$DV$104))</f>
        <v/>
      </c>
      <c r="DY71" s="311" t="str">
        <f>IF(INPUT!A98 = "", "", (DW72-DW71) * (DX72+DX71) / 2 )</f>
        <v/>
      </c>
      <c r="EA71" s="310" t="str">
        <f>IF(INPUT!A98 = "", "", INPUT!B98)</f>
        <v/>
      </c>
      <c r="EB71" t="str">
        <f>IF(INPUT!A98 = "", "", OUTPUT!H72*OUTPUT!L72 + OUTPUT!I72*OUTPUT!R72)</f>
        <v/>
      </c>
      <c r="EC71" t="str">
        <v/>
      </c>
      <c r="ED71" t="str">
        <v/>
      </c>
      <c r="EE71" t="str">
        <f>IF(INPUT!A98 = "", "",EC71 +EE70)</f>
        <v/>
      </c>
      <c r="EF71" t="str">
        <f>IF(INPUT!A98 = "", "",EC71*ED71+EF70)</f>
        <v/>
      </c>
      <c r="EG71" s="210" t="str">
        <f>IF(INPUT!A97 = "", "", EE70/MAX($EE$3:$EE$104))</f>
        <v/>
      </c>
      <c r="EH71" s="210" t="str">
        <f>IF(INPUT!A97 = "", "", EF70/MAX($EF$3:$EF$104))</f>
        <v/>
      </c>
      <c r="EI71" s="311" t="str">
        <f>IF(INPUT!A98 = "", "", (EG72-EG71) * (EH72+EH71) / 2 )</f>
        <v/>
      </c>
      <c r="EK71" s="310" t="str">
        <f>IF(INPUT!A98 = "", "", OUTPUT!E72)</f>
        <v/>
      </c>
      <c r="EL71" t="str">
        <f>IF(INPUT!A98 = "", "", OUTPUT!N72)</f>
        <v/>
      </c>
      <c r="EM71" t="str">
        <v/>
      </c>
      <c r="EN71" t="str">
        <v/>
      </c>
      <c r="EO71" t="str">
        <f>IF(INPUT!A98 = "", "", EM71 + EO70)</f>
        <v/>
      </c>
      <c r="EP71" t="str">
        <f>IF(INPUT!A98 = "", "", EN71*EM71+EP70)</f>
        <v/>
      </c>
      <c r="EQ71" s="210" t="str">
        <f>IF(INPUT!A97 = "", "", EO70/MAX($EO$3:$EO$104))</f>
        <v/>
      </c>
      <c r="ER71" s="210" t="str">
        <f>IF(INPUT!A97 = "", "", EP70/MAX($EP$3:$EP$104))</f>
        <v/>
      </c>
      <c r="ES71" s="311" t="str">
        <f>IF(INPUT!A98 = "", "", (EQ72-EQ71) * (ER72+ER71) / 2 )</f>
        <v/>
      </c>
      <c r="EU71" s="310" t="str">
        <f>IF(INPUT!A98 = "", "", OUTPUT!I72)</f>
        <v/>
      </c>
      <c r="EV71" t="str">
        <f>IF(INPUT!A98 = "", "", OUTPUT!R72)</f>
        <v/>
      </c>
      <c r="EW71" t="str">
        <v/>
      </c>
      <c r="EX71" t="str">
        <v/>
      </c>
      <c r="EY71" t="str">
        <f>IF(INPUT!A98 = "", "", EW71 + EY70)</f>
        <v/>
      </c>
      <c r="EZ71" t="str">
        <f>IF(INPUT!A98 = "", "", EX71*EW71+EZ70)</f>
        <v/>
      </c>
      <c r="FA71" s="210" t="str">
        <f>IF(INPUT!A97 = "", "", EY70/MAX($EY$3:$EY$104))</f>
        <v/>
      </c>
      <c r="FB71" s="210" t="str">
        <f>IF(INPUT!A97 = "", "", EZ70/MAX($EZ$3:$EZ$104))</f>
        <v/>
      </c>
      <c r="FC71" s="311" t="str">
        <f>IF(INPUT!A98 = "", "", (FA72-FA71) * (FB72+FB71) / 2 )</f>
        <v/>
      </c>
      <c r="FE71" s="310" t="str">
        <f>IF(INPUT!A98 = "", "", OUTPUT!E72)</f>
        <v/>
      </c>
      <c r="FF71" t="str">
        <f>IF(INPUT!A98 = "", "", OUTPUT!L72)</f>
        <v/>
      </c>
      <c r="FG71" t="str">
        <v/>
      </c>
      <c r="FH71" t="str">
        <v/>
      </c>
      <c r="FI71" t="str">
        <f>IF(INPUT!A98 = "", "", FG71+FI70)</f>
        <v/>
      </c>
      <c r="FJ71" t="str">
        <f>IF(INPUT!A98 = "", "", FH71*FG71 + FJ70)</f>
        <v/>
      </c>
      <c r="FK71" s="210" t="str">
        <f>IF(INPUT!A97 = "", "", FI70/MAX($FI$3:$FI$103))</f>
        <v/>
      </c>
      <c r="FL71" s="210" t="str">
        <f>IF(INPUT!A97 = "", "", FJ70/MAX($FJ$3:$FJ$103))</f>
        <v/>
      </c>
      <c r="FM71" s="311" t="str">
        <f>IF(INPUT!A98 = "", "", (FK72-FK71) * (FL72+FL71) / 2 )</f>
        <v/>
      </c>
      <c r="FO71" s="310" t="str">
        <f>IF(INPUT!A98 = "", "", OUTPUT!I72)</f>
        <v/>
      </c>
      <c r="FP71" t="str">
        <f>IF(INPUT!A98 = "", "", OUTPUT!L72)</f>
        <v/>
      </c>
      <c r="FQ71" t="str">
        <v/>
      </c>
      <c r="FR71" t="str">
        <v/>
      </c>
      <c r="FS71" t="str">
        <f>IF(INPUT!A98 = "", "", FQ71+FS70)</f>
        <v/>
      </c>
      <c r="FT71" t="str">
        <f>IF(INPUT!A98 = "", "", FR71*FQ71 + FT70)</f>
        <v/>
      </c>
      <c r="FU71" s="210" t="str">
        <f>IF(INPUT!A97 = "", "", FS70/MAX($FS$3:$FS$104))</f>
        <v/>
      </c>
      <c r="FV71" s="210" t="str">
        <f>IF(INPUT!A97 = "", "", FT70/MAX($FT$3:$FT$104))</f>
        <v/>
      </c>
      <c r="FW71" s="311" t="str">
        <f>IF(INPUT!A98 = "", "", (FU72-FU71) * (FV72+FV71) / 2 )</f>
        <v/>
      </c>
      <c r="FY71" s="310" t="str">
        <f>IF(INPUT!A98 = "", "", OUTPUT!L72)</f>
        <v/>
      </c>
      <c r="FZ71" t="str">
        <f>IF(INPUT!A98 = "", "",  OUTPUT!N72 )</f>
        <v/>
      </c>
      <c r="GA71" t="str">
        <f>IF(INPUT!A98 = "", "",  OUTPUT!R72 )</f>
        <v/>
      </c>
      <c r="GB71" s="311" t="str">
        <f>IF(INPUT!A98 = "", "", OUTPUT!M72)</f>
        <v/>
      </c>
      <c r="GC71" t="str">
        <f>IF(INPUT!A98 = "", "", OUTPUT!E72*OUTPUT!L72)</f>
        <v/>
      </c>
      <c r="GD71" t="str">
        <f>IF(INPUT!A98 = "", "", OUTPUT!E72*OUTPUT!N72)</f>
        <v/>
      </c>
      <c r="GE71" s="311" t="str">
        <f>IF(INPUT!A98 = "", "", OUTPUT!E72*OUTPUT!M72)</f>
        <v/>
      </c>
      <c r="GF71" t="str">
        <f>IF(INPUT!A98 = "", "", OUTPUT!I72*OUTPUT!L72)</f>
        <v/>
      </c>
      <c r="GG71" t="str">
        <f>IF(INPUT!A98 = "", "", OUTPUT!I72*OUTPUT!R72)</f>
        <v/>
      </c>
      <c r="GH71" s="311" t="str">
        <f>IF(INPUT!A98 = "", "", OUTPUT!I72*OUTPUT!M72)</f>
        <v/>
      </c>
    </row>
    <row r="72" spans="32:190" x14ac:dyDescent="0.35">
      <c r="AF72" s="5">
        <f>DSS!CG72</f>
        <v>0</v>
      </c>
      <c r="AG72" s="5">
        <f>DSS!CH72</f>
        <v>0</v>
      </c>
      <c r="AH72" s="5">
        <f>DSS!CI72</f>
        <v>0</v>
      </c>
      <c r="AI72" s="5">
        <f>DSS!CJ72</f>
        <v>0</v>
      </c>
      <c r="AJ72" s="5">
        <f>DSS!CK72</f>
        <v>0</v>
      </c>
      <c r="AK72" s="5">
        <f>DSS!CL72</f>
        <v>0</v>
      </c>
      <c r="AL72" s="5">
        <f>DSS!CM72</f>
        <v>0</v>
      </c>
      <c r="AM72">
        <f t="shared" si="30"/>
        <v>0</v>
      </c>
      <c r="AN72" s="5">
        <f t="shared" si="32"/>
        <v>0</v>
      </c>
      <c r="AO72">
        <f t="shared" si="31"/>
        <v>0</v>
      </c>
      <c r="AP72">
        <f t="shared" si="33"/>
        <v>0</v>
      </c>
      <c r="AQ72" s="180">
        <f t="shared" si="40"/>
        <v>0</v>
      </c>
      <c r="AR72" s="180" t="str">
        <f t="shared" si="34"/>
        <v/>
      </c>
      <c r="AS72" s="178"/>
      <c r="AT72" t="str">
        <f t="shared" si="35"/>
        <v/>
      </c>
      <c r="AU72" s="181"/>
      <c r="AV72" t="str">
        <f t="shared" si="36"/>
        <v/>
      </c>
      <c r="AX72" s="180">
        <f t="shared" si="37"/>
        <v>0</v>
      </c>
      <c r="AY72" s="180" t="str">
        <f t="shared" si="38"/>
        <v/>
      </c>
      <c r="AZ72" s="178"/>
      <c r="BB72" t="str">
        <f t="shared" si="41"/>
        <v/>
      </c>
      <c r="BC72" s="181"/>
      <c r="BF72" t="str">
        <f t="shared" si="39"/>
        <v/>
      </c>
      <c r="CK72" s="113" t="str">
        <f>IF(INPUT!A99 = "", "", INPUT!A99)</f>
        <v/>
      </c>
      <c r="CL72" t="str">
        <f>IF(INPUT!A99 = "", "", DSS!S72)</f>
        <v/>
      </c>
      <c r="CM72" t="str">
        <f>IF(INPUT!A99 = "", "",MIN(DSS!F72:G72))</f>
        <v/>
      </c>
      <c r="CN72" t="str">
        <f>IF(INPUT!A99 = "", "",DSS!I72)</f>
        <v/>
      </c>
      <c r="CO72" t="str">
        <f>IF(INPUT!A99 = "", "",DSS!H72)</f>
        <v/>
      </c>
      <c r="CP72" s="112" t="str">
        <f>IF(INPUT!A99 = "", "",AVERAGE(DSS!J72:L72))</f>
        <v/>
      </c>
      <c r="CQ72" s="112"/>
      <c r="CR72" t="str">
        <f>IF(INPUT!A99 = "", "",DSS!T72)</f>
        <v/>
      </c>
      <c r="CS72">
        <v>5</v>
      </c>
      <c r="CT72">
        <v>5</v>
      </c>
      <c r="CU72">
        <v>5</v>
      </c>
      <c r="CV72" s="112">
        <v>5</v>
      </c>
      <c r="CX72" t="str">
        <f>IF(INPUT!B99 = "", "", INPUT!B99)</f>
        <v/>
      </c>
      <c r="CY72" t="str">
        <f>IF(INPUT!B99 = "", "", INPUT!I99)</f>
        <v/>
      </c>
      <c r="CZ72" t="str">
        <f>IF(INPUT!B99 = "", "", INPUT!B99)</f>
        <v/>
      </c>
      <c r="DA72" t="str">
        <f>IF(INPUT!B99 = "", "", DSS!BS72)</f>
        <v/>
      </c>
      <c r="DB72" t="str">
        <v/>
      </c>
      <c r="DC72" t="str">
        <v/>
      </c>
      <c r="DD72" t="str">
        <v/>
      </c>
      <c r="DE72" t="str">
        <v/>
      </c>
      <c r="DF72" s="59" t="str">
        <f>IF(INPUT!B99 = "", "",DB72+DF71)</f>
        <v/>
      </c>
      <c r="DG72" t="str">
        <f>IF(INPUT!B99 = "", "", DB72*DC72+DG71)</f>
        <v/>
      </c>
      <c r="DH72" t="str">
        <f>IF(INPUT!B99 = "", "", DD72+DH71)</f>
        <v/>
      </c>
      <c r="DI72" t="str">
        <f>IF(INPUT!B99 = "", "", DD72*DE72+DI71)</f>
        <v/>
      </c>
      <c r="DJ72" s="210" t="str">
        <f>IF(INPUT!B98 = "", "", DF71/MAX($DF$3:$DF$104))</f>
        <v/>
      </c>
      <c r="DK72" s="210" t="str">
        <f>IF(INPUT!B98 = "", "", DG71/MAX($DG$3:$DG$104))</f>
        <v/>
      </c>
      <c r="DL72" s="210" t="str">
        <f>IF(INPUT!B98 = "", "", DH71/MAX($DH$3:$DH$104))</f>
        <v/>
      </c>
      <c r="DM72" s="210" t="str">
        <f>IF(INPUT!B98 = "", "", DI71/MAX($DI$3:$DI$104))</f>
        <v/>
      </c>
      <c r="DN72" t="str">
        <f>IF(INPUT!B99 = "", "", (DJ73-DJ72)*(DK73+DK72)/2)</f>
        <v/>
      </c>
      <c r="DO72" t="str">
        <f>IF(INPUT!B99 = "", "", (DL73-DL72)*(DM73+DM72)/2)</f>
        <v/>
      </c>
      <c r="DQ72" s="310" t="str">
        <f>IF(INPUT!A99 = "", "", INPUT!B99)</f>
        <v/>
      </c>
      <c r="DR72" t="str">
        <f>IF(INPUT!A99 = "", "", OUTPUT!D73*OUTPUT!L73 +OUTPUT!E73*OUTPUT!N73)</f>
        <v/>
      </c>
      <c r="DS72" t="str">
        <v/>
      </c>
      <c r="DT72" t="str">
        <v/>
      </c>
      <c r="DU72" t="str">
        <f>IF(INPUT!A99 = "", "", DS72+DU71)</f>
        <v/>
      </c>
      <c r="DV72" t="str">
        <f>IF(INPUT!A99 = "", "", DS72*DT72+DV71)</f>
        <v/>
      </c>
      <c r="DW72" s="210" t="str">
        <f>IF(INPUT!A98 = "", "", DU71/MAX($DU$3:$DU$104))</f>
        <v/>
      </c>
      <c r="DX72" s="210" t="str">
        <f>IF(INPUT!B98 = "", "", DV71/MAX($DV$3:$DV$104))</f>
        <v/>
      </c>
      <c r="DY72" s="311" t="str">
        <f>IF(INPUT!A99 = "", "", (DW73-DW72) * (DX73+DX72) / 2 )</f>
        <v/>
      </c>
      <c r="EA72" s="310" t="str">
        <f>IF(INPUT!A99 = "", "", INPUT!B99)</f>
        <v/>
      </c>
      <c r="EB72" t="str">
        <f>IF(INPUT!A99 = "", "", OUTPUT!H73*OUTPUT!L73 + OUTPUT!I73*OUTPUT!R73)</f>
        <v/>
      </c>
      <c r="EC72" t="str">
        <v/>
      </c>
      <c r="ED72" t="str">
        <v/>
      </c>
      <c r="EE72" t="str">
        <f>IF(INPUT!A99 = "", "",EC72 +EE71)</f>
        <v/>
      </c>
      <c r="EF72" t="str">
        <f>IF(INPUT!A99 = "", "",EC72*ED72+EF71)</f>
        <v/>
      </c>
      <c r="EG72" s="210" t="str">
        <f>IF(INPUT!A98 = "", "", EE71/MAX($EE$3:$EE$104))</f>
        <v/>
      </c>
      <c r="EH72" s="210" t="str">
        <f>IF(INPUT!A98 = "", "", EF71/MAX($EF$3:$EF$104))</f>
        <v/>
      </c>
      <c r="EI72" s="311" t="str">
        <f>IF(INPUT!A99 = "", "", (EG73-EG72) * (EH73+EH72) / 2 )</f>
        <v/>
      </c>
      <c r="EK72" s="310" t="str">
        <f>IF(INPUT!A99 = "", "", OUTPUT!E73)</f>
        <v/>
      </c>
      <c r="EL72" t="str">
        <f>IF(INPUT!A99 = "", "", OUTPUT!N73)</f>
        <v/>
      </c>
      <c r="EM72" t="str">
        <v/>
      </c>
      <c r="EN72" t="str">
        <v/>
      </c>
      <c r="EO72" t="str">
        <f>IF(INPUT!A99 = "", "", EM72 + EO71)</f>
        <v/>
      </c>
      <c r="EP72" t="str">
        <f>IF(INPUT!A99 = "", "", EN72*EM72+EP71)</f>
        <v/>
      </c>
      <c r="EQ72" s="210" t="str">
        <f>IF(INPUT!A98 = "", "", EO71/MAX($EO$3:$EO$104))</f>
        <v/>
      </c>
      <c r="ER72" s="210" t="str">
        <f>IF(INPUT!A98 = "", "", EP71/MAX($EP$3:$EP$104))</f>
        <v/>
      </c>
      <c r="ES72" s="311" t="str">
        <f>IF(INPUT!A99 = "", "", (EQ73-EQ72) * (ER73+ER72) / 2 )</f>
        <v/>
      </c>
      <c r="EU72" s="310" t="str">
        <f>IF(INPUT!A99 = "", "", OUTPUT!I73)</f>
        <v/>
      </c>
      <c r="EV72" t="str">
        <f>IF(INPUT!A99 = "", "", OUTPUT!R73)</f>
        <v/>
      </c>
      <c r="EW72" t="str">
        <v/>
      </c>
      <c r="EX72" t="str">
        <v/>
      </c>
      <c r="EY72" t="str">
        <f>IF(INPUT!A99 = "", "", EW72 + EY71)</f>
        <v/>
      </c>
      <c r="EZ72" t="str">
        <f>IF(INPUT!A99 = "", "", EX72*EW72+EZ71)</f>
        <v/>
      </c>
      <c r="FA72" s="210" t="str">
        <f>IF(INPUT!A98 = "", "", EY71/MAX($EY$3:$EY$104))</f>
        <v/>
      </c>
      <c r="FB72" s="210" t="str">
        <f>IF(INPUT!A98 = "", "", EZ71/MAX($EZ$3:$EZ$104))</f>
        <v/>
      </c>
      <c r="FC72" s="311" t="str">
        <f>IF(INPUT!A99 = "", "", (FA73-FA72) * (FB73+FB72) / 2 )</f>
        <v/>
      </c>
      <c r="FE72" s="310" t="str">
        <f>IF(INPUT!A99 = "", "", OUTPUT!E73)</f>
        <v/>
      </c>
      <c r="FF72" t="str">
        <f>IF(INPUT!A99 = "", "", OUTPUT!L73)</f>
        <v/>
      </c>
      <c r="FG72" t="str">
        <v/>
      </c>
      <c r="FH72" t="str">
        <v/>
      </c>
      <c r="FI72" t="str">
        <f>IF(INPUT!A99 = "", "", FG72+FI71)</f>
        <v/>
      </c>
      <c r="FJ72" t="str">
        <f>IF(INPUT!A99 = "", "", FH72*FG72 + FJ71)</f>
        <v/>
      </c>
      <c r="FK72" s="210" t="str">
        <f>IF(INPUT!A98 = "", "", FI71/MAX($FI$3:$FI$103))</f>
        <v/>
      </c>
      <c r="FL72" s="210" t="str">
        <f>IF(INPUT!A98 = "", "", FJ71/MAX($FJ$3:$FJ$103))</f>
        <v/>
      </c>
      <c r="FM72" s="311" t="str">
        <f>IF(INPUT!A99 = "", "", (FK73-FK72) * (FL73+FL72) / 2 )</f>
        <v/>
      </c>
      <c r="FO72" s="310" t="str">
        <f>IF(INPUT!A99 = "", "", OUTPUT!I73)</f>
        <v/>
      </c>
      <c r="FP72" t="str">
        <f>IF(INPUT!A99 = "", "", OUTPUT!L73)</f>
        <v/>
      </c>
      <c r="FQ72" t="str">
        <v/>
      </c>
      <c r="FR72" t="str">
        <v/>
      </c>
      <c r="FS72" t="str">
        <f>IF(INPUT!A99 = "", "", FQ72+FS71)</f>
        <v/>
      </c>
      <c r="FT72" t="str">
        <f>IF(INPUT!A99 = "", "", FR72*FQ72 + FT71)</f>
        <v/>
      </c>
      <c r="FU72" s="210" t="str">
        <f>IF(INPUT!A98 = "", "", FS71/MAX($FS$3:$FS$104))</f>
        <v/>
      </c>
      <c r="FV72" s="210" t="str">
        <f>IF(INPUT!A98 = "", "", FT71/MAX($FT$3:$FT$104))</f>
        <v/>
      </c>
      <c r="FW72" s="311" t="str">
        <f>IF(INPUT!A99 = "", "", (FU73-FU72) * (FV73+FV72) / 2 )</f>
        <v/>
      </c>
      <c r="FY72" s="310" t="str">
        <f>IF(INPUT!A99 = "", "", OUTPUT!L73)</f>
        <v/>
      </c>
      <c r="FZ72" t="str">
        <f>IF(INPUT!A99 = "", "",  OUTPUT!N73 )</f>
        <v/>
      </c>
      <c r="GA72" t="str">
        <f>IF(INPUT!A99 = "", "",  OUTPUT!R73 )</f>
        <v/>
      </c>
      <c r="GB72" s="311" t="str">
        <f>IF(INPUT!A99 = "", "", OUTPUT!M73)</f>
        <v/>
      </c>
      <c r="GC72" t="str">
        <f>IF(INPUT!A99 = "", "", OUTPUT!E73*OUTPUT!L73)</f>
        <v/>
      </c>
      <c r="GD72" t="str">
        <f>IF(INPUT!A99 = "", "", OUTPUT!E73*OUTPUT!N73)</f>
        <v/>
      </c>
      <c r="GE72" s="311" t="str">
        <f>IF(INPUT!A99 = "", "", OUTPUT!E73*OUTPUT!M73)</f>
        <v/>
      </c>
      <c r="GF72" t="str">
        <f>IF(INPUT!A99 = "", "", OUTPUT!I73*OUTPUT!L73)</f>
        <v/>
      </c>
      <c r="GG72" t="str">
        <f>IF(INPUT!A99 = "", "", OUTPUT!I73*OUTPUT!R73)</f>
        <v/>
      </c>
      <c r="GH72" s="311" t="str">
        <f>IF(INPUT!A99 = "", "", OUTPUT!I73*OUTPUT!M73)</f>
        <v/>
      </c>
    </row>
    <row r="73" spans="32:190" x14ac:dyDescent="0.35">
      <c r="AF73" s="5">
        <f>DSS!CG73</f>
        <v>0</v>
      </c>
      <c r="AG73" s="5">
        <f>DSS!CH73</f>
        <v>0</v>
      </c>
      <c r="AH73" s="5">
        <f>DSS!CI73</f>
        <v>0</v>
      </c>
      <c r="AI73" s="5">
        <f>DSS!CJ73</f>
        <v>0</v>
      </c>
      <c r="AJ73" s="5">
        <f>DSS!CK73</f>
        <v>0</v>
      </c>
      <c r="AK73" s="5">
        <f>DSS!CL73</f>
        <v>0</v>
      </c>
      <c r="AL73" s="5">
        <f>DSS!CM73</f>
        <v>0</v>
      </c>
      <c r="AM73">
        <f t="shared" si="30"/>
        <v>0</v>
      </c>
      <c r="AN73" s="5">
        <f t="shared" si="32"/>
        <v>0</v>
      </c>
      <c r="AO73">
        <f t="shared" si="31"/>
        <v>0</v>
      </c>
      <c r="AP73">
        <f t="shared" si="33"/>
        <v>0</v>
      </c>
      <c r="AQ73" s="180">
        <f t="shared" si="40"/>
        <v>0</v>
      </c>
      <c r="AR73" s="180" t="str">
        <f t="shared" si="34"/>
        <v/>
      </c>
      <c r="AS73" s="178"/>
      <c r="AT73" t="str">
        <f t="shared" si="35"/>
        <v/>
      </c>
      <c r="AU73" s="181"/>
      <c r="AV73" t="str">
        <f t="shared" si="36"/>
        <v/>
      </c>
      <c r="AX73" s="180">
        <f t="shared" si="37"/>
        <v>0</v>
      </c>
      <c r="AY73" s="180" t="str">
        <f t="shared" si="38"/>
        <v/>
      </c>
      <c r="AZ73" s="178"/>
      <c r="BB73" t="str">
        <f t="shared" si="41"/>
        <v/>
      </c>
      <c r="BC73" s="181"/>
      <c r="BF73" t="str">
        <f t="shared" si="39"/>
        <v/>
      </c>
      <c r="CK73" s="113" t="str">
        <f>IF(INPUT!A100 = "", "", INPUT!A100)</f>
        <v/>
      </c>
      <c r="CL73" t="str">
        <f>IF(INPUT!A100 = "", "", DSS!S73)</f>
        <v/>
      </c>
      <c r="CM73" t="str">
        <f>IF(INPUT!A100 = "", "",MIN(DSS!F73:G73))</f>
        <v/>
      </c>
      <c r="CN73" t="str">
        <f>IF(INPUT!A100 = "", "",DSS!I73)</f>
        <v/>
      </c>
      <c r="CO73" t="str">
        <f>IF(INPUT!A100 = "", "",DSS!H73)</f>
        <v/>
      </c>
      <c r="CP73" s="112" t="str">
        <f>IF(INPUT!A100 = "", "",AVERAGE(DSS!J73:L73))</f>
        <v/>
      </c>
      <c r="CQ73" s="112"/>
      <c r="CR73" t="str">
        <f>IF(INPUT!A100 = "", "",DSS!T73)</f>
        <v/>
      </c>
      <c r="CS73">
        <v>5</v>
      </c>
      <c r="CT73">
        <v>5</v>
      </c>
      <c r="CU73">
        <v>5</v>
      </c>
      <c r="CV73" s="112">
        <v>5</v>
      </c>
      <c r="CX73" t="str">
        <f>IF(INPUT!B100 = "", "", INPUT!B100)</f>
        <v/>
      </c>
      <c r="CY73" t="str">
        <f>IF(INPUT!B100 = "", "", INPUT!I100)</f>
        <v/>
      </c>
      <c r="CZ73" t="str">
        <f>IF(INPUT!B100 = "", "", INPUT!B100)</f>
        <v/>
      </c>
      <c r="DA73" t="str">
        <f>IF(INPUT!B100 = "", "", DSS!BS73)</f>
        <v/>
      </c>
      <c r="DB73" t="str">
        <v/>
      </c>
      <c r="DC73" t="str">
        <v/>
      </c>
      <c r="DD73" t="str">
        <v/>
      </c>
      <c r="DE73" t="str">
        <v/>
      </c>
      <c r="DF73" s="59" t="str">
        <f>IF(INPUT!B100 = "", "",DB73+DF72)</f>
        <v/>
      </c>
      <c r="DG73" t="str">
        <f>IF(INPUT!B100 = "", "", DB73*DC73+DG72)</f>
        <v/>
      </c>
      <c r="DH73" t="str">
        <f>IF(INPUT!B100 = "", "", DD73+DH72)</f>
        <v/>
      </c>
      <c r="DI73" t="str">
        <f>IF(INPUT!B100 = "", "", DD73*DE73+DI72)</f>
        <v/>
      </c>
      <c r="DJ73" s="210" t="str">
        <f>IF(INPUT!B99 = "", "", DF72/MAX($DF$3:$DF$104))</f>
        <v/>
      </c>
      <c r="DK73" s="210" t="str">
        <f>IF(INPUT!B99 = "", "", DG72/MAX($DG$3:$DG$104))</f>
        <v/>
      </c>
      <c r="DL73" s="210" t="str">
        <f>IF(INPUT!B99 = "", "", DH72/MAX($DH$3:$DH$104))</f>
        <v/>
      </c>
      <c r="DM73" s="210" t="str">
        <f>IF(INPUT!B99 = "", "", DI72/MAX($DI$3:$DI$104))</f>
        <v/>
      </c>
      <c r="DN73" t="str">
        <f>IF(INPUT!B100 = "", "", (DJ74-DJ73)*(DK74+DK73)/2)</f>
        <v/>
      </c>
      <c r="DO73" t="str">
        <f>IF(INPUT!B100 = "", "", (DL74-DL73)*(DM74+DM73)/2)</f>
        <v/>
      </c>
      <c r="DQ73" s="310" t="str">
        <f>IF(INPUT!A100 = "", "", INPUT!B100)</f>
        <v/>
      </c>
      <c r="DR73" t="str">
        <f>IF(INPUT!A100 = "", "", OUTPUT!D74*OUTPUT!L74 +OUTPUT!E74*OUTPUT!N74)</f>
        <v/>
      </c>
      <c r="DS73" t="str">
        <v/>
      </c>
      <c r="DT73" t="str">
        <v/>
      </c>
      <c r="DU73" t="str">
        <f>IF(INPUT!A100 = "", "", DS73+DU72)</f>
        <v/>
      </c>
      <c r="DV73" t="str">
        <f>IF(INPUT!A100 = "", "", DS73*DT73+DV72)</f>
        <v/>
      </c>
      <c r="DW73" s="210" t="str">
        <f>IF(INPUT!A99 = "", "", DU72/MAX($DU$3:$DU$104))</f>
        <v/>
      </c>
      <c r="DX73" s="210" t="str">
        <f>IF(INPUT!B99 = "", "", DV72/MAX($DV$3:$DV$104))</f>
        <v/>
      </c>
      <c r="DY73" s="311" t="str">
        <f>IF(INPUT!A100 = "", "", (DW74-DW73) * (DX74+DX73) / 2 )</f>
        <v/>
      </c>
      <c r="EA73" s="310" t="str">
        <f>IF(INPUT!A100 = "", "", INPUT!B100)</f>
        <v/>
      </c>
      <c r="EB73" t="str">
        <f>IF(INPUT!A100 = "", "", OUTPUT!H74*OUTPUT!L74 + OUTPUT!I74*OUTPUT!R74)</f>
        <v/>
      </c>
      <c r="EC73" t="str">
        <v/>
      </c>
      <c r="ED73" t="str">
        <v/>
      </c>
      <c r="EE73" t="str">
        <f>IF(INPUT!A100 = "", "",EC73 +EE72)</f>
        <v/>
      </c>
      <c r="EF73" t="str">
        <f>IF(INPUT!A100 = "", "",EC73*ED73+EF72)</f>
        <v/>
      </c>
      <c r="EG73" s="210" t="str">
        <f>IF(INPUT!A99 = "", "", EE72/MAX($EE$3:$EE$104))</f>
        <v/>
      </c>
      <c r="EH73" s="210" t="str">
        <f>IF(INPUT!A99 = "", "", EF72/MAX($EF$3:$EF$104))</f>
        <v/>
      </c>
      <c r="EI73" s="311" t="str">
        <f>IF(INPUT!A100 = "", "", (EG74-EG73) * (EH74+EH73) / 2 )</f>
        <v/>
      </c>
      <c r="EK73" s="310" t="str">
        <f>IF(INPUT!A100 = "", "", OUTPUT!E74)</f>
        <v/>
      </c>
      <c r="EL73" t="str">
        <f>IF(INPUT!A100 = "", "", OUTPUT!N74)</f>
        <v/>
      </c>
      <c r="EM73" t="str">
        <v/>
      </c>
      <c r="EN73" t="str">
        <v/>
      </c>
      <c r="EO73" t="str">
        <f>IF(INPUT!A100 = "", "", EM73 + EO72)</f>
        <v/>
      </c>
      <c r="EP73" t="str">
        <f>IF(INPUT!A100 = "", "", EN73*EM73+EP72)</f>
        <v/>
      </c>
      <c r="EQ73" s="210" t="str">
        <f>IF(INPUT!A99 = "", "", EO72/MAX($EO$3:$EO$104))</f>
        <v/>
      </c>
      <c r="ER73" s="210" t="str">
        <f>IF(INPUT!A99 = "", "", EP72/MAX($EP$3:$EP$104))</f>
        <v/>
      </c>
      <c r="ES73" s="311" t="str">
        <f>IF(INPUT!A100 = "", "", (EQ74-EQ73) * (ER74+ER73) / 2 )</f>
        <v/>
      </c>
      <c r="EU73" s="310" t="str">
        <f>IF(INPUT!A100 = "", "", OUTPUT!I74)</f>
        <v/>
      </c>
      <c r="EV73" t="str">
        <f>IF(INPUT!A100 = "", "", OUTPUT!R74)</f>
        <v/>
      </c>
      <c r="EW73" t="str">
        <v/>
      </c>
      <c r="EX73" t="str">
        <v/>
      </c>
      <c r="EY73" t="str">
        <f>IF(INPUT!A100 = "", "", EW73 + EY72)</f>
        <v/>
      </c>
      <c r="EZ73" t="str">
        <f>IF(INPUT!A100 = "", "", EX73*EW73+EZ72)</f>
        <v/>
      </c>
      <c r="FA73" s="210" t="str">
        <f>IF(INPUT!A99 = "", "", EY72/MAX($EY$3:$EY$104))</f>
        <v/>
      </c>
      <c r="FB73" s="210" t="str">
        <f>IF(INPUT!A99 = "", "", EZ72/MAX($EZ$3:$EZ$104))</f>
        <v/>
      </c>
      <c r="FC73" s="311" t="str">
        <f>IF(INPUT!A100 = "", "", (FA74-FA73) * (FB74+FB73) / 2 )</f>
        <v/>
      </c>
      <c r="FE73" s="310" t="str">
        <f>IF(INPUT!A100 = "", "", OUTPUT!E74)</f>
        <v/>
      </c>
      <c r="FF73" t="str">
        <f>IF(INPUT!A100 = "", "", OUTPUT!L74)</f>
        <v/>
      </c>
      <c r="FG73" t="str">
        <v/>
      </c>
      <c r="FH73" t="str">
        <v/>
      </c>
      <c r="FI73" t="str">
        <f>IF(INPUT!A100 = "", "", FG73+FI72)</f>
        <v/>
      </c>
      <c r="FJ73" t="str">
        <f>IF(INPUT!A100 = "", "", FH73*FG73 + FJ72)</f>
        <v/>
      </c>
      <c r="FK73" s="210" t="str">
        <f>IF(INPUT!A99 = "", "", FI72/MAX($FI$3:$FI$103))</f>
        <v/>
      </c>
      <c r="FL73" s="210" t="str">
        <f>IF(INPUT!A99 = "", "", FJ72/MAX($FJ$3:$FJ$103))</f>
        <v/>
      </c>
      <c r="FM73" s="311" t="str">
        <f>IF(INPUT!A100 = "", "", (FK74-FK73) * (FL74+FL73) / 2 )</f>
        <v/>
      </c>
      <c r="FO73" s="310" t="str">
        <f>IF(INPUT!A100 = "", "", OUTPUT!I74)</f>
        <v/>
      </c>
      <c r="FP73" t="str">
        <f>IF(INPUT!A100 = "", "", OUTPUT!L74)</f>
        <v/>
      </c>
      <c r="FQ73" t="str">
        <v/>
      </c>
      <c r="FR73" t="str">
        <v/>
      </c>
      <c r="FS73" t="str">
        <f>IF(INPUT!A100 = "", "", FQ73+FS72)</f>
        <v/>
      </c>
      <c r="FT73" t="str">
        <f>IF(INPUT!A100 = "", "", FR73*FQ73 + FT72)</f>
        <v/>
      </c>
      <c r="FU73" s="210" t="str">
        <f>IF(INPUT!A99 = "", "", FS72/MAX($FS$3:$FS$104))</f>
        <v/>
      </c>
      <c r="FV73" s="210" t="str">
        <f>IF(INPUT!A99 = "", "", FT72/MAX($FT$3:$FT$104))</f>
        <v/>
      </c>
      <c r="FW73" s="311" t="str">
        <f>IF(INPUT!A100 = "", "", (FU74-FU73) * (FV74+FV73) / 2 )</f>
        <v/>
      </c>
      <c r="FY73" s="310" t="str">
        <f>IF(INPUT!A100 = "", "", OUTPUT!L74)</f>
        <v/>
      </c>
      <c r="FZ73" t="str">
        <f>IF(INPUT!A100 = "", "",  OUTPUT!N74 )</f>
        <v/>
      </c>
      <c r="GA73" t="str">
        <f>IF(INPUT!A100 = "", "",  OUTPUT!R74 )</f>
        <v/>
      </c>
      <c r="GB73" s="311" t="str">
        <f>IF(INPUT!A100 = "", "", OUTPUT!M74)</f>
        <v/>
      </c>
      <c r="GC73" t="str">
        <f>IF(INPUT!A100 = "", "", OUTPUT!E74*OUTPUT!L74)</f>
        <v/>
      </c>
      <c r="GD73" t="str">
        <f>IF(INPUT!A100 = "", "", OUTPUT!E74*OUTPUT!N74)</f>
        <v/>
      </c>
      <c r="GE73" s="311" t="str">
        <f>IF(INPUT!A100 = "", "", OUTPUT!E74*OUTPUT!M74)</f>
        <v/>
      </c>
      <c r="GF73" t="str">
        <f>IF(INPUT!A100 = "", "", OUTPUT!I74*OUTPUT!L74)</f>
        <v/>
      </c>
      <c r="GG73" t="str">
        <f>IF(INPUT!A100 = "", "", OUTPUT!I74*OUTPUT!R74)</f>
        <v/>
      </c>
      <c r="GH73" s="311" t="str">
        <f>IF(INPUT!A100 = "", "", OUTPUT!I74*OUTPUT!M74)</f>
        <v/>
      </c>
    </row>
    <row r="74" spans="32:190" x14ac:dyDescent="0.35">
      <c r="AF74" s="5">
        <f>DSS!CG74</f>
        <v>0</v>
      </c>
      <c r="AG74" s="5">
        <f>DSS!CH74</f>
        <v>0</v>
      </c>
      <c r="AH74" s="5">
        <f>DSS!CI74</f>
        <v>0</v>
      </c>
      <c r="AI74" s="5">
        <f>DSS!CJ74</f>
        <v>0</v>
      </c>
      <c r="AJ74" s="5">
        <f>DSS!CK74</f>
        <v>0</v>
      </c>
      <c r="AK74" s="5">
        <f>DSS!CL74</f>
        <v>0</v>
      </c>
      <c r="AL74" s="5">
        <f>DSS!CM74</f>
        <v>0</v>
      </c>
      <c r="AM74">
        <f t="shared" si="30"/>
        <v>0</v>
      </c>
      <c r="AN74" s="5">
        <f t="shared" si="32"/>
        <v>0</v>
      </c>
      <c r="AO74">
        <f t="shared" si="31"/>
        <v>0</v>
      </c>
      <c r="AP74">
        <f t="shared" si="33"/>
        <v>0</v>
      </c>
      <c r="AQ74" s="180">
        <f t="shared" si="40"/>
        <v>0</v>
      </c>
      <c r="AR74" s="180" t="str">
        <f t="shared" si="34"/>
        <v/>
      </c>
      <c r="AS74" s="178"/>
      <c r="AT74" t="str">
        <f t="shared" si="35"/>
        <v/>
      </c>
      <c r="AU74" s="181"/>
      <c r="AV74" t="str">
        <f t="shared" si="36"/>
        <v/>
      </c>
      <c r="AX74" s="180">
        <f t="shared" si="37"/>
        <v>0</v>
      </c>
      <c r="AY74" s="180" t="str">
        <f t="shared" si="38"/>
        <v/>
      </c>
      <c r="AZ74" s="178"/>
      <c r="BB74" t="str">
        <f t="shared" si="41"/>
        <v/>
      </c>
      <c r="BC74" s="181"/>
      <c r="BF74" t="str">
        <f t="shared" si="39"/>
        <v/>
      </c>
      <c r="CK74" s="113" t="str">
        <f>IF(INPUT!A101 = "", "", INPUT!A101)</f>
        <v/>
      </c>
      <c r="CL74" t="str">
        <f>IF(INPUT!A101 = "", "", DSS!S74)</f>
        <v/>
      </c>
      <c r="CM74" t="str">
        <f>IF(INPUT!A101 = "", "",MIN(DSS!F74:G74))</f>
        <v/>
      </c>
      <c r="CN74" t="str">
        <f>IF(INPUT!A101 = "", "",DSS!I74)</f>
        <v/>
      </c>
      <c r="CO74" t="str">
        <f>IF(INPUT!A101 = "", "",DSS!H74)</f>
        <v/>
      </c>
      <c r="CP74" s="112" t="str">
        <f>IF(INPUT!A101 = "", "",AVERAGE(DSS!J74:L74))</f>
        <v/>
      </c>
      <c r="CQ74" s="112"/>
      <c r="CR74" t="str">
        <f>IF(INPUT!A101 = "", "",DSS!T74)</f>
        <v/>
      </c>
      <c r="CS74">
        <v>5</v>
      </c>
      <c r="CT74">
        <v>5</v>
      </c>
      <c r="CU74">
        <v>5</v>
      </c>
      <c r="CV74" s="112">
        <v>5</v>
      </c>
      <c r="CX74" t="str">
        <f>IF(INPUT!B101 = "", "", INPUT!B101)</f>
        <v/>
      </c>
      <c r="CY74" t="str">
        <f>IF(INPUT!B101 = "", "", INPUT!I101)</f>
        <v/>
      </c>
      <c r="CZ74" t="str">
        <f>IF(INPUT!B101 = "", "", INPUT!B101)</f>
        <v/>
      </c>
      <c r="DA74" t="str">
        <f>IF(INPUT!B101 = "", "", DSS!BS74)</f>
        <v/>
      </c>
      <c r="DB74" t="str">
        <v/>
      </c>
      <c r="DC74" t="str">
        <v/>
      </c>
      <c r="DD74" t="str">
        <v/>
      </c>
      <c r="DE74" t="str">
        <v/>
      </c>
      <c r="DF74" s="59" t="str">
        <f>IF(INPUT!B101 = "", "",DB74+DF73)</f>
        <v/>
      </c>
      <c r="DG74" t="str">
        <f>IF(INPUT!B101 = "", "", DB74*DC74+DG73)</f>
        <v/>
      </c>
      <c r="DH74" t="str">
        <f>IF(INPUT!B101 = "", "", DD74+DH73)</f>
        <v/>
      </c>
      <c r="DI74" t="str">
        <f>IF(INPUT!B101 = "", "", DD74*DE74+DI73)</f>
        <v/>
      </c>
      <c r="DJ74" s="210" t="str">
        <f>IF(INPUT!B100 = "", "", DF73/MAX($DF$3:$DF$104))</f>
        <v/>
      </c>
      <c r="DK74" s="210" t="str">
        <f>IF(INPUT!B100 = "", "", DG73/MAX($DG$3:$DG$104))</f>
        <v/>
      </c>
      <c r="DL74" s="210" t="str">
        <f>IF(INPUT!B100 = "", "", DH73/MAX($DH$3:$DH$104))</f>
        <v/>
      </c>
      <c r="DM74" s="210" t="str">
        <f>IF(INPUT!B100 = "", "", DI73/MAX($DI$3:$DI$104))</f>
        <v/>
      </c>
      <c r="DN74" t="str">
        <f>IF(INPUT!B101 = "", "", (DJ75-DJ74)*(DK75+DK74)/2)</f>
        <v/>
      </c>
      <c r="DO74" t="str">
        <f>IF(INPUT!B101 = "", "", (DL75-DL74)*(DM75+DM74)/2)</f>
        <v/>
      </c>
      <c r="DQ74" s="310" t="str">
        <f>IF(INPUT!A101 = "", "", INPUT!B101)</f>
        <v/>
      </c>
      <c r="DR74" t="str">
        <f>IF(INPUT!A101 = "", "", OUTPUT!D75*OUTPUT!L75 +OUTPUT!E75*OUTPUT!N75)</f>
        <v/>
      </c>
      <c r="DS74" t="str">
        <v/>
      </c>
      <c r="DT74" t="str">
        <v/>
      </c>
      <c r="DU74" t="str">
        <f>IF(INPUT!A101 = "", "", DS74+DU73)</f>
        <v/>
      </c>
      <c r="DV74" t="str">
        <f>IF(INPUT!A101 = "", "", DS74*DT74+DV73)</f>
        <v/>
      </c>
      <c r="DW74" s="210" t="str">
        <f>IF(INPUT!A100 = "", "", DU73/MAX($DU$3:$DU$104))</f>
        <v/>
      </c>
      <c r="DX74" s="210" t="str">
        <f>IF(INPUT!B100 = "", "", DV73/MAX($DV$3:$DV$104))</f>
        <v/>
      </c>
      <c r="DY74" s="311" t="str">
        <f>IF(INPUT!A101 = "", "", (DW75-DW74) * (DX75+DX74) / 2 )</f>
        <v/>
      </c>
      <c r="EA74" s="310" t="str">
        <f>IF(INPUT!A101 = "", "", INPUT!B101)</f>
        <v/>
      </c>
      <c r="EB74" t="str">
        <f>IF(INPUT!A101 = "", "", OUTPUT!H75*OUTPUT!L75 + OUTPUT!I75*OUTPUT!R75)</f>
        <v/>
      </c>
      <c r="EC74" t="str">
        <v/>
      </c>
      <c r="ED74" t="str">
        <v/>
      </c>
      <c r="EE74" t="str">
        <f>IF(INPUT!A101 = "", "",EC74 +EE73)</f>
        <v/>
      </c>
      <c r="EF74" t="str">
        <f>IF(INPUT!A101 = "", "",EC74*ED74+EF73)</f>
        <v/>
      </c>
      <c r="EG74" s="210" t="str">
        <f>IF(INPUT!A100 = "", "", EE73/MAX($EE$3:$EE$104))</f>
        <v/>
      </c>
      <c r="EH74" s="210" t="str">
        <f>IF(INPUT!A100 = "", "", EF73/MAX($EF$3:$EF$104))</f>
        <v/>
      </c>
      <c r="EI74" s="311" t="str">
        <f>IF(INPUT!A101 = "", "", (EG75-EG74) * (EH75+EH74) / 2 )</f>
        <v/>
      </c>
      <c r="EK74" s="310" t="str">
        <f>IF(INPUT!A101 = "", "", OUTPUT!E75)</f>
        <v/>
      </c>
      <c r="EL74" t="str">
        <f>IF(INPUT!A101 = "", "", OUTPUT!N75)</f>
        <v/>
      </c>
      <c r="EM74" t="str">
        <v/>
      </c>
      <c r="EN74" t="str">
        <v/>
      </c>
      <c r="EO74" t="str">
        <f>IF(INPUT!A101 = "", "", EM74 + EO73)</f>
        <v/>
      </c>
      <c r="EP74" t="str">
        <f>IF(INPUT!A101 = "", "", EN74*EM74+EP73)</f>
        <v/>
      </c>
      <c r="EQ74" s="210" t="str">
        <f>IF(INPUT!A100 = "", "", EO73/MAX($EO$3:$EO$104))</f>
        <v/>
      </c>
      <c r="ER74" s="210" t="str">
        <f>IF(INPUT!A100 = "", "", EP73/MAX($EP$3:$EP$104))</f>
        <v/>
      </c>
      <c r="ES74" s="311" t="str">
        <f>IF(INPUT!A101 = "", "", (EQ75-EQ74) * (ER75+ER74) / 2 )</f>
        <v/>
      </c>
      <c r="EU74" s="310" t="str">
        <f>IF(INPUT!A101 = "", "", OUTPUT!I75)</f>
        <v/>
      </c>
      <c r="EV74" t="str">
        <f>IF(INPUT!A101 = "", "", OUTPUT!R75)</f>
        <v/>
      </c>
      <c r="EW74" t="str">
        <v/>
      </c>
      <c r="EX74" t="str">
        <v/>
      </c>
      <c r="EY74" t="str">
        <f>IF(INPUT!A101 = "", "", EW74 + EY73)</f>
        <v/>
      </c>
      <c r="EZ74" t="str">
        <f>IF(INPUT!A101 = "", "", EX74*EW74+EZ73)</f>
        <v/>
      </c>
      <c r="FA74" s="210" t="str">
        <f>IF(INPUT!A100 = "", "", EY73/MAX($EY$3:$EY$104))</f>
        <v/>
      </c>
      <c r="FB74" s="210" t="str">
        <f>IF(INPUT!A100 = "", "", EZ73/MAX($EZ$3:$EZ$104))</f>
        <v/>
      </c>
      <c r="FC74" s="311" t="str">
        <f>IF(INPUT!A101 = "", "", (FA75-FA74) * (FB75+FB74) / 2 )</f>
        <v/>
      </c>
      <c r="FE74" s="310" t="str">
        <f>IF(INPUT!A101 = "", "", OUTPUT!E75)</f>
        <v/>
      </c>
      <c r="FF74" t="str">
        <f>IF(INPUT!A101 = "", "", OUTPUT!L75)</f>
        <v/>
      </c>
      <c r="FG74" t="str">
        <v/>
      </c>
      <c r="FH74" t="str">
        <v/>
      </c>
      <c r="FI74" t="str">
        <f>IF(INPUT!A101 = "", "", FG74+FI73)</f>
        <v/>
      </c>
      <c r="FJ74" t="str">
        <f>IF(INPUT!A101 = "", "", FH74*FG74 + FJ73)</f>
        <v/>
      </c>
      <c r="FK74" s="210" t="str">
        <f>IF(INPUT!A100 = "", "", FI73/MAX($FI$3:$FI$103))</f>
        <v/>
      </c>
      <c r="FL74" s="210" t="str">
        <f>IF(INPUT!A100 = "", "", FJ73/MAX($FJ$3:$FJ$103))</f>
        <v/>
      </c>
      <c r="FM74" s="311" t="str">
        <f>IF(INPUT!A101 = "", "", (FK75-FK74) * (FL75+FL74) / 2 )</f>
        <v/>
      </c>
      <c r="FO74" s="310" t="str">
        <f>IF(INPUT!A101 = "", "", OUTPUT!I75)</f>
        <v/>
      </c>
      <c r="FP74" t="str">
        <f>IF(INPUT!A101 = "", "", OUTPUT!L75)</f>
        <v/>
      </c>
      <c r="FQ74" t="str">
        <v/>
      </c>
      <c r="FR74" t="str">
        <v/>
      </c>
      <c r="FS74" t="str">
        <f>IF(INPUT!A101 = "", "", FQ74+FS73)</f>
        <v/>
      </c>
      <c r="FT74" t="str">
        <f>IF(INPUT!A101 = "", "", FR74*FQ74 + FT73)</f>
        <v/>
      </c>
      <c r="FU74" s="210" t="str">
        <f>IF(INPUT!A100 = "", "", FS73/MAX($FS$3:$FS$104))</f>
        <v/>
      </c>
      <c r="FV74" s="210" t="str">
        <f>IF(INPUT!A100 = "", "", FT73/MAX($FT$3:$FT$104))</f>
        <v/>
      </c>
      <c r="FW74" s="311" t="str">
        <f>IF(INPUT!A101 = "", "", (FU75-FU74) * (FV75+FV74) / 2 )</f>
        <v/>
      </c>
      <c r="FY74" s="310" t="str">
        <f>IF(INPUT!A101 = "", "", OUTPUT!L75)</f>
        <v/>
      </c>
      <c r="FZ74" t="str">
        <f>IF(INPUT!A101 = "", "",  OUTPUT!N75 )</f>
        <v/>
      </c>
      <c r="GA74" t="str">
        <f>IF(INPUT!A101 = "", "",  OUTPUT!R75 )</f>
        <v/>
      </c>
      <c r="GB74" s="311" t="str">
        <f>IF(INPUT!A101 = "", "", OUTPUT!M75)</f>
        <v/>
      </c>
      <c r="GC74" t="str">
        <f>IF(INPUT!A101 = "", "", OUTPUT!E75*OUTPUT!L75)</f>
        <v/>
      </c>
      <c r="GD74" t="str">
        <f>IF(INPUT!A101 = "", "", OUTPUT!E75*OUTPUT!N75)</f>
        <v/>
      </c>
      <c r="GE74" s="311" t="str">
        <f>IF(INPUT!A101 = "", "", OUTPUT!E75*OUTPUT!M75)</f>
        <v/>
      </c>
      <c r="GF74" t="str">
        <f>IF(INPUT!A101 = "", "", OUTPUT!I75*OUTPUT!L75)</f>
        <v/>
      </c>
      <c r="GG74" t="str">
        <f>IF(INPUT!A101 = "", "", OUTPUT!I75*OUTPUT!R75)</f>
        <v/>
      </c>
      <c r="GH74" s="311" t="str">
        <f>IF(INPUT!A101 = "", "", OUTPUT!I75*OUTPUT!M75)</f>
        <v/>
      </c>
    </row>
    <row r="75" spans="32:190" x14ac:dyDescent="0.35">
      <c r="AF75" s="5">
        <f>DSS!CG75</f>
        <v>0</v>
      </c>
      <c r="AG75" s="5">
        <f>DSS!CH75</f>
        <v>0</v>
      </c>
      <c r="AH75" s="5">
        <f>DSS!CI75</f>
        <v>0</v>
      </c>
      <c r="AI75" s="5">
        <f>DSS!CJ75</f>
        <v>0</v>
      </c>
      <c r="AJ75" s="5">
        <f>DSS!CK75</f>
        <v>0</v>
      </c>
      <c r="AK75" s="5">
        <f>DSS!CL75</f>
        <v>0</v>
      </c>
      <c r="AL75" s="5">
        <f>DSS!CM75</f>
        <v>0</v>
      </c>
      <c r="AM75">
        <f t="shared" si="30"/>
        <v>0</v>
      </c>
      <c r="AN75" s="5">
        <f t="shared" si="32"/>
        <v>0</v>
      </c>
      <c r="AO75">
        <f t="shared" si="31"/>
        <v>0</v>
      </c>
      <c r="AP75">
        <f t="shared" si="33"/>
        <v>0</v>
      </c>
      <c r="AQ75" s="180">
        <f t="shared" si="40"/>
        <v>0</v>
      </c>
      <c r="AR75" s="180" t="str">
        <f t="shared" si="34"/>
        <v/>
      </c>
      <c r="AS75" s="178"/>
      <c r="AT75" t="str">
        <f t="shared" si="35"/>
        <v/>
      </c>
      <c r="AU75" s="181"/>
      <c r="AV75" t="str">
        <f t="shared" si="36"/>
        <v/>
      </c>
      <c r="AX75" s="180">
        <f t="shared" si="37"/>
        <v>0</v>
      </c>
      <c r="AY75" s="180" t="str">
        <f t="shared" si="38"/>
        <v/>
      </c>
      <c r="BB75" t="str">
        <f t="shared" si="41"/>
        <v/>
      </c>
      <c r="BF75" t="str">
        <f t="shared" si="39"/>
        <v/>
      </c>
      <c r="CK75" s="113" t="str">
        <f>IF(INPUT!A102 = "", "", INPUT!A102)</f>
        <v/>
      </c>
      <c r="CL75" t="str">
        <f>IF(INPUT!A102 = "", "", DSS!S75)</f>
        <v/>
      </c>
      <c r="CM75" t="str">
        <f>IF(INPUT!A102 = "", "",MIN(DSS!F75:G75))</f>
        <v/>
      </c>
      <c r="CN75" t="str">
        <f>IF(INPUT!A102 = "", "",DSS!I75)</f>
        <v/>
      </c>
      <c r="CO75" t="str">
        <f>IF(INPUT!A102 = "", "",DSS!H75)</f>
        <v/>
      </c>
      <c r="CP75" s="112" t="str">
        <f>IF(INPUT!A102 = "", "",AVERAGE(DSS!J75:L75))</f>
        <v/>
      </c>
      <c r="CQ75" s="112"/>
      <c r="CR75" t="str">
        <f>IF(INPUT!A102 = "", "",DSS!T75)</f>
        <v/>
      </c>
      <c r="CS75">
        <v>5</v>
      </c>
      <c r="CT75">
        <v>5</v>
      </c>
      <c r="CU75">
        <v>5</v>
      </c>
      <c r="CV75" s="112">
        <v>5</v>
      </c>
      <c r="CX75" t="str">
        <f>IF(INPUT!B102 = "", "", INPUT!B102)</f>
        <v/>
      </c>
      <c r="CY75" t="str">
        <f>IF(INPUT!B102 = "", "", INPUT!I102)</f>
        <v/>
      </c>
      <c r="CZ75" t="str">
        <f>IF(INPUT!B102 = "", "", INPUT!B102)</f>
        <v/>
      </c>
      <c r="DA75" t="str">
        <f>IF(INPUT!B102 = "", "", DSS!BS75)</f>
        <v/>
      </c>
      <c r="DB75" t="str">
        <v/>
      </c>
      <c r="DC75" t="str">
        <v/>
      </c>
      <c r="DD75" t="str">
        <v/>
      </c>
      <c r="DE75" t="str">
        <v/>
      </c>
      <c r="DF75" s="59" t="str">
        <f>IF(INPUT!B102 = "", "",DB75+DF74)</f>
        <v/>
      </c>
      <c r="DG75" t="str">
        <f>IF(INPUT!B102 = "", "", DB75*DC75+DG74)</f>
        <v/>
      </c>
      <c r="DH75" t="str">
        <f>IF(INPUT!B102 = "", "", DD75+DH74)</f>
        <v/>
      </c>
      <c r="DI75" t="str">
        <f>IF(INPUT!B102 = "", "", DD75*DE75+DI74)</f>
        <v/>
      </c>
      <c r="DJ75" s="210" t="str">
        <f>IF(INPUT!B101 = "", "", DF74/MAX($DF$3:$DF$104))</f>
        <v/>
      </c>
      <c r="DK75" s="210" t="str">
        <f>IF(INPUT!B101 = "", "", DG74/MAX($DG$3:$DG$104))</f>
        <v/>
      </c>
      <c r="DL75" s="210" t="str">
        <f>IF(INPUT!B101 = "", "", DH74/MAX($DH$3:$DH$104))</f>
        <v/>
      </c>
      <c r="DM75" s="210" t="str">
        <f>IF(INPUT!B101 = "", "", DI74/MAX($DI$3:$DI$104))</f>
        <v/>
      </c>
      <c r="DN75" t="str">
        <f>IF(INPUT!B102 = "", "", (DJ76-DJ75)*(DK76+DK75)/2)</f>
        <v/>
      </c>
      <c r="DO75" t="str">
        <f>IF(INPUT!B102 = "", "", (DL76-DL75)*(DM76+DM75)/2)</f>
        <v/>
      </c>
      <c r="DQ75" s="310" t="str">
        <f>IF(INPUT!A102 = "", "", INPUT!B102)</f>
        <v/>
      </c>
      <c r="DR75" t="str">
        <f>IF(INPUT!A102 = "", "", OUTPUT!D76*OUTPUT!L76 +OUTPUT!E76*OUTPUT!N76)</f>
        <v/>
      </c>
      <c r="DS75" t="str">
        <v/>
      </c>
      <c r="DT75" t="str">
        <v/>
      </c>
      <c r="DU75" t="str">
        <f>IF(INPUT!A102 = "", "", DS75+DU74)</f>
        <v/>
      </c>
      <c r="DV75" t="str">
        <f>IF(INPUT!A102 = "", "", DS75*DT75+DV74)</f>
        <v/>
      </c>
      <c r="DW75" s="210" t="str">
        <f>IF(INPUT!A101 = "", "", DU74/MAX($DU$3:$DU$104))</f>
        <v/>
      </c>
      <c r="DX75" s="210" t="str">
        <f>IF(INPUT!B101 = "", "", DV74/MAX($DV$3:$DV$104))</f>
        <v/>
      </c>
      <c r="DY75" s="311" t="str">
        <f>IF(INPUT!A102 = "", "", (DW76-DW75) * (DX76+DX75) / 2 )</f>
        <v/>
      </c>
      <c r="EA75" s="310" t="str">
        <f>IF(INPUT!A102 = "", "", INPUT!B102)</f>
        <v/>
      </c>
      <c r="EB75" t="str">
        <f>IF(INPUT!A102 = "", "", OUTPUT!H76*OUTPUT!L76 + OUTPUT!I76*OUTPUT!R76)</f>
        <v/>
      </c>
      <c r="EC75" t="str">
        <v/>
      </c>
      <c r="ED75" t="str">
        <v/>
      </c>
      <c r="EE75" t="str">
        <f>IF(INPUT!A102 = "", "",EC75 +EE74)</f>
        <v/>
      </c>
      <c r="EF75" t="str">
        <f>IF(INPUT!A102 = "", "",EC75*ED75+EF74)</f>
        <v/>
      </c>
      <c r="EG75" s="210" t="str">
        <f>IF(INPUT!A101 = "", "", EE74/MAX($EE$3:$EE$104))</f>
        <v/>
      </c>
      <c r="EH75" s="210" t="str">
        <f>IF(INPUT!A101 = "", "", EF74/MAX($EF$3:$EF$104))</f>
        <v/>
      </c>
      <c r="EI75" s="311" t="str">
        <f>IF(INPUT!A102 = "", "", (EG76-EG75) * (EH76+EH75) / 2 )</f>
        <v/>
      </c>
      <c r="EK75" s="310" t="str">
        <f>IF(INPUT!A102 = "", "", OUTPUT!E76)</f>
        <v/>
      </c>
      <c r="EL75" t="str">
        <f>IF(INPUT!A102 = "", "", OUTPUT!N76)</f>
        <v/>
      </c>
      <c r="EM75" t="str">
        <v/>
      </c>
      <c r="EN75" t="str">
        <v/>
      </c>
      <c r="EO75" t="str">
        <f>IF(INPUT!A102 = "", "", EM75 + EO74)</f>
        <v/>
      </c>
      <c r="EP75" t="str">
        <f>IF(INPUT!A102 = "", "", EN75*EM75+EP74)</f>
        <v/>
      </c>
      <c r="EQ75" s="210" t="str">
        <f>IF(INPUT!A101 = "", "", EO74/MAX($EO$3:$EO$104))</f>
        <v/>
      </c>
      <c r="ER75" s="210" t="str">
        <f>IF(INPUT!A101 = "", "", EP74/MAX($EP$3:$EP$104))</f>
        <v/>
      </c>
      <c r="ES75" s="311" t="str">
        <f>IF(INPUT!A102 = "", "", (EQ76-EQ75) * (ER76+ER75) / 2 )</f>
        <v/>
      </c>
      <c r="EU75" s="310" t="str">
        <f>IF(INPUT!A102 = "", "", OUTPUT!I76)</f>
        <v/>
      </c>
      <c r="EV75" t="str">
        <f>IF(INPUT!A102 = "", "", OUTPUT!R76)</f>
        <v/>
      </c>
      <c r="EW75" t="str">
        <v/>
      </c>
      <c r="EX75" t="str">
        <v/>
      </c>
      <c r="EY75" t="str">
        <f>IF(INPUT!A102 = "", "", EW75 + EY74)</f>
        <v/>
      </c>
      <c r="EZ75" t="str">
        <f>IF(INPUT!A102 = "", "", EX75*EW75+EZ74)</f>
        <v/>
      </c>
      <c r="FA75" s="210" t="str">
        <f>IF(INPUT!A101 = "", "", EY74/MAX($EY$3:$EY$104))</f>
        <v/>
      </c>
      <c r="FB75" s="210" t="str">
        <f>IF(INPUT!A101 = "", "", EZ74/MAX($EZ$3:$EZ$104))</f>
        <v/>
      </c>
      <c r="FC75" s="311" t="str">
        <f>IF(INPUT!A102 = "", "", (FA76-FA75) * (FB76+FB75) / 2 )</f>
        <v/>
      </c>
      <c r="FE75" s="310" t="str">
        <f>IF(INPUT!A102 = "", "", OUTPUT!E76)</f>
        <v/>
      </c>
      <c r="FF75" t="str">
        <f>IF(INPUT!A102 = "", "", OUTPUT!L76)</f>
        <v/>
      </c>
      <c r="FG75" t="str">
        <v/>
      </c>
      <c r="FH75" t="str">
        <v/>
      </c>
      <c r="FI75" t="str">
        <f>IF(INPUT!A102 = "", "", FG75+FI74)</f>
        <v/>
      </c>
      <c r="FJ75" t="str">
        <f>IF(INPUT!A102 = "", "", FH75*FG75 + FJ74)</f>
        <v/>
      </c>
      <c r="FK75" s="210" t="str">
        <f>IF(INPUT!A101 = "", "", FI74/MAX($FI$3:$FI$103))</f>
        <v/>
      </c>
      <c r="FL75" s="210" t="str">
        <f>IF(INPUT!A101 = "", "", FJ74/MAX($FJ$3:$FJ$103))</f>
        <v/>
      </c>
      <c r="FM75" s="311" t="str">
        <f>IF(INPUT!A102 = "", "", (FK76-FK75) * (FL76+FL75) / 2 )</f>
        <v/>
      </c>
      <c r="FO75" s="310" t="str">
        <f>IF(INPUT!A102 = "", "", OUTPUT!I76)</f>
        <v/>
      </c>
      <c r="FP75" t="str">
        <f>IF(INPUT!A102 = "", "", OUTPUT!L76)</f>
        <v/>
      </c>
      <c r="FQ75" t="str">
        <v/>
      </c>
      <c r="FR75" t="str">
        <v/>
      </c>
      <c r="FS75" t="str">
        <f>IF(INPUT!A102 = "", "", FQ75+FS74)</f>
        <v/>
      </c>
      <c r="FT75" t="str">
        <f>IF(INPUT!A102 = "", "", FR75*FQ75 + FT74)</f>
        <v/>
      </c>
      <c r="FU75" s="210" t="str">
        <f>IF(INPUT!A101 = "", "", FS74/MAX($FS$3:$FS$104))</f>
        <v/>
      </c>
      <c r="FV75" s="210" t="str">
        <f>IF(INPUT!A101 = "", "", FT74/MAX($FT$3:$FT$104))</f>
        <v/>
      </c>
      <c r="FW75" s="311" t="str">
        <f>IF(INPUT!A102 = "", "", (FU76-FU75) * (FV76+FV75) / 2 )</f>
        <v/>
      </c>
      <c r="FY75" s="310" t="str">
        <f>IF(INPUT!A102 = "", "", OUTPUT!L76)</f>
        <v/>
      </c>
      <c r="FZ75" t="str">
        <f>IF(INPUT!A102 = "", "",  OUTPUT!N76 )</f>
        <v/>
      </c>
      <c r="GA75" t="str">
        <f>IF(INPUT!A102 = "", "",  OUTPUT!R76 )</f>
        <v/>
      </c>
      <c r="GB75" s="311" t="str">
        <f>IF(INPUT!A102 = "", "", OUTPUT!M76)</f>
        <v/>
      </c>
      <c r="GC75" t="str">
        <f>IF(INPUT!A102 = "", "", OUTPUT!E76*OUTPUT!L76)</f>
        <v/>
      </c>
      <c r="GD75" t="str">
        <f>IF(INPUT!A102 = "", "", OUTPUT!E76*OUTPUT!N76)</f>
        <v/>
      </c>
      <c r="GE75" s="311" t="str">
        <f>IF(INPUT!A102 = "", "", OUTPUT!E76*OUTPUT!M76)</f>
        <v/>
      </c>
      <c r="GF75" t="str">
        <f>IF(INPUT!A102 = "", "", OUTPUT!I76*OUTPUT!L76)</f>
        <v/>
      </c>
      <c r="GG75" t="str">
        <f>IF(INPUT!A102 = "", "", OUTPUT!I76*OUTPUT!R76)</f>
        <v/>
      </c>
      <c r="GH75" s="311" t="str">
        <f>IF(INPUT!A102 = "", "", OUTPUT!I76*OUTPUT!M76)</f>
        <v/>
      </c>
    </row>
    <row r="76" spans="32:190" x14ac:dyDescent="0.35">
      <c r="AF76" s="5">
        <f>DSS!CG76</f>
        <v>0</v>
      </c>
      <c r="AG76" s="5">
        <f>DSS!CH76</f>
        <v>0</v>
      </c>
      <c r="AH76" s="5">
        <f>DSS!CI76</f>
        <v>0</v>
      </c>
      <c r="AI76" s="5">
        <f>DSS!CJ76</f>
        <v>0</v>
      </c>
      <c r="AJ76" s="5">
        <f>DSS!CK76</f>
        <v>0</v>
      </c>
      <c r="AK76" s="5">
        <f>DSS!CL76</f>
        <v>0</v>
      </c>
      <c r="AL76" s="5">
        <f>DSS!CM76</f>
        <v>0</v>
      </c>
      <c r="AM76">
        <f t="shared" si="30"/>
        <v>0</v>
      </c>
      <c r="AN76" s="5">
        <f t="shared" si="32"/>
        <v>0</v>
      </c>
      <c r="AO76">
        <f t="shared" si="31"/>
        <v>0</v>
      </c>
      <c r="AP76">
        <f t="shared" si="33"/>
        <v>0</v>
      </c>
      <c r="AQ76" s="180">
        <f t="shared" si="40"/>
        <v>0</v>
      </c>
      <c r="AR76" s="180" t="str">
        <f t="shared" si="34"/>
        <v/>
      </c>
      <c r="AS76" s="178"/>
      <c r="AT76" t="str">
        <f t="shared" si="35"/>
        <v/>
      </c>
      <c r="AU76" s="181"/>
      <c r="AV76" t="str">
        <f t="shared" si="36"/>
        <v/>
      </c>
      <c r="AX76" s="180">
        <f t="shared" si="37"/>
        <v>0</v>
      </c>
      <c r="AY76" s="180" t="str">
        <f t="shared" si="38"/>
        <v/>
      </c>
      <c r="BB76" t="str">
        <f t="shared" si="41"/>
        <v/>
      </c>
      <c r="BF76" t="str">
        <f t="shared" si="39"/>
        <v/>
      </c>
      <c r="CK76" s="113" t="str">
        <f>IF(INPUT!A103 = "", "", INPUT!A103)</f>
        <v/>
      </c>
      <c r="CL76" t="str">
        <f>IF(INPUT!A103 = "", "", DSS!S76)</f>
        <v/>
      </c>
      <c r="CM76" t="str">
        <f>IF(INPUT!A103 = "", "",MIN(DSS!F76:G76))</f>
        <v/>
      </c>
      <c r="CN76" t="str">
        <f>IF(INPUT!A103 = "", "",DSS!I76)</f>
        <v/>
      </c>
      <c r="CO76" t="str">
        <f>IF(INPUT!A103 = "", "",DSS!H76)</f>
        <v/>
      </c>
      <c r="CP76" s="112" t="str">
        <f>IF(INPUT!A103 = "", "",AVERAGE(DSS!J76:L76))</f>
        <v/>
      </c>
      <c r="CQ76" s="112"/>
      <c r="CR76" t="str">
        <f>IF(INPUT!A103 = "", "",DSS!T76)</f>
        <v/>
      </c>
      <c r="CS76">
        <v>5</v>
      </c>
      <c r="CT76">
        <v>5</v>
      </c>
      <c r="CU76">
        <v>5</v>
      </c>
      <c r="CV76" s="112">
        <v>5</v>
      </c>
      <c r="CX76" t="str">
        <f>IF(INPUT!B103 = "", "", INPUT!B103)</f>
        <v/>
      </c>
      <c r="CY76" t="str">
        <f>IF(INPUT!B103 = "", "", INPUT!I103)</f>
        <v/>
      </c>
      <c r="CZ76" t="str">
        <f>IF(INPUT!B103 = "", "", INPUT!B103)</f>
        <v/>
      </c>
      <c r="DA76" t="str">
        <f>IF(INPUT!B103 = "", "", DSS!BS76)</f>
        <v/>
      </c>
      <c r="DB76" t="str">
        <v/>
      </c>
      <c r="DC76" t="str">
        <v/>
      </c>
      <c r="DD76" t="str">
        <v/>
      </c>
      <c r="DE76" t="str">
        <v/>
      </c>
      <c r="DF76" s="59" t="str">
        <f>IF(INPUT!B103 = "", "",DB76+DF75)</f>
        <v/>
      </c>
      <c r="DG76" t="str">
        <f>IF(INPUT!B103 = "", "", DB76*DC76+DG75)</f>
        <v/>
      </c>
      <c r="DH76" t="str">
        <f>IF(INPUT!B103 = "", "", DD76+DH75)</f>
        <v/>
      </c>
      <c r="DI76" t="str">
        <f>IF(INPUT!B103 = "", "", DD76*DE76+DI75)</f>
        <v/>
      </c>
      <c r="DJ76" s="210" t="str">
        <f>IF(INPUT!B102 = "", "", DF75/MAX($DF$3:$DF$104))</f>
        <v/>
      </c>
      <c r="DK76" s="210" t="str">
        <f>IF(INPUT!B102 = "", "", DG75/MAX($DG$3:$DG$104))</f>
        <v/>
      </c>
      <c r="DL76" s="210" t="str">
        <f>IF(INPUT!B102 = "", "", DH75/MAX($DH$3:$DH$104))</f>
        <v/>
      </c>
      <c r="DM76" s="210" t="str">
        <f>IF(INPUT!B102 = "", "", DI75/MAX($DI$3:$DI$104))</f>
        <v/>
      </c>
      <c r="DN76" t="str">
        <f>IF(INPUT!B103 = "", "", (DJ77-DJ76)*(DK77+DK76)/2)</f>
        <v/>
      </c>
      <c r="DO76" t="str">
        <f>IF(INPUT!B103 = "", "", (DL77-DL76)*(DM77+DM76)/2)</f>
        <v/>
      </c>
      <c r="DQ76" s="310" t="str">
        <f>IF(INPUT!A103 = "", "", INPUT!B103)</f>
        <v/>
      </c>
      <c r="DR76" t="str">
        <f>IF(INPUT!A103 = "", "", OUTPUT!D77*OUTPUT!L77 +OUTPUT!E77*OUTPUT!N77)</f>
        <v/>
      </c>
      <c r="DS76" t="str">
        <v/>
      </c>
      <c r="DT76" t="str">
        <v/>
      </c>
      <c r="DU76" t="str">
        <f>IF(INPUT!A103 = "", "", DS76+DU75)</f>
        <v/>
      </c>
      <c r="DV76" t="str">
        <f>IF(INPUT!A103 = "", "", DS76*DT76+DV75)</f>
        <v/>
      </c>
      <c r="DW76" s="210" t="str">
        <f>IF(INPUT!A102 = "", "", DU75/MAX($DU$3:$DU$104))</f>
        <v/>
      </c>
      <c r="DX76" s="210" t="str">
        <f>IF(INPUT!B102 = "", "", DV75/MAX($DV$3:$DV$104))</f>
        <v/>
      </c>
      <c r="DY76" s="311" t="str">
        <f>IF(INPUT!A103 = "", "", (DW77-DW76) * (DX77+DX76) / 2 )</f>
        <v/>
      </c>
      <c r="EA76" s="310" t="str">
        <f>IF(INPUT!A103 = "", "", INPUT!B103)</f>
        <v/>
      </c>
      <c r="EB76" t="str">
        <f>IF(INPUT!A103 = "", "", OUTPUT!H77*OUTPUT!L77 + OUTPUT!I77*OUTPUT!R77)</f>
        <v/>
      </c>
      <c r="EC76" t="str">
        <v/>
      </c>
      <c r="ED76" t="str">
        <v/>
      </c>
      <c r="EE76" t="str">
        <f>IF(INPUT!A103 = "", "",EC76 +EE75)</f>
        <v/>
      </c>
      <c r="EF76" t="str">
        <f>IF(INPUT!A103 = "", "",EC76*ED76+EF75)</f>
        <v/>
      </c>
      <c r="EG76" s="210" t="str">
        <f>IF(INPUT!A102 = "", "", EE75/MAX($EE$3:$EE$104))</f>
        <v/>
      </c>
      <c r="EH76" s="210" t="str">
        <f>IF(INPUT!A102 = "", "", EF75/MAX($EF$3:$EF$104))</f>
        <v/>
      </c>
      <c r="EI76" s="311" t="str">
        <f>IF(INPUT!A103 = "", "", (EG77-EG76) * (EH77+EH76) / 2 )</f>
        <v/>
      </c>
      <c r="EK76" s="310" t="str">
        <f>IF(INPUT!A103 = "", "", OUTPUT!E77)</f>
        <v/>
      </c>
      <c r="EL76" t="str">
        <f>IF(INPUT!A103 = "", "", OUTPUT!N77)</f>
        <v/>
      </c>
      <c r="EM76" t="str">
        <v/>
      </c>
      <c r="EN76" t="str">
        <v/>
      </c>
      <c r="EO76" t="str">
        <f>IF(INPUT!A103 = "", "", EM76 + EO75)</f>
        <v/>
      </c>
      <c r="EP76" t="str">
        <f>IF(INPUT!A103 = "", "", EN76*EM76+EP75)</f>
        <v/>
      </c>
      <c r="EQ76" s="210" t="str">
        <f>IF(INPUT!A102 = "", "", EO75/MAX($EO$3:$EO$104))</f>
        <v/>
      </c>
      <c r="ER76" s="210" t="str">
        <f>IF(INPUT!A102 = "", "", EP75/MAX($EP$3:$EP$104))</f>
        <v/>
      </c>
      <c r="ES76" s="311" t="str">
        <f>IF(INPUT!A103 = "", "", (EQ77-EQ76) * (ER77+ER76) / 2 )</f>
        <v/>
      </c>
      <c r="EU76" s="310" t="str">
        <f>IF(INPUT!A103 = "", "", OUTPUT!I77)</f>
        <v/>
      </c>
      <c r="EV76" t="str">
        <f>IF(INPUT!A103 = "", "", OUTPUT!R77)</f>
        <v/>
      </c>
      <c r="EW76" t="str">
        <v/>
      </c>
      <c r="EX76" t="str">
        <v/>
      </c>
      <c r="EY76" t="str">
        <f>IF(INPUT!A103 = "", "", EW76 + EY75)</f>
        <v/>
      </c>
      <c r="EZ76" t="str">
        <f>IF(INPUT!A103 = "", "", EX76*EW76+EZ75)</f>
        <v/>
      </c>
      <c r="FA76" s="210" t="str">
        <f>IF(INPUT!A102 = "", "", EY75/MAX($EY$3:$EY$104))</f>
        <v/>
      </c>
      <c r="FB76" s="210" t="str">
        <f>IF(INPUT!A102 = "", "", EZ75/MAX($EZ$3:$EZ$104))</f>
        <v/>
      </c>
      <c r="FC76" s="311" t="str">
        <f>IF(INPUT!A103 = "", "", (FA77-FA76) * (FB77+FB76) / 2 )</f>
        <v/>
      </c>
      <c r="FE76" s="310" t="str">
        <f>IF(INPUT!A103 = "", "", OUTPUT!E77)</f>
        <v/>
      </c>
      <c r="FF76" t="str">
        <f>IF(INPUT!A103 = "", "", OUTPUT!L77)</f>
        <v/>
      </c>
      <c r="FG76" t="str">
        <v/>
      </c>
      <c r="FH76" t="str">
        <v/>
      </c>
      <c r="FI76" t="str">
        <f>IF(INPUT!A103 = "", "", FG76+FI75)</f>
        <v/>
      </c>
      <c r="FJ76" t="str">
        <f>IF(INPUT!A103 = "", "", FH76*FG76 + FJ75)</f>
        <v/>
      </c>
      <c r="FK76" s="210" t="str">
        <f>IF(INPUT!A102 = "", "", FI75/MAX($FI$3:$FI$103))</f>
        <v/>
      </c>
      <c r="FL76" s="210" t="str">
        <f>IF(INPUT!A102 = "", "", FJ75/MAX($FJ$3:$FJ$103))</f>
        <v/>
      </c>
      <c r="FM76" s="311" t="str">
        <f>IF(INPUT!A103 = "", "", (FK77-FK76) * (FL77+FL76) / 2 )</f>
        <v/>
      </c>
      <c r="FO76" s="310" t="str">
        <f>IF(INPUT!A103 = "", "", OUTPUT!I77)</f>
        <v/>
      </c>
      <c r="FP76" t="str">
        <f>IF(INPUT!A103 = "", "", OUTPUT!L77)</f>
        <v/>
      </c>
      <c r="FQ76" t="str">
        <v/>
      </c>
      <c r="FR76" t="str">
        <v/>
      </c>
      <c r="FS76" t="str">
        <f>IF(INPUT!A103 = "", "", FQ76+FS75)</f>
        <v/>
      </c>
      <c r="FT76" t="str">
        <f>IF(INPUT!A103 = "", "", FR76*FQ76 + FT75)</f>
        <v/>
      </c>
      <c r="FU76" s="210" t="str">
        <f>IF(INPUT!A102 = "", "", FS75/MAX($FS$3:$FS$104))</f>
        <v/>
      </c>
      <c r="FV76" s="210" t="str">
        <f>IF(INPUT!A102 = "", "", FT75/MAX($FT$3:$FT$104))</f>
        <v/>
      </c>
      <c r="FW76" s="311" t="str">
        <f>IF(INPUT!A103 = "", "", (FU77-FU76) * (FV77+FV76) / 2 )</f>
        <v/>
      </c>
      <c r="FY76" s="310" t="str">
        <f>IF(INPUT!A103 = "", "", OUTPUT!L77)</f>
        <v/>
      </c>
      <c r="FZ76" t="str">
        <f>IF(INPUT!A103 = "", "",  OUTPUT!N77 )</f>
        <v/>
      </c>
      <c r="GA76" t="str">
        <f>IF(INPUT!A103 = "", "",  OUTPUT!R77 )</f>
        <v/>
      </c>
      <c r="GB76" s="311" t="str">
        <f>IF(INPUT!A103 = "", "", OUTPUT!M77)</f>
        <v/>
      </c>
      <c r="GC76" t="str">
        <f>IF(INPUT!A103 = "", "", OUTPUT!E77*OUTPUT!L77)</f>
        <v/>
      </c>
      <c r="GD76" t="str">
        <f>IF(INPUT!A103 = "", "", OUTPUT!E77*OUTPUT!N77)</f>
        <v/>
      </c>
      <c r="GE76" s="311" t="str">
        <f>IF(INPUT!A103 = "", "", OUTPUT!E77*OUTPUT!M77)</f>
        <v/>
      </c>
      <c r="GF76" t="str">
        <f>IF(INPUT!A103 = "", "", OUTPUT!I77*OUTPUT!L77)</f>
        <v/>
      </c>
      <c r="GG76" t="str">
        <f>IF(INPUT!A103 = "", "", OUTPUT!I77*OUTPUT!R77)</f>
        <v/>
      </c>
      <c r="GH76" s="311" t="str">
        <f>IF(INPUT!A103 = "", "", OUTPUT!I77*OUTPUT!M77)</f>
        <v/>
      </c>
    </row>
    <row r="77" spans="32:190" x14ac:dyDescent="0.35">
      <c r="AF77" s="5">
        <f>DSS!CG77</f>
        <v>0</v>
      </c>
      <c r="AG77" s="5">
        <f>DSS!CH77</f>
        <v>0</v>
      </c>
      <c r="AH77" s="5">
        <f>DSS!CI77</f>
        <v>0</v>
      </c>
      <c r="AI77" s="5">
        <f>DSS!CJ77</f>
        <v>0</v>
      </c>
      <c r="AJ77" s="5">
        <f>DSS!CK77</f>
        <v>0</v>
      </c>
      <c r="AK77" s="5">
        <f>DSS!CL77</f>
        <v>0</v>
      </c>
      <c r="AL77" s="5">
        <f>DSS!CM77</f>
        <v>0</v>
      </c>
      <c r="AM77">
        <f t="shared" si="30"/>
        <v>0</v>
      </c>
      <c r="AN77" s="5">
        <f t="shared" si="32"/>
        <v>0</v>
      </c>
      <c r="AO77">
        <f t="shared" si="31"/>
        <v>0</v>
      </c>
      <c r="AP77">
        <f t="shared" si="33"/>
        <v>0</v>
      </c>
      <c r="AQ77" s="180">
        <f t="shared" si="40"/>
        <v>0</v>
      </c>
      <c r="AR77" s="180" t="str">
        <f t="shared" si="34"/>
        <v/>
      </c>
      <c r="AS77" s="178"/>
      <c r="AT77" t="str">
        <f t="shared" si="35"/>
        <v/>
      </c>
      <c r="AU77" s="181"/>
      <c r="AV77" t="str">
        <f t="shared" si="36"/>
        <v/>
      </c>
      <c r="AX77" s="180">
        <f t="shared" si="37"/>
        <v>0</v>
      </c>
      <c r="AY77" s="180" t="str">
        <f t="shared" si="38"/>
        <v/>
      </c>
      <c r="BB77" t="str">
        <f t="shared" si="41"/>
        <v/>
      </c>
      <c r="BF77" t="str">
        <f t="shared" si="39"/>
        <v/>
      </c>
      <c r="CK77" s="113" t="str">
        <f>IF(INPUT!A104 = "", "", INPUT!A104)</f>
        <v/>
      </c>
      <c r="CL77" t="str">
        <f>IF(INPUT!A104 = "", "", DSS!S77)</f>
        <v/>
      </c>
      <c r="CM77" t="str">
        <f>IF(INPUT!A104 = "", "",MIN(DSS!F77:G77))</f>
        <v/>
      </c>
      <c r="CN77" t="str">
        <f>IF(INPUT!A104 = "", "",DSS!I77)</f>
        <v/>
      </c>
      <c r="CO77" t="str">
        <f>IF(INPUT!A104 = "", "",DSS!H77)</f>
        <v/>
      </c>
      <c r="CP77" s="112" t="str">
        <f>IF(INPUT!A104 = "", "",AVERAGE(DSS!J77:L77))</f>
        <v/>
      </c>
      <c r="CQ77" s="112"/>
      <c r="CR77" t="str">
        <f>IF(INPUT!A104 = "", "",DSS!T77)</f>
        <v/>
      </c>
      <c r="CS77">
        <v>5</v>
      </c>
      <c r="CT77">
        <v>5</v>
      </c>
      <c r="CU77">
        <v>5</v>
      </c>
      <c r="CV77" s="112">
        <v>5</v>
      </c>
      <c r="CX77" t="str">
        <f>IF(INPUT!B104 = "", "", INPUT!B104)</f>
        <v/>
      </c>
      <c r="CY77" t="str">
        <f>IF(INPUT!B104 = "", "", INPUT!I104)</f>
        <v/>
      </c>
      <c r="CZ77" t="str">
        <f>IF(INPUT!B104 = "", "", INPUT!B104)</f>
        <v/>
      </c>
      <c r="DA77" t="str">
        <f>IF(INPUT!B104 = "", "", DSS!BS77)</f>
        <v/>
      </c>
      <c r="DB77" t="str">
        <v/>
      </c>
      <c r="DC77" t="str">
        <v/>
      </c>
      <c r="DD77" t="str">
        <v/>
      </c>
      <c r="DE77" t="str">
        <v/>
      </c>
      <c r="DF77" s="59" t="str">
        <f>IF(INPUT!B104 = "", "",DB77+DF76)</f>
        <v/>
      </c>
      <c r="DG77" t="str">
        <f>IF(INPUT!B104 = "", "", DB77*DC77+DG76)</f>
        <v/>
      </c>
      <c r="DH77" t="str">
        <f>IF(INPUT!B104 = "", "", DD77+DH76)</f>
        <v/>
      </c>
      <c r="DI77" t="str">
        <f>IF(INPUT!B104 = "", "", DD77*DE77+DI76)</f>
        <v/>
      </c>
      <c r="DJ77" s="210" t="str">
        <f>IF(INPUT!B103 = "", "", DF76/MAX($DF$3:$DF$104))</f>
        <v/>
      </c>
      <c r="DK77" s="210" t="str">
        <f>IF(INPUT!B103 = "", "", DG76/MAX($DG$3:$DG$104))</f>
        <v/>
      </c>
      <c r="DL77" s="210" t="str">
        <f>IF(INPUT!B103 = "", "", DH76/MAX($DH$3:$DH$104))</f>
        <v/>
      </c>
      <c r="DM77" s="210" t="str">
        <f>IF(INPUT!B103 = "", "", DI76/MAX($DI$3:$DI$104))</f>
        <v/>
      </c>
      <c r="DN77" t="str">
        <f>IF(INPUT!B104 = "", "", (DJ78-DJ77)*(DK78+DK77)/2)</f>
        <v/>
      </c>
      <c r="DO77" t="str">
        <f>IF(INPUT!B104 = "", "", (DL78-DL77)*(DM78+DM77)/2)</f>
        <v/>
      </c>
      <c r="DQ77" s="310" t="str">
        <f>IF(INPUT!A104 = "", "", INPUT!B104)</f>
        <v/>
      </c>
      <c r="DR77" t="str">
        <f>IF(INPUT!A104 = "", "", OUTPUT!D78*OUTPUT!L78 +OUTPUT!E78*OUTPUT!N78)</f>
        <v/>
      </c>
      <c r="DS77" t="str">
        <v/>
      </c>
      <c r="DT77" t="str">
        <v/>
      </c>
      <c r="DU77" t="str">
        <f>IF(INPUT!A104 = "", "", DS77+DU76)</f>
        <v/>
      </c>
      <c r="DV77" t="str">
        <f>IF(INPUT!A104 = "", "", DS77*DT77+DV76)</f>
        <v/>
      </c>
      <c r="DW77" s="210" t="str">
        <f>IF(INPUT!A103 = "", "", DU76/MAX($DU$3:$DU$104))</f>
        <v/>
      </c>
      <c r="DX77" s="210" t="str">
        <f>IF(INPUT!B103 = "", "", DV76/MAX($DV$3:$DV$104))</f>
        <v/>
      </c>
      <c r="DY77" s="311" t="str">
        <f>IF(INPUT!A104 = "", "", (DW78-DW77) * (DX78+DX77) / 2 )</f>
        <v/>
      </c>
      <c r="EA77" s="310" t="str">
        <f>IF(INPUT!A104 = "", "", INPUT!B104)</f>
        <v/>
      </c>
      <c r="EB77" t="str">
        <f>IF(INPUT!A104 = "", "", OUTPUT!H78*OUTPUT!L78 + OUTPUT!I78*OUTPUT!R78)</f>
        <v/>
      </c>
      <c r="EC77" t="str">
        <v/>
      </c>
      <c r="ED77" t="str">
        <v/>
      </c>
      <c r="EE77" t="str">
        <f>IF(INPUT!A104 = "", "",EC77 +EE76)</f>
        <v/>
      </c>
      <c r="EF77" t="str">
        <f>IF(INPUT!A104 = "", "",EC77*ED77+EF76)</f>
        <v/>
      </c>
      <c r="EG77" s="210" t="str">
        <f>IF(INPUT!A103 = "", "", EE76/MAX($EE$3:$EE$104))</f>
        <v/>
      </c>
      <c r="EH77" s="210" t="str">
        <f>IF(INPUT!A103 = "", "", EF76/MAX($EF$3:$EF$104))</f>
        <v/>
      </c>
      <c r="EI77" s="311" t="str">
        <f>IF(INPUT!A104 = "", "", (EG78-EG77) * (EH78+EH77) / 2 )</f>
        <v/>
      </c>
      <c r="EK77" s="310" t="str">
        <f>IF(INPUT!A104 = "", "", OUTPUT!E78)</f>
        <v/>
      </c>
      <c r="EL77" t="str">
        <f>IF(INPUT!A104 = "", "", OUTPUT!N78)</f>
        <v/>
      </c>
      <c r="EM77" t="str">
        <v/>
      </c>
      <c r="EN77" t="str">
        <v/>
      </c>
      <c r="EO77" t="str">
        <f>IF(INPUT!A104 = "", "", EM77 + EO76)</f>
        <v/>
      </c>
      <c r="EP77" t="str">
        <f>IF(INPUT!A104 = "", "", EN77*EM77+EP76)</f>
        <v/>
      </c>
      <c r="EQ77" s="210" t="str">
        <f>IF(INPUT!A103 = "", "", EO76/MAX($EO$3:$EO$104))</f>
        <v/>
      </c>
      <c r="ER77" s="210" t="str">
        <f>IF(INPUT!A103 = "", "", EP76/MAX($EP$3:$EP$104))</f>
        <v/>
      </c>
      <c r="ES77" s="311" t="str">
        <f>IF(INPUT!A104 = "", "", (EQ78-EQ77) * (ER78+ER77) / 2 )</f>
        <v/>
      </c>
      <c r="EU77" s="310" t="str">
        <f>IF(INPUT!A104 = "", "", OUTPUT!I78)</f>
        <v/>
      </c>
      <c r="EV77" t="str">
        <f>IF(INPUT!A104 = "", "", OUTPUT!R78)</f>
        <v/>
      </c>
      <c r="EW77" t="str">
        <v/>
      </c>
      <c r="EX77" t="str">
        <v/>
      </c>
      <c r="EY77" t="str">
        <f>IF(INPUT!A104 = "", "", EW77 + EY76)</f>
        <v/>
      </c>
      <c r="EZ77" t="str">
        <f>IF(INPUT!A104 = "", "", EX77*EW77+EZ76)</f>
        <v/>
      </c>
      <c r="FA77" s="210" t="str">
        <f>IF(INPUT!A103 = "", "", EY76/MAX($EY$3:$EY$104))</f>
        <v/>
      </c>
      <c r="FB77" s="210" t="str">
        <f>IF(INPUT!A103 = "", "", EZ76/MAX($EZ$3:$EZ$104))</f>
        <v/>
      </c>
      <c r="FC77" s="311" t="str">
        <f>IF(INPUT!A104 = "", "", (FA78-FA77) * (FB78+FB77) / 2 )</f>
        <v/>
      </c>
      <c r="FE77" s="310" t="str">
        <f>IF(INPUT!A104 = "", "", OUTPUT!E78)</f>
        <v/>
      </c>
      <c r="FF77" t="str">
        <f>IF(INPUT!A104 = "", "", OUTPUT!L78)</f>
        <v/>
      </c>
      <c r="FG77" t="str">
        <v/>
      </c>
      <c r="FH77" t="str">
        <v/>
      </c>
      <c r="FI77" t="str">
        <f>IF(INPUT!A104 = "", "", FG77+FI76)</f>
        <v/>
      </c>
      <c r="FJ77" t="str">
        <f>IF(INPUT!A104 = "", "", FH77*FG77 + FJ76)</f>
        <v/>
      </c>
      <c r="FK77" s="210" t="str">
        <f>IF(INPUT!A103 = "", "", FI76/MAX($FI$3:$FI$103))</f>
        <v/>
      </c>
      <c r="FL77" s="210" t="str">
        <f>IF(INPUT!A103 = "", "", FJ76/MAX($FJ$3:$FJ$103))</f>
        <v/>
      </c>
      <c r="FM77" s="311" t="str">
        <f>IF(INPUT!A104 = "", "", (FK78-FK77) * (FL78+FL77) / 2 )</f>
        <v/>
      </c>
      <c r="FO77" s="310" t="str">
        <f>IF(INPUT!A104 = "", "", OUTPUT!I78)</f>
        <v/>
      </c>
      <c r="FP77" t="str">
        <f>IF(INPUT!A104 = "", "", OUTPUT!L78)</f>
        <v/>
      </c>
      <c r="FQ77" t="str">
        <v/>
      </c>
      <c r="FR77" t="str">
        <v/>
      </c>
      <c r="FS77" t="str">
        <f>IF(INPUT!A104 = "", "", FQ77+FS76)</f>
        <v/>
      </c>
      <c r="FT77" t="str">
        <f>IF(INPUT!A104 = "", "", FR77*FQ77 + FT76)</f>
        <v/>
      </c>
      <c r="FU77" s="210" t="str">
        <f>IF(INPUT!A103 = "", "", FS76/MAX($FS$3:$FS$104))</f>
        <v/>
      </c>
      <c r="FV77" s="210" t="str">
        <f>IF(INPUT!A103 = "", "", FT76/MAX($FT$3:$FT$104))</f>
        <v/>
      </c>
      <c r="FW77" s="311" t="str">
        <f>IF(INPUT!A104 = "", "", (FU78-FU77) * (FV78+FV77) / 2 )</f>
        <v/>
      </c>
      <c r="FY77" s="310" t="str">
        <f>IF(INPUT!A104 = "", "", OUTPUT!L78)</f>
        <v/>
      </c>
      <c r="FZ77" t="str">
        <f>IF(INPUT!A104 = "", "",  OUTPUT!N78 )</f>
        <v/>
      </c>
      <c r="GA77" t="str">
        <f>IF(INPUT!A104 = "", "",  OUTPUT!R78 )</f>
        <v/>
      </c>
      <c r="GB77" s="311" t="str">
        <f>IF(INPUT!A104 = "", "", OUTPUT!M78)</f>
        <v/>
      </c>
      <c r="GC77" t="str">
        <f>IF(INPUT!A104 = "", "", OUTPUT!E78*OUTPUT!L78)</f>
        <v/>
      </c>
      <c r="GD77" t="str">
        <f>IF(INPUT!A104 = "", "", OUTPUT!E78*OUTPUT!N78)</f>
        <v/>
      </c>
      <c r="GE77" s="311" t="str">
        <f>IF(INPUT!A104 = "", "", OUTPUT!E78*OUTPUT!M78)</f>
        <v/>
      </c>
      <c r="GF77" t="str">
        <f>IF(INPUT!A104 = "", "", OUTPUT!I78*OUTPUT!L78)</f>
        <v/>
      </c>
      <c r="GG77" t="str">
        <f>IF(INPUT!A104 = "", "", OUTPUT!I78*OUTPUT!R78)</f>
        <v/>
      </c>
      <c r="GH77" s="311" t="str">
        <f>IF(INPUT!A104 = "", "", OUTPUT!I78*OUTPUT!M78)</f>
        <v/>
      </c>
    </row>
    <row r="78" spans="32:190" x14ac:dyDescent="0.35">
      <c r="AF78" s="5">
        <f>DSS!CG78</f>
        <v>0</v>
      </c>
      <c r="AG78" s="5">
        <f>DSS!CH78</f>
        <v>0</v>
      </c>
      <c r="AH78" s="5">
        <f>DSS!CI78</f>
        <v>0</v>
      </c>
      <c r="AI78" s="5">
        <f>DSS!CJ78</f>
        <v>0</v>
      </c>
      <c r="AJ78" s="5">
        <f>DSS!CK78</f>
        <v>0</v>
      </c>
      <c r="AK78" s="5">
        <f>DSS!CL78</f>
        <v>0</v>
      </c>
      <c r="AL78" s="5">
        <f>DSS!CM78</f>
        <v>0</v>
      </c>
      <c r="AM78">
        <f t="shared" si="30"/>
        <v>0</v>
      </c>
      <c r="AN78" s="5">
        <f t="shared" si="32"/>
        <v>0</v>
      </c>
      <c r="AO78">
        <f t="shared" si="31"/>
        <v>0</v>
      </c>
      <c r="AP78">
        <f t="shared" si="33"/>
        <v>0</v>
      </c>
      <c r="AQ78" s="180">
        <f t="shared" si="40"/>
        <v>0</v>
      </c>
      <c r="AR78" s="180" t="str">
        <f t="shared" si="34"/>
        <v/>
      </c>
      <c r="AS78" s="178"/>
      <c r="AT78" t="str">
        <f t="shared" si="35"/>
        <v/>
      </c>
      <c r="AU78" s="181"/>
      <c r="AV78" t="str">
        <f t="shared" si="36"/>
        <v/>
      </c>
      <c r="AX78" s="180">
        <f t="shared" si="37"/>
        <v>0</v>
      </c>
      <c r="AY78" s="180" t="str">
        <f t="shared" si="38"/>
        <v/>
      </c>
      <c r="BB78" t="str">
        <f t="shared" si="41"/>
        <v/>
      </c>
      <c r="BF78" t="str">
        <f t="shared" si="39"/>
        <v/>
      </c>
      <c r="CK78" s="113" t="str">
        <f>IF(INPUT!A105 = "", "", INPUT!A105)</f>
        <v/>
      </c>
      <c r="CL78" t="str">
        <f>IF(INPUT!A105 = "", "", DSS!S78)</f>
        <v/>
      </c>
      <c r="CM78" t="str">
        <f>IF(INPUT!A105 = "", "",MIN(DSS!F78:G78))</f>
        <v/>
      </c>
      <c r="CN78" t="str">
        <f>IF(INPUT!A105 = "", "",DSS!I78)</f>
        <v/>
      </c>
      <c r="CO78" t="str">
        <f>IF(INPUT!A105 = "", "",DSS!H78)</f>
        <v/>
      </c>
      <c r="CP78" s="112" t="str">
        <f>IF(INPUT!A105 = "", "",AVERAGE(DSS!J78:L78))</f>
        <v/>
      </c>
      <c r="CQ78" s="112"/>
      <c r="CR78" t="str">
        <f>IF(INPUT!A105 = "", "",DSS!T78)</f>
        <v/>
      </c>
      <c r="CS78">
        <v>5</v>
      </c>
      <c r="CT78">
        <v>5</v>
      </c>
      <c r="CU78">
        <v>5</v>
      </c>
      <c r="CV78" s="112">
        <v>5</v>
      </c>
      <c r="CX78" t="str">
        <f>IF(INPUT!B105 = "", "", INPUT!B105)</f>
        <v/>
      </c>
      <c r="CY78" t="str">
        <f>IF(INPUT!B105 = "", "", INPUT!I105)</f>
        <v/>
      </c>
      <c r="CZ78" t="str">
        <f>IF(INPUT!B105 = "", "", INPUT!B105)</f>
        <v/>
      </c>
      <c r="DA78" t="str">
        <f>IF(INPUT!B105 = "", "", DSS!BS78)</f>
        <v/>
      </c>
      <c r="DB78" t="str">
        <v/>
      </c>
      <c r="DC78" t="str">
        <v/>
      </c>
      <c r="DD78" t="str">
        <v/>
      </c>
      <c r="DE78" t="str">
        <v/>
      </c>
      <c r="DF78" s="59" t="str">
        <f>IF(INPUT!B105 = "", "",DB78+DF77)</f>
        <v/>
      </c>
      <c r="DG78" t="str">
        <f>IF(INPUT!B105 = "", "", DB78*DC78+DG77)</f>
        <v/>
      </c>
      <c r="DH78" t="str">
        <f>IF(INPUT!B105 = "", "", DD78+DH77)</f>
        <v/>
      </c>
      <c r="DI78" t="str">
        <f>IF(INPUT!B105 = "", "", DD78*DE78+DI77)</f>
        <v/>
      </c>
      <c r="DJ78" s="210" t="str">
        <f>IF(INPUT!B104 = "", "", DF77/MAX($DF$3:$DF$104))</f>
        <v/>
      </c>
      <c r="DK78" s="210" t="str">
        <f>IF(INPUT!B104 = "", "", DG77/MAX($DG$3:$DG$104))</f>
        <v/>
      </c>
      <c r="DL78" s="210" t="str">
        <f>IF(INPUT!B104 = "", "", DH77/MAX($DH$3:$DH$104))</f>
        <v/>
      </c>
      <c r="DM78" s="210" t="str">
        <f>IF(INPUT!B104 = "", "", DI77/MAX($DI$3:$DI$104))</f>
        <v/>
      </c>
      <c r="DN78" t="str">
        <f>IF(INPUT!B105 = "", "", (DJ79-DJ78)*(DK79+DK78)/2)</f>
        <v/>
      </c>
      <c r="DO78" t="str">
        <f>IF(INPUT!B105 = "", "", (DL79-DL78)*(DM79+DM78)/2)</f>
        <v/>
      </c>
      <c r="DQ78" s="310" t="str">
        <f>IF(INPUT!A105 = "", "", INPUT!B105)</f>
        <v/>
      </c>
      <c r="DR78" t="str">
        <f>IF(INPUT!A105 = "", "", OUTPUT!D79*OUTPUT!L79 +OUTPUT!E79*OUTPUT!N79)</f>
        <v/>
      </c>
      <c r="DS78" t="str">
        <v/>
      </c>
      <c r="DT78" t="str">
        <v/>
      </c>
      <c r="DU78" t="str">
        <f>IF(INPUT!A105 = "", "", DS78+DU77)</f>
        <v/>
      </c>
      <c r="DV78" t="str">
        <f>IF(INPUT!A105 = "", "", DS78*DT78+DV77)</f>
        <v/>
      </c>
      <c r="DW78" s="210" t="str">
        <f>IF(INPUT!A104 = "", "", DU77/MAX($DU$3:$DU$104))</f>
        <v/>
      </c>
      <c r="DX78" s="210" t="str">
        <f>IF(INPUT!B104 = "", "", DV77/MAX($DV$3:$DV$104))</f>
        <v/>
      </c>
      <c r="DY78" s="311" t="str">
        <f>IF(INPUT!A105 = "", "", (DW79-DW78) * (DX79+DX78) / 2 )</f>
        <v/>
      </c>
      <c r="EA78" s="310" t="str">
        <f>IF(INPUT!A105 = "", "", INPUT!B105)</f>
        <v/>
      </c>
      <c r="EB78" t="str">
        <f>IF(INPUT!A105 = "", "", OUTPUT!H79*OUTPUT!L79 + OUTPUT!I79*OUTPUT!R79)</f>
        <v/>
      </c>
      <c r="EC78" t="str">
        <v/>
      </c>
      <c r="ED78" t="str">
        <v/>
      </c>
      <c r="EE78" t="str">
        <f>IF(INPUT!A105 = "", "",EC78 +EE77)</f>
        <v/>
      </c>
      <c r="EF78" t="str">
        <f>IF(INPUT!A105 = "", "",EC78*ED78+EF77)</f>
        <v/>
      </c>
      <c r="EG78" s="210" t="str">
        <f>IF(INPUT!A104 = "", "", EE77/MAX($EE$3:$EE$104))</f>
        <v/>
      </c>
      <c r="EH78" s="210" t="str">
        <f>IF(INPUT!A104 = "", "", EF77/MAX($EF$3:$EF$104))</f>
        <v/>
      </c>
      <c r="EI78" s="311" t="str">
        <f>IF(INPUT!A105 = "", "", (EG79-EG78) * (EH79+EH78) / 2 )</f>
        <v/>
      </c>
      <c r="EK78" s="310" t="str">
        <f>IF(INPUT!A105 = "", "", OUTPUT!E79)</f>
        <v/>
      </c>
      <c r="EL78" t="str">
        <f>IF(INPUT!A105 = "", "", OUTPUT!N79)</f>
        <v/>
      </c>
      <c r="EM78" t="str">
        <v/>
      </c>
      <c r="EN78" t="str">
        <v/>
      </c>
      <c r="EO78" t="str">
        <f>IF(INPUT!A105 = "", "", EM78 + EO77)</f>
        <v/>
      </c>
      <c r="EP78" t="str">
        <f>IF(INPUT!A105 = "", "", EN78*EM78+EP77)</f>
        <v/>
      </c>
      <c r="EQ78" s="210" t="str">
        <f>IF(INPUT!A104 = "", "", EO77/MAX($EO$3:$EO$104))</f>
        <v/>
      </c>
      <c r="ER78" s="210" t="str">
        <f>IF(INPUT!A104 = "", "", EP77/MAX($EP$3:$EP$104))</f>
        <v/>
      </c>
      <c r="ES78" s="311" t="str">
        <f>IF(INPUT!A105 = "", "", (EQ79-EQ78) * (ER79+ER78) / 2 )</f>
        <v/>
      </c>
      <c r="EU78" s="310" t="str">
        <f>IF(INPUT!A105 = "", "", OUTPUT!I79)</f>
        <v/>
      </c>
      <c r="EV78" t="str">
        <f>IF(INPUT!A105 = "", "", OUTPUT!R79)</f>
        <v/>
      </c>
      <c r="EW78" t="str">
        <v/>
      </c>
      <c r="EX78" t="str">
        <v/>
      </c>
      <c r="EY78" t="str">
        <f>IF(INPUT!A105 = "", "", EW78 + EY77)</f>
        <v/>
      </c>
      <c r="EZ78" t="str">
        <f>IF(INPUT!A105 = "", "", EX78*EW78+EZ77)</f>
        <v/>
      </c>
      <c r="FA78" s="210" t="str">
        <f>IF(INPUT!A104 = "", "", EY77/MAX($EY$3:$EY$104))</f>
        <v/>
      </c>
      <c r="FB78" s="210" t="str">
        <f>IF(INPUT!A104 = "", "", EZ77/MAX($EZ$3:$EZ$104))</f>
        <v/>
      </c>
      <c r="FC78" s="311" t="str">
        <f>IF(INPUT!A105 = "", "", (FA79-FA78) * (FB79+FB78) / 2 )</f>
        <v/>
      </c>
      <c r="FE78" s="310" t="str">
        <f>IF(INPUT!A105 = "", "", OUTPUT!E79)</f>
        <v/>
      </c>
      <c r="FF78" t="str">
        <f>IF(INPUT!A105 = "", "", OUTPUT!L79)</f>
        <v/>
      </c>
      <c r="FG78" t="str">
        <v/>
      </c>
      <c r="FH78" t="str">
        <v/>
      </c>
      <c r="FI78" t="str">
        <f>IF(INPUT!A105 = "", "", FG78+FI77)</f>
        <v/>
      </c>
      <c r="FJ78" t="str">
        <f>IF(INPUT!A105 = "", "", FH78*FG78 + FJ77)</f>
        <v/>
      </c>
      <c r="FK78" s="210" t="str">
        <f>IF(INPUT!A104 = "", "", FI77/MAX($FI$3:$FI$103))</f>
        <v/>
      </c>
      <c r="FL78" s="210" t="str">
        <f>IF(INPUT!A104 = "", "", FJ77/MAX($FJ$3:$FJ$103))</f>
        <v/>
      </c>
      <c r="FM78" s="311" t="str">
        <f>IF(INPUT!A105 = "", "", (FK79-FK78) * (FL79+FL78) / 2 )</f>
        <v/>
      </c>
      <c r="FO78" s="310" t="str">
        <f>IF(INPUT!A105 = "", "", OUTPUT!I79)</f>
        <v/>
      </c>
      <c r="FP78" t="str">
        <f>IF(INPUT!A105 = "", "", OUTPUT!L79)</f>
        <v/>
      </c>
      <c r="FQ78" t="str">
        <v/>
      </c>
      <c r="FR78" t="str">
        <v/>
      </c>
      <c r="FS78" t="str">
        <f>IF(INPUT!A105 = "", "", FQ78+FS77)</f>
        <v/>
      </c>
      <c r="FT78" t="str">
        <f>IF(INPUT!A105 = "", "", FR78*FQ78 + FT77)</f>
        <v/>
      </c>
      <c r="FU78" s="210" t="str">
        <f>IF(INPUT!A104 = "", "", FS77/MAX($FS$3:$FS$104))</f>
        <v/>
      </c>
      <c r="FV78" s="210" t="str">
        <f>IF(INPUT!A104 = "", "", FT77/MAX($FT$3:$FT$104))</f>
        <v/>
      </c>
      <c r="FW78" s="311" t="str">
        <f>IF(INPUT!A105 = "", "", (FU79-FU78) * (FV79+FV78) / 2 )</f>
        <v/>
      </c>
      <c r="FY78" s="310" t="str">
        <f>IF(INPUT!A105 = "", "", OUTPUT!L79)</f>
        <v/>
      </c>
      <c r="FZ78" t="str">
        <f>IF(INPUT!A105 = "", "",  OUTPUT!N79 )</f>
        <v/>
      </c>
      <c r="GA78" t="str">
        <f>IF(INPUT!A105 = "", "",  OUTPUT!R79 )</f>
        <v/>
      </c>
      <c r="GB78" s="311" t="str">
        <f>IF(INPUT!A105 = "", "", OUTPUT!M79)</f>
        <v/>
      </c>
      <c r="GC78" t="str">
        <f>IF(INPUT!A105 = "", "", OUTPUT!E79*OUTPUT!L79)</f>
        <v/>
      </c>
      <c r="GD78" t="str">
        <f>IF(INPUT!A105 = "", "", OUTPUT!E79*OUTPUT!N79)</f>
        <v/>
      </c>
      <c r="GE78" s="311" t="str">
        <f>IF(INPUT!A105 = "", "", OUTPUT!E79*OUTPUT!M79)</f>
        <v/>
      </c>
      <c r="GF78" t="str">
        <f>IF(INPUT!A105 = "", "", OUTPUT!I79*OUTPUT!L79)</f>
        <v/>
      </c>
      <c r="GG78" t="str">
        <f>IF(INPUT!A105 = "", "", OUTPUT!I79*OUTPUT!R79)</f>
        <v/>
      </c>
      <c r="GH78" s="311" t="str">
        <f>IF(INPUT!A105 = "", "", OUTPUT!I79*OUTPUT!M79)</f>
        <v/>
      </c>
    </row>
    <row r="79" spans="32:190" x14ac:dyDescent="0.35">
      <c r="AF79" s="5">
        <f>DSS!CG79</f>
        <v>0</v>
      </c>
      <c r="AG79" s="5">
        <f>DSS!CH79</f>
        <v>0</v>
      </c>
      <c r="AH79" s="5">
        <f>DSS!CI79</f>
        <v>0</v>
      </c>
      <c r="AI79" s="5">
        <f>DSS!CJ79</f>
        <v>0</v>
      </c>
      <c r="AJ79" s="5">
        <f>DSS!CK79</f>
        <v>0</v>
      </c>
      <c r="AK79" s="5">
        <f>DSS!CL79</f>
        <v>0</v>
      </c>
      <c r="AL79" s="5">
        <f>DSS!CM79</f>
        <v>0</v>
      </c>
      <c r="AM79">
        <f t="shared" si="30"/>
        <v>0</v>
      </c>
      <c r="AN79" s="5">
        <f t="shared" si="32"/>
        <v>0</v>
      </c>
      <c r="AO79">
        <f t="shared" si="31"/>
        <v>0</v>
      </c>
      <c r="AP79">
        <f t="shared" si="33"/>
        <v>0</v>
      </c>
      <c r="AQ79" s="180">
        <f t="shared" si="40"/>
        <v>0</v>
      </c>
      <c r="AR79" s="180" t="str">
        <f t="shared" si="34"/>
        <v/>
      </c>
      <c r="AS79" s="178"/>
      <c r="AT79" t="str">
        <f t="shared" si="35"/>
        <v/>
      </c>
      <c r="AU79" s="181"/>
      <c r="AV79" t="str">
        <f t="shared" si="36"/>
        <v/>
      </c>
      <c r="AX79" s="180">
        <f t="shared" si="37"/>
        <v>0</v>
      </c>
      <c r="AY79" s="180" t="str">
        <f t="shared" si="38"/>
        <v/>
      </c>
      <c r="BB79" t="str">
        <f t="shared" si="41"/>
        <v/>
      </c>
      <c r="BF79" t="str">
        <f t="shared" si="39"/>
        <v/>
      </c>
      <c r="CK79" s="113" t="str">
        <f>IF(INPUT!A106 = "", "", INPUT!A106)</f>
        <v/>
      </c>
      <c r="CL79" t="str">
        <f>IF(INPUT!A106 = "", "", DSS!S79)</f>
        <v/>
      </c>
      <c r="CM79" t="str">
        <f>IF(INPUT!A106 = "", "",MIN(DSS!F79:G79))</f>
        <v/>
      </c>
      <c r="CN79" t="str">
        <f>IF(INPUT!A106 = "", "",DSS!I79)</f>
        <v/>
      </c>
      <c r="CO79" t="str">
        <f>IF(INPUT!A106 = "", "",DSS!H79)</f>
        <v/>
      </c>
      <c r="CP79" s="112" t="str">
        <f>IF(INPUT!A106 = "", "",AVERAGE(DSS!J79:L79))</f>
        <v/>
      </c>
      <c r="CQ79" s="112"/>
      <c r="CR79" t="str">
        <f>IF(INPUT!A106 = "", "",DSS!T79)</f>
        <v/>
      </c>
      <c r="CS79">
        <v>5</v>
      </c>
      <c r="CT79">
        <v>5</v>
      </c>
      <c r="CU79">
        <v>5</v>
      </c>
      <c r="CV79" s="112">
        <v>5</v>
      </c>
      <c r="CX79" t="str">
        <f>IF(INPUT!B106 = "", "", INPUT!B106)</f>
        <v/>
      </c>
      <c r="CY79" t="str">
        <f>IF(INPUT!B106 = "", "", INPUT!I106)</f>
        <v/>
      </c>
      <c r="CZ79" t="str">
        <f>IF(INPUT!B106 = "", "", INPUT!B106)</f>
        <v/>
      </c>
      <c r="DA79" t="str">
        <f>IF(INPUT!B106 = "", "", DSS!BS79)</f>
        <v/>
      </c>
      <c r="DB79" t="str">
        <v/>
      </c>
      <c r="DC79" t="str">
        <v/>
      </c>
      <c r="DD79" t="str">
        <v/>
      </c>
      <c r="DE79" t="str">
        <v/>
      </c>
      <c r="DF79" s="59" t="str">
        <f>IF(INPUT!B106 = "", "",DB79+DF78)</f>
        <v/>
      </c>
      <c r="DG79" t="str">
        <f>IF(INPUT!B106 = "", "", DB79*DC79+DG78)</f>
        <v/>
      </c>
      <c r="DH79" t="str">
        <f>IF(INPUT!B106 = "", "", DD79+DH78)</f>
        <v/>
      </c>
      <c r="DI79" t="str">
        <f>IF(INPUT!B106 = "", "", DD79*DE79+DI78)</f>
        <v/>
      </c>
      <c r="DJ79" s="210" t="str">
        <f>IF(INPUT!B105 = "", "", DF78/MAX($DF$3:$DF$104))</f>
        <v/>
      </c>
      <c r="DK79" s="210" t="str">
        <f>IF(INPUT!B105 = "", "", DG78/MAX($DG$3:$DG$104))</f>
        <v/>
      </c>
      <c r="DL79" s="210" t="str">
        <f>IF(INPUT!B105 = "", "", DH78/MAX($DH$3:$DH$104))</f>
        <v/>
      </c>
      <c r="DM79" s="210" t="str">
        <f>IF(INPUT!B105 = "", "", DI78/MAX($DI$3:$DI$104))</f>
        <v/>
      </c>
      <c r="DN79" t="str">
        <f>IF(INPUT!B106 = "", "", (DJ80-DJ79)*(DK80+DK79)/2)</f>
        <v/>
      </c>
      <c r="DO79" t="str">
        <f>IF(INPUT!B106 = "", "", (DL80-DL79)*(DM80+DM79)/2)</f>
        <v/>
      </c>
      <c r="DQ79" s="310" t="str">
        <f>IF(INPUT!A106 = "", "", INPUT!B106)</f>
        <v/>
      </c>
      <c r="DR79" t="str">
        <f>IF(INPUT!A106 = "", "", OUTPUT!D80*OUTPUT!L80 +OUTPUT!E80*OUTPUT!N80)</f>
        <v/>
      </c>
      <c r="DS79" t="str">
        <v/>
      </c>
      <c r="DT79" t="str">
        <v/>
      </c>
      <c r="DU79" t="str">
        <f>IF(INPUT!A106 = "", "", DS79+DU78)</f>
        <v/>
      </c>
      <c r="DV79" t="str">
        <f>IF(INPUT!A106 = "", "", DS79*DT79+DV78)</f>
        <v/>
      </c>
      <c r="DW79" s="210" t="str">
        <f>IF(INPUT!A105 = "", "", DU78/MAX($DU$3:$DU$104))</f>
        <v/>
      </c>
      <c r="DX79" s="210" t="str">
        <f>IF(INPUT!B105 = "", "", DV78/MAX($DV$3:$DV$104))</f>
        <v/>
      </c>
      <c r="DY79" s="311" t="str">
        <f>IF(INPUT!A106 = "", "", (DW80-DW79) * (DX80+DX79) / 2 )</f>
        <v/>
      </c>
      <c r="EA79" s="310" t="str">
        <f>IF(INPUT!A106 = "", "", INPUT!B106)</f>
        <v/>
      </c>
      <c r="EB79" t="str">
        <f>IF(INPUT!A106 = "", "", OUTPUT!H80*OUTPUT!L80 + OUTPUT!I80*OUTPUT!R80)</f>
        <v/>
      </c>
      <c r="EC79" t="str">
        <v/>
      </c>
      <c r="ED79" t="str">
        <v/>
      </c>
      <c r="EE79" t="str">
        <f>IF(INPUT!A106 = "", "",EC79 +EE78)</f>
        <v/>
      </c>
      <c r="EF79" t="str">
        <f>IF(INPUT!A106 = "", "",EC79*ED79+EF78)</f>
        <v/>
      </c>
      <c r="EG79" s="210" t="str">
        <f>IF(INPUT!A105 = "", "", EE78/MAX($EE$3:$EE$104))</f>
        <v/>
      </c>
      <c r="EH79" s="210" t="str">
        <f>IF(INPUT!A105 = "", "", EF78/MAX($EF$3:$EF$104))</f>
        <v/>
      </c>
      <c r="EI79" s="311" t="str">
        <f>IF(INPUT!A106 = "", "", (EG80-EG79) * (EH80+EH79) / 2 )</f>
        <v/>
      </c>
      <c r="EK79" s="310" t="str">
        <f>IF(INPUT!A106 = "", "", OUTPUT!E80)</f>
        <v/>
      </c>
      <c r="EL79" t="str">
        <f>IF(INPUT!A106 = "", "", OUTPUT!N80)</f>
        <v/>
      </c>
      <c r="EM79" t="str">
        <v/>
      </c>
      <c r="EN79" t="str">
        <v/>
      </c>
      <c r="EO79" t="str">
        <f>IF(INPUT!A106 = "", "", EM79 + EO78)</f>
        <v/>
      </c>
      <c r="EP79" t="str">
        <f>IF(INPUT!A106 = "", "", EN79*EM79+EP78)</f>
        <v/>
      </c>
      <c r="EQ79" s="210" t="str">
        <f>IF(INPUT!A105 = "", "", EO78/MAX($EO$3:$EO$104))</f>
        <v/>
      </c>
      <c r="ER79" s="210" t="str">
        <f>IF(INPUT!A105 = "", "", EP78/MAX($EP$3:$EP$104))</f>
        <v/>
      </c>
      <c r="ES79" s="311" t="str">
        <f>IF(INPUT!A106 = "", "", (EQ80-EQ79) * (ER80+ER79) / 2 )</f>
        <v/>
      </c>
      <c r="EU79" s="310" t="str">
        <f>IF(INPUT!A106 = "", "", OUTPUT!I80)</f>
        <v/>
      </c>
      <c r="EV79" t="str">
        <f>IF(INPUT!A106 = "", "", OUTPUT!R80)</f>
        <v/>
      </c>
      <c r="EW79" t="str">
        <v/>
      </c>
      <c r="EX79" t="str">
        <v/>
      </c>
      <c r="EY79" t="str">
        <f>IF(INPUT!A106 = "", "", EW79 + EY78)</f>
        <v/>
      </c>
      <c r="EZ79" t="str">
        <f>IF(INPUT!A106 = "", "", EX79*EW79+EZ78)</f>
        <v/>
      </c>
      <c r="FA79" s="210" t="str">
        <f>IF(INPUT!A105 = "", "", EY78/MAX($EY$3:$EY$104))</f>
        <v/>
      </c>
      <c r="FB79" s="210" t="str">
        <f>IF(INPUT!A105 = "", "", EZ78/MAX($EZ$3:$EZ$104))</f>
        <v/>
      </c>
      <c r="FC79" s="311" t="str">
        <f>IF(INPUT!A106 = "", "", (FA80-FA79) * (FB80+FB79) / 2 )</f>
        <v/>
      </c>
      <c r="FE79" s="310" t="str">
        <f>IF(INPUT!A106 = "", "", OUTPUT!E80)</f>
        <v/>
      </c>
      <c r="FF79" t="str">
        <f>IF(INPUT!A106 = "", "", OUTPUT!L80)</f>
        <v/>
      </c>
      <c r="FG79" t="str">
        <v/>
      </c>
      <c r="FH79" t="str">
        <v/>
      </c>
      <c r="FI79" t="str">
        <f>IF(INPUT!A106 = "", "", FG79+FI78)</f>
        <v/>
      </c>
      <c r="FJ79" t="str">
        <f>IF(INPUT!A106 = "", "", FH79*FG79 + FJ78)</f>
        <v/>
      </c>
      <c r="FK79" s="210" t="str">
        <f>IF(INPUT!A105 = "", "", FI78/MAX($FI$3:$FI$103))</f>
        <v/>
      </c>
      <c r="FL79" s="210" t="str">
        <f>IF(INPUT!A105 = "", "", FJ78/MAX($FJ$3:$FJ$103))</f>
        <v/>
      </c>
      <c r="FM79" s="311" t="str">
        <f>IF(INPUT!A106 = "", "", (FK80-FK79) * (FL80+FL79) / 2 )</f>
        <v/>
      </c>
      <c r="FO79" s="310" t="str">
        <f>IF(INPUT!A106 = "", "", OUTPUT!I80)</f>
        <v/>
      </c>
      <c r="FP79" t="str">
        <f>IF(INPUT!A106 = "", "", OUTPUT!L80)</f>
        <v/>
      </c>
      <c r="FQ79" t="str">
        <v/>
      </c>
      <c r="FR79" t="str">
        <v/>
      </c>
      <c r="FS79" t="str">
        <f>IF(INPUT!A106 = "", "", FQ79+FS78)</f>
        <v/>
      </c>
      <c r="FT79" t="str">
        <f>IF(INPUT!A106 = "", "", FR79*FQ79 + FT78)</f>
        <v/>
      </c>
      <c r="FU79" s="210" t="str">
        <f>IF(INPUT!A105 = "", "", FS78/MAX($FS$3:$FS$104))</f>
        <v/>
      </c>
      <c r="FV79" s="210" t="str">
        <f>IF(INPUT!A105 = "", "", FT78/MAX($FT$3:$FT$104))</f>
        <v/>
      </c>
      <c r="FW79" s="311" t="str">
        <f>IF(INPUT!A106 = "", "", (FU80-FU79) * (FV80+FV79) / 2 )</f>
        <v/>
      </c>
      <c r="FY79" s="310" t="str">
        <f>IF(INPUT!A106 = "", "", OUTPUT!L80)</f>
        <v/>
      </c>
      <c r="FZ79" t="str">
        <f>IF(INPUT!A106 = "", "",  OUTPUT!N80 )</f>
        <v/>
      </c>
      <c r="GA79" t="str">
        <f>IF(INPUT!A106 = "", "",  OUTPUT!R80 )</f>
        <v/>
      </c>
      <c r="GB79" s="311" t="str">
        <f>IF(INPUT!A106 = "", "", OUTPUT!M80)</f>
        <v/>
      </c>
      <c r="GC79" t="str">
        <f>IF(INPUT!A106 = "", "", OUTPUT!E80*OUTPUT!L80)</f>
        <v/>
      </c>
      <c r="GD79" t="str">
        <f>IF(INPUT!A106 = "", "", OUTPUT!E80*OUTPUT!N80)</f>
        <v/>
      </c>
      <c r="GE79" s="311" t="str">
        <f>IF(INPUT!A106 = "", "", OUTPUT!E80*OUTPUT!M80)</f>
        <v/>
      </c>
      <c r="GF79" t="str">
        <f>IF(INPUT!A106 = "", "", OUTPUT!I80*OUTPUT!L80)</f>
        <v/>
      </c>
      <c r="GG79" t="str">
        <f>IF(INPUT!A106 = "", "", OUTPUT!I80*OUTPUT!R80)</f>
        <v/>
      </c>
      <c r="GH79" s="311" t="str">
        <f>IF(INPUT!A106 = "", "", OUTPUT!I80*OUTPUT!M80)</f>
        <v/>
      </c>
    </row>
    <row r="80" spans="32:190" x14ac:dyDescent="0.35">
      <c r="AF80" s="5">
        <f>DSS!CG80</f>
        <v>0</v>
      </c>
      <c r="AG80" s="5">
        <f>DSS!CH80</f>
        <v>0</v>
      </c>
      <c r="AH80" s="5">
        <f>DSS!CI80</f>
        <v>0</v>
      </c>
      <c r="AI80" s="5">
        <f>DSS!CJ80</f>
        <v>0</v>
      </c>
      <c r="AJ80" s="5">
        <f>DSS!CK80</f>
        <v>0</v>
      </c>
      <c r="AK80" s="5">
        <f>DSS!CL80</f>
        <v>0</v>
      </c>
      <c r="AL80" s="5">
        <f>DSS!CM80</f>
        <v>0</v>
      </c>
      <c r="AM80">
        <f t="shared" si="30"/>
        <v>0</v>
      </c>
      <c r="AN80" s="5">
        <f t="shared" si="32"/>
        <v>0</v>
      </c>
      <c r="AO80">
        <f t="shared" si="31"/>
        <v>0</v>
      </c>
      <c r="AP80">
        <f t="shared" si="33"/>
        <v>0</v>
      </c>
      <c r="AQ80" s="180">
        <f t="shared" si="40"/>
        <v>0</v>
      </c>
      <c r="AR80" s="180" t="str">
        <f t="shared" si="34"/>
        <v/>
      </c>
      <c r="AS80" s="178"/>
      <c r="AT80" t="str">
        <f t="shared" si="35"/>
        <v/>
      </c>
      <c r="AU80" s="181"/>
      <c r="AV80" t="str">
        <f t="shared" si="36"/>
        <v/>
      </c>
      <c r="AX80" s="180">
        <f t="shared" si="37"/>
        <v>0</v>
      </c>
      <c r="AY80" s="180" t="str">
        <f t="shared" si="38"/>
        <v/>
      </c>
      <c r="BB80" t="str">
        <f t="shared" si="41"/>
        <v/>
      </c>
      <c r="BF80" t="str">
        <f t="shared" si="39"/>
        <v/>
      </c>
      <c r="CK80" s="113" t="str">
        <f>IF(INPUT!A107 = "", "", INPUT!A107)</f>
        <v/>
      </c>
      <c r="CL80" t="str">
        <f>IF(INPUT!A107 = "", "", DSS!S80)</f>
        <v/>
      </c>
      <c r="CM80" t="str">
        <f>IF(INPUT!A107 = "", "",MIN(DSS!F80:G80))</f>
        <v/>
      </c>
      <c r="CN80" t="str">
        <f>IF(INPUT!A107 = "", "",DSS!I80)</f>
        <v/>
      </c>
      <c r="CO80" t="str">
        <f>IF(INPUT!A107 = "", "",DSS!H80)</f>
        <v/>
      </c>
      <c r="CP80" s="112" t="str">
        <f>IF(INPUT!A107 = "", "",AVERAGE(DSS!J80:L80))</f>
        <v/>
      </c>
      <c r="CQ80" s="112"/>
      <c r="CR80" t="str">
        <f>IF(INPUT!A107 = "", "",DSS!T80)</f>
        <v/>
      </c>
      <c r="CS80">
        <v>5</v>
      </c>
      <c r="CT80">
        <v>5</v>
      </c>
      <c r="CU80">
        <v>5</v>
      </c>
      <c r="CV80" s="112">
        <v>5</v>
      </c>
      <c r="CX80" t="str">
        <f>IF(INPUT!B107 = "", "", INPUT!B107)</f>
        <v/>
      </c>
      <c r="CY80" t="str">
        <f>IF(INPUT!B107 = "", "", INPUT!I107)</f>
        <v/>
      </c>
      <c r="CZ80" t="str">
        <f>IF(INPUT!B107 = "", "", INPUT!B107)</f>
        <v/>
      </c>
      <c r="DA80" t="str">
        <f>IF(INPUT!B107 = "", "", DSS!BS80)</f>
        <v/>
      </c>
      <c r="DB80" t="str">
        <v/>
      </c>
      <c r="DC80" t="str">
        <v/>
      </c>
      <c r="DD80" t="str">
        <v/>
      </c>
      <c r="DE80" t="str">
        <v/>
      </c>
      <c r="DF80" s="59" t="str">
        <f>IF(INPUT!B107 = "", "",DB80+DF79)</f>
        <v/>
      </c>
      <c r="DG80" t="str">
        <f>IF(INPUT!B107 = "", "", DB80*DC80+DG79)</f>
        <v/>
      </c>
      <c r="DH80" t="str">
        <f>IF(INPUT!B107 = "", "", DD80+DH79)</f>
        <v/>
      </c>
      <c r="DI80" t="str">
        <f>IF(INPUT!B107 = "", "", DD80*DE80+DI79)</f>
        <v/>
      </c>
      <c r="DJ80" s="210" t="str">
        <f>IF(INPUT!B106 = "", "", DF79/MAX($DF$3:$DF$104))</f>
        <v/>
      </c>
      <c r="DK80" s="210" t="str">
        <f>IF(INPUT!B106 = "", "", DG79/MAX($DG$3:$DG$104))</f>
        <v/>
      </c>
      <c r="DL80" s="210" t="str">
        <f>IF(INPUT!B106 = "", "", DH79/MAX($DH$3:$DH$104))</f>
        <v/>
      </c>
      <c r="DM80" s="210" t="str">
        <f>IF(INPUT!B106 = "", "", DI79/MAX($DI$3:$DI$104))</f>
        <v/>
      </c>
      <c r="DN80" t="str">
        <f>IF(INPUT!B107 = "", "", (DJ81-DJ80)*(DK81+DK80)/2)</f>
        <v/>
      </c>
      <c r="DO80" t="str">
        <f>IF(INPUT!B107 = "", "", (DL81-DL80)*(DM81+DM80)/2)</f>
        <v/>
      </c>
      <c r="DQ80" s="310" t="str">
        <f>IF(INPUT!A107 = "", "", INPUT!B107)</f>
        <v/>
      </c>
      <c r="DR80" t="str">
        <f>IF(INPUT!A107 = "", "", OUTPUT!D81*OUTPUT!L81 +OUTPUT!E81*OUTPUT!N81)</f>
        <v/>
      </c>
      <c r="DS80" t="str">
        <v/>
      </c>
      <c r="DT80" t="str">
        <v/>
      </c>
      <c r="DU80" t="str">
        <f>IF(INPUT!A107 = "", "", DS80+DU79)</f>
        <v/>
      </c>
      <c r="DV80" t="str">
        <f>IF(INPUT!A107 = "", "", DS80*DT80+DV79)</f>
        <v/>
      </c>
      <c r="DW80" s="210" t="str">
        <f>IF(INPUT!A106 = "", "", DU79/MAX($DU$3:$DU$104))</f>
        <v/>
      </c>
      <c r="DX80" s="210" t="str">
        <f>IF(INPUT!B106 = "", "", DV79/MAX($DV$3:$DV$104))</f>
        <v/>
      </c>
      <c r="DY80" s="311" t="str">
        <f>IF(INPUT!A107 = "", "", (DW81-DW80) * (DX81+DX80) / 2 )</f>
        <v/>
      </c>
      <c r="EA80" s="310" t="str">
        <f>IF(INPUT!A107 = "", "", INPUT!B107)</f>
        <v/>
      </c>
      <c r="EB80" t="str">
        <f>IF(INPUT!A107 = "", "", OUTPUT!H81*OUTPUT!L81 + OUTPUT!I81*OUTPUT!R81)</f>
        <v/>
      </c>
      <c r="EC80" t="str">
        <v/>
      </c>
      <c r="ED80" t="str">
        <v/>
      </c>
      <c r="EE80" t="str">
        <f>IF(INPUT!A107 = "", "",EC80 +EE79)</f>
        <v/>
      </c>
      <c r="EF80" t="str">
        <f>IF(INPUT!A107 = "", "",EC80*ED80+EF79)</f>
        <v/>
      </c>
      <c r="EG80" s="210" t="str">
        <f>IF(INPUT!A106 = "", "", EE79/MAX($EE$3:$EE$104))</f>
        <v/>
      </c>
      <c r="EH80" s="210" t="str">
        <f>IF(INPUT!A106 = "", "", EF79/MAX($EF$3:$EF$104))</f>
        <v/>
      </c>
      <c r="EI80" s="311" t="str">
        <f>IF(INPUT!A107 = "", "", (EG81-EG80) * (EH81+EH80) / 2 )</f>
        <v/>
      </c>
      <c r="EK80" s="310" t="str">
        <f>IF(INPUT!A107 = "", "", OUTPUT!E81)</f>
        <v/>
      </c>
      <c r="EL80" t="str">
        <f>IF(INPUT!A107 = "", "", OUTPUT!N81)</f>
        <v/>
      </c>
      <c r="EM80" t="str">
        <v/>
      </c>
      <c r="EN80" t="str">
        <v/>
      </c>
      <c r="EO80" t="str">
        <f>IF(INPUT!A107 = "", "", EM80 + EO79)</f>
        <v/>
      </c>
      <c r="EP80" t="str">
        <f>IF(INPUT!A107 = "", "", EN80*EM80+EP79)</f>
        <v/>
      </c>
      <c r="EQ80" s="210" t="str">
        <f>IF(INPUT!A106 = "", "", EO79/MAX($EO$3:$EO$104))</f>
        <v/>
      </c>
      <c r="ER80" s="210" t="str">
        <f>IF(INPUT!A106 = "", "", EP79/MAX($EP$3:$EP$104))</f>
        <v/>
      </c>
      <c r="ES80" s="311" t="str">
        <f>IF(INPUT!A107 = "", "", (EQ81-EQ80) * (ER81+ER80) / 2 )</f>
        <v/>
      </c>
      <c r="EU80" s="310" t="str">
        <f>IF(INPUT!A107 = "", "", OUTPUT!I81)</f>
        <v/>
      </c>
      <c r="EV80" t="str">
        <f>IF(INPUT!A107 = "", "", OUTPUT!R81)</f>
        <v/>
      </c>
      <c r="EW80" t="str">
        <v/>
      </c>
      <c r="EX80" t="str">
        <v/>
      </c>
      <c r="EY80" t="str">
        <f>IF(INPUT!A107 = "", "", EW80 + EY79)</f>
        <v/>
      </c>
      <c r="EZ80" t="str">
        <f>IF(INPUT!A107 = "", "", EX80*EW80+EZ79)</f>
        <v/>
      </c>
      <c r="FA80" s="210" t="str">
        <f>IF(INPUT!A106 = "", "", EY79/MAX($EY$3:$EY$104))</f>
        <v/>
      </c>
      <c r="FB80" s="210" t="str">
        <f>IF(INPUT!A106 = "", "", EZ79/MAX($EZ$3:$EZ$104))</f>
        <v/>
      </c>
      <c r="FC80" s="311" t="str">
        <f>IF(INPUT!A107 = "", "", (FA81-FA80) * (FB81+FB80) / 2 )</f>
        <v/>
      </c>
      <c r="FE80" s="310" t="str">
        <f>IF(INPUT!A107 = "", "", OUTPUT!E81)</f>
        <v/>
      </c>
      <c r="FF80" t="str">
        <f>IF(INPUT!A107 = "", "", OUTPUT!L81)</f>
        <v/>
      </c>
      <c r="FG80" t="str">
        <v/>
      </c>
      <c r="FH80" t="str">
        <v/>
      </c>
      <c r="FI80" t="str">
        <f>IF(INPUT!A107 = "", "", FG80+FI79)</f>
        <v/>
      </c>
      <c r="FJ80" t="str">
        <f>IF(INPUT!A107 = "", "", FH80*FG80 + FJ79)</f>
        <v/>
      </c>
      <c r="FK80" s="210" t="str">
        <f>IF(INPUT!A106 = "", "", FI79/MAX($FI$3:$FI$103))</f>
        <v/>
      </c>
      <c r="FL80" s="210" t="str">
        <f>IF(INPUT!A106 = "", "", FJ79/MAX($FJ$3:$FJ$103))</f>
        <v/>
      </c>
      <c r="FM80" s="311" t="str">
        <f>IF(INPUT!A107 = "", "", (FK81-FK80) * (FL81+FL80) / 2 )</f>
        <v/>
      </c>
      <c r="FO80" s="310" t="str">
        <f>IF(INPUT!A107 = "", "", OUTPUT!I81)</f>
        <v/>
      </c>
      <c r="FP80" t="str">
        <f>IF(INPUT!A107 = "", "", OUTPUT!L81)</f>
        <v/>
      </c>
      <c r="FQ80" t="str">
        <v/>
      </c>
      <c r="FR80" t="str">
        <v/>
      </c>
      <c r="FS80" t="str">
        <f>IF(INPUT!A107 = "", "", FQ80+FS79)</f>
        <v/>
      </c>
      <c r="FT80" t="str">
        <f>IF(INPUT!A107 = "", "", FR80*FQ80 + FT79)</f>
        <v/>
      </c>
      <c r="FU80" s="210" t="str">
        <f>IF(INPUT!A106 = "", "", FS79/MAX($FS$3:$FS$104))</f>
        <v/>
      </c>
      <c r="FV80" s="210" t="str">
        <f>IF(INPUT!A106 = "", "", FT79/MAX($FT$3:$FT$104))</f>
        <v/>
      </c>
      <c r="FW80" s="311" t="str">
        <f>IF(INPUT!A107 = "", "", (FU81-FU80) * (FV81+FV80) / 2 )</f>
        <v/>
      </c>
      <c r="FY80" s="310" t="str">
        <f>IF(INPUT!A107 = "", "", OUTPUT!L81)</f>
        <v/>
      </c>
      <c r="FZ80" t="str">
        <f>IF(INPUT!A107 = "", "",  OUTPUT!N81 )</f>
        <v/>
      </c>
      <c r="GA80" t="str">
        <f>IF(INPUT!A107 = "", "",  OUTPUT!R81 )</f>
        <v/>
      </c>
      <c r="GB80" s="311" t="str">
        <f>IF(INPUT!A107 = "", "", OUTPUT!M81)</f>
        <v/>
      </c>
      <c r="GC80" t="str">
        <f>IF(INPUT!A107 = "", "", OUTPUT!E81*OUTPUT!L81)</f>
        <v/>
      </c>
      <c r="GD80" t="str">
        <f>IF(INPUT!A107 = "", "", OUTPUT!E81*OUTPUT!N81)</f>
        <v/>
      </c>
      <c r="GE80" s="311" t="str">
        <f>IF(INPUT!A107 = "", "", OUTPUT!E81*OUTPUT!M81)</f>
        <v/>
      </c>
      <c r="GF80" t="str">
        <f>IF(INPUT!A107 = "", "", OUTPUT!I81*OUTPUT!L81)</f>
        <v/>
      </c>
      <c r="GG80" t="str">
        <f>IF(INPUT!A107 = "", "", OUTPUT!I81*OUTPUT!R81)</f>
        <v/>
      </c>
      <c r="GH80" s="311" t="str">
        <f>IF(INPUT!A107 = "", "", OUTPUT!I81*OUTPUT!M81)</f>
        <v/>
      </c>
    </row>
    <row r="81" spans="15:190" x14ac:dyDescent="0.35">
      <c r="AF81" s="5">
        <f>DSS!CG81</f>
        <v>0</v>
      </c>
      <c r="AG81" s="5">
        <f>DSS!CH81</f>
        <v>0</v>
      </c>
      <c r="AH81" s="5">
        <f>DSS!CI81</f>
        <v>0</v>
      </c>
      <c r="AI81" s="5">
        <f>DSS!CJ81</f>
        <v>0</v>
      </c>
      <c r="AJ81" s="5">
        <f>DSS!CK81</f>
        <v>0</v>
      </c>
      <c r="AK81" s="5">
        <f>DSS!CL81</f>
        <v>0</v>
      </c>
      <c r="AL81" s="5">
        <f>DSS!CM81</f>
        <v>0</v>
      </c>
      <c r="AM81">
        <f t="shared" si="30"/>
        <v>0</v>
      </c>
      <c r="AN81" s="5">
        <f t="shared" si="32"/>
        <v>0</v>
      </c>
      <c r="AO81">
        <f t="shared" si="31"/>
        <v>0</v>
      </c>
      <c r="AP81">
        <f t="shared" si="33"/>
        <v>0</v>
      </c>
      <c r="AQ81" s="180">
        <f t="shared" si="40"/>
        <v>0</v>
      </c>
      <c r="AR81" s="180" t="str">
        <f t="shared" si="34"/>
        <v/>
      </c>
      <c r="AS81" s="178"/>
      <c r="AT81" t="str">
        <f t="shared" si="35"/>
        <v/>
      </c>
      <c r="AU81" s="181"/>
      <c r="AV81" t="str">
        <f t="shared" si="36"/>
        <v/>
      </c>
      <c r="AX81" s="180">
        <f t="shared" si="37"/>
        <v>0</v>
      </c>
      <c r="AY81" s="180" t="str">
        <f t="shared" si="38"/>
        <v/>
      </c>
      <c r="BB81" t="str">
        <f t="shared" si="41"/>
        <v/>
      </c>
      <c r="BF81" t="str">
        <f t="shared" si="39"/>
        <v/>
      </c>
      <c r="CK81" s="113" t="str">
        <f>IF(INPUT!A108 = "", "", INPUT!A108)</f>
        <v/>
      </c>
      <c r="CL81" t="str">
        <f>IF(INPUT!A108 = "", "", DSS!S81)</f>
        <v/>
      </c>
      <c r="CM81" t="str">
        <f>IF(INPUT!A108 = "", "",MIN(DSS!F81:G81))</f>
        <v/>
      </c>
      <c r="CN81" t="str">
        <f>IF(INPUT!A108 = "", "",DSS!I81)</f>
        <v/>
      </c>
      <c r="CO81" t="str">
        <f>IF(INPUT!A108 = "", "",DSS!H81)</f>
        <v/>
      </c>
      <c r="CP81" s="112" t="str">
        <f>IF(INPUT!A108 = "", "",AVERAGE(DSS!J81:L81))</f>
        <v/>
      </c>
      <c r="CQ81" s="112"/>
      <c r="CR81" t="str">
        <f>IF(INPUT!A108 = "", "",DSS!T81)</f>
        <v/>
      </c>
      <c r="CS81">
        <v>5</v>
      </c>
      <c r="CT81">
        <v>5</v>
      </c>
      <c r="CU81">
        <v>5</v>
      </c>
      <c r="CV81" s="112">
        <v>5</v>
      </c>
      <c r="CX81" t="str">
        <f>IF(INPUT!B108 = "", "", INPUT!B108)</f>
        <v/>
      </c>
      <c r="CY81" t="str">
        <f>IF(INPUT!B108 = "", "", INPUT!I108)</f>
        <v/>
      </c>
      <c r="CZ81" t="str">
        <f>IF(INPUT!B108 = "", "", INPUT!B108)</f>
        <v/>
      </c>
      <c r="DA81" t="str">
        <f>IF(INPUT!B108 = "", "", DSS!BS81)</f>
        <v/>
      </c>
      <c r="DB81" t="str">
        <v/>
      </c>
      <c r="DC81" t="str">
        <v/>
      </c>
      <c r="DD81" t="str">
        <v/>
      </c>
      <c r="DE81" t="str">
        <v/>
      </c>
      <c r="DF81" s="59" t="str">
        <f>IF(INPUT!B108 = "", "",DB81+DF80)</f>
        <v/>
      </c>
      <c r="DG81" t="str">
        <f>IF(INPUT!B108 = "", "", DB81*DC81+DG80)</f>
        <v/>
      </c>
      <c r="DH81" t="str">
        <f>IF(INPUT!B108 = "", "", DD81+DH80)</f>
        <v/>
      </c>
      <c r="DI81" t="str">
        <f>IF(INPUT!B108 = "", "", DD81*DE81+DI80)</f>
        <v/>
      </c>
      <c r="DJ81" s="210" t="str">
        <f>IF(INPUT!B107 = "", "", DF80/MAX($DF$3:$DF$104))</f>
        <v/>
      </c>
      <c r="DK81" s="210" t="str">
        <f>IF(INPUT!B107 = "", "", DG80/MAX($DG$3:$DG$104))</f>
        <v/>
      </c>
      <c r="DL81" s="210" t="str">
        <f>IF(INPUT!B107 = "", "", DH80/MAX($DH$3:$DH$104))</f>
        <v/>
      </c>
      <c r="DM81" s="210" t="str">
        <f>IF(INPUT!B107 = "", "", DI80/MAX($DI$3:$DI$104))</f>
        <v/>
      </c>
      <c r="DN81" t="str">
        <f>IF(INPUT!B108 = "", "", (DJ82-DJ81)*(DK82+DK81)/2)</f>
        <v/>
      </c>
      <c r="DO81" t="str">
        <f>IF(INPUT!B108 = "", "", (DL82-DL81)*(DM82+DM81)/2)</f>
        <v/>
      </c>
      <c r="DQ81" s="310" t="str">
        <f>IF(INPUT!A108 = "", "", INPUT!B108)</f>
        <v/>
      </c>
      <c r="DR81" t="str">
        <f>IF(INPUT!A108 = "", "", OUTPUT!D82*OUTPUT!L82 +OUTPUT!E82*OUTPUT!N82)</f>
        <v/>
      </c>
      <c r="DS81" t="str">
        <v/>
      </c>
      <c r="DT81" t="str">
        <v/>
      </c>
      <c r="DU81" t="str">
        <f>IF(INPUT!A108 = "", "", DS81+DU80)</f>
        <v/>
      </c>
      <c r="DV81" t="str">
        <f>IF(INPUT!A108 = "", "", DS81*DT81+DV80)</f>
        <v/>
      </c>
      <c r="DW81" s="210" t="str">
        <f>IF(INPUT!A107 = "", "", DU80/MAX($DU$3:$DU$104))</f>
        <v/>
      </c>
      <c r="DX81" s="210" t="str">
        <f>IF(INPUT!B107 = "", "", DV80/MAX($DV$3:$DV$104))</f>
        <v/>
      </c>
      <c r="DY81" s="311" t="str">
        <f>IF(INPUT!A108 = "", "", (DW82-DW81) * (DX82+DX81) / 2 )</f>
        <v/>
      </c>
      <c r="EA81" s="310" t="str">
        <f>IF(INPUT!A108 = "", "", INPUT!B108)</f>
        <v/>
      </c>
      <c r="EB81" t="str">
        <f>IF(INPUT!A108 = "", "", OUTPUT!H82*OUTPUT!L82 + OUTPUT!I82*OUTPUT!R82)</f>
        <v/>
      </c>
      <c r="EC81" t="str">
        <v/>
      </c>
      <c r="ED81" t="str">
        <v/>
      </c>
      <c r="EE81" t="str">
        <f>IF(INPUT!A108 = "", "",EC81 +EE80)</f>
        <v/>
      </c>
      <c r="EF81" t="str">
        <f>IF(INPUT!A108 = "", "",EC81*ED81+EF80)</f>
        <v/>
      </c>
      <c r="EG81" s="210" t="str">
        <f>IF(INPUT!A107 = "", "", EE80/MAX($EE$3:$EE$104))</f>
        <v/>
      </c>
      <c r="EH81" s="210" t="str">
        <f>IF(INPUT!A107 = "", "", EF80/MAX($EF$3:$EF$104))</f>
        <v/>
      </c>
      <c r="EI81" s="311" t="str">
        <f>IF(INPUT!A108 = "", "", (EG82-EG81) * (EH82+EH81) / 2 )</f>
        <v/>
      </c>
      <c r="EK81" s="310" t="str">
        <f>IF(INPUT!A108 = "", "", OUTPUT!E82)</f>
        <v/>
      </c>
      <c r="EL81" t="str">
        <f>IF(INPUT!A108 = "", "", OUTPUT!N82)</f>
        <v/>
      </c>
      <c r="EM81" t="str">
        <v/>
      </c>
      <c r="EN81" t="str">
        <v/>
      </c>
      <c r="EO81" t="str">
        <f>IF(INPUT!A108 = "", "", EM81 + EO80)</f>
        <v/>
      </c>
      <c r="EP81" t="str">
        <f>IF(INPUT!A108 = "", "", EN81*EM81+EP80)</f>
        <v/>
      </c>
      <c r="EQ81" s="210" t="str">
        <f>IF(INPUT!A107 = "", "", EO80/MAX($EO$3:$EO$104))</f>
        <v/>
      </c>
      <c r="ER81" s="210" t="str">
        <f>IF(INPUT!A107 = "", "", EP80/MAX($EP$3:$EP$104))</f>
        <v/>
      </c>
      <c r="ES81" s="311" t="str">
        <f>IF(INPUT!A108 = "", "", (EQ82-EQ81) * (ER82+ER81) / 2 )</f>
        <v/>
      </c>
      <c r="EU81" s="310" t="str">
        <f>IF(INPUT!A108 = "", "", OUTPUT!I82)</f>
        <v/>
      </c>
      <c r="EV81" t="str">
        <f>IF(INPUT!A108 = "", "", OUTPUT!R82)</f>
        <v/>
      </c>
      <c r="EW81" t="str">
        <v/>
      </c>
      <c r="EX81" t="str">
        <v/>
      </c>
      <c r="EY81" t="str">
        <f>IF(INPUT!A108 = "", "", EW81 + EY80)</f>
        <v/>
      </c>
      <c r="EZ81" t="str">
        <f>IF(INPUT!A108 = "", "", EX81*EW81+EZ80)</f>
        <v/>
      </c>
      <c r="FA81" s="210" t="str">
        <f>IF(INPUT!A107 = "", "", EY80/MAX($EY$3:$EY$104))</f>
        <v/>
      </c>
      <c r="FB81" s="210" t="str">
        <f>IF(INPUT!A107 = "", "", EZ80/MAX($EZ$3:$EZ$104))</f>
        <v/>
      </c>
      <c r="FC81" s="311" t="str">
        <f>IF(INPUT!A108 = "", "", (FA82-FA81) * (FB82+FB81) / 2 )</f>
        <v/>
      </c>
      <c r="FE81" s="310" t="str">
        <f>IF(INPUT!A108 = "", "", OUTPUT!E82)</f>
        <v/>
      </c>
      <c r="FF81" t="str">
        <f>IF(INPUT!A108 = "", "", OUTPUT!L82)</f>
        <v/>
      </c>
      <c r="FG81" t="str">
        <v/>
      </c>
      <c r="FH81" t="str">
        <v/>
      </c>
      <c r="FI81" t="str">
        <f>IF(INPUT!A108 = "", "", FG81+FI80)</f>
        <v/>
      </c>
      <c r="FJ81" t="str">
        <f>IF(INPUT!A108 = "", "", FH81*FG81 + FJ80)</f>
        <v/>
      </c>
      <c r="FK81" s="210" t="str">
        <f>IF(INPUT!A107 = "", "", FI80/MAX($FI$3:$FI$103))</f>
        <v/>
      </c>
      <c r="FL81" s="210" t="str">
        <f>IF(INPUT!A107 = "", "", FJ80/MAX($FJ$3:$FJ$103))</f>
        <v/>
      </c>
      <c r="FM81" s="311" t="str">
        <f>IF(INPUT!A108 = "", "", (FK82-FK81) * (FL82+FL81) / 2 )</f>
        <v/>
      </c>
      <c r="FO81" s="310" t="str">
        <f>IF(INPUT!A108 = "", "", OUTPUT!I82)</f>
        <v/>
      </c>
      <c r="FP81" t="str">
        <f>IF(INPUT!A108 = "", "", OUTPUT!L82)</f>
        <v/>
      </c>
      <c r="FQ81" t="str">
        <v/>
      </c>
      <c r="FR81" t="str">
        <v/>
      </c>
      <c r="FS81" t="str">
        <f>IF(INPUT!A108 = "", "", FQ81+FS80)</f>
        <v/>
      </c>
      <c r="FT81" t="str">
        <f>IF(INPUT!A108 = "", "", FR81*FQ81 + FT80)</f>
        <v/>
      </c>
      <c r="FU81" s="210" t="str">
        <f>IF(INPUT!A107 = "", "", FS80/MAX($FS$3:$FS$104))</f>
        <v/>
      </c>
      <c r="FV81" s="210" t="str">
        <f>IF(INPUT!A107 = "", "", FT80/MAX($FT$3:$FT$104))</f>
        <v/>
      </c>
      <c r="FW81" s="311" t="str">
        <f>IF(INPUT!A108 = "", "", (FU82-FU81) * (FV82+FV81) / 2 )</f>
        <v/>
      </c>
      <c r="FY81" s="310" t="str">
        <f>IF(INPUT!A108 = "", "", OUTPUT!L82)</f>
        <v/>
      </c>
      <c r="FZ81" t="str">
        <f>IF(INPUT!A108 = "", "",  OUTPUT!N82 )</f>
        <v/>
      </c>
      <c r="GA81" t="str">
        <f>IF(INPUT!A108 = "", "",  OUTPUT!R82 )</f>
        <v/>
      </c>
      <c r="GB81" s="311" t="str">
        <f>IF(INPUT!A108 = "", "", OUTPUT!M82)</f>
        <v/>
      </c>
      <c r="GC81" t="str">
        <f>IF(INPUT!A108 = "", "", OUTPUT!E82*OUTPUT!L82)</f>
        <v/>
      </c>
      <c r="GD81" t="str">
        <f>IF(INPUT!A108 = "", "", OUTPUT!E82*OUTPUT!N82)</f>
        <v/>
      </c>
      <c r="GE81" s="311" t="str">
        <f>IF(INPUT!A108 = "", "", OUTPUT!E82*OUTPUT!M82)</f>
        <v/>
      </c>
      <c r="GF81" t="str">
        <f>IF(INPUT!A108 = "", "", OUTPUT!I82*OUTPUT!L82)</f>
        <v/>
      </c>
      <c r="GG81" t="str">
        <f>IF(INPUT!A108 = "", "", OUTPUT!I82*OUTPUT!R82)</f>
        <v/>
      </c>
      <c r="GH81" s="311" t="str">
        <f>IF(INPUT!A108 = "", "", OUTPUT!I82*OUTPUT!M82)</f>
        <v/>
      </c>
    </row>
    <row r="82" spans="15:190" x14ac:dyDescent="0.35">
      <c r="AF82" s="5">
        <f>DSS!CG82</f>
        <v>0</v>
      </c>
      <c r="AG82" s="5">
        <f>DSS!CH82</f>
        <v>0</v>
      </c>
      <c r="AH82" s="5">
        <f>DSS!CI82</f>
        <v>0</v>
      </c>
      <c r="AI82" s="5">
        <f>DSS!CJ82</f>
        <v>0</v>
      </c>
      <c r="AJ82" s="5">
        <f>DSS!CK82</f>
        <v>0</v>
      </c>
      <c r="AK82" s="5">
        <f>DSS!CL82</f>
        <v>0</v>
      </c>
      <c r="AL82" s="5">
        <f>DSS!CM82</f>
        <v>0</v>
      </c>
      <c r="AM82">
        <f t="shared" si="30"/>
        <v>0</v>
      </c>
      <c r="AN82" s="5">
        <f t="shared" si="32"/>
        <v>0</v>
      </c>
      <c r="AO82">
        <f t="shared" si="31"/>
        <v>0</v>
      </c>
      <c r="AP82">
        <f t="shared" si="33"/>
        <v>0</v>
      </c>
      <c r="AQ82" s="180">
        <f t="shared" si="40"/>
        <v>0</v>
      </c>
      <c r="AR82" s="180" t="str">
        <f t="shared" si="34"/>
        <v/>
      </c>
      <c r="AS82" s="178"/>
      <c r="AT82" t="str">
        <f t="shared" si="35"/>
        <v/>
      </c>
      <c r="AU82" s="181"/>
      <c r="AV82" t="str">
        <f t="shared" si="36"/>
        <v/>
      </c>
      <c r="AX82" s="180">
        <f t="shared" si="37"/>
        <v>0</v>
      </c>
      <c r="AY82" s="180" t="str">
        <f t="shared" si="38"/>
        <v/>
      </c>
      <c r="BB82" t="str">
        <f t="shared" si="41"/>
        <v/>
      </c>
      <c r="BF82" t="str">
        <f t="shared" si="39"/>
        <v/>
      </c>
      <c r="CK82" s="113" t="str">
        <f>IF(INPUT!A109 = "", "", INPUT!A109)</f>
        <v/>
      </c>
      <c r="CL82" t="str">
        <f>IF(INPUT!A109 = "", "", DSS!S82)</f>
        <v/>
      </c>
      <c r="CM82" t="str">
        <f>IF(INPUT!A109 = "", "",MIN(DSS!F82:G82))</f>
        <v/>
      </c>
      <c r="CN82" t="str">
        <f>IF(INPUT!A109 = "", "",DSS!I82)</f>
        <v/>
      </c>
      <c r="CO82" t="str">
        <f>IF(INPUT!A109 = "", "",DSS!H82)</f>
        <v/>
      </c>
      <c r="CP82" s="112" t="str">
        <f>IF(INPUT!A109 = "", "",AVERAGE(DSS!J82:L82))</f>
        <v/>
      </c>
      <c r="CQ82" s="112"/>
      <c r="CR82" t="str">
        <f>IF(INPUT!A109 = "", "",DSS!T82)</f>
        <v/>
      </c>
      <c r="CS82">
        <v>5</v>
      </c>
      <c r="CT82">
        <v>5</v>
      </c>
      <c r="CU82">
        <v>5</v>
      </c>
      <c r="CV82" s="112">
        <v>5</v>
      </c>
      <c r="CX82" t="str">
        <f>IF(INPUT!B109 = "", "", INPUT!B109)</f>
        <v/>
      </c>
      <c r="CY82" t="str">
        <f>IF(INPUT!B109 = "", "", INPUT!I109)</f>
        <v/>
      </c>
      <c r="CZ82" t="str">
        <f>IF(INPUT!B109 = "", "", INPUT!B109)</f>
        <v/>
      </c>
      <c r="DA82" t="str">
        <f>IF(INPUT!B109 = "", "", DSS!BS82)</f>
        <v/>
      </c>
      <c r="DB82" t="str">
        <v/>
      </c>
      <c r="DC82" t="str">
        <v/>
      </c>
      <c r="DD82" t="str">
        <v/>
      </c>
      <c r="DE82" t="str">
        <v/>
      </c>
      <c r="DF82" s="59" t="str">
        <f>IF(INPUT!B109 = "", "",DB82+DF81)</f>
        <v/>
      </c>
      <c r="DG82" t="str">
        <f>IF(INPUT!B109 = "", "", DB82*DC82+DG81)</f>
        <v/>
      </c>
      <c r="DH82" t="str">
        <f>IF(INPUT!B109 = "", "", DD82+DH81)</f>
        <v/>
      </c>
      <c r="DI82" t="str">
        <f>IF(INPUT!B109 = "", "", DD82*DE82+DI81)</f>
        <v/>
      </c>
      <c r="DJ82" s="210" t="str">
        <f>IF(INPUT!B108 = "", "", DF81/MAX($DF$3:$DF$104))</f>
        <v/>
      </c>
      <c r="DK82" s="210" t="str">
        <f>IF(INPUT!B108 = "", "", DG81/MAX($DG$3:$DG$104))</f>
        <v/>
      </c>
      <c r="DL82" s="210" t="str">
        <f>IF(INPUT!B108 = "", "", DH81/MAX($DH$3:$DH$104))</f>
        <v/>
      </c>
      <c r="DM82" s="210" t="str">
        <f>IF(INPUT!B108 = "", "", DI81/MAX($DI$3:$DI$104))</f>
        <v/>
      </c>
      <c r="DN82" t="str">
        <f>IF(INPUT!B109 = "", "", (DJ83-DJ82)*(DK83+DK82)/2)</f>
        <v/>
      </c>
      <c r="DO82" t="str">
        <f>IF(INPUT!B109 = "", "", (DL83-DL82)*(DM83+DM82)/2)</f>
        <v/>
      </c>
      <c r="DQ82" s="310" t="str">
        <f>IF(INPUT!A109 = "", "", INPUT!B109)</f>
        <v/>
      </c>
      <c r="DR82" t="str">
        <f>IF(INPUT!A109 = "", "", OUTPUT!D83*OUTPUT!L83 +OUTPUT!E83*OUTPUT!N83)</f>
        <v/>
      </c>
      <c r="DS82" t="str">
        <v/>
      </c>
      <c r="DT82" t="str">
        <v/>
      </c>
      <c r="DU82" t="str">
        <f>IF(INPUT!A109 = "", "", DS82+DU81)</f>
        <v/>
      </c>
      <c r="DV82" t="str">
        <f>IF(INPUT!A109 = "", "", DS82*DT82+DV81)</f>
        <v/>
      </c>
      <c r="DW82" s="210" t="str">
        <f>IF(INPUT!A108 = "", "", DU81/MAX($DU$3:$DU$104))</f>
        <v/>
      </c>
      <c r="DX82" s="210" t="str">
        <f>IF(INPUT!B108 = "", "", DV81/MAX($DV$3:$DV$104))</f>
        <v/>
      </c>
      <c r="DY82" s="311" t="str">
        <f>IF(INPUT!A109 = "", "", (DW83-DW82) * (DX83+DX82) / 2 )</f>
        <v/>
      </c>
      <c r="EA82" s="310" t="str">
        <f>IF(INPUT!A109 = "", "", INPUT!B109)</f>
        <v/>
      </c>
      <c r="EB82" t="str">
        <f>IF(INPUT!A109 = "", "", OUTPUT!H83*OUTPUT!L83 + OUTPUT!I83*OUTPUT!R83)</f>
        <v/>
      </c>
      <c r="EC82" t="str">
        <v/>
      </c>
      <c r="ED82" t="str">
        <v/>
      </c>
      <c r="EE82" t="str">
        <f>IF(INPUT!A109 = "", "",EC82 +EE81)</f>
        <v/>
      </c>
      <c r="EF82" t="str">
        <f>IF(INPUT!A109 = "", "",EC82*ED82+EF81)</f>
        <v/>
      </c>
      <c r="EG82" s="210" t="str">
        <f>IF(INPUT!A108 = "", "", EE81/MAX($EE$3:$EE$104))</f>
        <v/>
      </c>
      <c r="EH82" s="210" t="str">
        <f>IF(INPUT!A108 = "", "", EF81/MAX($EF$3:$EF$104))</f>
        <v/>
      </c>
      <c r="EI82" s="311" t="str">
        <f>IF(INPUT!A109 = "", "", (EG83-EG82) * (EH83+EH82) / 2 )</f>
        <v/>
      </c>
      <c r="EK82" s="310" t="str">
        <f>IF(INPUT!A109 = "", "", OUTPUT!E83)</f>
        <v/>
      </c>
      <c r="EL82" t="str">
        <f>IF(INPUT!A109 = "", "", OUTPUT!N83)</f>
        <v/>
      </c>
      <c r="EM82" t="str">
        <v/>
      </c>
      <c r="EN82" t="str">
        <v/>
      </c>
      <c r="EO82" t="str">
        <f>IF(INPUT!A109 = "", "", EM82 + EO81)</f>
        <v/>
      </c>
      <c r="EP82" t="str">
        <f>IF(INPUT!A109 = "", "", EN82*EM82+EP81)</f>
        <v/>
      </c>
      <c r="EQ82" s="210" t="str">
        <f>IF(INPUT!A108 = "", "", EO81/MAX($EO$3:$EO$104))</f>
        <v/>
      </c>
      <c r="ER82" s="210" t="str">
        <f>IF(INPUT!A108 = "", "", EP81/MAX($EP$3:$EP$104))</f>
        <v/>
      </c>
      <c r="ES82" s="311" t="str">
        <f>IF(INPUT!A109 = "", "", (EQ83-EQ82) * (ER83+ER82) / 2 )</f>
        <v/>
      </c>
      <c r="EU82" s="310" t="str">
        <f>IF(INPUT!A109 = "", "", OUTPUT!I83)</f>
        <v/>
      </c>
      <c r="EV82" t="str">
        <f>IF(INPUT!A109 = "", "", OUTPUT!R83)</f>
        <v/>
      </c>
      <c r="EW82" t="str">
        <v/>
      </c>
      <c r="EX82" t="str">
        <v/>
      </c>
      <c r="EY82" t="str">
        <f>IF(INPUT!A109 = "", "", EW82 + EY81)</f>
        <v/>
      </c>
      <c r="EZ82" t="str">
        <f>IF(INPUT!A109 = "", "", EX82*EW82+EZ81)</f>
        <v/>
      </c>
      <c r="FA82" s="210" t="str">
        <f>IF(INPUT!A108 = "", "", EY81/MAX($EY$3:$EY$104))</f>
        <v/>
      </c>
      <c r="FB82" s="210" t="str">
        <f>IF(INPUT!A108 = "", "", EZ81/MAX($EZ$3:$EZ$104))</f>
        <v/>
      </c>
      <c r="FC82" s="311" t="str">
        <f>IF(INPUT!A109 = "", "", (FA83-FA82) * (FB83+FB82) / 2 )</f>
        <v/>
      </c>
      <c r="FE82" s="310" t="str">
        <f>IF(INPUT!A109 = "", "", OUTPUT!E83)</f>
        <v/>
      </c>
      <c r="FF82" t="str">
        <f>IF(INPUT!A109 = "", "", OUTPUT!L83)</f>
        <v/>
      </c>
      <c r="FG82" t="str">
        <v/>
      </c>
      <c r="FH82" t="str">
        <v/>
      </c>
      <c r="FI82" t="str">
        <f>IF(INPUT!A109 = "", "", FG82+FI81)</f>
        <v/>
      </c>
      <c r="FJ82" t="str">
        <f>IF(INPUT!A109 = "", "", FH82*FG82 + FJ81)</f>
        <v/>
      </c>
      <c r="FK82" s="210" t="str">
        <f>IF(INPUT!A108 = "", "", FI81/MAX($FI$3:$FI$103))</f>
        <v/>
      </c>
      <c r="FL82" s="210" t="str">
        <f>IF(INPUT!A108 = "", "", FJ81/MAX($FJ$3:$FJ$103))</f>
        <v/>
      </c>
      <c r="FM82" s="311" t="str">
        <f>IF(INPUT!A109 = "", "", (FK83-FK82) * (FL83+FL82) / 2 )</f>
        <v/>
      </c>
      <c r="FO82" s="310" t="str">
        <f>IF(INPUT!A109 = "", "", OUTPUT!I83)</f>
        <v/>
      </c>
      <c r="FP82" t="str">
        <f>IF(INPUT!A109 = "", "", OUTPUT!L83)</f>
        <v/>
      </c>
      <c r="FQ82" t="str">
        <v/>
      </c>
      <c r="FR82" t="str">
        <v/>
      </c>
      <c r="FS82" t="str">
        <f>IF(INPUT!A109 = "", "", FQ82+FS81)</f>
        <v/>
      </c>
      <c r="FT82" t="str">
        <f>IF(INPUT!A109 = "", "", FR82*FQ82 + FT81)</f>
        <v/>
      </c>
      <c r="FU82" s="210" t="str">
        <f>IF(INPUT!A108 = "", "", FS81/MAX($FS$3:$FS$104))</f>
        <v/>
      </c>
      <c r="FV82" s="210" t="str">
        <f>IF(INPUT!A108 = "", "", FT81/MAX($FT$3:$FT$104))</f>
        <v/>
      </c>
      <c r="FW82" s="311" t="str">
        <f>IF(INPUT!A109 = "", "", (FU83-FU82) * (FV83+FV82) / 2 )</f>
        <v/>
      </c>
      <c r="FY82" s="310" t="str">
        <f>IF(INPUT!A109 = "", "", OUTPUT!L83)</f>
        <v/>
      </c>
      <c r="FZ82" t="str">
        <f>IF(INPUT!A109 = "", "",  OUTPUT!N83 )</f>
        <v/>
      </c>
      <c r="GA82" t="str">
        <f>IF(INPUT!A109 = "", "",  OUTPUT!R83 )</f>
        <v/>
      </c>
      <c r="GB82" s="311" t="str">
        <f>IF(INPUT!A109 = "", "", OUTPUT!M83)</f>
        <v/>
      </c>
      <c r="GC82" t="str">
        <f>IF(INPUT!A109 = "", "", OUTPUT!E83*OUTPUT!L83)</f>
        <v/>
      </c>
      <c r="GD82" t="str">
        <f>IF(INPUT!A109 = "", "", OUTPUT!E83*OUTPUT!N83)</f>
        <v/>
      </c>
      <c r="GE82" s="311" t="str">
        <f>IF(INPUT!A109 = "", "", OUTPUT!E83*OUTPUT!M83)</f>
        <v/>
      </c>
      <c r="GF82" t="str">
        <f>IF(INPUT!A109 = "", "", OUTPUT!I83*OUTPUT!L83)</f>
        <v/>
      </c>
      <c r="GG82" t="str">
        <f>IF(INPUT!A109 = "", "", OUTPUT!I83*OUTPUT!R83)</f>
        <v/>
      </c>
      <c r="GH82" s="311" t="str">
        <f>IF(INPUT!A109 = "", "", OUTPUT!I83*OUTPUT!M83)</f>
        <v/>
      </c>
    </row>
    <row r="83" spans="15:190" x14ac:dyDescent="0.35">
      <c r="AF83" s="5">
        <f>DSS!CG83</f>
        <v>0</v>
      </c>
      <c r="AG83" s="5">
        <f>DSS!CH83</f>
        <v>0</v>
      </c>
      <c r="AH83" s="5">
        <f>DSS!CI83</f>
        <v>0</v>
      </c>
      <c r="AI83" s="5">
        <f>DSS!CJ83</f>
        <v>0</v>
      </c>
      <c r="AJ83" s="5">
        <f>DSS!CK83</f>
        <v>0</v>
      </c>
      <c r="AK83" s="5">
        <f>DSS!CL83</f>
        <v>0</v>
      </c>
      <c r="AL83" s="5">
        <f>DSS!CM83</f>
        <v>0</v>
      </c>
      <c r="AM83">
        <f t="shared" si="30"/>
        <v>0</v>
      </c>
      <c r="AN83" s="5">
        <f t="shared" si="32"/>
        <v>0</v>
      </c>
      <c r="AO83">
        <f t="shared" si="31"/>
        <v>0</v>
      </c>
      <c r="AP83">
        <f t="shared" si="33"/>
        <v>0</v>
      </c>
      <c r="AQ83" s="180">
        <f t="shared" si="40"/>
        <v>0</v>
      </c>
      <c r="AR83" s="180" t="str">
        <f t="shared" si="34"/>
        <v/>
      </c>
      <c r="AS83" s="178"/>
      <c r="AT83" t="str">
        <f t="shared" si="35"/>
        <v/>
      </c>
      <c r="AU83" s="181"/>
      <c r="AV83" t="str">
        <f t="shared" si="36"/>
        <v/>
      </c>
      <c r="AX83" s="180">
        <f t="shared" si="37"/>
        <v>0</v>
      </c>
      <c r="AY83" s="180" t="str">
        <f t="shared" si="38"/>
        <v/>
      </c>
      <c r="BB83" t="str">
        <f t="shared" si="41"/>
        <v/>
      </c>
      <c r="BF83" t="str">
        <f t="shared" si="39"/>
        <v/>
      </c>
      <c r="CK83" s="113" t="str">
        <f>IF(INPUT!A110 = "", "", INPUT!A110)</f>
        <v/>
      </c>
      <c r="CL83" t="str">
        <f>IF(INPUT!A110 = "", "", DSS!S83)</f>
        <v/>
      </c>
      <c r="CM83" t="str">
        <f>IF(INPUT!A110 = "", "",MIN(DSS!F83:G83))</f>
        <v/>
      </c>
      <c r="CN83" t="str">
        <f>IF(INPUT!A110 = "", "",DSS!I83)</f>
        <v/>
      </c>
      <c r="CO83" t="str">
        <f>IF(INPUT!A110 = "", "",DSS!H83)</f>
        <v/>
      </c>
      <c r="CP83" s="112" t="str">
        <f>IF(INPUT!A110 = "", "",AVERAGE(DSS!J83:L83))</f>
        <v/>
      </c>
      <c r="CQ83" s="112"/>
      <c r="CR83" t="str">
        <f>IF(INPUT!A110 = "", "",DSS!T83)</f>
        <v/>
      </c>
      <c r="CS83">
        <v>5</v>
      </c>
      <c r="CT83">
        <v>5</v>
      </c>
      <c r="CU83">
        <v>5</v>
      </c>
      <c r="CV83" s="112">
        <v>5</v>
      </c>
      <c r="CX83" t="str">
        <f>IF(INPUT!B110 = "", "", INPUT!B110)</f>
        <v/>
      </c>
      <c r="CY83" t="str">
        <f>IF(INPUT!B110 = "", "", INPUT!I110)</f>
        <v/>
      </c>
      <c r="CZ83" t="str">
        <f>IF(INPUT!B110 = "", "", INPUT!B110)</f>
        <v/>
      </c>
      <c r="DA83" t="str">
        <f>IF(INPUT!B110 = "", "", DSS!BS83)</f>
        <v/>
      </c>
      <c r="DB83" t="str">
        <v/>
      </c>
      <c r="DC83" t="str">
        <v/>
      </c>
      <c r="DD83" t="str">
        <v/>
      </c>
      <c r="DE83" t="str">
        <v/>
      </c>
      <c r="DF83" s="59" t="str">
        <f>IF(INPUT!B110 = "", "",DB83+DF82)</f>
        <v/>
      </c>
      <c r="DG83" t="str">
        <f>IF(INPUT!B110 = "", "", DB83*DC83+DG82)</f>
        <v/>
      </c>
      <c r="DH83" t="str">
        <f>IF(INPUT!B110 = "", "", DD83+DH82)</f>
        <v/>
      </c>
      <c r="DI83" t="str">
        <f>IF(INPUT!B110 = "", "", DD83*DE83+DI82)</f>
        <v/>
      </c>
      <c r="DJ83" s="210" t="str">
        <f>IF(INPUT!B109 = "", "", DF82/MAX($DF$3:$DF$104))</f>
        <v/>
      </c>
      <c r="DK83" s="210" t="str">
        <f>IF(INPUT!B109 = "", "", DG82/MAX($DG$3:$DG$104))</f>
        <v/>
      </c>
      <c r="DL83" s="210" t="str">
        <f>IF(INPUT!B109 = "", "", DH82/MAX($DH$3:$DH$104))</f>
        <v/>
      </c>
      <c r="DM83" s="210" t="str">
        <f>IF(INPUT!B109 = "", "", DI82/MAX($DI$3:$DI$104))</f>
        <v/>
      </c>
      <c r="DN83" t="str">
        <f>IF(INPUT!B110 = "", "", (DJ84-DJ83)*(DK84+DK83)/2)</f>
        <v/>
      </c>
      <c r="DO83" t="str">
        <f>IF(INPUT!B110 = "", "", (DL84-DL83)*(DM84+DM83)/2)</f>
        <v/>
      </c>
      <c r="DQ83" s="310" t="str">
        <f>IF(INPUT!A110 = "", "", INPUT!B110)</f>
        <v/>
      </c>
      <c r="DR83" t="str">
        <f>IF(INPUT!A110 = "", "", OUTPUT!D84*OUTPUT!L84 +OUTPUT!E84*OUTPUT!N84)</f>
        <v/>
      </c>
      <c r="DS83" t="str">
        <v/>
      </c>
      <c r="DT83" t="str">
        <v/>
      </c>
      <c r="DU83" t="str">
        <f>IF(INPUT!A110 = "", "", DS83+DU82)</f>
        <v/>
      </c>
      <c r="DV83" t="str">
        <f>IF(INPUT!A110 = "", "", DS83*DT83+DV82)</f>
        <v/>
      </c>
      <c r="DW83" s="210" t="str">
        <f>IF(INPUT!A109 = "", "", DU82/MAX($DU$3:$DU$104))</f>
        <v/>
      </c>
      <c r="DX83" s="210" t="str">
        <f>IF(INPUT!B109 = "", "", DV82/MAX($DV$3:$DV$104))</f>
        <v/>
      </c>
      <c r="DY83" s="311" t="str">
        <f>IF(INPUT!A110 = "", "", (DW84-DW83) * (DX84+DX83) / 2 )</f>
        <v/>
      </c>
      <c r="EA83" s="310" t="str">
        <f>IF(INPUT!A110 = "", "", INPUT!B110)</f>
        <v/>
      </c>
      <c r="EB83" t="str">
        <f>IF(INPUT!A110 = "", "", OUTPUT!H84*OUTPUT!L84 + OUTPUT!I84*OUTPUT!R84)</f>
        <v/>
      </c>
      <c r="EC83" t="str">
        <v/>
      </c>
      <c r="ED83" t="str">
        <v/>
      </c>
      <c r="EE83" t="str">
        <f>IF(INPUT!A110 = "", "",EC83 +EE82)</f>
        <v/>
      </c>
      <c r="EF83" t="str">
        <f>IF(INPUT!A110 = "", "",EC83*ED83+EF82)</f>
        <v/>
      </c>
      <c r="EG83" s="210" t="str">
        <f>IF(INPUT!A109 = "", "", EE82/MAX($EE$3:$EE$104))</f>
        <v/>
      </c>
      <c r="EH83" s="210" t="str">
        <f>IF(INPUT!A109 = "", "", EF82/MAX($EF$3:$EF$104))</f>
        <v/>
      </c>
      <c r="EI83" s="311" t="str">
        <f>IF(INPUT!A110 = "", "", (EG84-EG83) * (EH84+EH83) / 2 )</f>
        <v/>
      </c>
      <c r="EK83" s="310" t="str">
        <f>IF(INPUT!A110 = "", "", OUTPUT!E84)</f>
        <v/>
      </c>
      <c r="EL83" t="str">
        <f>IF(INPUT!A110 = "", "", OUTPUT!N84)</f>
        <v/>
      </c>
      <c r="EM83" t="str">
        <v/>
      </c>
      <c r="EN83" t="str">
        <v/>
      </c>
      <c r="EO83" t="str">
        <f>IF(INPUT!A110 = "", "", EM83 + EO82)</f>
        <v/>
      </c>
      <c r="EP83" t="str">
        <f>IF(INPUT!A110 = "", "", EN83*EM83+EP82)</f>
        <v/>
      </c>
      <c r="EQ83" s="210" t="str">
        <f>IF(INPUT!A109 = "", "", EO82/MAX($EO$3:$EO$104))</f>
        <v/>
      </c>
      <c r="ER83" s="210" t="str">
        <f>IF(INPUT!A109 = "", "", EP82/MAX($EP$3:$EP$104))</f>
        <v/>
      </c>
      <c r="ES83" s="311" t="str">
        <f>IF(INPUT!A110 = "", "", (EQ84-EQ83) * (ER84+ER83) / 2 )</f>
        <v/>
      </c>
      <c r="EU83" s="310" t="str">
        <f>IF(INPUT!A110 = "", "", OUTPUT!I84)</f>
        <v/>
      </c>
      <c r="EV83" t="str">
        <f>IF(INPUT!A110 = "", "", OUTPUT!R84)</f>
        <v/>
      </c>
      <c r="EW83" t="str">
        <v/>
      </c>
      <c r="EX83" t="str">
        <v/>
      </c>
      <c r="EY83" t="str">
        <f>IF(INPUT!A110 = "", "", EW83 + EY82)</f>
        <v/>
      </c>
      <c r="EZ83" t="str">
        <f>IF(INPUT!A110 = "", "", EX83*EW83+EZ82)</f>
        <v/>
      </c>
      <c r="FA83" s="210" t="str">
        <f>IF(INPUT!A109 = "", "", EY82/MAX($EY$3:$EY$104))</f>
        <v/>
      </c>
      <c r="FB83" s="210" t="str">
        <f>IF(INPUT!A109 = "", "", EZ82/MAX($EZ$3:$EZ$104))</f>
        <v/>
      </c>
      <c r="FC83" s="311" t="str">
        <f>IF(INPUT!A110 = "", "", (FA84-FA83) * (FB84+FB83) / 2 )</f>
        <v/>
      </c>
      <c r="FE83" s="310" t="str">
        <f>IF(INPUT!A110 = "", "", OUTPUT!E84)</f>
        <v/>
      </c>
      <c r="FF83" t="str">
        <f>IF(INPUT!A110 = "", "", OUTPUT!L84)</f>
        <v/>
      </c>
      <c r="FG83" t="str">
        <v/>
      </c>
      <c r="FH83" t="str">
        <v/>
      </c>
      <c r="FI83" t="str">
        <f>IF(INPUT!A110 = "", "", FG83+FI82)</f>
        <v/>
      </c>
      <c r="FJ83" t="str">
        <f>IF(INPUT!A110 = "", "", FH83*FG83 + FJ82)</f>
        <v/>
      </c>
      <c r="FK83" s="210" t="str">
        <f>IF(INPUT!A109 = "", "", FI82/MAX($FI$3:$FI$103))</f>
        <v/>
      </c>
      <c r="FL83" s="210" t="str">
        <f>IF(INPUT!A109 = "", "", FJ82/MAX($FJ$3:$FJ$103))</f>
        <v/>
      </c>
      <c r="FM83" s="311" t="str">
        <f>IF(INPUT!A110 = "", "", (FK84-FK83) * (FL84+FL83) / 2 )</f>
        <v/>
      </c>
      <c r="FO83" s="310" t="str">
        <f>IF(INPUT!A110 = "", "", OUTPUT!I84)</f>
        <v/>
      </c>
      <c r="FP83" t="str">
        <f>IF(INPUT!A110 = "", "", OUTPUT!L84)</f>
        <v/>
      </c>
      <c r="FQ83" t="str">
        <v/>
      </c>
      <c r="FR83" t="str">
        <v/>
      </c>
      <c r="FS83" t="str">
        <f>IF(INPUT!A110 = "", "", FQ83+FS82)</f>
        <v/>
      </c>
      <c r="FT83" t="str">
        <f>IF(INPUT!A110 = "", "", FR83*FQ83 + FT82)</f>
        <v/>
      </c>
      <c r="FU83" s="210" t="str">
        <f>IF(INPUT!A109 = "", "", FS82/MAX($FS$3:$FS$104))</f>
        <v/>
      </c>
      <c r="FV83" s="210" t="str">
        <f>IF(INPUT!A109 = "", "", FT82/MAX($FT$3:$FT$104))</f>
        <v/>
      </c>
      <c r="FW83" s="311" t="str">
        <f>IF(INPUT!A110 = "", "", (FU84-FU83) * (FV84+FV83) / 2 )</f>
        <v/>
      </c>
      <c r="FY83" s="310" t="str">
        <f>IF(INPUT!A110 = "", "", OUTPUT!L84)</f>
        <v/>
      </c>
      <c r="FZ83" t="str">
        <f>IF(INPUT!A110 = "", "",  OUTPUT!N84 )</f>
        <v/>
      </c>
      <c r="GA83" t="str">
        <f>IF(INPUT!A110 = "", "",  OUTPUT!R84 )</f>
        <v/>
      </c>
      <c r="GB83" s="311" t="str">
        <f>IF(INPUT!A110 = "", "", OUTPUT!M84)</f>
        <v/>
      </c>
      <c r="GC83" t="str">
        <f>IF(INPUT!A110 = "", "", OUTPUT!E84*OUTPUT!L84)</f>
        <v/>
      </c>
      <c r="GD83" t="str">
        <f>IF(INPUT!A110 = "", "", OUTPUT!E84*OUTPUT!N84)</f>
        <v/>
      </c>
      <c r="GE83" s="311" t="str">
        <f>IF(INPUT!A110 = "", "", OUTPUT!E84*OUTPUT!M84)</f>
        <v/>
      </c>
      <c r="GF83" t="str">
        <f>IF(INPUT!A110 = "", "", OUTPUT!I84*OUTPUT!L84)</f>
        <v/>
      </c>
      <c r="GG83" t="str">
        <f>IF(INPUT!A110 = "", "", OUTPUT!I84*OUTPUT!R84)</f>
        <v/>
      </c>
      <c r="GH83" s="311" t="str">
        <f>IF(INPUT!A110 = "", "", OUTPUT!I84*OUTPUT!M84)</f>
        <v/>
      </c>
    </row>
    <row r="84" spans="15:190" x14ac:dyDescent="0.35">
      <c r="O84" t="str">
        <f t="shared" ref="O84" si="42">IF(OR(M55=1,M55=2), "new_"&amp;B55&amp;"_"&amp;F55, "")</f>
        <v/>
      </c>
      <c r="Q84" t="str">
        <f t="shared" ref="Q84" si="43">IF(O84=0,"",O84)</f>
        <v/>
      </c>
      <c r="AF84" s="5">
        <f>DSS!CG84</f>
        <v>0</v>
      </c>
      <c r="AG84" s="5">
        <f>DSS!CH84</f>
        <v>0</v>
      </c>
      <c r="AH84" s="5">
        <f>DSS!CI84</f>
        <v>0</v>
      </c>
      <c r="AI84" s="5">
        <f>DSS!CJ84</f>
        <v>0</v>
      </c>
      <c r="AJ84" s="5">
        <f>DSS!CK84</f>
        <v>0</v>
      </c>
      <c r="AK84" s="5">
        <f>DSS!CL84</f>
        <v>0</v>
      </c>
      <c r="AL84" s="5">
        <f>DSS!CM84</f>
        <v>0</v>
      </c>
      <c r="AM84">
        <f t="shared" si="30"/>
        <v>0</v>
      </c>
      <c r="AN84" s="5">
        <f t="shared" si="32"/>
        <v>0</v>
      </c>
      <c r="AO84">
        <f t="shared" si="31"/>
        <v>0</v>
      </c>
      <c r="AP84">
        <f t="shared" si="33"/>
        <v>0</v>
      </c>
      <c r="AQ84" s="180">
        <f t="shared" si="40"/>
        <v>0</v>
      </c>
      <c r="AR84" s="180" t="str">
        <f t="shared" si="34"/>
        <v/>
      </c>
      <c r="AS84" s="178"/>
      <c r="AT84" t="str">
        <f t="shared" si="35"/>
        <v/>
      </c>
      <c r="AU84" s="181"/>
      <c r="AV84" t="str">
        <f t="shared" si="36"/>
        <v/>
      </c>
      <c r="AX84" s="180">
        <f t="shared" si="37"/>
        <v>0</v>
      </c>
      <c r="AY84" s="180" t="str">
        <f t="shared" si="38"/>
        <v/>
      </c>
      <c r="BB84" t="str">
        <f t="shared" si="41"/>
        <v/>
      </c>
      <c r="BF84" t="str">
        <f t="shared" si="39"/>
        <v/>
      </c>
      <c r="CK84" s="113" t="str">
        <f>IF(INPUT!A111 = "", "", INPUT!A111)</f>
        <v/>
      </c>
      <c r="CL84" t="str">
        <f>IF(INPUT!A111 = "", "", DSS!S84)</f>
        <v/>
      </c>
      <c r="CM84" t="str">
        <f>IF(INPUT!A111 = "", "",MIN(DSS!F84:G84))</f>
        <v/>
      </c>
      <c r="CN84" t="str">
        <f>IF(INPUT!A111 = "", "",DSS!I84)</f>
        <v/>
      </c>
      <c r="CO84" t="str">
        <f>IF(INPUT!A111 = "", "",DSS!H84)</f>
        <v/>
      </c>
      <c r="CP84" s="112" t="str">
        <f>IF(INPUT!A111 = "", "",AVERAGE(DSS!J84:L84))</f>
        <v/>
      </c>
      <c r="CQ84" s="112"/>
      <c r="CR84" t="str">
        <f>IF(INPUT!A111 = "", "",DSS!T84)</f>
        <v/>
      </c>
      <c r="CS84">
        <v>5</v>
      </c>
      <c r="CT84">
        <v>5</v>
      </c>
      <c r="CU84">
        <v>5</v>
      </c>
      <c r="CV84" s="112">
        <v>5</v>
      </c>
      <c r="CX84" t="str">
        <f>IF(INPUT!B111 = "", "", INPUT!B111)</f>
        <v/>
      </c>
      <c r="CY84" t="str">
        <f>IF(INPUT!B111 = "", "", INPUT!I111)</f>
        <v/>
      </c>
      <c r="CZ84" t="str">
        <f>IF(INPUT!B111 = "", "", INPUT!B111)</f>
        <v/>
      </c>
      <c r="DA84" t="str">
        <f>IF(INPUT!B111 = "", "", DSS!BS84)</f>
        <v/>
      </c>
      <c r="DB84" t="str">
        <v/>
      </c>
      <c r="DC84" t="str">
        <v/>
      </c>
      <c r="DD84" t="str">
        <v/>
      </c>
      <c r="DE84" t="str">
        <v/>
      </c>
      <c r="DF84" s="59" t="str">
        <f>IF(INPUT!B111 = "", "",DB84+DF83)</f>
        <v/>
      </c>
      <c r="DG84" t="str">
        <f>IF(INPUT!B111 = "", "", DB84*DC84+DG83)</f>
        <v/>
      </c>
      <c r="DH84" t="str">
        <f>IF(INPUT!B111 = "", "", DD84+DH83)</f>
        <v/>
      </c>
      <c r="DI84" t="str">
        <f>IF(INPUT!B111 = "", "", DD84*DE84+DI83)</f>
        <v/>
      </c>
      <c r="DJ84" s="210" t="str">
        <f>IF(INPUT!B110 = "", "", DF83/MAX($DF$3:$DF$104))</f>
        <v/>
      </c>
      <c r="DK84" s="210" t="str">
        <f>IF(INPUT!B110 = "", "", DG83/MAX($DG$3:$DG$104))</f>
        <v/>
      </c>
      <c r="DL84" s="210" t="str">
        <f>IF(INPUT!B110 = "", "", DH83/MAX($DH$3:$DH$104))</f>
        <v/>
      </c>
      <c r="DM84" s="210" t="str">
        <f>IF(INPUT!B110 = "", "", DI83/MAX($DI$3:$DI$104))</f>
        <v/>
      </c>
      <c r="DN84" t="str">
        <f>IF(INPUT!B111 = "", "", (DJ85-DJ84)*(DK85+DK84)/2)</f>
        <v/>
      </c>
      <c r="DO84" t="str">
        <f>IF(INPUT!B111 = "", "", (DL85-DL84)*(DM85+DM84)/2)</f>
        <v/>
      </c>
      <c r="DQ84" s="310" t="str">
        <f>IF(INPUT!A111 = "", "", INPUT!B111)</f>
        <v/>
      </c>
      <c r="DR84" t="str">
        <f>IF(INPUT!A111 = "", "", OUTPUT!D85*OUTPUT!L85 +OUTPUT!E85*OUTPUT!N85)</f>
        <v/>
      </c>
      <c r="DS84" t="str">
        <v/>
      </c>
      <c r="DT84" t="str">
        <v/>
      </c>
      <c r="DU84" t="str">
        <f>IF(INPUT!A111 = "", "", DS84+DU83)</f>
        <v/>
      </c>
      <c r="DV84" t="str">
        <f>IF(INPUT!A111 = "", "", DS84*DT84+DV83)</f>
        <v/>
      </c>
      <c r="DW84" s="210" t="str">
        <f>IF(INPUT!A110 = "", "", DU83/MAX($DU$3:$DU$104))</f>
        <v/>
      </c>
      <c r="DX84" s="210" t="str">
        <f>IF(INPUT!B110 = "", "", DV83/MAX($DV$3:$DV$104))</f>
        <v/>
      </c>
      <c r="DY84" s="311" t="str">
        <f>IF(INPUT!A111 = "", "", (DW85-DW84) * (DX85+DX84) / 2 )</f>
        <v/>
      </c>
      <c r="EA84" s="310" t="str">
        <f>IF(INPUT!A111 = "", "", INPUT!B111)</f>
        <v/>
      </c>
      <c r="EB84" t="str">
        <f>IF(INPUT!A111 = "", "", OUTPUT!H85*OUTPUT!L85 + OUTPUT!I85*OUTPUT!R85)</f>
        <v/>
      </c>
      <c r="EC84" t="str">
        <v/>
      </c>
      <c r="ED84" t="str">
        <v/>
      </c>
      <c r="EE84" t="str">
        <f>IF(INPUT!A111 = "", "",EC84 +EE83)</f>
        <v/>
      </c>
      <c r="EF84" t="str">
        <f>IF(INPUT!A111 = "", "",EC84*ED84+EF83)</f>
        <v/>
      </c>
      <c r="EG84" s="210" t="str">
        <f>IF(INPUT!A110 = "", "", EE83/MAX($EE$3:$EE$104))</f>
        <v/>
      </c>
      <c r="EH84" s="210" t="str">
        <f>IF(INPUT!A110 = "", "", EF83/MAX($EF$3:$EF$104))</f>
        <v/>
      </c>
      <c r="EI84" s="311" t="str">
        <f>IF(INPUT!A111 = "", "", (EG85-EG84) * (EH85+EH84) / 2 )</f>
        <v/>
      </c>
      <c r="EK84" s="310" t="str">
        <f>IF(INPUT!A111 = "", "", OUTPUT!E85)</f>
        <v/>
      </c>
      <c r="EL84" t="str">
        <f>IF(INPUT!A111 = "", "", OUTPUT!N85)</f>
        <v/>
      </c>
      <c r="EM84" t="str">
        <v/>
      </c>
      <c r="EN84" t="str">
        <v/>
      </c>
      <c r="EO84" t="str">
        <f>IF(INPUT!A111 = "", "", EM84 + EO83)</f>
        <v/>
      </c>
      <c r="EP84" t="str">
        <f>IF(INPUT!A111 = "", "", EN84*EM84+EP83)</f>
        <v/>
      </c>
      <c r="EQ84" s="210" t="str">
        <f>IF(INPUT!A110 = "", "", EO83/MAX($EO$3:$EO$104))</f>
        <v/>
      </c>
      <c r="ER84" s="210" t="str">
        <f>IF(INPUT!A110 = "", "", EP83/MAX($EP$3:$EP$104))</f>
        <v/>
      </c>
      <c r="ES84" s="311" t="str">
        <f>IF(INPUT!A111 = "", "", (EQ85-EQ84) * (ER85+ER84) / 2 )</f>
        <v/>
      </c>
      <c r="EU84" s="310" t="str">
        <f>IF(INPUT!A111 = "", "", OUTPUT!I85)</f>
        <v/>
      </c>
      <c r="EV84" t="str">
        <f>IF(INPUT!A111 = "", "", OUTPUT!R85)</f>
        <v/>
      </c>
      <c r="EW84" t="str">
        <v/>
      </c>
      <c r="EX84" t="str">
        <v/>
      </c>
      <c r="EY84" t="str">
        <f>IF(INPUT!A111 = "", "", EW84 + EY83)</f>
        <v/>
      </c>
      <c r="EZ84" t="str">
        <f>IF(INPUT!A111 = "", "", EX84*EW84+EZ83)</f>
        <v/>
      </c>
      <c r="FA84" s="210" t="str">
        <f>IF(INPUT!A110 = "", "", EY83/MAX($EY$3:$EY$104))</f>
        <v/>
      </c>
      <c r="FB84" s="210" t="str">
        <f>IF(INPUT!A110 = "", "", EZ83/MAX($EZ$3:$EZ$104))</f>
        <v/>
      </c>
      <c r="FC84" s="311" t="str">
        <f>IF(INPUT!A111 = "", "", (FA85-FA84) * (FB85+FB84) / 2 )</f>
        <v/>
      </c>
      <c r="FE84" s="310" t="str">
        <f>IF(INPUT!A111 = "", "", OUTPUT!E85)</f>
        <v/>
      </c>
      <c r="FF84" t="str">
        <f>IF(INPUT!A111 = "", "", OUTPUT!L85)</f>
        <v/>
      </c>
      <c r="FG84" t="str">
        <v/>
      </c>
      <c r="FH84" t="str">
        <v/>
      </c>
      <c r="FI84" t="str">
        <f>IF(INPUT!A111 = "", "", FG84+FI83)</f>
        <v/>
      </c>
      <c r="FJ84" t="str">
        <f>IF(INPUT!A111 = "", "", FH84*FG84 + FJ83)</f>
        <v/>
      </c>
      <c r="FK84" s="210" t="str">
        <f>IF(INPUT!A110 = "", "", FI83/MAX($FI$3:$FI$103))</f>
        <v/>
      </c>
      <c r="FL84" s="210" t="str">
        <f>IF(INPUT!A110 = "", "", FJ83/MAX($FJ$3:$FJ$103))</f>
        <v/>
      </c>
      <c r="FM84" s="311" t="str">
        <f>IF(INPUT!A111 = "", "", (FK85-FK84) * (FL85+FL84) / 2 )</f>
        <v/>
      </c>
      <c r="FO84" s="310" t="str">
        <f>IF(INPUT!A111 = "", "", OUTPUT!I85)</f>
        <v/>
      </c>
      <c r="FP84" t="str">
        <f>IF(INPUT!A111 = "", "", OUTPUT!L85)</f>
        <v/>
      </c>
      <c r="FQ84" t="str">
        <v/>
      </c>
      <c r="FR84" t="str">
        <v/>
      </c>
      <c r="FS84" t="str">
        <f>IF(INPUT!A111 = "", "", FQ84+FS83)</f>
        <v/>
      </c>
      <c r="FT84" t="str">
        <f>IF(INPUT!A111 = "", "", FR84*FQ84 + FT83)</f>
        <v/>
      </c>
      <c r="FU84" s="210" t="str">
        <f>IF(INPUT!A110 = "", "", FS83/MAX($FS$3:$FS$104))</f>
        <v/>
      </c>
      <c r="FV84" s="210" t="str">
        <f>IF(INPUT!A110 = "", "", FT83/MAX($FT$3:$FT$104))</f>
        <v/>
      </c>
      <c r="FW84" s="311" t="str">
        <f>IF(INPUT!A111 = "", "", (FU85-FU84) * (FV85+FV84) / 2 )</f>
        <v/>
      </c>
      <c r="FY84" s="310" t="str">
        <f>IF(INPUT!A111 = "", "", OUTPUT!L85)</f>
        <v/>
      </c>
      <c r="FZ84" t="str">
        <f>IF(INPUT!A111 = "", "",  OUTPUT!N85 )</f>
        <v/>
      </c>
      <c r="GA84" t="str">
        <f>IF(INPUT!A111 = "", "",  OUTPUT!R85 )</f>
        <v/>
      </c>
      <c r="GB84" s="311" t="str">
        <f>IF(INPUT!A111 = "", "", OUTPUT!M85)</f>
        <v/>
      </c>
      <c r="GC84" t="str">
        <f>IF(INPUT!A111 = "", "", OUTPUT!E85*OUTPUT!L85)</f>
        <v/>
      </c>
      <c r="GD84" t="str">
        <f>IF(INPUT!A111 = "", "", OUTPUT!E85*OUTPUT!N85)</f>
        <v/>
      </c>
      <c r="GE84" s="311" t="str">
        <f>IF(INPUT!A111 = "", "", OUTPUT!E85*OUTPUT!M85)</f>
        <v/>
      </c>
      <c r="GF84" t="str">
        <f>IF(INPUT!A111 = "", "", OUTPUT!I85*OUTPUT!L85)</f>
        <v/>
      </c>
      <c r="GG84" t="str">
        <f>IF(INPUT!A111 = "", "", OUTPUT!I85*OUTPUT!R85)</f>
        <v/>
      </c>
      <c r="GH84" s="311" t="str">
        <f>IF(INPUT!A111 = "", "", OUTPUT!I85*OUTPUT!M85)</f>
        <v/>
      </c>
    </row>
    <row r="85" spans="15:190" x14ac:dyDescent="0.35">
      <c r="AF85" s="5">
        <f>DSS!CG85</f>
        <v>0</v>
      </c>
      <c r="AG85" s="5">
        <f>DSS!CH85</f>
        <v>0</v>
      </c>
      <c r="AH85" s="5">
        <f>DSS!CI85</f>
        <v>0</v>
      </c>
      <c r="AI85" s="5">
        <f>DSS!CJ85</f>
        <v>0</v>
      </c>
      <c r="AJ85" s="5">
        <f>DSS!CK85</f>
        <v>0</v>
      </c>
      <c r="AK85" s="5">
        <f>DSS!CL85</f>
        <v>0</v>
      </c>
      <c r="AL85" s="5">
        <f>DSS!CM85</f>
        <v>0</v>
      </c>
      <c r="AM85">
        <f t="shared" si="30"/>
        <v>0</v>
      </c>
      <c r="AN85" s="5">
        <f t="shared" si="32"/>
        <v>0</v>
      </c>
      <c r="AO85">
        <f t="shared" si="31"/>
        <v>0</v>
      </c>
      <c r="AP85">
        <f t="shared" si="33"/>
        <v>0</v>
      </c>
      <c r="AQ85" s="180">
        <f t="shared" si="40"/>
        <v>0</v>
      </c>
      <c r="AR85" s="180" t="str">
        <f t="shared" si="34"/>
        <v/>
      </c>
      <c r="AS85" s="178"/>
      <c r="AT85" t="str">
        <f t="shared" si="35"/>
        <v/>
      </c>
      <c r="AU85" s="181"/>
      <c r="AV85" t="str">
        <f t="shared" si="36"/>
        <v/>
      </c>
      <c r="AX85" s="180">
        <f t="shared" si="37"/>
        <v>0</v>
      </c>
      <c r="AY85" s="180" t="str">
        <f t="shared" si="38"/>
        <v/>
      </c>
      <c r="BB85" t="str">
        <f t="shared" si="41"/>
        <v/>
      </c>
      <c r="BF85" t="str">
        <f t="shared" si="39"/>
        <v/>
      </c>
      <c r="CK85" s="113" t="str">
        <f>IF(INPUT!A112 = "", "", INPUT!A112)</f>
        <v/>
      </c>
      <c r="CL85" t="str">
        <f>IF(INPUT!A112 = "", "", DSS!S85)</f>
        <v/>
      </c>
      <c r="CM85" t="str">
        <f>IF(INPUT!A112 = "", "",MIN(DSS!F85:G85))</f>
        <v/>
      </c>
      <c r="CN85" t="str">
        <f>IF(INPUT!A112 = "", "",DSS!I85)</f>
        <v/>
      </c>
      <c r="CO85" t="str">
        <f>IF(INPUT!A112 = "", "",DSS!H85)</f>
        <v/>
      </c>
      <c r="CP85" s="112" t="str">
        <f>IF(INPUT!A112 = "", "",AVERAGE(DSS!J85:L85))</f>
        <v/>
      </c>
      <c r="CQ85" s="112"/>
      <c r="CR85" t="str">
        <f>IF(INPUT!A112 = "", "",DSS!T85)</f>
        <v/>
      </c>
      <c r="CS85">
        <v>5</v>
      </c>
      <c r="CT85">
        <v>5</v>
      </c>
      <c r="CU85">
        <v>5</v>
      </c>
      <c r="CV85" s="112">
        <v>5</v>
      </c>
      <c r="CX85" t="str">
        <f>IF(INPUT!B112 = "", "", INPUT!B112)</f>
        <v/>
      </c>
      <c r="CY85" t="str">
        <f>IF(INPUT!B112 = "", "", INPUT!I112)</f>
        <v/>
      </c>
      <c r="CZ85" t="str">
        <f>IF(INPUT!B112 = "", "", INPUT!B112)</f>
        <v/>
      </c>
      <c r="DA85" t="str">
        <f>IF(INPUT!B112 = "", "", DSS!BS85)</f>
        <v/>
      </c>
      <c r="DB85" t="str">
        <v/>
      </c>
      <c r="DC85" t="str">
        <v/>
      </c>
      <c r="DD85" t="str">
        <v/>
      </c>
      <c r="DE85" t="str">
        <v/>
      </c>
      <c r="DF85" s="59" t="str">
        <f>IF(INPUT!B112 = "", "",DB85+DF84)</f>
        <v/>
      </c>
      <c r="DG85" t="str">
        <f>IF(INPUT!B112 = "", "", DB85*DC85+DG84)</f>
        <v/>
      </c>
      <c r="DH85" t="str">
        <f>IF(INPUT!B112 = "", "", DD85+DH84)</f>
        <v/>
      </c>
      <c r="DI85" t="str">
        <f>IF(INPUT!B112 = "", "", DD85*DE85+DI84)</f>
        <v/>
      </c>
      <c r="DJ85" s="210" t="str">
        <f>IF(INPUT!B111 = "", "", DF84/MAX($DF$3:$DF$104))</f>
        <v/>
      </c>
      <c r="DK85" s="210" t="str">
        <f>IF(INPUT!B111 = "", "", DG84/MAX($DG$3:$DG$104))</f>
        <v/>
      </c>
      <c r="DL85" s="210" t="str">
        <f>IF(INPUT!B111 = "", "", DH84/MAX($DH$3:$DH$104))</f>
        <v/>
      </c>
      <c r="DM85" s="210" t="str">
        <f>IF(INPUT!B111 = "", "", DI84/MAX($DI$3:$DI$104))</f>
        <v/>
      </c>
      <c r="DN85" t="str">
        <f>IF(INPUT!B112 = "", "", (DJ86-DJ85)*(DK86+DK85)/2)</f>
        <v/>
      </c>
      <c r="DO85" t="str">
        <f>IF(INPUT!B112 = "", "", (DL86-DL85)*(DM86+DM85)/2)</f>
        <v/>
      </c>
      <c r="DQ85" s="310" t="str">
        <f>IF(INPUT!A112 = "", "", INPUT!B112)</f>
        <v/>
      </c>
      <c r="DR85" t="str">
        <f>IF(INPUT!A112 = "", "", OUTPUT!D86*OUTPUT!L86 +OUTPUT!E86*OUTPUT!N86)</f>
        <v/>
      </c>
      <c r="DS85" t="str">
        <v/>
      </c>
      <c r="DT85" t="str">
        <v/>
      </c>
      <c r="DU85" t="str">
        <f>IF(INPUT!A112 = "", "", DS85+DU84)</f>
        <v/>
      </c>
      <c r="DV85" t="str">
        <f>IF(INPUT!A112 = "", "", DS85*DT85+DV84)</f>
        <v/>
      </c>
      <c r="DW85" s="210" t="str">
        <f>IF(INPUT!A111 = "", "", DU84/MAX($DU$3:$DU$104))</f>
        <v/>
      </c>
      <c r="DX85" s="210" t="str">
        <f>IF(INPUT!B111 = "", "", DV84/MAX($DV$3:$DV$104))</f>
        <v/>
      </c>
      <c r="DY85" s="311" t="str">
        <f>IF(INPUT!A112 = "", "", (DW86-DW85) * (DX86+DX85) / 2 )</f>
        <v/>
      </c>
      <c r="EA85" s="310" t="str">
        <f>IF(INPUT!A112 = "", "", INPUT!B112)</f>
        <v/>
      </c>
      <c r="EB85" t="str">
        <f>IF(INPUT!A112 = "", "", OUTPUT!H86*OUTPUT!L86 + OUTPUT!I86*OUTPUT!R86)</f>
        <v/>
      </c>
      <c r="EC85" t="str">
        <v/>
      </c>
      <c r="ED85" t="str">
        <v/>
      </c>
      <c r="EE85" t="str">
        <f>IF(INPUT!A112 = "", "",EC85 +EE84)</f>
        <v/>
      </c>
      <c r="EF85" t="str">
        <f>IF(INPUT!A112 = "", "",EC85*ED85+EF84)</f>
        <v/>
      </c>
      <c r="EG85" s="210" t="str">
        <f>IF(INPUT!A111 = "", "", EE84/MAX($EE$3:$EE$104))</f>
        <v/>
      </c>
      <c r="EH85" s="210" t="str">
        <f>IF(INPUT!A111 = "", "", EF84/MAX($EF$3:$EF$104))</f>
        <v/>
      </c>
      <c r="EI85" s="311" t="str">
        <f>IF(INPUT!A112 = "", "", (EG86-EG85) * (EH86+EH85) / 2 )</f>
        <v/>
      </c>
      <c r="EK85" s="310" t="str">
        <f>IF(INPUT!A112 = "", "", OUTPUT!E86)</f>
        <v/>
      </c>
      <c r="EL85" t="str">
        <f>IF(INPUT!A112 = "", "", OUTPUT!N86)</f>
        <v/>
      </c>
      <c r="EM85" t="str">
        <v/>
      </c>
      <c r="EN85" t="str">
        <v/>
      </c>
      <c r="EO85" t="str">
        <f>IF(INPUT!A112 = "", "", EM85 + EO84)</f>
        <v/>
      </c>
      <c r="EP85" t="str">
        <f>IF(INPUT!A112 = "", "", EN85*EM85+EP84)</f>
        <v/>
      </c>
      <c r="EQ85" s="210" t="str">
        <f>IF(INPUT!A111 = "", "", EO84/MAX($EO$3:$EO$104))</f>
        <v/>
      </c>
      <c r="ER85" s="210" t="str">
        <f>IF(INPUT!A111 = "", "", EP84/MAX($EP$3:$EP$104))</f>
        <v/>
      </c>
      <c r="ES85" s="311" t="str">
        <f>IF(INPUT!A112 = "", "", (EQ86-EQ85) * (ER86+ER85) / 2 )</f>
        <v/>
      </c>
      <c r="EU85" s="310" t="str">
        <f>IF(INPUT!A112 = "", "", OUTPUT!I86)</f>
        <v/>
      </c>
      <c r="EV85" t="str">
        <f>IF(INPUT!A112 = "", "", OUTPUT!R86)</f>
        <v/>
      </c>
      <c r="EW85" t="str">
        <v/>
      </c>
      <c r="EX85" t="str">
        <v/>
      </c>
      <c r="EY85" t="str">
        <f>IF(INPUT!A112 = "", "", EW85 + EY84)</f>
        <v/>
      </c>
      <c r="EZ85" t="str">
        <f>IF(INPUT!A112 = "", "", EX85*EW85+EZ84)</f>
        <v/>
      </c>
      <c r="FA85" s="210" t="str">
        <f>IF(INPUT!A111 = "", "", EY84/MAX($EY$3:$EY$104))</f>
        <v/>
      </c>
      <c r="FB85" s="210" t="str">
        <f>IF(INPUT!A111 = "", "", EZ84/MAX($EZ$3:$EZ$104))</f>
        <v/>
      </c>
      <c r="FC85" s="311" t="str">
        <f>IF(INPUT!A112 = "", "", (FA86-FA85) * (FB86+FB85) / 2 )</f>
        <v/>
      </c>
      <c r="FE85" s="310" t="str">
        <f>IF(INPUT!A112 = "", "", OUTPUT!E86)</f>
        <v/>
      </c>
      <c r="FF85" t="str">
        <f>IF(INPUT!A112 = "", "", OUTPUT!L86)</f>
        <v/>
      </c>
      <c r="FG85" t="str">
        <v/>
      </c>
      <c r="FH85" t="str">
        <v/>
      </c>
      <c r="FI85" t="str">
        <f>IF(INPUT!A112 = "", "", FG85+FI84)</f>
        <v/>
      </c>
      <c r="FJ85" t="str">
        <f>IF(INPUT!A112 = "", "", FH85*FG85 + FJ84)</f>
        <v/>
      </c>
      <c r="FK85" s="210" t="str">
        <f>IF(INPUT!A111 = "", "", FI84/MAX($FI$3:$FI$103))</f>
        <v/>
      </c>
      <c r="FL85" s="210" t="str">
        <f>IF(INPUT!A111 = "", "", FJ84/MAX($FJ$3:$FJ$103))</f>
        <v/>
      </c>
      <c r="FM85" s="311" t="str">
        <f>IF(INPUT!A112 = "", "", (FK86-FK85) * (FL86+FL85) / 2 )</f>
        <v/>
      </c>
      <c r="FO85" s="310" t="str">
        <f>IF(INPUT!A112 = "", "", OUTPUT!I86)</f>
        <v/>
      </c>
      <c r="FP85" t="str">
        <f>IF(INPUT!A112 = "", "", OUTPUT!L86)</f>
        <v/>
      </c>
      <c r="FQ85" t="str">
        <v/>
      </c>
      <c r="FR85" t="str">
        <v/>
      </c>
      <c r="FS85" t="str">
        <f>IF(INPUT!A112 = "", "", FQ85+FS84)</f>
        <v/>
      </c>
      <c r="FT85" t="str">
        <f>IF(INPUT!A112 = "", "", FR85*FQ85 + FT84)</f>
        <v/>
      </c>
      <c r="FU85" s="210" t="str">
        <f>IF(INPUT!A111 = "", "", FS84/MAX($FS$3:$FS$104))</f>
        <v/>
      </c>
      <c r="FV85" s="210" t="str">
        <f>IF(INPUT!A111 = "", "", FT84/MAX($FT$3:$FT$104))</f>
        <v/>
      </c>
      <c r="FW85" s="311" t="str">
        <f>IF(INPUT!A112 = "", "", (FU86-FU85) * (FV86+FV85) / 2 )</f>
        <v/>
      </c>
      <c r="FY85" s="310" t="str">
        <f>IF(INPUT!A112 = "", "", OUTPUT!L86)</f>
        <v/>
      </c>
      <c r="FZ85" t="str">
        <f>IF(INPUT!A112 = "", "",  OUTPUT!N86 )</f>
        <v/>
      </c>
      <c r="GA85" t="str">
        <f>IF(INPUT!A112 = "", "",  OUTPUT!R86 )</f>
        <v/>
      </c>
      <c r="GB85" s="311" t="str">
        <f>IF(INPUT!A112 = "", "", OUTPUT!M86)</f>
        <v/>
      </c>
      <c r="GC85" t="str">
        <f>IF(INPUT!A112 = "", "", OUTPUT!E86*OUTPUT!L86)</f>
        <v/>
      </c>
      <c r="GD85" t="str">
        <f>IF(INPUT!A112 = "", "", OUTPUT!E86*OUTPUT!N86)</f>
        <v/>
      </c>
      <c r="GE85" s="311" t="str">
        <f>IF(INPUT!A112 = "", "", OUTPUT!E86*OUTPUT!M86)</f>
        <v/>
      </c>
      <c r="GF85" t="str">
        <f>IF(INPUT!A112 = "", "", OUTPUT!I86*OUTPUT!L86)</f>
        <v/>
      </c>
      <c r="GG85" t="str">
        <f>IF(INPUT!A112 = "", "", OUTPUT!I86*OUTPUT!R86)</f>
        <v/>
      </c>
      <c r="GH85" s="311" t="str">
        <f>IF(INPUT!A112 = "", "", OUTPUT!I86*OUTPUT!M86)</f>
        <v/>
      </c>
    </row>
    <row r="86" spans="15:190" x14ac:dyDescent="0.35">
      <c r="AF86" s="5">
        <f>DSS!CG86</f>
        <v>0</v>
      </c>
      <c r="AG86" s="5">
        <f>DSS!CH86</f>
        <v>0</v>
      </c>
      <c r="AH86" s="5">
        <f>DSS!CI86</f>
        <v>0</v>
      </c>
      <c r="AI86" s="5">
        <f>DSS!CJ86</f>
        <v>0</v>
      </c>
      <c r="AJ86" s="5">
        <f>DSS!CK86</f>
        <v>0</v>
      </c>
      <c r="AK86" s="5">
        <f>DSS!CL86</f>
        <v>0</v>
      </c>
      <c r="AL86" s="5">
        <f>DSS!CM86</f>
        <v>0</v>
      </c>
      <c r="AM86">
        <f t="shared" si="30"/>
        <v>0</v>
      </c>
      <c r="AN86" s="5">
        <f t="shared" si="32"/>
        <v>0</v>
      </c>
      <c r="AO86">
        <f t="shared" si="31"/>
        <v>0</v>
      </c>
      <c r="AP86">
        <f t="shared" si="33"/>
        <v>0</v>
      </c>
      <c r="AQ86" s="180">
        <f t="shared" si="40"/>
        <v>0</v>
      </c>
      <c r="AR86" s="180" t="str">
        <f t="shared" si="34"/>
        <v/>
      </c>
      <c r="AS86" s="178"/>
      <c r="AT86" t="str">
        <f t="shared" si="35"/>
        <v/>
      </c>
      <c r="AU86" s="181"/>
      <c r="AV86" t="str">
        <f t="shared" si="36"/>
        <v/>
      </c>
      <c r="AX86" s="180">
        <f t="shared" si="37"/>
        <v>0</v>
      </c>
      <c r="AY86" s="180" t="str">
        <f t="shared" si="38"/>
        <v/>
      </c>
      <c r="BB86" t="str">
        <f t="shared" si="41"/>
        <v/>
      </c>
      <c r="BF86" t="str">
        <f t="shared" si="39"/>
        <v/>
      </c>
      <c r="CK86" s="113" t="str">
        <f>IF(INPUT!A113 = "", "", INPUT!A113)</f>
        <v/>
      </c>
      <c r="CL86" t="str">
        <f>IF(INPUT!A113 = "", "", DSS!S86)</f>
        <v/>
      </c>
      <c r="CM86" t="str">
        <f>IF(INPUT!A113 = "", "",MIN(DSS!F86:G86))</f>
        <v/>
      </c>
      <c r="CN86" t="str">
        <f>IF(INPUT!A113 = "", "",DSS!I86)</f>
        <v/>
      </c>
      <c r="CO86" t="str">
        <f>IF(INPUT!A113 = "", "",DSS!H86)</f>
        <v/>
      </c>
      <c r="CP86" s="112" t="str">
        <f>IF(INPUT!A113 = "", "",AVERAGE(DSS!J86:L86))</f>
        <v/>
      </c>
      <c r="CQ86" s="112"/>
      <c r="CR86" t="str">
        <f>IF(INPUT!A113 = "", "",DSS!T86)</f>
        <v/>
      </c>
      <c r="CS86">
        <v>5</v>
      </c>
      <c r="CT86">
        <v>5</v>
      </c>
      <c r="CU86">
        <v>5</v>
      </c>
      <c r="CV86" s="112">
        <v>5</v>
      </c>
      <c r="CX86" t="str">
        <f>IF(INPUT!B113 = "", "", INPUT!B113)</f>
        <v/>
      </c>
      <c r="CY86" t="str">
        <f>IF(INPUT!B113 = "", "", INPUT!I113)</f>
        <v/>
      </c>
      <c r="CZ86" t="str">
        <f>IF(INPUT!B113 = "", "", INPUT!B113)</f>
        <v/>
      </c>
      <c r="DA86" t="str">
        <f>IF(INPUT!B113 = "", "", DSS!BS86)</f>
        <v/>
      </c>
      <c r="DB86" t="str">
        <v/>
      </c>
      <c r="DC86" t="str">
        <v/>
      </c>
      <c r="DD86" t="str">
        <v/>
      </c>
      <c r="DE86" t="str">
        <v/>
      </c>
      <c r="DF86" s="59" t="str">
        <f>IF(INPUT!B113 = "", "",DB86+DF85)</f>
        <v/>
      </c>
      <c r="DG86" t="str">
        <f>IF(INPUT!B113 = "", "", DB86*DC86+DG85)</f>
        <v/>
      </c>
      <c r="DH86" t="str">
        <f>IF(INPUT!B113 = "", "", DD86+DH85)</f>
        <v/>
      </c>
      <c r="DI86" t="str">
        <f>IF(INPUT!B113 = "", "", DD86*DE86+DI85)</f>
        <v/>
      </c>
      <c r="DJ86" s="210" t="str">
        <f>IF(INPUT!B112 = "", "", DF85/MAX($DF$3:$DF$104))</f>
        <v/>
      </c>
      <c r="DK86" s="210" t="str">
        <f>IF(INPUT!B112 = "", "", DG85/MAX($DG$3:$DG$104))</f>
        <v/>
      </c>
      <c r="DL86" s="210" t="str">
        <f>IF(INPUT!B112 = "", "", DH85/MAX($DH$3:$DH$104))</f>
        <v/>
      </c>
      <c r="DM86" s="210" t="str">
        <f>IF(INPUT!B112 = "", "", DI85/MAX($DI$3:$DI$104))</f>
        <v/>
      </c>
      <c r="DN86" t="str">
        <f>IF(INPUT!B113 = "", "", (DJ87-DJ86)*(DK87+DK86)/2)</f>
        <v/>
      </c>
      <c r="DO86" t="str">
        <f>IF(INPUT!B113 = "", "", (DL87-DL86)*(DM87+DM86)/2)</f>
        <v/>
      </c>
      <c r="DQ86" s="310" t="str">
        <f>IF(INPUT!A113 = "", "", INPUT!B113)</f>
        <v/>
      </c>
      <c r="DR86" t="str">
        <f>IF(INPUT!A113 = "", "", OUTPUT!D87*OUTPUT!L87 +OUTPUT!E87*OUTPUT!N87)</f>
        <v/>
      </c>
      <c r="DS86" t="str">
        <v/>
      </c>
      <c r="DT86" t="str">
        <v/>
      </c>
      <c r="DU86" t="str">
        <f>IF(INPUT!A113 = "", "", DS86+DU85)</f>
        <v/>
      </c>
      <c r="DV86" t="str">
        <f>IF(INPUT!A113 = "", "", DS86*DT86+DV85)</f>
        <v/>
      </c>
      <c r="DW86" s="210" t="str">
        <f>IF(INPUT!A112 = "", "", DU85/MAX($DU$3:$DU$104))</f>
        <v/>
      </c>
      <c r="DX86" s="210" t="str">
        <f>IF(INPUT!B112 = "", "", DV85/MAX($DV$3:$DV$104))</f>
        <v/>
      </c>
      <c r="DY86" s="311" t="str">
        <f>IF(INPUT!A113 = "", "", (DW87-DW86) * (DX87+DX86) / 2 )</f>
        <v/>
      </c>
      <c r="EA86" s="310" t="str">
        <f>IF(INPUT!A113 = "", "", INPUT!B113)</f>
        <v/>
      </c>
      <c r="EB86" t="str">
        <f>IF(INPUT!A113 = "", "", OUTPUT!H87*OUTPUT!L87 + OUTPUT!I87*OUTPUT!R87)</f>
        <v/>
      </c>
      <c r="EC86" t="str">
        <v/>
      </c>
      <c r="ED86" t="str">
        <v/>
      </c>
      <c r="EE86" t="str">
        <f>IF(INPUT!A113 = "", "",EC86 +EE85)</f>
        <v/>
      </c>
      <c r="EF86" t="str">
        <f>IF(INPUT!A113 = "", "",EC86*ED86+EF85)</f>
        <v/>
      </c>
      <c r="EG86" s="210" t="str">
        <f>IF(INPUT!A112 = "", "", EE85/MAX($EE$3:$EE$104))</f>
        <v/>
      </c>
      <c r="EH86" s="210" t="str">
        <f>IF(INPUT!A112 = "", "", EF85/MAX($EF$3:$EF$104))</f>
        <v/>
      </c>
      <c r="EI86" s="311" t="str">
        <f>IF(INPUT!A113 = "", "", (EG87-EG86) * (EH87+EH86) / 2 )</f>
        <v/>
      </c>
      <c r="EK86" s="310" t="str">
        <f>IF(INPUT!A113 = "", "", OUTPUT!E87)</f>
        <v/>
      </c>
      <c r="EL86" t="str">
        <f>IF(INPUT!A113 = "", "", OUTPUT!N87)</f>
        <v/>
      </c>
      <c r="EM86" t="str">
        <v/>
      </c>
      <c r="EN86" t="str">
        <v/>
      </c>
      <c r="EO86" t="str">
        <f>IF(INPUT!A113 = "", "", EM86 + EO85)</f>
        <v/>
      </c>
      <c r="EP86" t="str">
        <f>IF(INPUT!A113 = "", "", EN86*EM86+EP85)</f>
        <v/>
      </c>
      <c r="EQ86" s="210" t="str">
        <f>IF(INPUT!A112 = "", "", EO85/MAX($EO$3:$EO$104))</f>
        <v/>
      </c>
      <c r="ER86" s="210" t="str">
        <f>IF(INPUT!A112 = "", "", EP85/MAX($EP$3:$EP$104))</f>
        <v/>
      </c>
      <c r="ES86" s="311" t="str">
        <f>IF(INPUT!A113 = "", "", (EQ87-EQ86) * (ER87+ER86) / 2 )</f>
        <v/>
      </c>
      <c r="EU86" s="310" t="str">
        <f>IF(INPUT!A113 = "", "", OUTPUT!I87)</f>
        <v/>
      </c>
      <c r="EV86" t="str">
        <f>IF(INPUT!A113 = "", "", OUTPUT!R87)</f>
        <v/>
      </c>
      <c r="EW86" t="str">
        <v/>
      </c>
      <c r="EX86" t="str">
        <v/>
      </c>
      <c r="EY86" t="str">
        <f>IF(INPUT!A113 = "", "", EW86 + EY85)</f>
        <v/>
      </c>
      <c r="EZ86" t="str">
        <f>IF(INPUT!A113 = "", "", EX86*EW86+EZ85)</f>
        <v/>
      </c>
      <c r="FA86" s="210" t="str">
        <f>IF(INPUT!A112 = "", "", EY85/MAX($EY$3:$EY$104))</f>
        <v/>
      </c>
      <c r="FB86" s="210" t="str">
        <f>IF(INPUT!A112 = "", "", EZ85/MAX($EZ$3:$EZ$104))</f>
        <v/>
      </c>
      <c r="FC86" s="311" t="str">
        <f>IF(INPUT!A113 = "", "", (FA87-FA86) * (FB87+FB86) / 2 )</f>
        <v/>
      </c>
      <c r="FE86" s="310" t="str">
        <f>IF(INPUT!A113 = "", "", OUTPUT!E87)</f>
        <v/>
      </c>
      <c r="FF86" t="str">
        <f>IF(INPUT!A113 = "", "", OUTPUT!L87)</f>
        <v/>
      </c>
      <c r="FG86" t="str">
        <v/>
      </c>
      <c r="FH86" t="str">
        <v/>
      </c>
      <c r="FI86" t="str">
        <f>IF(INPUT!A113 = "", "", FG86+FI85)</f>
        <v/>
      </c>
      <c r="FJ86" t="str">
        <f>IF(INPUT!A113 = "", "", FH86*FG86 + FJ85)</f>
        <v/>
      </c>
      <c r="FK86" s="210" t="str">
        <f>IF(INPUT!A112 = "", "", FI85/MAX($FI$3:$FI$103))</f>
        <v/>
      </c>
      <c r="FL86" s="210" t="str">
        <f>IF(INPUT!A112 = "", "", FJ85/MAX($FJ$3:$FJ$103))</f>
        <v/>
      </c>
      <c r="FM86" s="311" t="str">
        <f>IF(INPUT!A113 = "", "", (FK87-FK86) * (FL87+FL86) / 2 )</f>
        <v/>
      </c>
      <c r="FO86" s="310" t="str">
        <f>IF(INPUT!A113 = "", "", OUTPUT!I87)</f>
        <v/>
      </c>
      <c r="FP86" t="str">
        <f>IF(INPUT!A113 = "", "", OUTPUT!L87)</f>
        <v/>
      </c>
      <c r="FQ86" t="str">
        <v/>
      </c>
      <c r="FR86" t="str">
        <v/>
      </c>
      <c r="FS86" t="str">
        <f>IF(INPUT!A113 = "", "", FQ86+FS85)</f>
        <v/>
      </c>
      <c r="FT86" t="str">
        <f>IF(INPUT!A113 = "", "", FR86*FQ86 + FT85)</f>
        <v/>
      </c>
      <c r="FU86" s="210" t="str">
        <f>IF(INPUT!A112 = "", "", FS85/MAX($FS$3:$FS$104))</f>
        <v/>
      </c>
      <c r="FV86" s="210" t="str">
        <f>IF(INPUT!A112 = "", "", FT85/MAX($FT$3:$FT$104))</f>
        <v/>
      </c>
      <c r="FW86" s="311" t="str">
        <f>IF(INPUT!A113 = "", "", (FU87-FU86) * (FV87+FV86) / 2 )</f>
        <v/>
      </c>
      <c r="FY86" s="310" t="str">
        <f>IF(INPUT!A113 = "", "", OUTPUT!L87)</f>
        <v/>
      </c>
      <c r="FZ86" t="str">
        <f>IF(INPUT!A113 = "", "",  OUTPUT!N87 )</f>
        <v/>
      </c>
      <c r="GA86" t="str">
        <f>IF(INPUT!A113 = "", "",  OUTPUT!R87 )</f>
        <v/>
      </c>
      <c r="GB86" s="311" t="str">
        <f>IF(INPUT!A113 = "", "", OUTPUT!M87)</f>
        <v/>
      </c>
      <c r="GC86" t="str">
        <f>IF(INPUT!A113 = "", "", OUTPUT!E87*OUTPUT!L87)</f>
        <v/>
      </c>
      <c r="GD86" t="str">
        <f>IF(INPUT!A113 = "", "", OUTPUT!E87*OUTPUT!N87)</f>
        <v/>
      </c>
      <c r="GE86" s="311" t="str">
        <f>IF(INPUT!A113 = "", "", OUTPUT!E87*OUTPUT!M87)</f>
        <v/>
      </c>
      <c r="GF86" t="str">
        <f>IF(INPUT!A113 = "", "", OUTPUT!I87*OUTPUT!L87)</f>
        <v/>
      </c>
      <c r="GG86" t="str">
        <f>IF(INPUT!A113 = "", "", OUTPUT!I87*OUTPUT!R87)</f>
        <v/>
      </c>
      <c r="GH86" s="311" t="str">
        <f>IF(INPUT!A113 = "", "", OUTPUT!I87*OUTPUT!M87)</f>
        <v/>
      </c>
    </row>
    <row r="87" spans="15:190" x14ac:dyDescent="0.35">
      <c r="AF87" s="5">
        <f>DSS!CG87</f>
        <v>0</v>
      </c>
      <c r="AG87" s="5">
        <f>DSS!CH87</f>
        <v>0</v>
      </c>
      <c r="AH87" s="5">
        <f>DSS!CI87</f>
        <v>0</v>
      </c>
      <c r="AI87" s="5">
        <f>DSS!CJ87</f>
        <v>0</v>
      </c>
      <c r="AJ87" s="5">
        <f>DSS!CK87</f>
        <v>0</v>
      </c>
      <c r="AK87" s="5">
        <f>DSS!CL87</f>
        <v>0</v>
      </c>
      <c r="AL87" s="5">
        <f>DSS!CM87</f>
        <v>0</v>
      </c>
      <c r="AM87">
        <f t="shared" si="30"/>
        <v>0</v>
      </c>
      <c r="AN87" s="5">
        <f t="shared" si="32"/>
        <v>0</v>
      </c>
      <c r="AO87">
        <f t="shared" si="31"/>
        <v>0</v>
      </c>
      <c r="AP87">
        <f t="shared" si="33"/>
        <v>0</v>
      </c>
      <c r="AQ87" s="180">
        <f t="shared" si="40"/>
        <v>0</v>
      </c>
      <c r="AR87" s="180" t="str">
        <f t="shared" si="34"/>
        <v/>
      </c>
      <c r="AS87" s="178"/>
      <c r="AT87" t="str">
        <f t="shared" si="35"/>
        <v/>
      </c>
      <c r="AU87" s="181"/>
      <c r="AV87" t="str">
        <f t="shared" si="36"/>
        <v/>
      </c>
      <c r="AX87" s="180">
        <f t="shared" si="37"/>
        <v>0</v>
      </c>
      <c r="AY87" s="180" t="str">
        <f t="shared" si="38"/>
        <v/>
      </c>
      <c r="BB87" t="str">
        <f t="shared" si="41"/>
        <v/>
      </c>
      <c r="BF87" t="str">
        <f t="shared" si="39"/>
        <v/>
      </c>
      <c r="CK87" s="113" t="str">
        <f>IF(INPUT!A114 = "", "", INPUT!A114)</f>
        <v/>
      </c>
      <c r="CL87" t="str">
        <f>IF(INPUT!A114 = "", "", DSS!S87)</f>
        <v/>
      </c>
      <c r="CM87" t="str">
        <f>IF(INPUT!A114 = "", "",MIN(DSS!F87:G87))</f>
        <v/>
      </c>
      <c r="CN87" t="str">
        <f>IF(INPUT!A114 = "", "",DSS!I87)</f>
        <v/>
      </c>
      <c r="CO87" t="str">
        <f>IF(INPUT!A114 = "", "",DSS!H87)</f>
        <v/>
      </c>
      <c r="CP87" s="112" t="str">
        <f>IF(INPUT!A114 = "", "",AVERAGE(DSS!J87:L87))</f>
        <v/>
      </c>
      <c r="CQ87" s="112"/>
      <c r="CR87" t="str">
        <f>IF(INPUT!A114 = "", "",DSS!T87)</f>
        <v/>
      </c>
      <c r="CS87">
        <v>5</v>
      </c>
      <c r="CT87">
        <v>5</v>
      </c>
      <c r="CU87">
        <v>5</v>
      </c>
      <c r="CV87" s="112">
        <v>5</v>
      </c>
      <c r="CX87" t="str">
        <f>IF(INPUT!B114 = "", "", INPUT!B114)</f>
        <v/>
      </c>
      <c r="CY87" t="str">
        <f>IF(INPUT!B114 = "", "", INPUT!I114)</f>
        <v/>
      </c>
      <c r="CZ87" t="str">
        <f>IF(INPUT!B114 = "", "", INPUT!B114)</f>
        <v/>
      </c>
      <c r="DA87" t="str">
        <f>IF(INPUT!B114 = "", "", DSS!BS87)</f>
        <v/>
      </c>
      <c r="DB87" t="str">
        <v/>
      </c>
      <c r="DC87" t="str">
        <v/>
      </c>
      <c r="DD87" t="str">
        <v/>
      </c>
      <c r="DE87" t="str">
        <v/>
      </c>
      <c r="DF87" s="59" t="str">
        <f>IF(INPUT!B114 = "", "",DB87+DF86)</f>
        <v/>
      </c>
      <c r="DG87" t="str">
        <f>IF(INPUT!B114 = "", "", DB87*DC87+DG86)</f>
        <v/>
      </c>
      <c r="DH87" t="str">
        <f>IF(INPUT!B114 = "", "", DD87+DH86)</f>
        <v/>
      </c>
      <c r="DI87" t="str">
        <f>IF(INPUT!B114 = "", "", DD87*DE87+DI86)</f>
        <v/>
      </c>
      <c r="DJ87" s="210" t="str">
        <f>IF(INPUT!B113 = "", "", DF86/MAX($DF$3:$DF$104))</f>
        <v/>
      </c>
      <c r="DK87" s="210" t="str">
        <f>IF(INPUT!B113 = "", "", DG86/MAX($DG$3:$DG$104))</f>
        <v/>
      </c>
      <c r="DL87" s="210" t="str">
        <f>IF(INPUT!B113 = "", "", DH86/MAX($DH$3:$DH$104))</f>
        <v/>
      </c>
      <c r="DM87" s="210" t="str">
        <f>IF(INPUT!B113 = "", "", DI86/MAX($DI$3:$DI$104))</f>
        <v/>
      </c>
      <c r="DN87" t="str">
        <f>IF(INPUT!B114 = "", "", (DJ88-DJ87)*(DK88+DK87)/2)</f>
        <v/>
      </c>
      <c r="DO87" t="str">
        <f>IF(INPUT!B114 = "", "", (DL88-DL87)*(DM88+DM87)/2)</f>
        <v/>
      </c>
      <c r="DQ87" s="310" t="str">
        <f>IF(INPUT!A114 = "", "", INPUT!B114)</f>
        <v/>
      </c>
      <c r="DR87" t="str">
        <f>IF(INPUT!A114 = "", "", OUTPUT!D88*OUTPUT!L88 +OUTPUT!E88*OUTPUT!N88)</f>
        <v/>
      </c>
      <c r="DS87" t="str">
        <v/>
      </c>
      <c r="DT87" t="str">
        <v/>
      </c>
      <c r="DU87" t="str">
        <f>IF(INPUT!A114 = "", "", DS87+DU86)</f>
        <v/>
      </c>
      <c r="DV87" t="str">
        <f>IF(INPUT!A114 = "", "", DS87*DT87+DV86)</f>
        <v/>
      </c>
      <c r="DW87" s="210" t="str">
        <f>IF(INPUT!A113 = "", "", DU86/MAX($DU$3:$DU$104))</f>
        <v/>
      </c>
      <c r="DX87" s="210" t="str">
        <f>IF(INPUT!B113 = "", "", DV86/MAX($DV$3:$DV$104))</f>
        <v/>
      </c>
      <c r="DY87" s="311" t="str">
        <f>IF(INPUT!A114 = "", "", (DW88-DW87) * (DX88+DX87) / 2 )</f>
        <v/>
      </c>
      <c r="EA87" s="310" t="str">
        <f>IF(INPUT!A114 = "", "", INPUT!B114)</f>
        <v/>
      </c>
      <c r="EB87" t="str">
        <f>IF(INPUT!A114 = "", "", OUTPUT!H88*OUTPUT!L88 + OUTPUT!I88*OUTPUT!R88)</f>
        <v/>
      </c>
      <c r="EC87" t="str">
        <v/>
      </c>
      <c r="ED87" t="str">
        <v/>
      </c>
      <c r="EE87" t="str">
        <f>IF(INPUT!A114 = "", "",EC87 +EE86)</f>
        <v/>
      </c>
      <c r="EF87" t="str">
        <f>IF(INPUT!A114 = "", "",EC87*ED87+EF86)</f>
        <v/>
      </c>
      <c r="EG87" s="210" t="str">
        <f>IF(INPUT!A113 = "", "", EE86/MAX($EE$3:$EE$104))</f>
        <v/>
      </c>
      <c r="EH87" s="210" t="str">
        <f>IF(INPUT!A113 = "", "", EF86/MAX($EF$3:$EF$104))</f>
        <v/>
      </c>
      <c r="EI87" s="311" t="str">
        <f>IF(INPUT!A114 = "", "", (EG88-EG87) * (EH88+EH87) / 2 )</f>
        <v/>
      </c>
      <c r="EK87" s="310" t="str">
        <f>IF(INPUT!A114 = "", "", OUTPUT!E88)</f>
        <v/>
      </c>
      <c r="EL87" t="str">
        <f>IF(INPUT!A114 = "", "", OUTPUT!N88)</f>
        <v/>
      </c>
      <c r="EM87" t="str">
        <v/>
      </c>
      <c r="EN87" t="str">
        <v/>
      </c>
      <c r="EO87" t="str">
        <f>IF(INPUT!A114 = "", "", EM87 + EO86)</f>
        <v/>
      </c>
      <c r="EP87" t="str">
        <f>IF(INPUT!A114 = "", "", EN87*EM87+EP86)</f>
        <v/>
      </c>
      <c r="EQ87" s="210" t="str">
        <f>IF(INPUT!A113 = "", "", EO86/MAX($EO$3:$EO$104))</f>
        <v/>
      </c>
      <c r="ER87" s="210" t="str">
        <f>IF(INPUT!A113 = "", "", EP86/MAX($EP$3:$EP$104))</f>
        <v/>
      </c>
      <c r="ES87" s="311" t="str">
        <f>IF(INPUT!A114 = "", "", (EQ88-EQ87) * (ER88+ER87) / 2 )</f>
        <v/>
      </c>
      <c r="EU87" s="310" t="str">
        <f>IF(INPUT!A114 = "", "", OUTPUT!I88)</f>
        <v/>
      </c>
      <c r="EV87" t="str">
        <f>IF(INPUT!A114 = "", "", OUTPUT!R88)</f>
        <v/>
      </c>
      <c r="EW87" t="str">
        <v/>
      </c>
      <c r="EX87" t="str">
        <v/>
      </c>
      <c r="EY87" t="str">
        <f>IF(INPUT!A114 = "", "", EW87 + EY86)</f>
        <v/>
      </c>
      <c r="EZ87" t="str">
        <f>IF(INPUT!A114 = "", "", EX87*EW87+EZ86)</f>
        <v/>
      </c>
      <c r="FA87" s="210" t="str">
        <f>IF(INPUT!A113 = "", "", EY86/MAX($EY$3:$EY$104))</f>
        <v/>
      </c>
      <c r="FB87" s="210" t="str">
        <f>IF(INPUT!A113 = "", "", EZ86/MAX($EZ$3:$EZ$104))</f>
        <v/>
      </c>
      <c r="FC87" s="311" t="str">
        <f>IF(INPUT!A114 = "", "", (FA88-FA87) * (FB88+FB87) / 2 )</f>
        <v/>
      </c>
      <c r="FE87" s="310" t="str">
        <f>IF(INPUT!A114 = "", "", OUTPUT!E88)</f>
        <v/>
      </c>
      <c r="FF87" t="str">
        <f>IF(INPUT!A114 = "", "", OUTPUT!L88)</f>
        <v/>
      </c>
      <c r="FG87" t="str">
        <v/>
      </c>
      <c r="FH87" t="str">
        <v/>
      </c>
      <c r="FI87" t="str">
        <f>IF(INPUT!A114 = "", "", FG87+FI86)</f>
        <v/>
      </c>
      <c r="FJ87" t="str">
        <f>IF(INPUT!A114 = "", "", FH87*FG87 + FJ86)</f>
        <v/>
      </c>
      <c r="FK87" s="210" t="str">
        <f>IF(INPUT!A113 = "", "", FI86/MAX($FI$3:$FI$103))</f>
        <v/>
      </c>
      <c r="FL87" s="210" t="str">
        <f>IF(INPUT!A113 = "", "", FJ86/MAX($FJ$3:$FJ$103))</f>
        <v/>
      </c>
      <c r="FM87" s="311" t="str">
        <f>IF(INPUT!A114 = "", "", (FK88-FK87) * (FL88+FL87) / 2 )</f>
        <v/>
      </c>
      <c r="FO87" s="310" t="str">
        <f>IF(INPUT!A114 = "", "", OUTPUT!I88)</f>
        <v/>
      </c>
      <c r="FP87" t="str">
        <f>IF(INPUT!A114 = "", "", OUTPUT!L88)</f>
        <v/>
      </c>
      <c r="FQ87" t="str">
        <v/>
      </c>
      <c r="FR87" t="str">
        <v/>
      </c>
      <c r="FS87" t="str">
        <f>IF(INPUT!A114 = "", "", FQ87+FS86)</f>
        <v/>
      </c>
      <c r="FT87" t="str">
        <f>IF(INPUT!A114 = "", "", FR87*FQ87 + FT86)</f>
        <v/>
      </c>
      <c r="FU87" s="210" t="str">
        <f>IF(INPUT!A113 = "", "", FS86/MAX($FS$3:$FS$104))</f>
        <v/>
      </c>
      <c r="FV87" s="210" t="str">
        <f>IF(INPUT!A113 = "", "", FT86/MAX($FT$3:$FT$104))</f>
        <v/>
      </c>
      <c r="FW87" s="311" t="str">
        <f>IF(INPUT!A114 = "", "", (FU88-FU87) * (FV88+FV87) / 2 )</f>
        <v/>
      </c>
      <c r="FY87" s="310" t="str">
        <f>IF(INPUT!A114 = "", "", OUTPUT!L88)</f>
        <v/>
      </c>
      <c r="FZ87" t="str">
        <f>IF(INPUT!A114 = "", "",  OUTPUT!N88 )</f>
        <v/>
      </c>
      <c r="GA87" t="str">
        <f>IF(INPUT!A114 = "", "",  OUTPUT!R88 )</f>
        <v/>
      </c>
      <c r="GB87" s="311" t="str">
        <f>IF(INPUT!A114 = "", "", OUTPUT!M88)</f>
        <v/>
      </c>
      <c r="GC87" t="str">
        <f>IF(INPUT!A114 = "", "", OUTPUT!E88*OUTPUT!L88)</f>
        <v/>
      </c>
      <c r="GD87" t="str">
        <f>IF(INPUT!A114 = "", "", OUTPUT!E88*OUTPUT!N88)</f>
        <v/>
      </c>
      <c r="GE87" s="311" t="str">
        <f>IF(INPUT!A114 = "", "", OUTPUT!E88*OUTPUT!M88)</f>
        <v/>
      </c>
      <c r="GF87" t="str">
        <f>IF(INPUT!A114 = "", "", OUTPUT!I88*OUTPUT!L88)</f>
        <v/>
      </c>
      <c r="GG87" t="str">
        <f>IF(INPUT!A114 = "", "", OUTPUT!I88*OUTPUT!R88)</f>
        <v/>
      </c>
      <c r="GH87" s="311" t="str">
        <f>IF(INPUT!A114 = "", "", OUTPUT!I88*OUTPUT!M88)</f>
        <v/>
      </c>
    </row>
    <row r="88" spans="15:190" x14ac:dyDescent="0.35">
      <c r="AF88" s="5">
        <f>DSS!CG88</f>
        <v>0</v>
      </c>
      <c r="AG88" s="5">
        <f>DSS!CH88</f>
        <v>0</v>
      </c>
      <c r="AH88" s="5">
        <f>DSS!CI88</f>
        <v>0</v>
      </c>
      <c r="AI88" s="5">
        <f>DSS!CJ88</f>
        <v>0</v>
      </c>
      <c r="AJ88" s="5">
        <f>DSS!CK88</f>
        <v>0</v>
      </c>
      <c r="AK88" s="5">
        <f>DSS!CL88</f>
        <v>0</v>
      </c>
      <c r="AL88" s="5">
        <f>DSS!CM88</f>
        <v>0</v>
      </c>
      <c r="AM88">
        <f t="shared" si="30"/>
        <v>0</v>
      </c>
      <c r="AN88" s="5">
        <f t="shared" si="32"/>
        <v>0</v>
      </c>
      <c r="AO88">
        <f t="shared" si="31"/>
        <v>0</v>
      </c>
      <c r="AP88">
        <f t="shared" si="33"/>
        <v>0</v>
      </c>
      <c r="AQ88" s="180">
        <f t="shared" si="40"/>
        <v>0</v>
      </c>
      <c r="AR88" s="180" t="str">
        <f t="shared" si="34"/>
        <v/>
      </c>
      <c r="AS88" s="178"/>
      <c r="AT88" t="str">
        <f t="shared" si="35"/>
        <v/>
      </c>
      <c r="AU88" s="181"/>
      <c r="AV88" t="str">
        <f t="shared" si="36"/>
        <v/>
      </c>
      <c r="AX88" s="180">
        <f t="shared" si="37"/>
        <v>0</v>
      </c>
      <c r="AY88" s="180" t="str">
        <f t="shared" si="38"/>
        <v/>
      </c>
      <c r="BB88" t="str">
        <f t="shared" si="41"/>
        <v/>
      </c>
      <c r="BF88" t="str">
        <f t="shared" si="39"/>
        <v/>
      </c>
      <c r="CK88" s="113" t="str">
        <f>IF(INPUT!A115 = "", "", INPUT!A115)</f>
        <v/>
      </c>
      <c r="CL88" t="str">
        <f>IF(INPUT!A115 = "", "", DSS!S88)</f>
        <v/>
      </c>
      <c r="CM88" t="str">
        <f>IF(INPUT!A115 = "", "",MIN(DSS!F88:G88))</f>
        <v/>
      </c>
      <c r="CN88" t="str">
        <f>IF(INPUT!A115 = "", "",DSS!I88)</f>
        <v/>
      </c>
      <c r="CO88" t="str">
        <f>IF(INPUT!A115 = "", "",DSS!H88)</f>
        <v/>
      </c>
      <c r="CP88" s="112" t="str">
        <f>IF(INPUT!A115 = "", "",AVERAGE(DSS!J88:L88))</f>
        <v/>
      </c>
      <c r="CQ88" s="112"/>
      <c r="CR88" t="str">
        <f>IF(INPUT!A115 = "", "",DSS!T88)</f>
        <v/>
      </c>
      <c r="CS88">
        <v>5</v>
      </c>
      <c r="CT88">
        <v>5</v>
      </c>
      <c r="CU88">
        <v>5</v>
      </c>
      <c r="CV88" s="112">
        <v>5</v>
      </c>
      <c r="CX88" t="str">
        <f>IF(INPUT!B115 = "", "", INPUT!B115)</f>
        <v/>
      </c>
      <c r="CY88" t="str">
        <f>IF(INPUT!B115 = "", "", INPUT!I115)</f>
        <v/>
      </c>
      <c r="CZ88" t="str">
        <f>IF(INPUT!B115 = "", "", INPUT!B115)</f>
        <v/>
      </c>
      <c r="DA88" t="str">
        <f>IF(INPUT!B115 = "", "", DSS!BS88)</f>
        <v/>
      </c>
      <c r="DB88" t="str">
        <v/>
      </c>
      <c r="DC88" t="str">
        <v/>
      </c>
      <c r="DD88" t="str">
        <v/>
      </c>
      <c r="DE88" t="str">
        <v/>
      </c>
      <c r="DF88" s="59" t="str">
        <f>IF(INPUT!B115 = "", "",DB88+DF87)</f>
        <v/>
      </c>
      <c r="DG88" t="str">
        <f>IF(INPUT!B115 = "", "", DB88*DC88+DG87)</f>
        <v/>
      </c>
      <c r="DH88" t="str">
        <f>IF(INPUT!B115 = "", "", DD88+DH87)</f>
        <v/>
      </c>
      <c r="DI88" t="str">
        <f>IF(INPUT!B115 = "", "", DD88*DE88+DI87)</f>
        <v/>
      </c>
      <c r="DJ88" s="210" t="str">
        <f>IF(INPUT!B114 = "", "", DF87/MAX($DF$3:$DF$104))</f>
        <v/>
      </c>
      <c r="DK88" s="210" t="str">
        <f>IF(INPUT!B114 = "", "", DG87/MAX($DG$3:$DG$104))</f>
        <v/>
      </c>
      <c r="DL88" s="210" t="str">
        <f>IF(INPUT!B114 = "", "", DH87/MAX($DH$3:$DH$104))</f>
        <v/>
      </c>
      <c r="DM88" s="210" t="str">
        <f>IF(INPUT!B114 = "", "", DI87/MAX($DI$3:$DI$104))</f>
        <v/>
      </c>
      <c r="DN88" t="str">
        <f>IF(INPUT!B115 = "", "", (DJ89-DJ88)*(DK89+DK88)/2)</f>
        <v/>
      </c>
      <c r="DO88" t="str">
        <f>IF(INPUT!B115 = "", "", (DL89-DL88)*(DM89+DM88)/2)</f>
        <v/>
      </c>
      <c r="DQ88" s="310" t="str">
        <f>IF(INPUT!A115 = "", "", INPUT!B115)</f>
        <v/>
      </c>
      <c r="DR88" t="str">
        <f>IF(INPUT!A115 = "", "", OUTPUT!D89*OUTPUT!L89 +OUTPUT!E89*OUTPUT!N89)</f>
        <v/>
      </c>
      <c r="DS88" t="str">
        <v/>
      </c>
      <c r="DT88" t="str">
        <v/>
      </c>
      <c r="DU88" t="str">
        <f>IF(INPUT!A115 = "", "", DS88+DU87)</f>
        <v/>
      </c>
      <c r="DV88" t="str">
        <f>IF(INPUT!A115 = "", "", DS88*DT88+DV87)</f>
        <v/>
      </c>
      <c r="DW88" s="210" t="str">
        <f>IF(INPUT!A114 = "", "", DU87/MAX($DU$3:$DU$104))</f>
        <v/>
      </c>
      <c r="DX88" s="210" t="str">
        <f>IF(INPUT!B114 = "", "", DV87/MAX($DV$3:$DV$104))</f>
        <v/>
      </c>
      <c r="DY88" s="311" t="str">
        <f>IF(INPUT!A115 = "", "", (DW89-DW88) * (DX89+DX88) / 2 )</f>
        <v/>
      </c>
      <c r="EA88" s="310" t="str">
        <f>IF(INPUT!A115 = "", "", INPUT!B115)</f>
        <v/>
      </c>
      <c r="EB88" t="str">
        <f>IF(INPUT!A115 = "", "", OUTPUT!H89*OUTPUT!L89 + OUTPUT!I89*OUTPUT!R89)</f>
        <v/>
      </c>
      <c r="EC88" t="str">
        <v/>
      </c>
      <c r="ED88" t="str">
        <v/>
      </c>
      <c r="EE88" t="str">
        <f>IF(INPUT!A115 = "", "",EC88 +EE87)</f>
        <v/>
      </c>
      <c r="EF88" t="str">
        <f>IF(INPUT!A115 = "", "",EC88*ED88+EF87)</f>
        <v/>
      </c>
      <c r="EG88" s="210" t="str">
        <f>IF(INPUT!A114 = "", "", EE87/MAX($EE$3:$EE$104))</f>
        <v/>
      </c>
      <c r="EH88" s="210" t="str">
        <f>IF(INPUT!A114 = "", "", EF87/MAX($EF$3:$EF$104))</f>
        <v/>
      </c>
      <c r="EI88" s="311" t="str">
        <f>IF(INPUT!A115 = "", "", (EG89-EG88) * (EH89+EH88) / 2 )</f>
        <v/>
      </c>
      <c r="EK88" s="310" t="str">
        <f>IF(INPUT!A115 = "", "", OUTPUT!E89)</f>
        <v/>
      </c>
      <c r="EL88" t="str">
        <f>IF(INPUT!A115 = "", "", OUTPUT!N89)</f>
        <v/>
      </c>
      <c r="EM88" t="str">
        <v/>
      </c>
      <c r="EN88" t="str">
        <v/>
      </c>
      <c r="EO88" t="str">
        <f>IF(INPUT!A115 = "", "", EM88 + EO87)</f>
        <v/>
      </c>
      <c r="EP88" t="str">
        <f>IF(INPUT!A115 = "", "", EN88*EM88+EP87)</f>
        <v/>
      </c>
      <c r="EQ88" s="210" t="str">
        <f>IF(INPUT!A114 = "", "", EO87/MAX($EO$3:$EO$104))</f>
        <v/>
      </c>
      <c r="ER88" s="210" t="str">
        <f>IF(INPUT!A114 = "", "", EP87/MAX($EP$3:$EP$104))</f>
        <v/>
      </c>
      <c r="ES88" s="311" t="str">
        <f>IF(INPUT!A115 = "", "", (EQ89-EQ88) * (ER89+ER88) / 2 )</f>
        <v/>
      </c>
      <c r="EU88" s="310" t="str">
        <f>IF(INPUT!A115 = "", "", OUTPUT!I89)</f>
        <v/>
      </c>
      <c r="EV88" t="str">
        <f>IF(INPUT!A115 = "", "", OUTPUT!R89)</f>
        <v/>
      </c>
      <c r="EW88" t="str">
        <v/>
      </c>
      <c r="EX88" t="str">
        <v/>
      </c>
      <c r="EY88" t="str">
        <f>IF(INPUT!A115 = "", "", EW88 + EY87)</f>
        <v/>
      </c>
      <c r="EZ88" t="str">
        <f>IF(INPUT!A115 = "", "", EX88*EW88+EZ87)</f>
        <v/>
      </c>
      <c r="FA88" s="210" t="str">
        <f>IF(INPUT!A114 = "", "", EY87/MAX($EY$3:$EY$104))</f>
        <v/>
      </c>
      <c r="FB88" s="210" t="str">
        <f>IF(INPUT!A114 = "", "", EZ87/MAX($EZ$3:$EZ$104))</f>
        <v/>
      </c>
      <c r="FC88" s="311" t="str">
        <f>IF(INPUT!A115 = "", "", (FA89-FA88) * (FB89+FB88) / 2 )</f>
        <v/>
      </c>
      <c r="FE88" s="310" t="str">
        <f>IF(INPUT!A115 = "", "", OUTPUT!E89)</f>
        <v/>
      </c>
      <c r="FF88" t="str">
        <f>IF(INPUT!A115 = "", "", OUTPUT!L89)</f>
        <v/>
      </c>
      <c r="FG88" t="str">
        <v/>
      </c>
      <c r="FH88" t="str">
        <v/>
      </c>
      <c r="FI88" t="str">
        <f>IF(INPUT!A115 = "", "", FG88+FI87)</f>
        <v/>
      </c>
      <c r="FJ88" t="str">
        <f>IF(INPUT!A115 = "", "", FH88*FG88 + FJ87)</f>
        <v/>
      </c>
      <c r="FK88" s="210" t="str">
        <f>IF(INPUT!A114 = "", "", FI87/MAX($FI$3:$FI$103))</f>
        <v/>
      </c>
      <c r="FL88" s="210" t="str">
        <f>IF(INPUT!A114 = "", "", FJ87/MAX($FJ$3:$FJ$103))</f>
        <v/>
      </c>
      <c r="FM88" s="311" t="str">
        <f>IF(INPUT!A115 = "", "", (FK89-FK88) * (FL89+FL88) / 2 )</f>
        <v/>
      </c>
      <c r="FO88" s="310" t="str">
        <f>IF(INPUT!A115 = "", "", OUTPUT!I89)</f>
        <v/>
      </c>
      <c r="FP88" t="str">
        <f>IF(INPUT!A115 = "", "", OUTPUT!L89)</f>
        <v/>
      </c>
      <c r="FQ88" t="str">
        <v/>
      </c>
      <c r="FR88" t="str">
        <v/>
      </c>
      <c r="FS88" t="str">
        <f>IF(INPUT!A115 = "", "", FQ88+FS87)</f>
        <v/>
      </c>
      <c r="FT88" t="str">
        <f>IF(INPUT!A115 = "", "", FR88*FQ88 + FT87)</f>
        <v/>
      </c>
      <c r="FU88" s="210" t="str">
        <f>IF(INPUT!A114 = "", "", FS87/MAX($FS$3:$FS$104))</f>
        <v/>
      </c>
      <c r="FV88" s="210" t="str">
        <f>IF(INPUT!A114 = "", "", FT87/MAX($FT$3:$FT$104))</f>
        <v/>
      </c>
      <c r="FW88" s="311" t="str">
        <f>IF(INPUT!A115 = "", "", (FU89-FU88) * (FV89+FV88) / 2 )</f>
        <v/>
      </c>
      <c r="FY88" s="310" t="str">
        <f>IF(INPUT!A115 = "", "", OUTPUT!L89)</f>
        <v/>
      </c>
      <c r="FZ88" t="str">
        <f>IF(INPUT!A115 = "", "",  OUTPUT!N89 )</f>
        <v/>
      </c>
      <c r="GA88" t="str">
        <f>IF(INPUT!A115 = "", "",  OUTPUT!R89 )</f>
        <v/>
      </c>
      <c r="GB88" s="311" t="str">
        <f>IF(INPUT!A115 = "", "", OUTPUT!M89)</f>
        <v/>
      </c>
      <c r="GC88" t="str">
        <f>IF(INPUT!A115 = "", "", OUTPUT!E89*OUTPUT!L89)</f>
        <v/>
      </c>
      <c r="GD88" t="str">
        <f>IF(INPUT!A115 = "", "", OUTPUT!E89*OUTPUT!N89)</f>
        <v/>
      </c>
      <c r="GE88" s="311" t="str">
        <f>IF(INPUT!A115 = "", "", OUTPUT!E89*OUTPUT!M89)</f>
        <v/>
      </c>
      <c r="GF88" t="str">
        <f>IF(INPUT!A115 = "", "", OUTPUT!I89*OUTPUT!L89)</f>
        <v/>
      </c>
      <c r="GG88" t="str">
        <f>IF(INPUT!A115 = "", "", OUTPUT!I89*OUTPUT!R89)</f>
        <v/>
      </c>
      <c r="GH88" s="311" t="str">
        <f>IF(INPUT!A115 = "", "", OUTPUT!I89*OUTPUT!M89)</f>
        <v/>
      </c>
    </row>
    <row r="89" spans="15:190" x14ac:dyDescent="0.35">
      <c r="AF89" s="5">
        <f>DSS!CG89</f>
        <v>0</v>
      </c>
      <c r="AG89" s="5">
        <f>DSS!CH89</f>
        <v>0</v>
      </c>
      <c r="AH89" s="5">
        <f>DSS!CI89</f>
        <v>0</v>
      </c>
      <c r="AI89" s="5">
        <f>DSS!CJ89</f>
        <v>0</v>
      </c>
      <c r="AJ89" s="5">
        <f>DSS!CK89</f>
        <v>0</v>
      </c>
      <c r="AK89" s="5">
        <f>DSS!CL89</f>
        <v>0</v>
      </c>
      <c r="AL89" s="5">
        <f>DSS!CM89</f>
        <v>0</v>
      </c>
      <c r="AM89">
        <f t="shared" si="30"/>
        <v>0</v>
      </c>
      <c r="AN89" s="5">
        <f t="shared" si="32"/>
        <v>0</v>
      </c>
      <c r="AO89">
        <f t="shared" si="31"/>
        <v>0</v>
      </c>
      <c r="AP89">
        <f t="shared" si="33"/>
        <v>0</v>
      </c>
      <c r="AQ89" s="180">
        <f t="shared" si="40"/>
        <v>0</v>
      </c>
      <c r="AR89" s="180" t="str">
        <f t="shared" si="34"/>
        <v/>
      </c>
      <c r="AS89" s="178"/>
      <c r="AT89" t="str">
        <f t="shared" si="35"/>
        <v/>
      </c>
      <c r="AU89" s="181"/>
      <c r="AV89" t="str">
        <f t="shared" si="36"/>
        <v/>
      </c>
      <c r="AX89" s="180">
        <f t="shared" si="37"/>
        <v>0</v>
      </c>
      <c r="AY89" s="180" t="str">
        <f t="shared" si="38"/>
        <v/>
      </c>
      <c r="BB89" t="str">
        <f t="shared" si="41"/>
        <v/>
      </c>
      <c r="BF89" t="str">
        <f t="shared" si="39"/>
        <v/>
      </c>
      <c r="CK89" s="113" t="str">
        <f>IF(INPUT!A116 = "", "", INPUT!A116)</f>
        <v/>
      </c>
      <c r="CL89" t="str">
        <f>IF(INPUT!A116 = "", "", DSS!S89)</f>
        <v/>
      </c>
      <c r="CM89" t="str">
        <f>IF(INPUT!A116 = "", "",MIN(DSS!F89:G89))</f>
        <v/>
      </c>
      <c r="CN89" t="str">
        <f>IF(INPUT!A116 = "", "",DSS!I89)</f>
        <v/>
      </c>
      <c r="CO89" t="str">
        <f>IF(INPUT!A116 = "", "",DSS!H89)</f>
        <v/>
      </c>
      <c r="CP89" s="112" t="str">
        <f>IF(INPUT!A116 = "", "",AVERAGE(DSS!J89:L89))</f>
        <v/>
      </c>
      <c r="CQ89" s="112"/>
      <c r="CR89" t="str">
        <f>IF(INPUT!A116 = "", "",DSS!T89)</f>
        <v/>
      </c>
      <c r="CS89">
        <v>5</v>
      </c>
      <c r="CT89">
        <v>5</v>
      </c>
      <c r="CU89">
        <v>5</v>
      </c>
      <c r="CV89" s="112">
        <v>5</v>
      </c>
      <c r="CX89" t="str">
        <f>IF(INPUT!B116 = "", "", INPUT!B116)</f>
        <v/>
      </c>
      <c r="CY89" t="str">
        <f>IF(INPUT!B116 = "", "", INPUT!I116)</f>
        <v/>
      </c>
      <c r="CZ89" t="str">
        <f>IF(INPUT!B116 = "", "", INPUT!B116)</f>
        <v/>
      </c>
      <c r="DA89" t="str">
        <f>IF(INPUT!B116 = "", "", DSS!BS89)</f>
        <v/>
      </c>
      <c r="DB89" t="str">
        <v/>
      </c>
      <c r="DC89" t="str">
        <v/>
      </c>
      <c r="DD89" t="str">
        <v/>
      </c>
      <c r="DE89" t="str">
        <v/>
      </c>
      <c r="DF89" s="59" t="str">
        <f>IF(INPUT!B116 = "", "",DB89+DF88)</f>
        <v/>
      </c>
      <c r="DG89" t="str">
        <f>IF(INPUT!B116 = "", "", DB89*DC89+DG88)</f>
        <v/>
      </c>
      <c r="DH89" t="str">
        <f>IF(INPUT!B116 = "", "", DD89+DH88)</f>
        <v/>
      </c>
      <c r="DI89" t="str">
        <f>IF(INPUT!B116 = "", "", DD89*DE89+DI88)</f>
        <v/>
      </c>
      <c r="DJ89" s="210" t="str">
        <f>IF(INPUT!B115 = "", "", DF88/MAX($DF$3:$DF$104))</f>
        <v/>
      </c>
      <c r="DK89" s="210" t="str">
        <f>IF(INPUT!B115 = "", "", DG88/MAX($DG$3:$DG$104))</f>
        <v/>
      </c>
      <c r="DL89" s="210" t="str">
        <f>IF(INPUT!B115 = "", "", DH88/MAX($DH$3:$DH$104))</f>
        <v/>
      </c>
      <c r="DM89" s="210" t="str">
        <f>IF(INPUT!B115 = "", "", DI88/MAX($DI$3:$DI$104))</f>
        <v/>
      </c>
      <c r="DN89" t="str">
        <f>IF(INPUT!B116 = "", "", (DJ90-DJ89)*(DK90+DK89)/2)</f>
        <v/>
      </c>
      <c r="DO89" t="str">
        <f>IF(INPUT!B116 = "", "", (DL90-DL89)*(DM90+DM89)/2)</f>
        <v/>
      </c>
      <c r="DQ89" s="310" t="str">
        <f>IF(INPUT!A116 = "", "", INPUT!B116)</f>
        <v/>
      </c>
      <c r="DR89" t="str">
        <f>IF(INPUT!A116 = "", "", OUTPUT!D90*OUTPUT!L90 +OUTPUT!E90*OUTPUT!N90)</f>
        <v/>
      </c>
      <c r="DS89" t="str">
        <v/>
      </c>
      <c r="DT89" t="str">
        <v/>
      </c>
      <c r="DU89" t="str">
        <f>IF(INPUT!A116 = "", "", DS89+DU88)</f>
        <v/>
      </c>
      <c r="DV89" t="str">
        <f>IF(INPUT!A116 = "", "", DS89*DT89+DV88)</f>
        <v/>
      </c>
      <c r="DW89" s="210" t="str">
        <f>IF(INPUT!A115 = "", "", DU88/MAX($DU$3:$DU$104))</f>
        <v/>
      </c>
      <c r="DX89" s="210" t="str">
        <f>IF(INPUT!B115 = "", "", DV88/MAX($DV$3:$DV$104))</f>
        <v/>
      </c>
      <c r="DY89" s="311" t="str">
        <f>IF(INPUT!A116 = "", "", (DW90-DW89) * (DX90+DX89) / 2 )</f>
        <v/>
      </c>
      <c r="EA89" s="310" t="str">
        <f>IF(INPUT!A116 = "", "", INPUT!B116)</f>
        <v/>
      </c>
      <c r="EB89" t="str">
        <f>IF(INPUT!A116 = "", "", OUTPUT!H90*OUTPUT!L90 + OUTPUT!I90*OUTPUT!R90)</f>
        <v/>
      </c>
      <c r="EC89" t="str">
        <v/>
      </c>
      <c r="ED89" t="str">
        <v/>
      </c>
      <c r="EE89" t="str">
        <f>IF(INPUT!A116 = "", "",EC89 +EE88)</f>
        <v/>
      </c>
      <c r="EF89" t="str">
        <f>IF(INPUT!A116 = "", "",EC89*ED89+EF88)</f>
        <v/>
      </c>
      <c r="EG89" s="210" t="str">
        <f>IF(INPUT!A115 = "", "", EE88/MAX($EE$3:$EE$104))</f>
        <v/>
      </c>
      <c r="EH89" s="210" t="str">
        <f>IF(INPUT!A115 = "", "", EF88/MAX($EF$3:$EF$104))</f>
        <v/>
      </c>
      <c r="EI89" s="311" t="str">
        <f>IF(INPUT!A116 = "", "", (EG90-EG89) * (EH90+EH89) / 2 )</f>
        <v/>
      </c>
      <c r="EK89" s="310" t="str">
        <f>IF(INPUT!A116 = "", "", OUTPUT!E90)</f>
        <v/>
      </c>
      <c r="EL89" t="str">
        <f>IF(INPUT!A116 = "", "", OUTPUT!N90)</f>
        <v/>
      </c>
      <c r="EM89" t="str">
        <v/>
      </c>
      <c r="EN89" t="str">
        <v/>
      </c>
      <c r="EO89" t="str">
        <f>IF(INPUT!A116 = "", "", EM89 + EO88)</f>
        <v/>
      </c>
      <c r="EP89" t="str">
        <f>IF(INPUT!A116 = "", "", EN89*EM89+EP88)</f>
        <v/>
      </c>
      <c r="EQ89" s="210" t="str">
        <f>IF(INPUT!A115 = "", "", EO88/MAX($EO$3:$EO$104))</f>
        <v/>
      </c>
      <c r="ER89" s="210" t="str">
        <f>IF(INPUT!A115 = "", "", EP88/MAX($EP$3:$EP$104))</f>
        <v/>
      </c>
      <c r="ES89" s="311" t="str">
        <f>IF(INPUT!A116 = "", "", (EQ90-EQ89) * (ER90+ER89) / 2 )</f>
        <v/>
      </c>
      <c r="EU89" s="310" t="str">
        <f>IF(INPUT!A116 = "", "", OUTPUT!I90)</f>
        <v/>
      </c>
      <c r="EV89" t="str">
        <f>IF(INPUT!A116 = "", "", OUTPUT!R90)</f>
        <v/>
      </c>
      <c r="EW89" t="str">
        <v/>
      </c>
      <c r="EX89" t="str">
        <v/>
      </c>
      <c r="EY89" t="str">
        <f>IF(INPUT!A116 = "", "", EW89 + EY88)</f>
        <v/>
      </c>
      <c r="EZ89" t="str">
        <f>IF(INPUT!A116 = "", "", EX89*EW89+EZ88)</f>
        <v/>
      </c>
      <c r="FA89" s="210" t="str">
        <f>IF(INPUT!A115 = "", "", EY88/MAX($EY$3:$EY$104))</f>
        <v/>
      </c>
      <c r="FB89" s="210" t="str">
        <f>IF(INPUT!A115 = "", "", EZ88/MAX($EZ$3:$EZ$104))</f>
        <v/>
      </c>
      <c r="FC89" s="311" t="str">
        <f>IF(INPUT!A116 = "", "", (FA90-FA89) * (FB90+FB89) / 2 )</f>
        <v/>
      </c>
      <c r="FE89" s="310" t="str">
        <f>IF(INPUT!A116 = "", "", OUTPUT!E90)</f>
        <v/>
      </c>
      <c r="FF89" t="str">
        <f>IF(INPUT!A116 = "", "", OUTPUT!L90)</f>
        <v/>
      </c>
      <c r="FG89" t="str">
        <v/>
      </c>
      <c r="FH89" t="str">
        <v/>
      </c>
      <c r="FI89" t="str">
        <f>IF(INPUT!A116 = "", "", FG89+FI88)</f>
        <v/>
      </c>
      <c r="FJ89" t="str">
        <f>IF(INPUT!A116 = "", "", FH89*FG89 + FJ88)</f>
        <v/>
      </c>
      <c r="FK89" s="210" t="str">
        <f>IF(INPUT!A115 = "", "", FI88/MAX($FI$3:$FI$103))</f>
        <v/>
      </c>
      <c r="FL89" s="210" t="str">
        <f>IF(INPUT!A115 = "", "", FJ88/MAX($FJ$3:$FJ$103))</f>
        <v/>
      </c>
      <c r="FM89" s="311" t="str">
        <f>IF(INPUT!A116 = "", "", (FK90-FK89) * (FL90+FL89) / 2 )</f>
        <v/>
      </c>
      <c r="FO89" s="310" t="str">
        <f>IF(INPUT!A116 = "", "", OUTPUT!I90)</f>
        <v/>
      </c>
      <c r="FP89" t="str">
        <f>IF(INPUT!A116 = "", "", OUTPUT!L90)</f>
        <v/>
      </c>
      <c r="FQ89" t="str">
        <v/>
      </c>
      <c r="FR89" t="str">
        <v/>
      </c>
      <c r="FS89" t="str">
        <f>IF(INPUT!A116 = "", "", FQ89+FS88)</f>
        <v/>
      </c>
      <c r="FT89" t="str">
        <f>IF(INPUT!A116 = "", "", FR89*FQ89 + FT88)</f>
        <v/>
      </c>
      <c r="FU89" s="210" t="str">
        <f>IF(INPUT!A115 = "", "", FS88/MAX($FS$3:$FS$104))</f>
        <v/>
      </c>
      <c r="FV89" s="210" t="str">
        <f>IF(INPUT!A115 = "", "", FT88/MAX($FT$3:$FT$104))</f>
        <v/>
      </c>
      <c r="FW89" s="311" t="str">
        <f>IF(INPUT!A116 = "", "", (FU90-FU89) * (FV90+FV89) / 2 )</f>
        <v/>
      </c>
      <c r="FY89" s="310" t="str">
        <f>IF(INPUT!A116 = "", "", OUTPUT!L90)</f>
        <v/>
      </c>
      <c r="FZ89" t="str">
        <f>IF(INPUT!A116 = "", "",  OUTPUT!N90 )</f>
        <v/>
      </c>
      <c r="GA89" t="str">
        <f>IF(INPUT!A116 = "", "",  OUTPUT!R90 )</f>
        <v/>
      </c>
      <c r="GB89" s="311" t="str">
        <f>IF(INPUT!A116 = "", "", OUTPUT!M90)</f>
        <v/>
      </c>
      <c r="GC89" t="str">
        <f>IF(INPUT!A116 = "", "", OUTPUT!E90*OUTPUT!L90)</f>
        <v/>
      </c>
      <c r="GD89" t="str">
        <f>IF(INPUT!A116 = "", "", OUTPUT!E90*OUTPUT!N90)</f>
        <v/>
      </c>
      <c r="GE89" s="311" t="str">
        <f>IF(INPUT!A116 = "", "", OUTPUT!E90*OUTPUT!M90)</f>
        <v/>
      </c>
      <c r="GF89" t="str">
        <f>IF(INPUT!A116 = "", "", OUTPUT!I90*OUTPUT!L90)</f>
        <v/>
      </c>
      <c r="GG89" t="str">
        <f>IF(INPUT!A116 = "", "", OUTPUT!I90*OUTPUT!R90)</f>
        <v/>
      </c>
      <c r="GH89" s="311" t="str">
        <f>IF(INPUT!A116 = "", "", OUTPUT!I90*OUTPUT!M90)</f>
        <v/>
      </c>
    </row>
    <row r="90" spans="15:190" x14ac:dyDescent="0.35">
      <c r="AF90" s="5">
        <f>DSS!CG90</f>
        <v>0</v>
      </c>
      <c r="AG90" s="5">
        <f>DSS!CH90</f>
        <v>0</v>
      </c>
      <c r="AH90" s="5">
        <f>DSS!CI90</f>
        <v>0</v>
      </c>
      <c r="AI90" s="5">
        <f>DSS!CJ90</f>
        <v>0</v>
      </c>
      <c r="AJ90" s="5">
        <f>DSS!CK90</f>
        <v>0</v>
      </c>
      <c r="AK90" s="5">
        <f>DSS!CL90</f>
        <v>0</v>
      </c>
      <c r="AL90" s="5">
        <f>DSS!CM90</f>
        <v>0</v>
      </c>
      <c r="AM90">
        <f t="shared" si="30"/>
        <v>0</v>
      </c>
      <c r="AN90" s="5">
        <f t="shared" si="32"/>
        <v>0</v>
      </c>
      <c r="AO90">
        <f t="shared" si="31"/>
        <v>0</v>
      </c>
      <c r="AP90">
        <f t="shared" si="33"/>
        <v>0</v>
      </c>
      <c r="AQ90" s="180">
        <f t="shared" si="40"/>
        <v>0</v>
      </c>
      <c r="AR90" s="180" t="str">
        <f t="shared" si="34"/>
        <v/>
      </c>
      <c r="AS90" s="178"/>
      <c r="AT90" t="str">
        <f t="shared" si="35"/>
        <v/>
      </c>
      <c r="AU90" s="181"/>
      <c r="AV90" t="str">
        <f t="shared" si="36"/>
        <v/>
      </c>
      <c r="AX90" s="180">
        <f t="shared" si="37"/>
        <v>0</v>
      </c>
      <c r="AY90" s="180" t="str">
        <f t="shared" si="38"/>
        <v/>
      </c>
      <c r="BB90" t="str">
        <f t="shared" si="41"/>
        <v/>
      </c>
      <c r="BF90" t="str">
        <f t="shared" si="39"/>
        <v/>
      </c>
      <c r="CK90" s="113" t="str">
        <f>IF(INPUT!A117 = "", "", INPUT!A117)</f>
        <v/>
      </c>
      <c r="CL90" t="str">
        <f>IF(INPUT!A117 = "", "", DSS!S90)</f>
        <v/>
      </c>
      <c r="CM90" t="str">
        <f>IF(INPUT!A117 = "", "",MIN(DSS!F90:G90))</f>
        <v/>
      </c>
      <c r="CN90" t="str">
        <f>IF(INPUT!A117 = "", "",DSS!I90)</f>
        <v/>
      </c>
      <c r="CO90" t="str">
        <f>IF(INPUT!A117 = "", "",DSS!H90)</f>
        <v/>
      </c>
      <c r="CP90" s="112" t="str">
        <f>IF(INPUT!A117 = "", "",AVERAGE(DSS!J90:L90))</f>
        <v/>
      </c>
      <c r="CQ90" s="112"/>
      <c r="CR90" t="str">
        <f>IF(INPUT!A117 = "", "",DSS!T90)</f>
        <v/>
      </c>
      <c r="CS90">
        <v>5</v>
      </c>
      <c r="CT90">
        <v>5</v>
      </c>
      <c r="CU90">
        <v>5</v>
      </c>
      <c r="CV90" s="112">
        <v>5</v>
      </c>
      <c r="CX90" t="str">
        <f>IF(INPUT!B117 = "", "", INPUT!B117)</f>
        <v/>
      </c>
      <c r="CY90" t="str">
        <f>IF(INPUT!B117 = "", "", INPUT!I117)</f>
        <v/>
      </c>
      <c r="CZ90" t="str">
        <f>IF(INPUT!B117 = "", "", INPUT!B117)</f>
        <v/>
      </c>
      <c r="DA90" t="str">
        <f>IF(INPUT!B117 = "", "", DSS!BS90)</f>
        <v/>
      </c>
      <c r="DB90" t="str">
        <v/>
      </c>
      <c r="DC90" t="str">
        <v/>
      </c>
      <c r="DD90" t="str">
        <v/>
      </c>
      <c r="DE90" t="str">
        <v/>
      </c>
      <c r="DF90" s="59" t="str">
        <f>IF(INPUT!B117 = "", "",DB90+DF89)</f>
        <v/>
      </c>
      <c r="DG90" t="str">
        <f>IF(INPUT!B117 = "", "", DB90*DC90+DG89)</f>
        <v/>
      </c>
      <c r="DH90" t="str">
        <f>IF(INPUT!B117 = "", "", DD90+DH89)</f>
        <v/>
      </c>
      <c r="DI90" t="str">
        <f>IF(INPUT!B117 = "", "", DD90*DE90+DI89)</f>
        <v/>
      </c>
      <c r="DJ90" s="210" t="str">
        <f>IF(INPUT!B116 = "", "", DF89/MAX($DF$3:$DF$104))</f>
        <v/>
      </c>
      <c r="DK90" s="210" t="str">
        <f>IF(INPUT!B116 = "", "", DG89/MAX($DG$3:$DG$104))</f>
        <v/>
      </c>
      <c r="DL90" s="210" t="str">
        <f>IF(INPUT!B116 = "", "", DH89/MAX($DH$3:$DH$104))</f>
        <v/>
      </c>
      <c r="DM90" s="210" t="str">
        <f>IF(INPUT!B116 = "", "", DI89/MAX($DI$3:$DI$104))</f>
        <v/>
      </c>
      <c r="DN90" t="str">
        <f>IF(INPUT!B117 = "", "", (DJ91-DJ90)*(DK91+DK90)/2)</f>
        <v/>
      </c>
      <c r="DO90" t="str">
        <f>IF(INPUT!B117 = "", "", (DL91-DL90)*(DM91+DM90)/2)</f>
        <v/>
      </c>
      <c r="DQ90" s="310" t="str">
        <f>IF(INPUT!A117 = "", "", INPUT!B117)</f>
        <v/>
      </c>
      <c r="DR90" t="str">
        <f>IF(INPUT!A117 = "", "", OUTPUT!D91*OUTPUT!L91 +OUTPUT!E91*OUTPUT!N91)</f>
        <v/>
      </c>
      <c r="DS90" t="str">
        <v/>
      </c>
      <c r="DT90" t="str">
        <v/>
      </c>
      <c r="DU90" t="str">
        <f>IF(INPUT!A117 = "", "", DS90+DU89)</f>
        <v/>
      </c>
      <c r="DV90" t="str">
        <f>IF(INPUT!A117 = "", "", DS90*DT90+DV89)</f>
        <v/>
      </c>
      <c r="DW90" s="210" t="str">
        <f>IF(INPUT!A116 = "", "", DU89/MAX($DU$3:$DU$104))</f>
        <v/>
      </c>
      <c r="DX90" s="210" t="str">
        <f>IF(INPUT!B116 = "", "", DV89/MAX($DV$3:$DV$104))</f>
        <v/>
      </c>
      <c r="DY90" s="311" t="str">
        <f>IF(INPUT!A117 = "", "", (DW91-DW90) * (DX91+DX90) / 2 )</f>
        <v/>
      </c>
      <c r="EA90" s="310" t="str">
        <f>IF(INPUT!A117 = "", "", INPUT!B117)</f>
        <v/>
      </c>
      <c r="EB90" t="str">
        <f>IF(INPUT!A117 = "", "", OUTPUT!H91*OUTPUT!L91 + OUTPUT!I91*OUTPUT!R91)</f>
        <v/>
      </c>
      <c r="EC90" t="str">
        <v/>
      </c>
      <c r="ED90" t="str">
        <v/>
      </c>
      <c r="EE90" t="str">
        <f>IF(INPUT!A117 = "", "",EC90 +EE89)</f>
        <v/>
      </c>
      <c r="EF90" t="str">
        <f>IF(INPUT!A117 = "", "",EC90*ED90+EF89)</f>
        <v/>
      </c>
      <c r="EG90" s="210" t="str">
        <f>IF(INPUT!A116 = "", "", EE89/MAX($EE$3:$EE$104))</f>
        <v/>
      </c>
      <c r="EH90" s="210" t="str">
        <f>IF(INPUT!A116 = "", "", EF89/MAX($EF$3:$EF$104))</f>
        <v/>
      </c>
      <c r="EI90" s="311" t="str">
        <f>IF(INPUT!A117 = "", "", (EG91-EG90) * (EH91+EH90) / 2 )</f>
        <v/>
      </c>
      <c r="EK90" s="310" t="str">
        <f>IF(INPUT!A117 = "", "", OUTPUT!E91)</f>
        <v/>
      </c>
      <c r="EL90" t="str">
        <f>IF(INPUT!A117 = "", "", OUTPUT!N91)</f>
        <v/>
      </c>
      <c r="EM90" t="str">
        <v/>
      </c>
      <c r="EN90" t="str">
        <v/>
      </c>
      <c r="EO90" t="str">
        <f>IF(INPUT!A117 = "", "", EM90 + EO89)</f>
        <v/>
      </c>
      <c r="EP90" t="str">
        <f>IF(INPUT!A117 = "", "", EN90*EM90+EP89)</f>
        <v/>
      </c>
      <c r="EQ90" s="210" t="str">
        <f>IF(INPUT!A116 = "", "", EO89/MAX($EO$3:$EO$104))</f>
        <v/>
      </c>
      <c r="ER90" s="210" t="str">
        <f>IF(INPUT!A116 = "", "", EP89/MAX($EP$3:$EP$104))</f>
        <v/>
      </c>
      <c r="ES90" s="311" t="str">
        <f>IF(INPUT!A117 = "", "", (EQ91-EQ90) * (ER91+ER90) / 2 )</f>
        <v/>
      </c>
      <c r="EU90" s="310" t="str">
        <f>IF(INPUT!A117 = "", "", OUTPUT!I91)</f>
        <v/>
      </c>
      <c r="EV90" t="str">
        <f>IF(INPUT!A117 = "", "", OUTPUT!R91)</f>
        <v/>
      </c>
      <c r="EW90" t="str">
        <v/>
      </c>
      <c r="EX90" t="str">
        <v/>
      </c>
      <c r="EY90" t="str">
        <f>IF(INPUT!A117 = "", "", EW90 + EY89)</f>
        <v/>
      </c>
      <c r="EZ90" t="str">
        <f>IF(INPUT!A117 = "", "", EX90*EW90+EZ89)</f>
        <v/>
      </c>
      <c r="FA90" s="210" t="str">
        <f>IF(INPUT!A116 = "", "", EY89/MAX($EY$3:$EY$104))</f>
        <v/>
      </c>
      <c r="FB90" s="210" t="str">
        <f>IF(INPUT!A116 = "", "", EZ89/MAX($EZ$3:$EZ$104))</f>
        <v/>
      </c>
      <c r="FC90" s="311" t="str">
        <f>IF(INPUT!A117 = "", "", (FA91-FA90) * (FB91+FB90) / 2 )</f>
        <v/>
      </c>
      <c r="FE90" s="310" t="str">
        <f>IF(INPUT!A117 = "", "", OUTPUT!E91)</f>
        <v/>
      </c>
      <c r="FF90" t="str">
        <f>IF(INPUT!A117 = "", "", OUTPUT!L91)</f>
        <v/>
      </c>
      <c r="FG90" t="str">
        <v/>
      </c>
      <c r="FH90" t="str">
        <v/>
      </c>
      <c r="FI90" t="str">
        <f>IF(INPUT!A117 = "", "", FG90+FI89)</f>
        <v/>
      </c>
      <c r="FJ90" t="str">
        <f>IF(INPUT!A117 = "", "", FH90*FG90 + FJ89)</f>
        <v/>
      </c>
      <c r="FK90" s="210" t="str">
        <f>IF(INPUT!A116 = "", "", FI89/MAX($FI$3:$FI$103))</f>
        <v/>
      </c>
      <c r="FL90" s="210" t="str">
        <f>IF(INPUT!A116 = "", "", FJ89/MAX($FJ$3:$FJ$103))</f>
        <v/>
      </c>
      <c r="FM90" s="311" t="str">
        <f>IF(INPUT!A117 = "", "", (FK91-FK90) * (FL91+FL90) / 2 )</f>
        <v/>
      </c>
      <c r="FO90" s="310" t="str">
        <f>IF(INPUT!A117 = "", "", OUTPUT!I91)</f>
        <v/>
      </c>
      <c r="FP90" t="str">
        <f>IF(INPUT!A117 = "", "", OUTPUT!L91)</f>
        <v/>
      </c>
      <c r="FQ90" t="str">
        <v/>
      </c>
      <c r="FR90" t="str">
        <v/>
      </c>
      <c r="FS90" t="str">
        <f>IF(INPUT!A117 = "", "", FQ90+FS89)</f>
        <v/>
      </c>
      <c r="FT90" t="str">
        <f>IF(INPUT!A117 = "", "", FR90*FQ90 + FT89)</f>
        <v/>
      </c>
      <c r="FU90" s="210" t="str">
        <f>IF(INPUT!A116 = "", "", FS89/MAX($FS$3:$FS$104))</f>
        <v/>
      </c>
      <c r="FV90" s="210" t="str">
        <f>IF(INPUT!A116 = "", "", FT89/MAX($FT$3:$FT$104))</f>
        <v/>
      </c>
      <c r="FW90" s="311" t="str">
        <f>IF(INPUT!A117 = "", "", (FU91-FU90) * (FV91+FV90) / 2 )</f>
        <v/>
      </c>
      <c r="FY90" s="310" t="str">
        <f>IF(INPUT!A117 = "", "", OUTPUT!L91)</f>
        <v/>
      </c>
      <c r="FZ90" t="str">
        <f>IF(INPUT!A117 = "", "",  OUTPUT!N91 )</f>
        <v/>
      </c>
      <c r="GA90" t="str">
        <f>IF(INPUT!A117 = "", "",  OUTPUT!R91 )</f>
        <v/>
      </c>
      <c r="GB90" s="311" t="str">
        <f>IF(INPUT!A117 = "", "", OUTPUT!M91)</f>
        <v/>
      </c>
      <c r="GC90" t="str">
        <f>IF(INPUT!A117 = "", "", OUTPUT!E91*OUTPUT!L91)</f>
        <v/>
      </c>
      <c r="GD90" t="str">
        <f>IF(INPUT!A117 = "", "", OUTPUT!E91*OUTPUT!N91)</f>
        <v/>
      </c>
      <c r="GE90" s="311" t="str">
        <f>IF(INPUT!A117 = "", "", OUTPUT!E91*OUTPUT!M91)</f>
        <v/>
      </c>
      <c r="GF90" t="str">
        <f>IF(INPUT!A117 = "", "", OUTPUT!I91*OUTPUT!L91)</f>
        <v/>
      </c>
      <c r="GG90" t="str">
        <f>IF(INPUT!A117 = "", "", OUTPUT!I91*OUTPUT!R91)</f>
        <v/>
      </c>
      <c r="GH90" s="311" t="str">
        <f>IF(INPUT!A117 = "", "", OUTPUT!I91*OUTPUT!M91)</f>
        <v/>
      </c>
    </row>
    <row r="91" spans="15:190" x14ac:dyDescent="0.35">
      <c r="AF91" s="5">
        <f>DSS!CG91</f>
        <v>0</v>
      </c>
      <c r="AG91" s="5">
        <f>DSS!CH91</f>
        <v>0</v>
      </c>
      <c r="AH91" s="5">
        <f>DSS!CI91</f>
        <v>0</v>
      </c>
      <c r="AI91" s="5">
        <f>DSS!CJ91</f>
        <v>0</v>
      </c>
      <c r="AJ91" s="5">
        <f>DSS!CK91</f>
        <v>0</v>
      </c>
      <c r="AK91" s="5">
        <f>DSS!CL91</f>
        <v>0</v>
      </c>
      <c r="AL91" s="5">
        <f>DSS!CM91</f>
        <v>0</v>
      </c>
      <c r="AM91">
        <f t="shared" si="30"/>
        <v>0</v>
      </c>
      <c r="AN91" s="5">
        <f t="shared" si="32"/>
        <v>0</v>
      </c>
      <c r="AO91">
        <f t="shared" si="31"/>
        <v>0</v>
      </c>
      <c r="AP91">
        <f t="shared" si="33"/>
        <v>0</v>
      </c>
      <c r="AQ91" s="180">
        <f t="shared" si="40"/>
        <v>0</v>
      </c>
      <c r="AR91" s="180" t="str">
        <f t="shared" si="34"/>
        <v/>
      </c>
      <c r="AS91" s="178"/>
      <c r="AT91" t="str">
        <f t="shared" si="35"/>
        <v/>
      </c>
      <c r="AU91" s="181"/>
      <c r="AV91" t="str">
        <f t="shared" si="36"/>
        <v/>
      </c>
      <c r="AX91" s="180">
        <f t="shared" si="37"/>
        <v>0</v>
      </c>
      <c r="AY91" s="180" t="str">
        <f t="shared" si="38"/>
        <v/>
      </c>
      <c r="BB91" t="str">
        <f t="shared" si="41"/>
        <v/>
      </c>
      <c r="BF91" t="str">
        <f t="shared" si="39"/>
        <v/>
      </c>
      <c r="CK91" s="113" t="str">
        <f>IF(INPUT!A118 = "", "", INPUT!A118)</f>
        <v/>
      </c>
      <c r="CL91" t="str">
        <f>IF(INPUT!A118 = "", "", DSS!S91)</f>
        <v/>
      </c>
      <c r="CM91" t="str">
        <f>IF(INPUT!A118 = "", "",MIN(DSS!F91:G91))</f>
        <v/>
      </c>
      <c r="CN91" t="str">
        <f>IF(INPUT!A118 = "", "",DSS!I91)</f>
        <v/>
      </c>
      <c r="CO91" t="str">
        <f>IF(INPUT!A118 = "", "",DSS!H91)</f>
        <v/>
      </c>
      <c r="CP91" s="112" t="str">
        <f>IF(INPUT!A118 = "", "",AVERAGE(DSS!J91:L91))</f>
        <v/>
      </c>
      <c r="CQ91" s="112"/>
      <c r="CR91" t="str">
        <f>IF(INPUT!A118 = "", "",DSS!T91)</f>
        <v/>
      </c>
      <c r="CS91">
        <v>5</v>
      </c>
      <c r="CT91">
        <v>5</v>
      </c>
      <c r="CU91">
        <v>5</v>
      </c>
      <c r="CV91" s="112">
        <v>5</v>
      </c>
      <c r="CX91" t="str">
        <f>IF(INPUT!B118 = "", "", INPUT!B118)</f>
        <v/>
      </c>
      <c r="CY91" t="str">
        <f>IF(INPUT!B118 = "", "", INPUT!I118)</f>
        <v/>
      </c>
      <c r="CZ91" t="str">
        <f>IF(INPUT!B118 = "", "", INPUT!B118)</f>
        <v/>
      </c>
      <c r="DA91" t="str">
        <f>IF(INPUT!B118 = "", "", DSS!BS91)</f>
        <v/>
      </c>
      <c r="DB91" t="str">
        <v/>
      </c>
      <c r="DC91" t="str">
        <v/>
      </c>
      <c r="DD91" t="str">
        <v/>
      </c>
      <c r="DE91" t="str">
        <v/>
      </c>
      <c r="DF91" s="59" t="str">
        <f>IF(INPUT!B118 = "", "",DB91+DF90)</f>
        <v/>
      </c>
      <c r="DG91" t="str">
        <f>IF(INPUT!B118 = "", "", DB91*DC91+DG90)</f>
        <v/>
      </c>
      <c r="DH91" t="str">
        <f>IF(INPUT!B118 = "", "", DD91+DH90)</f>
        <v/>
      </c>
      <c r="DI91" t="str">
        <f>IF(INPUT!B118 = "", "", DD91*DE91+DI90)</f>
        <v/>
      </c>
      <c r="DJ91" s="210" t="str">
        <f>IF(INPUT!B117 = "", "", DF90/MAX($DF$3:$DF$104))</f>
        <v/>
      </c>
      <c r="DK91" s="210" t="str">
        <f>IF(INPUT!B117 = "", "", DG90/MAX($DG$3:$DG$104))</f>
        <v/>
      </c>
      <c r="DL91" s="210" t="str">
        <f>IF(INPUT!B117 = "", "", DH90/MAX($DH$3:$DH$104))</f>
        <v/>
      </c>
      <c r="DM91" s="210" t="str">
        <f>IF(INPUT!B117 = "", "", DI90/MAX($DI$3:$DI$104))</f>
        <v/>
      </c>
      <c r="DN91" t="str">
        <f>IF(INPUT!B118 = "", "", (DJ92-DJ91)*(DK92+DK91)/2)</f>
        <v/>
      </c>
      <c r="DO91" t="str">
        <f>IF(INPUT!B118 = "", "", (DL92-DL91)*(DM92+DM91)/2)</f>
        <v/>
      </c>
      <c r="DQ91" s="310" t="str">
        <f>IF(INPUT!A118 = "", "", INPUT!B118)</f>
        <v/>
      </c>
      <c r="DR91" t="str">
        <f>IF(INPUT!A118 = "", "", OUTPUT!D92*OUTPUT!L92 +OUTPUT!E92*OUTPUT!N92)</f>
        <v/>
      </c>
      <c r="DS91" t="str">
        <v/>
      </c>
      <c r="DT91" t="str">
        <v/>
      </c>
      <c r="DU91" t="str">
        <f>IF(INPUT!A118 = "", "", DS91+DU90)</f>
        <v/>
      </c>
      <c r="DV91" t="str">
        <f>IF(INPUT!A118 = "", "", DS91*DT91+DV90)</f>
        <v/>
      </c>
      <c r="DW91" s="210" t="str">
        <f>IF(INPUT!A117 = "", "", DU90/MAX($DU$3:$DU$104))</f>
        <v/>
      </c>
      <c r="DX91" s="210" t="str">
        <f>IF(INPUT!B117 = "", "", DV90/MAX($DV$3:$DV$104))</f>
        <v/>
      </c>
      <c r="DY91" s="311" t="str">
        <f>IF(INPUT!A118 = "", "", (DW92-DW91) * (DX92+DX91) / 2 )</f>
        <v/>
      </c>
      <c r="EA91" s="310" t="str">
        <f>IF(INPUT!A118 = "", "", INPUT!B118)</f>
        <v/>
      </c>
      <c r="EB91" t="str">
        <f>IF(INPUT!A118 = "", "", OUTPUT!H92*OUTPUT!L92 + OUTPUT!I92*OUTPUT!R92)</f>
        <v/>
      </c>
      <c r="EC91" t="str">
        <v/>
      </c>
      <c r="ED91" t="str">
        <v/>
      </c>
      <c r="EE91" t="str">
        <f>IF(INPUT!A118 = "", "",EC91 +EE90)</f>
        <v/>
      </c>
      <c r="EF91" t="str">
        <f>IF(INPUT!A118 = "", "",EC91*ED91+EF90)</f>
        <v/>
      </c>
      <c r="EG91" s="210" t="str">
        <f>IF(INPUT!A117 = "", "", EE90/MAX($EE$3:$EE$104))</f>
        <v/>
      </c>
      <c r="EH91" s="210" t="str">
        <f>IF(INPUT!A117 = "", "", EF90/MAX($EF$3:$EF$104))</f>
        <v/>
      </c>
      <c r="EI91" s="311" t="str">
        <f>IF(INPUT!A118 = "", "", (EG92-EG91) * (EH92+EH91) / 2 )</f>
        <v/>
      </c>
      <c r="EK91" s="310" t="str">
        <f>IF(INPUT!A118 = "", "", OUTPUT!E92)</f>
        <v/>
      </c>
      <c r="EL91" t="str">
        <f>IF(INPUT!A118 = "", "", OUTPUT!N92)</f>
        <v/>
      </c>
      <c r="EM91" t="str">
        <v/>
      </c>
      <c r="EN91" t="str">
        <v/>
      </c>
      <c r="EO91" t="str">
        <f>IF(INPUT!A118 = "", "", EM91 + EO90)</f>
        <v/>
      </c>
      <c r="EP91" t="str">
        <f>IF(INPUT!A118 = "", "", EN91*EM91+EP90)</f>
        <v/>
      </c>
      <c r="EQ91" s="210" t="str">
        <f>IF(INPUT!A117 = "", "", EO90/MAX($EO$3:$EO$104))</f>
        <v/>
      </c>
      <c r="ER91" s="210" t="str">
        <f>IF(INPUT!A117 = "", "", EP90/MAX($EP$3:$EP$104))</f>
        <v/>
      </c>
      <c r="ES91" s="311" t="str">
        <f>IF(INPUT!A118 = "", "", (EQ92-EQ91) * (ER92+ER91) / 2 )</f>
        <v/>
      </c>
      <c r="EU91" s="310" t="str">
        <f>IF(INPUT!A118 = "", "", OUTPUT!I92)</f>
        <v/>
      </c>
      <c r="EV91" t="str">
        <f>IF(INPUT!A118 = "", "", OUTPUT!R92)</f>
        <v/>
      </c>
      <c r="EW91" t="str">
        <v/>
      </c>
      <c r="EX91" t="str">
        <v/>
      </c>
      <c r="EY91" t="str">
        <f>IF(INPUT!A118 = "", "", EW91 + EY90)</f>
        <v/>
      </c>
      <c r="EZ91" t="str">
        <f>IF(INPUT!A118 = "", "", EX91*EW91+EZ90)</f>
        <v/>
      </c>
      <c r="FA91" s="210" t="str">
        <f>IF(INPUT!A117 = "", "", EY90/MAX($EY$3:$EY$104))</f>
        <v/>
      </c>
      <c r="FB91" s="210" t="str">
        <f>IF(INPUT!A117 = "", "", EZ90/MAX($EZ$3:$EZ$104))</f>
        <v/>
      </c>
      <c r="FC91" s="311" t="str">
        <f>IF(INPUT!A118 = "", "", (FA92-FA91) * (FB92+FB91) / 2 )</f>
        <v/>
      </c>
      <c r="FE91" s="310" t="str">
        <f>IF(INPUT!A118 = "", "", OUTPUT!E92)</f>
        <v/>
      </c>
      <c r="FF91" t="str">
        <f>IF(INPUT!A118 = "", "", OUTPUT!L92)</f>
        <v/>
      </c>
      <c r="FG91" t="str">
        <v/>
      </c>
      <c r="FH91" t="str">
        <v/>
      </c>
      <c r="FI91" t="str">
        <f>IF(INPUT!A118 = "", "", FG91+FI90)</f>
        <v/>
      </c>
      <c r="FJ91" t="str">
        <f>IF(INPUT!A118 = "", "", FH91*FG91 + FJ90)</f>
        <v/>
      </c>
      <c r="FK91" s="210" t="str">
        <f>IF(INPUT!A117 = "", "", FI90/MAX($FI$3:$FI$103))</f>
        <v/>
      </c>
      <c r="FL91" s="210" t="str">
        <f>IF(INPUT!A117 = "", "", FJ90/MAX($FJ$3:$FJ$103))</f>
        <v/>
      </c>
      <c r="FM91" s="311" t="str">
        <f>IF(INPUT!A118 = "", "", (FK92-FK91) * (FL92+FL91) / 2 )</f>
        <v/>
      </c>
      <c r="FO91" s="310" t="str">
        <f>IF(INPUT!A118 = "", "", OUTPUT!I92)</f>
        <v/>
      </c>
      <c r="FP91" t="str">
        <f>IF(INPUT!A118 = "", "", OUTPUT!L92)</f>
        <v/>
      </c>
      <c r="FQ91" t="str">
        <v/>
      </c>
      <c r="FR91" t="str">
        <v/>
      </c>
      <c r="FS91" t="str">
        <f>IF(INPUT!A118 = "", "", FQ91+FS90)</f>
        <v/>
      </c>
      <c r="FT91" t="str">
        <f>IF(INPUT!A118 = "", "", FR91*FQ91 + FT90)</f>
        <v/>
      </c>
      <c r="FU91" s="210" t="str">
        <f>IF(INPUT!A117 = "", "", FS90/MAX($FS$3:$FS$104))</f>
        <v/>
      </c>
      <c r="FV91" s="210" t="str">
        <f>IF(INPUT!A117 = "", "", FT90/MAX($FT$3:$FT$104))</f>
        <v/>
      </c>
      <c r="FW91" s="311" t="str">
        <f>IF(INPUT!A118 = "", "", (FU92-FU91) * (FV92+FV91) / 2 )</f>
        <v/>
      </c>
      <c r="FY91" s="310" t="str">
        <f>IF(INPUT!A118 = "", "", OUTPUT!L92)</f>
        <v/>
      </c>
      <c r="FZ91" t="str">
        <f>IF(INPUT!A118 = "", "",  OUTPUT!N92 )</f>
        <v/>
      </c>
      <c r="GA91" t="str">
        <f>IF(INPUT!A118 = "", "",  OUTPUT!R92 )</f>
        <v/>
      </c>
      <c r="GB91" s="311" t="str">
        <f>IF(INPUT!A118 = "", "", OUTPUT!M92)</f>
        <v/>
      </c>
      <c r="GC91" t="str">
        <f>IF(INPUT!A118 = "", "", OUTPUT!E92*OUTPUT!L92)</f>
        <v/>
      </c>
      <c r="GD91" t="str">
        <f>IF(INPUT!A118 = "", "", OUTPUT!E92*OUTPUT!N92)</f>
        <v/>
      </c>
      <c r="GE91" s="311" t="str">
        <f>IF(INPUT!A118 = "", "", OUTPUT!E92*OUTPUT!M92)</f>
        <v/>
      </c>
      <c r="GF91" t="str">
        <f>IF(INPUT!A118 = "", "", OUTPUT!I92*OUTPUT!L92)</f>
        <v/>
      </c>
      <c r="GG91" t="str">
        <f>IF(INPUT!A118 = "", "", OUTPUT!I92*OUTPUT!R92)</f>
        <v/>
      </c>
      <c r="GH91" s="311" t="str">
        <f>IF(INPUT!A118 = "", "", OUTPUT!I92*OUTPUT!M92)</f>
        <v/>
      </c>
    </row>
    <row r="92" spans="15:190" x14ac:dyDescent="0.35">
      <c r="AF92" s="5">
        <f>DSS!CG92</f>
        <v>0</v>
      </c>
      <c r="AG92" s="5">
        <f>DSS!CH92</f>
        <v>0</v>
      </c>
      <c r="AH92" s="5">
        <f>DSS!CI92</f>
        <v>0</v>
      </c>
      <c r="AI92" s="5">
        <f>DSS!CJ92</f>
        <v>0</v>
      </c>
      <c r="AJ92" s="5">
        <f>DSS!CK92</f>
        <v>0</v>
      </c>
      <c r="AK92" s="5">
        <f>DSS!CL92</f>
        <v>0</v>
      </c>
      <c r="AL92" s="5">
        <f>DSS!CM92</f>
        <v>0</v>
      </c>
      <c r="AM92">
        <f t="shared" si="30"/>
        <v>0</v>
      </c>
      <c r="AN92" s="5">
        <f t="shared" si="32"/>
        <v>0</v>
      </c>
      <c r="AO92">
        <f t="shared" si="31"/>
        <v>0</v>
      </c>
      <c r="AP92">
        <f t="shared" si="33"/>
        <v>0</v>
      </c>
      <c r="AQ92" s="180">
        <f t="shared" si="40"/>
        <v>0</v>
      </c>
      <c r="AR92" s="180" t="str">
        <f t="shared" si="34"/>
        <v/>
      </c>
      <c r="AS92" s="178"/>
      <c r="AT92" t="str">
        <f t="shared" si="35"/>
        <v/>
      </c>
      <c r="AU92" s="181"/>
      <c r="AV92" t="str">
        <f t="shared" si="36"/>
        <v/>
      </c>
      <c r="AX92" s="180">
        <f t="shared" si="37"/>
        <v>0</v>
      </c>
      <c r="AY92" s="180" t="str">
        <f t="shared" si="38"/>
        <v/>
      </c>
      <c r="BB92" t="str">
        <f t="shared" si="41"/>
        <v/>
      </c>
      <c r="BF92" t="str">
        <f t="shared" si="39"/>
        <v/>
      </c>
      <c r="CK92" s="113" t="str">
        <f>IF(INPUT!A119 = "", "", INPUT!A119)</f>
        <v/>
      </c>
      <c r="CL92" t="str">
        <f>IF(INPUT!A119 = "", "", DSS!S92)</f>
        <v/>
      </c>
      <c r="CM92" t="str">
        <f>IF(INPUT!A119 = "", "",MIN(DSS!F92:G92))</f>
        <v/>
      </c>
      <c r="CN92" t="str">
        <f>IF(INPUT!A119 = "", "",DSS!I92)</f>
        <v/>
      </c>
      <c r="CO92" t="str">
        <f>IF(INPUT!A119 = "", "",DSS!H92)</f>
        <v/>
      </c>
      <c r="CP92" s="112" t="str">
        <f>IF(INPUT!A119 = "", "",AVERAGE(DSS!J92:L92))</f>
        <v/>
      </c>
      <c r="CQ92" s="112"/>
      <c r="CR92" t="str">
        <f>IF(INPUT!A119 = "", "",DSS!T92)</f>
        <v/>
      </c>
      <c r="CS92">
        <v>5</v>
      </c>
      <c r="CT92">
        <v>5</v>
      </c>
      <c r="CU92">
        <v>5</v>
      </c>
      <c r="CV92" s="112">
        <v>5</v>
      </c>
      <c r="CX92" t="str">
        <f>IF(INPUT!B119 = "", "", INPUT!B119)</f>
        <v/>
      </c>
      <c r="CY92" t="str">
        <f>IF(INPUT!B119 = "", "", INPUT!I119)</f>
        <v/>
      </c>
      <c r="CZ92" t="str">
        <f>IF(INPUT!B119 = "", "", INPUT!B119)</f>
        <v/>
      </c>
      <c r="DA92" t="str">
        <f>IF(INPUT!B119 = "", "", DSS!BS92)</f>
        <v/>
      </c>
      <c r="DB92" t="str">
        <v/>
      </c>
      <c r="DC92" t="str">
        <v/>
      </c>
      <c r="DD92" t="str">
        <v/>
      </c>
      <c r="DE92" t="str">
        <v/>
      </c>
      <c r="DF92" s="59" t="str">
        <f>IF(INPUT!B119 = "", "",DB92+DF91)</f>
        <v/>
      </c>
      <c r="DG92" t="str">
        <f>IF(INPUT!B119 = "", "", DB92*DC92+DG91)</f>
        <v/>
      </c>
      <c r="DH92" t="str">
        <f>IF(INPUT!B119 = "", "", DD92+DH91)</f>
        <v/>
      </c>
      <c r="DI92" t="str">
        <f>IF(INPUT!B119 = "", "", DD92*DE92+DI91)</f>
        <v/>
      </c>
      <c r="DJ92" s="210" t="str">
        <f>IF(INPUT!B118 = "", "", DF91/MAX($DF$3:$DF$104))</f>
        <v/>
      </c>
      <c r="DK92" s="210" t="str">
        <f>IF(INPUT!B118 = "", "", DG91/MAX($DG$3:$DG$104))</f>
        <v/>
      </c>
      <c r="DL92" s="210" t="str">
        <f>IF(INPUT!B118 = "", "", DH91/MAX($DH$3:$DH$104))</f>
        <v/>
      </c>
      <c r="DM92" s="210" t="str">
        <f>IF(INPUT!B118 = "", "", DI91/MAX($DI$3:$DI$104))</f>
        <v/>
      </c>
      <c r="DN92" t="str">
        <f>IF(INPUT!B119 = "", "", (DJ93-DJ92)*(DK93+DK92)/2)</f>
        <v/>
      </c>
      <c r="DO92" t="str">
        <f>IF(INPUT!B119 = "", "", (DL93-DL92)*(DM93+DM92)/2)</f>
        <v/>
      </c>
      <c r="DQ92" s="310" t="str">
        <f>IF(INPUT!A119 = "", "", INPUT!B119)</f>
        <v/>
      </c>
      <c r="DR92" t="str">
        <f>IF(INPUT!A119 = "", "", OUTPUT!D93*OUTPUT!L93 +OUTPUT!E93*OUTPUT!N93)</f>
        <v/>
      </c>
      <c r="DS92" t="str">
        <v/>
      </c>
      <c r="DT92" t="str">
        <v/>
      </c>
      <c r="DU92" t="str">
        <f>IF(INPUT!A119 = "", "", DS92+DU91)</f>
        <v/>
      </c>
      <c r="DV92" t="str">
        <f>IF(INPUT!A119 = "", "", DS92*DT92+DV91)</f>
        <v/>
      </c>
      <c r="DW92" s="210" t="str">
        <f>IF(INPUT!A118 = "", "", DU91/MAX($DU$3:$DU$104))</f>
        <v/>
      </c>
      <c r="DX92" s="210" t="str">
        <f>IF(INPUT!B118 = "", "", DV91/MAX($DV$3:$DV$104))</f>
        <v/>
      </c>
      <c r="DY92" s="311" t="str">
        <f>IF(INPUT!A119 = "", "", (DW93-DW92) * (DX93+DX92) / 2 )</f>
        <v/>
      </c>
      <c r="EA92" s="310" t="str">
        <f>IF(INPUT!A119 = "", "", INPUT!B119)</f>
        <v/>
      </c>
      <c r="EB92" t="str">
        <f>IF(INPUT!A119 = "", "", OUTPUT!H93*OUTPUT!L93 + OUTPUT!I93*OUTPUT!R93)</f>
        <v/>
      </c>
      <c r="EC92" t="str">
        <v/>
      </c>
      <c r="ED92" t="str">
        <v/>
      </c>
      <c r="EE92" t="str">
        <f>IF(INPUT!A119 = "", "",EC92 +EE91)</f>
        <v/>
      </c>
      <c r="EF92" t="str">
        <f>IF(INPUT!A119 = "", "",EC92*ED92+EF91)</f>
        <v/>
      </c>
      <c r="EG92" s="210" t="str">
        <f>IF(INPUT!A118 = "", "", EE91/MAX($EE$3:$EE$104))</f>
        <v/>
      </c>
      <c r="EH92" s="210" t="str">
        <f>IF(INPUT!A118 = "", "", EF91/MAX($EF$3:$EF$104))</f>
        <v/>
      </c>
      <c r="EI92" s="311" t="str">
        <f>IF(INPUT!A119 = "", "", (EG93-EG92) * (EH93+EH92) / 2 )</f>
        <v/>
      </c>
      <c r="EK92" s="310" t="str">
        <f>IF(INPUT!A119 = "", "", OUTPUT!E93)</f>
        <v/>
      </c>
      <c r="EL92" t="str">
        <f>IF(INPUT!A119 = "", "", OUTPUT!N93)</f>
        <v/>
      </c>
      <c r="EM92" t="str">
        <v/>
      </c>
      <c r="EN92" t="str">
        <v/>
      </c>
      <c r="EO92" t="str">
        <f>IF(INPUT!A119 = "", "", EM92 + EO91)</f>
        <v/>
      </c>
      <c r="EP92" t="str">
        <f>IF(INPUT!A119 = "", "", EN92*EM92+EP91)</f>
        <v/>
      </c>
      <c r="EQ92" s="210" t="str">
        <f>IF(INPUT!A118 = "", "", EO91/MAX($EO$3:$EO$104))</f>
        <v/>
      </c>
      <c r="ER92" s="210" t="str">
        <f>IF(INPUT!A118 = "", "", EP91/MAX($EP$3:$EP$104))</f>
        <v/>
      </c>
      <c r="ES92" s="311" t="str">
        <f>IF(INPUT!A119 = "", "", (EQ93-EQ92) * (ER93+ER92) / 2 )</f>
        <v/>
      </c>
      <c r="EU92" s="310" t="str">
        <f>IF(INPUT!A119 = "", "", OUTPUT!I93)</f>
        <v/>
      </c>
      <c r="EV92" t="str">
        <f>IF(INPUT!A119 = "", "", OUTPUT!R93)</f>
        <v/>
      </c>
      <c r="EW92" t="str">
        <v/>
      </c>
      <c r="EX92" t="str">
        <v/>
      </c>
      <c r="EY92" t="str">
        <f>IF(INPUT!A119 = "", "", EW92 + EY91)</f>
        <v/>
      </c>
      <c r="EZ92" t="str">
        <f>IF(INPUT!A119 = "", "", EX92*EW92+EZ91)</f>
        <v/>
      </c>
      <c r="FA92" s="210" t="str">
        <f>IF(INPUT!A118 = "", "", EY91/MAX($EY$3:$EY$104))</f>
        <v/>
      </c>
      <c r="FB92" s="210" t="str">
        <f>IF(INPUT!A118 = "", "", EZ91/MAX($EZ$3:$EZ$104))</f>
        <v/>
      </c>
      <c r="FC92" s="311" t="str">
        <f>IF(INPUT!A119 = "", "", (FA93-FA92) * (FB93+FB92) / 2 )</f>
        <v/>
      </c>
      <c r="FE92" s="310" t="str">
        <f>IF(INPUT!A119 = "", "", OUTPUT!E93)</f>
        <v/>
      </c>
      <c r="FF92" t="str">
        <f>IF(INPUT!A119 = "", "", OUTPUT!L93)</f>
        <v/>
      </c>
      <c r="FG92" t="str">
        <v/>
      </c>
      <c r="FH92" t="str">
        <v/>
      </c>
      <c r="FI92" t="str">
        <f>IF(INPUT!A119 = "", "", FG92+FI91)</f>
        <v/>
      </c>
      <c r="FJ92" t="str">
        <f>IF(INPUT!A119 = "", "", FH92*FG92 + FJ91)</f>
        <v/>
      </c>
      <c r="FK92" s="210" t="str">
        <f>IF(INPUT!A118 = "", "", FI91/MAX($FI$3:$FI$103))</f>
        <v/>
      </c>
      <c r="FL92" s="210" t="str">
        <f>IF(INPUT!A118 = "", "", FJ91/MAX($FJ$3:$FJ$103))</f>
        <v/>
      </c>
      <c r="FM92" s="311" t="str">
        <f>IF(INPUT!A119 = "", "", (FK93-FK92) * (FL93+FL92) / 2 )</f>
        <v/>
      </c>
      <c r="FO92" s="310" t="str">
        <f>IF(INPUT!A119 = "", "", OUTPUT!I93)</f>
        <v/>
      </c>
      <c r="FP92" t="str">
        <f>IF(INPUT!A119 = "", "", OUTPUT!L93)</f>
        <v/>
      </c>
      <c r="FQ92" t="str">
        <v/>
      </c>
      <c r="FR92" t="str">
        <v/>
      </c>
      <c r="FS92" t="str">
        <f>IF(INPUT!A119 = "", "", FQ92+FS91)</f>
        <v/>
      </c>
      <c r="FT92" t="str">
        <f>IF(INPUT!A119 = "", "", FR92*FQ92 + FT91)</f>
        <v/>
      </c>
      <c r="FU92" s="210" t="str">
        <f>IF(INPUT!A118 = "", "", FS91/MAX($FS$3:$FS$104))</f>
        <v/>
      </c>
      <c r="FV92" s="210" t="str">
        <f>IF(INPUT!A118 = "", "", FT91/MAX($FT$3:$FT$104))</f>
        <v/>
      </c>
      <c r="FW92" s="311" t="str">
        <f>IF(INPUT!A119 = "", "", (FU93-FU92) * (FV93+FV92) / 2 )</f>
        <v/>
      </c>
      <c r="FY92" s="310" t="str">
        <f>IF(INPUT!A119 = "", "", OUTPUT!L93)</f>
        <v/>
      </c>
      <c r="FZ92" t="str">
        <f>IF(INPUT!A119 = "", "",  OUTPUT!N93 )</f>
        <v/>
      </c>
      <c r="GA92" t="str">
        <f>IF(INPUT!A119 = "", "",  OUTPUT!R93 )</f>
        <v/>
      </c>
      <c r="GB92" s="311" t="str">
        <f>IF(INPUT!A119 = "", "", OUTPUT!M93)</f>
        <v/>
      </c>
      <c r="GC92" t="str">
        <f>IF(INPUT!A119 = "", "", OUTPUT!E93*OUTPUT!L93)</f>
        <v/>
      </c>
      <c r="GD92" t="str">
        <f>IF(INPUT!A119 = "", "", OUTPUT!E93*OUTPUT!N93)</f>
        <v/>
      </c>
      <c r="GE92" s="311" t="str">
        <f>IF(INPUT!A119 = "", "", OUTPUT!E93*OUTPUT!M93)</f>
        <v/>
      </c>
      <c r="GF92" t="str">
        <f>IF(INPUT!A119 = "", "", OUTPUT!I93*OUTPUT!L93)</f>
        <v/>
      </c>
      <c r="GG92" t="str">
        <f>IF(INPUT!A119 = "", "", OUTPUT!I93*OUTPUT!R93)</f>
        <v/>
      </c>
      <c r="GH92" s="311" t="str">
        <f>IF(INPUT!A119 = "", "", OUTPUT!I93*OUTPUT!M93)</f>
        <v/>
      </c>
    </row>
    <row r="93" spans="15:190" x14ac:dyDescent="0.35">
      <c r="AF93" s="5">
        <f>DSS!CG93</f>
        <v>0</v>
      </c>
      <c r="AG93" s="5">
        <f>DSS!CH93</f>
        <v>0</v>
      </c>
      <c r="AH93" s="5">
        <f>DSS!CI93</f>
        <v>0</v>
      </c>
      <c r="AI93" s="5">
        <f>DSS!CJ93</f>
        <v>0</v>
      </c>
      <c r="AJ93" s="5">
        <f>DSS!CK93</f>
        <v>0</v>
      </c>
      <c r="AK93" s="5">
        <f>DSS!CL93</f>
        <v>0</v>
      </c>
      <c r="AL93" s="5">
        <f>DSS!CM93</f>
        <v>0</v>
      </c>
      <c r="AM93">
        <f t="shared" si="30"/>
        <v>0</v>
      </c>
      <c r="AN93" s="5">
        <f t="shared" si="32"/>
        <v>0</v>
      </c>
      <c r="AO93">
        <f t="shared" si="31"/>
        <v>0</v>
      </c>
      <c r="AP93">
        <f t="shared" si="33"/>
        <v>0</v>
      </c>
      <c r="AQ93" s="180">
        <f t="shared" si="40"/>
        <v>0</v>
      </c>
      <c r="AR93" s="180" t="str">
        <f t="shared" si="34"/>
        <v/>
      </c>
      <c r="AS93" s="178"/>
      <c r="AT93" t="str">
        <f t="shared" si="35"/>
        <v/>
      </c>
      <c r="AU93" s="181"/>
      <c r="AV93" t="str">
        <f t="shared" si="36"/>
        <v/>
      </c>
      <c r="AX93" s="180">
        <f t="shared" si="37"/>
        <v>0</v>
      </c>
      <c r="AY93" s="180" t="str">
        <f t="shared" si="38"/>
        <v/>
      </c>
      <c r="BB93" t="str">
        <f>IF(AY93=AF93,AG93-AI93, "")</f>
        <v/>
      </c>
      <c r="BF93" t="str">
        <f t="shared" si="39"/>
        <v/>
      </c>
      <c r="CK93" s="113" t="str">
        <f>IF(INPUT!A120 = "", "", INPUT!A120)</f>
        <v/>
      </c>
      <c r="CL93" t="str">
        <f>IF(INPUT!A120 = "", "", DSS!S93)</f>
        <v/>
      </c>
      <c r="CM93" t="str">
        <f>IF(INPUT!A120 = "", "",MIN(DSS!F93:G93))</f>
        <v/>
      </c>
      <c r="CN93" t="str">
        <f>IF(INPUT!A120 = "", "",DSS!I93)</f>
        <v/>
      </c>
      <c r="CO93" t="str">
        <f>IF(INPUT!A120 = "", "",DSS!H93)</f>
        <v/>
      </c>
      <c r="CP93" s="112" t="str">
        <f>IF(INPUT!A120 = "", "",AVERAGE(DSS!J93:L93))</f>
        <v/>
      </c>
      <c r="CQ93" s="112"/>
      <c r="CR93" t="str">
        <f>IF(INPUT!A120 = "", "",DSS!T93)</f>
        <v/>
      </c>
      <c r="CS93">
        <v>5</v>
      </c>
      <c r="CT93">
        <v>5</v>
      </c>
      <c r="CU93">
        <v>5</v>
      </c>
      <c r="CV93" s="112">
        <v>5</v>
      </c>
      <c r="CX93" t="str">
        <f>IF(INPUT!B120 = "", "", INPUT!B120)</f>
        <v/>
      </c>
      <c r="CY93" t="str">
        <f>IF(INPUT!B120 = "", "", INPUT!I120)</f>
        <v/>
      </c>
      <c r="CZ93" t="str">
        <f>IF(INPUT!B120 = "", "", INPUT!B120)</f>
        <v/>
      </c>
      <c r="DA93" t="str">
        <f>IF(INPUT!B120 = "", "", DSS!BS93)</f>
        <v/>
      </c>
      <c r="DB93" t="str">
        <v/>
      </c>
      <c r="DC93" t="str">
        <v/>
      </c>
      <c r="DD93" t="str">
        <v/>
      </c>
      <c r="DE93" t="str">
        <v/>
      </c>
      <c r="DF93" s="59" t="str">
        <f>IF(INPUT!B120 = "", "",DB93+DF92)</f>
        <v/>
      </c>
      <c r="DG93" t="str">
        <f>IF(INPUT!B120 = "", "", DB93*DC93+DG92)</f>
        <v/>
      </c>
      <c r="DH93" t="str">
        <f>IF(INPUT!B120 = "", "", DD93+DH92)</f>
        <v/>
      </c>
      <c r="DI93" t="str">
        <f>IF(INPUT!B120 = "", "", DD93*DE93+DI92)</f>
        <v/>
      </c>
      <c r="DJ93" s="210" t="str">
        <f>IF(INPUT!B119 = "", "", DF92/MAX($DF$3:$DF$104))</f>
        <v/>
      </c>
      <c r="DK93" s="210" t="str">
        <f>IF(INPUT!B119 = "", "", DG92/MAX($DG$3:$DG$104))</f>
        <v/>
      </c>
      <c r="DL93" s="210" t="str">
        <f>IF(INPUT!B119 = "", "", DH92/MAX($DH$3:$DH$104))</f>
        <v/>
      </c>
      <c r="DM93" s="210" t="str">
        <f>IF(INPUT!B119 = "", "", DI92/MAX($DI$3:$DI$104))</f>
        <v/>
      </c>
      <c r="DN93" t="str">
        <f>IF(INPUT!B120 = "", "", (DJ94-DJ93)*(DK94+DK93)/2)</f>
        <v/>
      </c>
      <c r="DO93" t="str">
        <f>IF(INPUT!B120 = "", "", (DL94-DL93)*(DM94+DM93)/2)</f>
        <v/>
      </c>
      <c r="DQ93" s="310" t="str">
        <f>IF(INPUT!A120 = "", "", INPUT!B120)</f>
        <v/>
      </c>
      <c r="DR93" t="str">
        <f>IF(INPUT!A120 = "", "", OUTPUT!D94*OUTPUT!L94 +OUTPUT!E94*OUTPUT!N94)</f>
        <v/>
      </c>
      <c r="DS93" t="str">
        <v/>
      </c>
      <c r="DT93" t="str">
        <v/>
      </c>
      <c r="DU93" t="str">
        <f>IF(INPUT!A120 = "", "", DS93+DU92)</f>
        <v/>
      </c>
      <c r="DV93" t="str">
        <f>IF(INPUT!A120 = "", "", DS93*DT93+DV92)</f>
        <v/>
      </c>
      <c r="DW93" s="210" t="str">
        <f>IF(INPUT!A119 = "", "", DU92/MAX($DU$3:$DU$104))</f>
        <v/>
      </c>
      <c r="DX93" s="210" t="str">
        <f>IF(INPUT!B119 = "", "", DV92/MAX($DV$3:$DV$104))</f>
        <v/>
      </c>
      <c r="DY93" s="311" t="str">
        <f>IF(INPUT!A120 = "", "", (DW94-DW93) * (DX94+DX93) / 2 )</f>
        <v/>
      </c>
      <c r="EA93" s="310" t="str">
        <f>IF(INPUT!A120 = "", "", INPUT!B120)</f>
        <v/>
      </c>
      <c r="EB93" t="str">
        <f>IF(INPUT!A120 = "", "", OUTPUT!H94*OUTPUT!L94 + OUTPUT!I94*OUTPUT!R94)</f>
        <v/>
      </c>
      <c r="EC93" t="str">
        <v/>
      </c>
      <c r="ED93" t="str">
        <v/>
      </c>
      <c r="EE93" t="str">
        <f>IF(INPUT!A120 = "", "",EC93 +EE92)</f>
        <v/>
      </c>
      <c r="EF93" t="str">
        <f>IF(INPUT!A120 = "", "",EC93*ED93+EF92)</f>
        <v/>
      </c>
      <c r="EG93" s="210" t="str">
        <f>IF(INPUT!A119 = "", "", EE92/MAX($EE$3:$EE$104))</f>
        <v/>
      </c>
      <c r="EH93" s="210" t="str">
        <f>IF(INPUT!A119 = "", "", EF92/MAX($EF$3:$EF$104))</f>
        <v/>
      </c>
      <c r="EI93" s="311" t="str">
        <f>IF(INPUT!A120 = "", "", (EG94-EG93) * (EH94+EH93) / 2 )</f>
        <v/>
      </c>
      <c r="EK93" s="310" t="str">
        <f>IF(INPUT!A120 = "", "", OUTPUT!E94)</f>
        <v/>
      </c>
      <c r="EL93" t="str">
        <f>IF(INPUT!A120 = "", "", OUTPUT!N94)</f>
        <v/>
      </c>
      <c r="EM93" t="str">
        <v/>
      </c>
      <c r="EN93" t="str">
        <v/>
      </c>
      <c r="EO93" t="str">
        <f>IF(INPUT!A120 = "", "", EM93 + EO92)</f>
        <v/>
      </c>
      <c r="EP93" t="str">
        <f>IF(INPUT!A120 = "", "", EN93*EM93+EP92)</f>
        <v/>
      </c>
      <c r="EQ93" s="210" t="str">
        <f>IF(INPUT!A119 = "", "", EO92/MAX($EO$3:$EO$104))</f>
        <v/>
      </c>
      <c r="ER93" s="210" t="str">
        <f>IF(INPUT!A119 = "", "", EP92/MAX($EP$3:$EP$104))</f>
        <v/>
      </c>
      <c r="ES93" s="311" t="str">
        <f>IF(INPUT!A120 = "", "", (EQ94-EQ93) * (ER94+ER93) / 2 )</f>
        <v/>
      </c>
      <c r="EU93" s="310" t="str">
        <f>IF(INPUT!A120 = "", "", OUTPUT!I94)</f>
        <v/>
      </c>
      <c r="EV93" t="str">
        <f>IF(INPUT!A120 = "", "", OUTPUT!R94)</f>
        <v/>
      </c>
      <c r="EW93" t="str">
        <v/>
      </c>
      <c r="EX93" t="str">
        <v/>
      </c>
      <c r="EY93" t="str">
        <f>IF(INPUT!A120 = "", "", EW93 + EY92)</f>
        <v/>
      </c>
      <c r="EZ93" t="str">
        <f>IF(INPUT!A120 = "", "", EX93*EW93+EZ92)</f>
        <v/>
      </c>
      <c r="FA93" s="210" t="str">
        <f>IF(INPUT!A119 = "", "", EY92/MAX($EY$3:$EY$104))</f>
        <v/>
      </c>
      <c r="FB93" s="210" t="str">
        <f>IF(INPUT!A119 = "", "", EZ92/MAX($EZ$3:$EZ$104))</f>
        <v/>
      </c>
      <c r="FC93" s="311" t="str">
        <f>IF(INPUT!A120 = "", "", (FA94-FA93) * (FB94+FB93) / 2 )</f>
        <v/>
      </c>
      <c r="FE93" s="310" t="str">
        <f>IF(INPUT!A120 = "", "", OUTPUT!E94)</f>
        <v/>
      </c>
      <c r="FF93" t="str">
        <f>IF(INPUT!A120 = "", "", OUTPUT!L94)</f>
        <v/>
      </c>
      <c r="FG93" t="str">
        <v/>
      </c>
      <c r="FH93" t="str">
        <v/>
      </c>
      <c r="FI93" t="str">
        <f>IF(INPUT!A120 = "", "", FG93+FI92)</f>
        <v/>
      </c>
      <c r="FJ93" t="str">
        <f>IF(INPUT!A120 = "", "", FH93*FG93 + FJ92)</f>
        <v/>
      </c>
      <c r="FK93" s="210" t="str">
        <f>IF(INPUT!A119 = "", "", FI92/MAX($FI$3:$FI$103))</f>
        <v/>
      </c>
      <c r="FL93" s="210" t="str">
        <f>IF(INPUT!A119 = "", "", FJ92/MAX($FJ$3:$FJ$103))</f>
        <v/>
      </c>
      <c r="FM93" s="311" t="str">
        <f>IF(INPUT!A120 = "", "", (FK94-FK93) * (FL94+FL93) / 2 )</f>
        <v/>
      </c>
      <c r="FO93" s="310" t="str">
        <f>IF(INPUT!A120 = "", "", OUTPUT!I94)</f>
        <v/>
      </c>
      <c r="FP93" t="str">
        <f>IF(INPUT!A120 = "", "", OUTPUT!L94)</f>
        <v/>
      </c>
      <c r="FQ93" t="str">
        <v/>
      </c>
      <c r="FR93" t="str">
        <v/>
      </c>
      <c r="FS93" t="str">
        <f>IF(INPUT!A120 = "", "", FQ93+FS92)</f>
        <v/>
      </c>
      <c r="FT93" t="str">
        <f>IF(INPUT!A120 = "", "", FR93*FQ93 + FT92)</f>
        <v/>
      </c>
      <c r="FU93" s="210" t="str">
        <f>IF(INPUT!A119 = "", "", FS92/MAX($FS$3:$FS$104))</f>
        <v/>
      </c>
      <c r="FV93" s="210" t="str">
        <f>IF(INPUT!A119 = "", "", FT92/MAX($FT$3:$FT$104))</f>
        <v/>
      </c>
      <c r="FW93" s="311" t="str">
        <f>IF(INPUT!A120 = "", "", (FU94-FU93) * (FV94+FV93) / 2 )</f>
        <v/>
      </c>
      <c r="FY93" s="310" t="str">
        <f>IF(INPUT!A120 = "", "", OUTPUT!L94)</f>
        <v/>
      </c>
      <c r="FZ93" t="str">
        <f>IF(INPUT!A120 = "", "",  OUTPUT!N94 )</f>
        <v/>
      </c>
      <c r="GA93" t="str">
        <f>IF(INPUT!A120 = "", "",  OUTPUT!R94 )</f>
        <v/>
      </c>
      <c r="GB93" s="311" t="str">
        <f>IF(INPUT!A120 = "", "", OUTPUT!M94)</f>
        <v/>
      </c>
      <c r="GC93" t="str">
        <f>IF(INPUT!A120 = "", "", OUTPUT!E94*OUTPUT!L94)</f>
        <v/>
      </c>
      <c r="GD93" t="str">
        <f>IF(INPUT!A120 = "", "", OUTPUT!E94*OUTPUT!N94)</f>
        <v/>
      </c>
      <c r="GE93" s="311" t="str">
        <f>IF(INPUT!A120 = "", "", OUTPUT!E94*OUTPUT!M94)</f>
        <v/>
      </c>
      <c r="GF93" t="str">
        <f>IF(INPUT!A120 = "", "", OUTPUT!I94*OUTPUT!L94)</f>
        <v/>
      </c>
      <c r="GG93" t="str">
        <f>IF(INPUT!A120 = "", "", OUTPUT!I94*OUTPUT!R94)</f>
        <v/>
      </c>
      <c r="GH93" s="311" t="str">
        <f>IF(INPUT!A120 = "", "", OUTPUT!I94*OUTPUT!M94)</f>
        <v/>
      </c>
    </row>
    <row r="94" spans="15:190" x14ac:dyDescent="0.35">
      <c r="AF94" s="5">
        <f>DSS!CG94</f>
        <v>0</v>
      </c>
      <c r="AG94" s="5">
        <f>DSS!CH94</f>
        <v>0</v>
      </c>
      <c r="AH94" s="5">
        <f>DSS!CI94</f>
        <v>0</v>
      </c>
      <c r="AI94" s="5">
        <f>DSS!CJ94</f>
        <v>0</v>
      </c>
      <c r="AJ94" s="5">
        <f>DSS!CK94</f>
        <v>0</v>
      </c>
      <c r="AK94" s="5">
        <f>DSS!CL94</f>
        <v>0</v>
      </c>
      <c r="AL94" s="5">
        <f>DSS!CM94</f>
        <v>0</v>
      </c>
      <c r="AM94">
        <f t="shared" si="30"/>
        <v>0</v>
      </c>
      <c r="AN94" s="5">
        <f t="shared" si="32"/>
        <v>0</v>
      </c>
      <c r="AO94">
        <f t="shared" si="31"/>
        <v>0</v>
      </c>
      <c r="AP94">
        <f t="shared" si="33"/>
        <v>0</v>
      </c>
      <c r="AQ94" s="180">
        <f t="shared" si="40"/>
        <v>0</v>
      </c>
      <c r="AR94" s="180" t="str">
        <f t="shared" si="34"/>
        <v/>
      </c>
      <c r="AS94" s="178"/>
      <c r="AT94" t="str">
        <f t="shared" si="35"/>
        <v/>
      </c>
      <c r="AU94" s="181"/>
      <c r="AV94" t="str">
        <f t="shared" si="36"/>
        <v/>
      </c>
      <c r="AX94" s="180">
        <f t="shared" si="37"/>
        <v>0</v>
      </c>
      <c r="AY94" s="180" t="str">
        <f t="shared" si="38"/>
        <v/>
      </c>
      <c r="BB94" t="str">
        <f t="shared" si="41"/>
        <v/>
      </c>
      <c r="BF94" t="str">
        <f t="shared" si="39"/>
        <v/>
      </c>
      <c r="CK94" s="113" t="str">
        <f>IF(INPUT!A121 = "", "", INPUT!A121)</f>
        <v/>
      </c>
      <c r="CL94" t="str">
        <f>IF(INPUT!A121 = "", "", DSS!S94)</f>
        <v/>
      </c>
      <c r="CM94" t="str">
        <f>IF(INPUT!A121 = "", "",MIN(DSS!F94:G94))</f>
        <v/>
      </c>
      <c r="CN94" t="str">
        <f>IF(INPUT!A121 = "", "",DSS!I94)</f>
        <v/>
      </c>
      <c r="CO94" t="str">
        <f>IF(INPUT!A121 = "", "",DSS!H94)</f>
        <v/>
      </c>
      <c r="CP94" s="112" t="str">
        <f>IF(INPUT!A121 = "", "",AVERAGE(DSS!J94:L94))</f>
        <v/>
      </c>
      <c r="CQ94" s="112"/>
      <c r="CR94" t="str">
        <f>IF(INPUT!A121 = "", "",DSS!T94)</f>
        <v/>
      </c>
      <c r="CS94">
        <v>5</v>
      </c>
      <c r="CT94">
        <v>5</v>
      </c>
      <c r="CU94">
        <v>5</v>
      </c>
      <c r="CV94" s="112">
        <v>5</v>
      </c>
      <c r="CX94" t="str">
        <f>IF(INPUT!B121 = "", "", INPUT!B121)</f>
        <v/>
      </c>
      <c r="CY94" t="str">
        <f>IF(INPUT!B121 = "", "", INPUT!I121)</f>
        <v/>
      </c>
      <c r="CZ94" t="str">
        <f>IF(INPUT!B121 = "", "", INPUT!B121)</f>
        <v/>
      </c>
      <c r="DA94" t="str">
        <f>IF(INPUT!B121 = "", "", DSS!BS94)</f>
        <v/>
      </c>
      <c r="DB94" t="str">
        <v/>
      </c>
      <c r="DC94" t="str">
        <v/>
      </c>
      <c r="DD94" t="str">
        <v/>
      </c>
      <c r="DE94" t="str">
        <v/>
      </c>
      <c r="DF94" s="59" t="str">
        <f>IF(INPUT!B121 = "", "",DB94+DF93)</f>
        <v/>
      </c>
      <c r="DG94" t="str">
        <f>IF(INPUT!B121 = "", "", DB94*DC94+DG93)</f>
        <v/>
      </c>
      <c r="DH94" t="str">
        <f>IF(INPUT!B121 = "", "", DD94+DH93)</f>
        <v/>
      </c>
      <c r="DI94" t="str">
        <f>IF(INPUT!B121 = "", "", DD94*DE94+DI93)</f>
        <v/>
      </c>
      <c r="DJ94" s="210" t="str">
        <f>IF(INPUT!B120 = "", "", DF93/MAX($DF$3:$DF$104))</f>
        <v/>
      </c>
      <c r="DK94" s="210" t="str">
        <f>IF(INPUT!B120 = "", "", DG93/MAX($DG$3:$DG$104))</f>
        <v/>
      </c>
      <c r="DL94" s="210" t="str">
        <f>IF(INPUT!B120 = "", "", DH93/MAX($DH$3:$DH$104))</f>
        <v/>
      </c>
      <c r="DM94" s="210" t="str">
        <f>IF(INPUT!B120 = "", "", DI93/MAX($DI$3:$DI$104))</f>
        <v/>
      </c>
      <c r="DN94" t="str">
        <f>IF(INPUT!B121 = "", "", (DJ95-DJ94)*(DK95+DK94)/2)</f>
        <v/>
      </c>
      <c r="DO94" t="str">
        <f>IF(INPUT!B121 = "", "", (DL95-DL94)*(DM95+DM94)/2)</f>
        <v/>
      </c>
      <c r="DQ94" s="310" t="str">
        <f>IF(INPUT!A121 = "", "", INPUT!B121)</f>
        <v/>
      </c>
      <c r="DR94" t="str">
        <f>IF(INPUT!A121 = "", "", OUTPUT!D95*OUTPUT!L95 +OUTPUT!E95*OUTPUT!N95)</f>
        <v/>
      </c>
      <c r="DS94" t="str">
        <v/>
      </c>
      <c r="DT94" t="str">
        <v/>
      </c>
      <c r="DU94" t="str">
        <f>IF(INPUT!A121 = "", "", DS94+DU93)</f>
        <v/>
      </c>
      <c r="DV94" t="str">
        <f>IF(INPUT!A121 = "", "", DS94*DT94+DV93)</f>
        <v/>
      </c>
      <c r="DW94" s="210" t="str">
        <f>IF(INPUT!A120 = "", "", DU93/MAX($DU$3:$DU$104))</f>
        <v/>
      </c>
      <c r="DX94" s="210" t="str">
        <f>IF(INPUT!B120 = "", "", DV93/MAX($DV$3:$DV$104))</f>
        <v/>
      </c>
      <c r="DY94" s="311" t="str">
        <f>IF(INPUT!A121 = "", "", (DW95-DW94) * (DX95+DX94) / 2 )</f>
        <v/>
      </c>
      <c r="EA94" s="310" t="str">
        <f>IF(INPUT!A121 = "", "", INPUT!B121)</f>
        <v/>
      </c>
      <c r="EB94" t="str">
        <f>IF(INPUT!A121 = "", "", OUTPUT!H95*OUTPUT!L95 + OUTPUT!I95*OUTPUT!R95)</f>
        <v/>
      </c>
      <c r="EC94" t="str">
        <v/>
      </c>
      <c r="ED94" t="str">
        <v/>
      </c>
      <c r="EE94" t="str">
        <f>IF(INPUT!A121 = "", "",EC94 +EE93)</f>
        <v/>
      </c>
      <c r="EF94" t="str">
        <f>IF(INPUT!A121 = "", "",EC94*ED94+EF93)</f>
        <v/>
      </c>
      <c r="EG94" s="210" t="str">
        <f>IF(INPUT!A120 = "", "", EE93/MAX($EE$3:$EE$104))</f>
        <v/>
      </c>
      <c r="EH94" s="210" t="str">
        <f>IF(INPUT!A120 = "", "", EF93/MAX($EF$3:$EF$104))</f>
        <v/>
      </c>
      <c r="EI94" s="311" t="str">
        <f>IF(INPUT!A121 = "", "", (EG95-EG94) * (EH95+EH94) / 2 )</f>
        <v/>
      </c>
      <c r="EK94" s="310" t="str">
        <f>IF(INPUT!A121 = "", "", OUTPUT!E95)</f>
        <v/>
      </c>
      <c r="EL94" t="str">
        <f>IF(INPUT!A121 = "", "", OUTPUT!N95)</f>
        <v/>
      </c>
      <c r="EM94" t="str">
        <v/>
      </c>
      <c r="EN94" t="str">
        <v/>
      </c>
      <c r="EO94" t="str">
        <f>IF(INPUT!A121 = "", "", EM94 + EO93)</f>
        <v/>
      </c>
      <c r="EP94" t="str">
        <f>IF(INPUT!A121 = "", "", EN94*EM94+EP93)</f>
        <v/>
      </c>
      <c r="EQ94" s="210" t="str">
        <f>IF(INPUT!A120 = "", "", EO93/MAX($EO$3:$EO$104))</f>
        <v/>
      </c>
      <c r="ER94" s="210" t="str">
        <f>IF(INPUT!A120 = "", "", EP93/MAX($EP$3:$EP$104))</f>
        <v/>
      </c>
      <c r="ES94" s="311" t="str">
        <f>IF(INPUT!A121 = "", "", (EQ95-EQ94) * (ER95+ER94) / 2 )</f>
        <v/>
      </c>
      <c r="EU94" s="310" t="str">
        <f>IF(INPUT!A121 = "", "", OUTPUT!I95)</f>
        <v/>
      </c>
      <c r="EV94" t="str">
        <f>IF(INPUT!A121 = "", "", OUTPUT!R95)</f>
        <v/>
      </c>
      <c r="EW94" t="str">
        <v/>
      </c>
      <c r="EX94" t="str">
        <v/>
      </c>
      <c r="EY94" t="str">
        <f>IF(INPUT!A121 = "", "", EW94 + EY93)</f>
        <v/>
      </c>
      <c r="EZ94" t="str">
        <f>IF(INPUT!A121 = "", "", EX94*EW94+EZ93)</f>
        <v/>
      </c>
      <c r="FA94" s="210" t="str">
        <f>IF(INPUT!A120 = "", "", EY93/MAX($EY$3:$EY$104))</f>
        <v/>
      </c>
      <c r="FB94" s="210" t="str">
        <f>IF(INPUT!A120 = "", "", EZ93/MAX($EZ$3:$EZ$104))</f>
        <v/>
      </c>
      <c r="FC94" s="311" t="str">
        <f>IF(INPUT!A121 = "", "", (FA95-FA94) * (FB95+FB94) / 2 )</f>
        <v/>
      </c>
      <c r="FE94" s="310" t="str">
        <f>IF(INPUT!A121 = "", "", OUTPUT!E95)</f>
        <v/>
      </c>
      <c r="FF94" t="str">
        <f>IF(INPUT!A121 = "", "", OUTPUT!L95)</f>
        <v/>
      </c>
      <c r="FG94" t="str">
        <v/>
      </c>
      <c r="FH94" t="str">
        <v/>
      </c>
      <c r="FI94" t="str">
        <f>IF(INPUT!A121 = "", "", FG94+FI93)</f>
        <v/>
      </c>
      <c r="FJ94" t="str">
        <f>IF(INPUT!A121 = "", "", FH94*FG94 + FJ93)</f>
        <v/>
      </c>
      <c r="FK94" s="210" t="str">
        <f>IF(INPUT!A120 = "", "", FI93/MAX($FI$3:$FI$103))</f>
        <v/>
      </c>
      <c r="FL94" s="210" t="str">
        <f>IF(INPUT!A120 = "", "", FJ93/MAX($FJ$3:$FJ$103))</f>
        <v/>
      </c>
      <c r="FM94" s="311" t="str">
        <f>IF(INPUT!A121 = "", "", (FK95-FK94) * (FL95+FL94) / 2 )</f>
        <v/>
      </c>
      <c r="FO94" s="310" t="str">
        <f>IF(INPUT!A121 = "", "", OUTPUT!I95)</f>
        <v/>
      </c>
      <c r="FP94" t="str">
        <f>IF(INPUT!A121 = "", "", OUTPUT!L95)</f>
        <v/>
      </c>
      <c r="FQ94" t="str">
        <v/>
      </c>
      <c r="FR94" t="str">
        <v/>
      </c>
      <c r="FS94" t="str">
        <f>IF(INPUT!A121 = "", "", FQ94+FS93)</f>
        <v/>
      </c>
      <c r="FT94" t="str">
        <f>IF(INPUT!A121 = "", "", FR94*FQ94 + FT93)</f>
        <v/>
      </c>
      <c r="FU94" s="210" t="str">
        <f>IF(INPUT!A120 = "", "", FS93/MAX($FS$3:$FS$104))</f>
        <v/>
      </c>
      <c r="FV94" s="210" t="str">
        <f>IF(INPUT!A120 = "", "", FT93/MAX($FT$3:$FT$104))</f>
        <v/>
      </c>
      <c r="FW94" s="311" t="str">
        <f>IF(INPUT!A121 = "", "", (FU95-FU94) * (FV95+FV94) / 2 )</f>
        <v/>
      </c>
      <c r="FY94" s="310" t="str">
        <f>IF(INPUT!A121 = "", "", OUTPUT!L95)</f>
        <v/>
      </c>
      <c r="FZ94" t="str">
        <f>IF(INPUT!A121 = "", "",  OUTPUT!N95 )</f>
        <v/>
      </c>
      <c r="GA94" t="str">
        <f>IF(INPUT!A121 = "", "",  OUTPUT!R95 )</f>
        <v/>
      </c>
      <c r="GB94" s="311" t="str">
        <f>IF(INPUT!A121 = "", "", OUTPUT!M95)</f>
        <v/>
      </c>
      <c r="GC94" t="str">
        <f>IF(INPUT!A121 = "", "", OUTPUT!E95*OUTPUT!L95)</f>
        <v/>
      </c>
      <c r="GD94" t="str">
        <f>IF(INPUT!A121 = "", "", OUTPUT!E95*OUTPUT!N95)</f>
        <v/>
      </c>
      <c r="GE94" s="311" t="str">
        <f>IF(INPUT!A121 = "", "", OUTPUT!E95*OUTPUT!M95)</f>
        <v/>
      </c>
      <c r="GF94" t="str">
        <f>IF(INPUT!A121 = "", "", OUTPUT!I95*OUTPUT!L95)</f>
        <v/>
      </c>
      <c r="GG94" t="str">
        <f>IF(INPUT!A121 = "", "", OUTPUT!I95*OUTPUT!R95)</f>
        <v/>
      </c>
      <c r="GH94" s="311" t="str">
        <f>IF(INPUT!A121 = "", "", OUTPUT!I95*OUTPUT!M95)</f>
        <v/>
      </c>
    </row>
    <row r="95" spans="15:190" x14ac:dyDescent="0.35">
      <c r="AF95" s="5">
        <f>DSS!CG95</f>
        <v>0</v>
      </c>
      <c r="AG95" s="5">
        <f>DSS!CH95</f>
        <v>0</v>
      </c>
      <c r="AH95" s="5">
        <f>DSS!CI95</f>
        <v>0</v>
      </c>
      <c r="AI95" s="5">
        <f>DSS!CJ95</f>
        <v>0</v>
      </c>
      <c r="AJ95" s="5">
        <f>DSS!CK95</f>
        <v>0</v>
      </c>
      <c r="AK95" s="5">
        <f>DSS!CL95</f>
        <v>0</v>
      </c>
      <c r="AL95" s="5">
        <f>DSS!CM95</f>
        <v>0</v>
      </c>
      <c r="AM95">
        <f t="shared" si="30"/>
        <v>0</v>
      </c>
      <c r="AN95" s="5">
        <f t="shared" si="32"/>
        <v>0</v>
      </c>
      <c r="AO95">
        <f t="shared" si="31"/>
        <v>0</v>
      </c>
      <c r="AP95">
        <f t="shared" si="33"/>
        <v>0</v>
      </c>
      <c r="AQ95" s="180">
        <f t="shared" si="40"/>
        <v>0</v>
      </c>
      <c r="AR95" s="180" t="str">
        <f t="shared" si="34"/>
        <v/>
      </c>
      <c r="AS95" s="178"/>
      <c r="AT95" t="str">
        <f t="shared" si="35"/>
        <v/>
      </c>
      <c r="AU95" s="181"/>
      <c r="AV95" t="str">
        <f t="shared" si="36"/>
        <v/>
      </c>
      <c r="AX95" s="180">
        <f t="shared" si="37"/>
        <v>0</v>
      </c>
      <c r="AY95" s="180" t="str">
        <f t="shared" si="38"/>
        <v/>
      </c>
      <c r="BB95" t="str">
        <f t="shared" si="41"/>
        <v/>
      </c>
      <c r="BF95" t="str">
        <f t="shared" si="39"/>
        <v/>
      </c>
      <c r="CK95" s="113" t="str">
        <f>IF(INPUT!A122 = "", "", INPUT!A122)</f>
        <v/>
      </c>
      <c r="CL95" t="str">
        <f>IF(INPUT!A122 = "", "", DSS!S95)</f>
        <v/>
      </c>
      <c r="CM95" t="str">
        <f>IF(INPUT!A122 = "", "",MIN(DSS!F95:G95))</f>
        <v/>
      </c>
      <c r="CN95" t="str">
        <f>IF(INPUT!A122 = "", "",DSS!I95)</f>
        <v/>
      </c>
      <c r="CO95" t="str">
        <f>IF(INPUT!A122 = "", "",DSS!H95)</f>
        <v/>
      </c>
      <c r="CP95" s="112" t="str">
        <f>IF(INPUT!A122 = "", "",AVERAGE(DSS!J95:L95))</f>
        <v/>
      </c>
      <c r="CQ95" s="112"/>
      <c r="CR95" t="str">
        <f>IF(INPUT!A122 = "", "",DSS!T95)</f>
        <v/>
      </c>
      <c r="CS95">
        <v>5</v>
      </c>
      <c r="CT95">
        <v>5</v>
      </c>
      <c r="CU95">
        <v>5</v>
      </c>
      <c r="CV95" s="112">
        <v>5</v>
      </c>
      <c r="CX95" t="str">
        <f>IF(INPUT!B122 = "", "", INPUT!B122)</f>
        <v/>
      </c>
      <c r="CY95" t="str">
        <f>IF(INPUT!B122 = "", "", INPUT!I122)</f>
        <v/>
      </c>
      <c r="CZ95" t="str">
        <f>IF(INPUT!B122 = "", "", INPUT!B122)</f>
        <v/>
      </c>
      <c r="DA95" t="str">
        <f>IF(INPUT!B122 = "", "", DSS!BS95)</f>
        <v/>
      </c>
      <c r="DB95" t="str">
        <v/>
      </c>
      <c r="DC95" t="str">
        <v/>
      </c>
      <c r="DD95" t="str">
        <v/>
      </c>
      <c r="DE95" t="str">
        <v/>
      </c>
      <c r="DF95" s="59" t="str">
        <f>IF(INPUT!B122 = "", "",DB95+DF94)</f>
        <v/>
      </c>
      <c r="DG95" t="str">
        <f>IF(INPUT!B122 = "", "", DB95*DC95+DG94)</f>
        <v/>
      </c>
      <c r="DH95" t="str">
        <f>IF(INPUT!B122 = "", "", DD95+DH94)</f>
        <v/>
      </c>
      <c r="DI95" t="str">
        <f>IF(INPUT!B122 = "", "", DD95*DE95+DI94)</f>
        <v/>
      </c>
      <c r="DJ95" s="210" t="str">
        <f>IF(INPUT!B121 = "", "", DF94/MAX($DF$3:$DF$104))</f>
        <v/>
      </c>
      <c r="DK95" s="210" t="str">
        <f>IF(INPUT!B121 = "", "", DG94/MAX($DG$3:$DG$104))</f>
        <v/>
      </c>
      <c r="DL95" s="210" t="str">
        <f>IF(INPUT!B121 = "", "", DH94/MAX($DH$3:$DH$104))</f>
        <v/>
      </c>
      <c r="DM95" s="210" t="str">
        <f>IF(INPUT!B121 = "", "", DI94/MAX($DI$3:$DI$104))</f>
        <v/>
      </c>
      <c r="DN95" t="str">
        <f>IF(INPUT!B122 = "", "", (DJ96-DJ95)*(DK96+DK95)/2)</f>
        <v/>
      </c>
      <c r="DO95" t="str">
        <f>IF(INPUT!B122 = "", "", (DL96-DL95)*(DM96+DM95)/2)</f>
        <v/>
      </c>
      <c r="DQ95" s="310" t="str">
        <f>IF(INPUT!A122 = "", "", INPUT!B122)</f>
        <v/>
      </c>
      <c r="DR95" t="str">
        <f>IF(INPUT!A122 = "", "", OUTPUT!D96*OUTPUT!L96 +OUTPUT!E96*OUTPUT!N96)</f>
        <v/>
      </c>
      <c r="DS95" t="str">
        <v/>
      </c>
      <c r="DT95" t="str">
        <v/>
      </c>
      <c r="DU95" t="str">
        <f>IF(INPUT!A122 = "", "", DS95+DU94)</f>
        <v/>
      </c>
      <c r="DV95" t="str">
        <f>IF(INPUT!A122 = "", "", DS95*DT95+DV94)</f>
        <v/>
      </c>
      <c r="DW95" s="210" t="str">
        <f>IF(INPUT!A121 = "", "", DU94/MAX($DU$3:$DU$104))</f>
        <v/>
      </c>
      <c r="DX95" s="210" t="str">
        <f>IF(INPUT!B121 = "", "", DV94/MAX($DV$3:$DV$104))</f>
        <v/>
      </c>
      <c r="DY95" s="311" t="str">
        <f>IF(INPUT!A122 = "", "", (DW96-DW95) * (DX96+DX95) / 2 )</f>
        <v/>
      </c>
      <c r="EA95" s="310" t="str">
        <f>IF(INPUT!A122 = "", "", INPUT!B122)</f>
        <v/>
      </c>
      <c r="EB95" t="str">
        <f>IF(INPUT!A122 = "", "", OUTPUT!H96*OUTPUT!L96 + OUTPUT!I96*OUTPUT!R96)</f>
        <v/>
      </c>
      <c r="EC95" t="str">
        <v/>
      </c>
      <c r="ED95" t="str">
        <v/>
      </c>
      <c r="EE95" t="str">
        <f>IF(INPUT!A122 = "", "",EC95 +EE94)</f>
        <v/>
      </c>
      <c r="EF95" t="str">
        <f>IF(INPUT!A122 = "", "",EC95*ED95+EF94)</f>
        <v/>
      </c>
      <c r="EG95" s="210" t="str">
        <f>IF(INPUT!A121 = "", "", EE94/MAX($EE$3:$EE$104))</f>
        <v/>
      </c>
      <c r="EH95" s="210" t="str">
        <f>IF(INPUT!A121 = "", "", EF94/MAX($EF$3:$EF$104))</f>
        <v/>
      </c>
      <c r="EI95" s="311" t="str">
        <f>IF(INPUT!A122 = "", "", (EG96-EG95) * (EH96+EH95) / 2 )</f>
        <v/>
      </c>
      <c r="EK95" s="310" t="str">
        <f>IF(INPUT!A122 = "", "", OUTPUT!E96)</f>
        <v/>
      </c>
      <c r="EL95" t="str">
        <f>IF(INPUT!A122 = "", "", OUTPUT!N96)</f>
        <v/>
      </c>
      <c r="EM95" t="str">
        <v/>
      </c>
      <c r="EN95" t="str">
        <v/>
      </c>
      <c r="EO95" t="str">
        <f>IF(INPUT!A122 = "", "", EM95 + EO94)</f>
        <v/>
      </c>
      <c r="EP95" t="str">
        <f>IF(INPUT!A122 = "", "", EN95*EM95+EP94)</f>
        <v/>
      </c>
      <c r="EQ95" s="210" t="str">
        <f>IF(INPUT!A121 = "", "", EO94/MAX($EO$3:$EO$104))</f>
        <v/>
      </c>
      <c r="ER95" s="210" t="str">
        <f>IF(INPUT!A121 = "", "", EP94/MAX($EP$3:$EP$104))</f>
        <v/>
      </c>
      <c r="ES95" s="311" t="str">
        <f>IF(INPUT!A122 = "", "", (EQ96-EQ95) * (ER96+ER95) / 2 )</f>
        <v/>
      </c>
      <c r="EU95" s="310" t="str">
        <f>IF(INPUT!A122 = "", "", OUTPUT!I96)</f>
        <v/>
      </c>
      <c r="EV95" t="str">
        <f>IF(INPUT!A122 = "", "", OUTPUT!R96)</f>
        <v/>
      </c>
      <c r="EW95" t="str">
        <v/>
      </c>
      <c r="EX95" t="str">
        <v/>
      </c>
      <c r="EY95" t="str">
        <f>IF(INPUT!A122 = "", "", EW95 + EY94)</f>
        <v/>
      </c>
      <c r="EZ95" t="str">
        <f>IF(INPUT!A122 = "", "", EX95*EW95+EZ94)</f>
        <v/>
      </c>
      <c r="FA95" s="210" t="str">
        <f>IF(INPUT!A121 = "", "", EY94/MAX($EY$3:$EY$104))</f>
        <v/>
      </c>
      <c r="FB95" s="210" t="str">
        <f>IF(INPUT!A121 = "", "", EZ94/MAX($EZ$3:$EZ$104))</f>
        <v/>
      </c>
      <c r="FC95" s="311" t="str">
        <f>IF(INPUT!A122 = "", "", (FA96-FA95) * (FB96+FB95) / 2 )</f>
        <v/>
      </c>
      <c r="FE95" s="310" t="str">
        <f>IF(INPUT!A122 = "", "", OUTPUT!E96)</f>
        <v/>
      </c>
      <c r="FF95" t="str">
        <f>IF(INPUT!A122 = "", "", OUTPUT!L96)</f>
        <v/>
      </c>
      <c r="FG95" t="str">
        <v/>
      </c>
      <c r="FH95" t="str">
        <v/>
      </c>
      <c r="FI95" t="str">
        <f>IF(INPUT!A122 = "", "", FG95+FI94)</f>
        <v/>
      </c>
      <c r="FJ95" t="str">
        <f>IF(INPUT!A122 = "", "", FH95*FG95 + FJ94)</f>
        <v/>
      </c>
      <c r="FK95" s="210" t="str">
        <f>IF(INPUT!A121 = "", "", FI94/MAX($FI$3:$FI$103))</f>
        <v/>
      </c>
      <c r="FL95" s="210" t="str">
        <f>IF(INPUT!A121 = "", "", FJ94/MAX($FJ$3:$FJ$103))</f>
        <v/>
      </c>
      <c r="FM95" s="311" t="str">
        <f>IF(INPUT!A122 = "", "", (FK96-FK95) * (FL96+FL95) / 2 )</f>
        <v/>
      </c>
      <c r="FO95" s="310" t="str">
        <f>IF(INPUT!A122 = "", "", OUTPUT!I96)</f>
        <v/>
      </c>
      <c r="FP95" t="str">
        <f>IF(INPUT!A122 = "", "", OUTPUT!L96)</f>
        <v/>
      </c>
      <c r="FQ95" t="str">
        <v/>
      </c>
      <c r="FR95" t="str">
        <v/>
      </c>
      <c r="FS95" t="str">
        <f>IF(INPUT!A122 = "", "", FQ95+FS94)</f>
        <v/>
      </c>
      <c r="FT95" t="str">
        <f>IF(INPUT!A122 = "", "", FR95*FQ95 + FT94)</f>
        <v/>
      </c>
      <c r="FU95" s="210" t="str">
        <f>IF(INPUT!A121 = "", "", FS94/MAX($FS$3:$FS$104))</f>
        <v/>
      </c>
      <c r="FV95" s="210" t="str">
        <f>IF(INPUT!A121 = "", "", FT94/MAX($FT$3:$FT$104))</f>
        <v/>
      </c>
      <c r="FW95" s="311" t="str">
        <f>IF(INPUT!A122 = "", "", (FU96-FU95) * (FV96+FV95) / 2 )</f>
        <v/>
      </c>
      <c r="FY95" s="310" t="str">
        <f>IF(INPUT!A122 = "", "", OUTPUT!L96)</f>
        <v/>
      </c>
      <c r="FZ95" t="str">
        <f>IF(INPUT!A122 = "", "",  OUTPUT!N96 )</f>
        <v/>
      </c>
      <c r="GA95" t="str">
        <f>IF(INPUT!A122 = "", "",  OUTPUT!R96 )</f>
        <v/>
      </c>
      <c r="GB95" s="311" t="str">
        <f>IF(INPUT!A122 = "", "", OUTPUT!M96)</f>
        <v/>
      </c>
      <c r="GC95" t="str">
        <f>IF(INPUT!A122 = "", "", OUTPUT!E96*OUTPUT!L96)</f>
        <v/>
      </c>
      <c r="GD95" t="str">
        <f>IF(INPUT!A122 = "", "", OUTPUT!E96*OUTPUT!N96)</f>
        <v/>
      </c>
      <c r="GE95" s="311" t="str">
        <f>IF(INPUT!A122 = "", "", OUTPUT!E96*OUTPUT!M96)</f>
        <v/>
      </c>
      <c r="GF95" t="str">
        <f>IF(INPUT!A122 = "", "", OUTPUT!I96*OUTPUT!L96)</f>
        <v/>
      </c>
      <c r="GG95" t="str">
        <f>IF(INPUT!A122 = "", "", OUTPUT!I96*OUTPUT!R96)</f>
        <v/>
      </c>
      <c r="GH95" s="311" t="str">
        <f>IF(INPUT!A122 = "", "", OUTPUT!I96*OUTPUT!M96)</f>
        <v/>
      </c>
    </row>
    <row r="96" spans="15:190" x14ac:dyDescent="0.35">
      <c r="AF96" s="5">
        <f>DSS!CG96</f>
        <v>0</v>
      </c>
      <c r="AG96" s="5">
        <f>DSS!CH96</f>
        <v>0</v>
      </c>
      <c r="AH96" s="5">
        <f>DSS!CI96</f>
        <v>0</v>
      </c>
      <c r="AI96" s="5">
        <f>DSS!CJ96</f>
        <v>0</v>
      </c>
      <c r="AJ96" s="5">
        <f>DSS!CK96</f>
        <v>0</v>
      </c>
      <c r="AK96" s="5">
        <f>DSS!CL96</f>
        <v>0</v>
      </c>
      <c r="AL96" s="5">
        <f>DSS!CM96</f>
        <v>0</v>
      </c>
      <c r="AM96">
        <f t="shared" si="30"/>
        <v>0</v>
      </c>
      <c r="AN96" s="5">
        <f t="shared" si="32"/>
        <v>0</v>
      </c>
      <c r="AO96">
        <f t="shared" si="31"/>
        <v>0</v>
      </c>
      <c r="AP96">
        <f t="shared" si="33"/>
        <v>0</v>
      </c>
      <c r="AQ96" s="180">
        <f t="shared" si="40"/>
        <v>0</v>
      </c>
      <c r="AR96" s="180" t="str">
        <f t="shared" si="34"/>
        <v/>
      </c>
      <c r="AS96" s="178"/>
      <c r="AT96" t="str">
        <f t="shared" si="35"/>
        <v/>
      </c>
      <c r="AU96" s="181"/>
      <c r="AV96" t="str">
        <f t="shared" si="36"/>
        <v/>
      </c>
      <c r="AX96" s="180">
        <f t="shared" si="37"/>
        <v>0</v>
      </c>
      <c r="AY96" s="180" t="str">
        <f t="shared" si="38"/>
        <v/>
      </c>
      <c r="BB96" t="str">
        <f t="shared" si="41"/>
        <v/>
      </c>
      <c r="BF96" t="str">
        <f t="shared" si="39"/>
        <v/>
      </c>
      <c r="CK96" s="113" t="str">
        <f>IF(INPUT!A123 = "", "", INPUT!A123)</f>
        <v/>
      </c>
      <c r="CL96" t="str">
        <f>IF(INPUT!A123 = "", "", DSS!S96)</f>
        <v/>
      </c>
      <c r="CM96" t="str">
        <f>IF(INPUT!A123 = "", "",MIN(DSS!F96:G96))</f>
        <v/>
      </c>
      <c r="CN96" t="str">
        <f>IF(INPUT!A123 = "", "",DSS!I96)</f>
        <v/>
      </c>
      <c r="CO96" t="str">
        <f>IF(INPUT!A123 = "", "",DSS!H96)</f>
        <v/>
      </c>
      <c r="CP96" s="112" t="str">
        <f>IF(INPUT!A123 = "", "",AVERAGE(DSS!J96:L96))</f>
        <v/>
      </c>
      <c r="CQ96" s="112"/>
      <c r="CR96" t="str">
        <f>IF(INPUT!A123 = "", "",DSS!T96)</f>
        <v/>
      </c>
      <c r="CS96">
        <v>5</v>
      </c>
      <c r="CT96">
        <v>5</v>
      </c>
      <c r="CU96">
        <v>5</v>
      </c>
      <c r="CV96" s="112">
        <v>5</v>
      </c>
      <c r="CX96" t="str">
        <f>IF(INPUT!B123 = "", "", INPUT!B123)</f>
        <v/>
      </c>
      <c r="CY96" t="str">
        <f>IF(INPUT!B123 = "", "", INPUT!I123)</f>
        <v/>
      </c>
      <c r="CZ96" t="str">
        <f>IF(INPUT!B123 = "", "", INPUT!B123)</f>
        <v/>
      </c>
      <c r="DA96" t="str">
        <f>IF(INPUT!B123 = "", "", DSS!BS96)</f>
        <v/>
      </c>
      <c r="DB96" t="str">
        <v/>
      </c>
      <c r="DC96" t="str">
        <v/>
      </c>
      <c r="DD96" t="str">
        <v/>
      </c>
      <c r="DE96" t="str">
        <v/>
      </c>
      <c r="DF96" s="59" t="str">
        <f>IF(INPUT!B123 = "", "",DB96+DF95)</f>
        <v/>
      </c>
      <c r="DG96" t="str">
        <f>IF(INPUT!B123 = "", "", DB96*DC96+DG95)</f>
        <v/>
      </c>
      <c r="DH96" t="str">
        <f>IF(INPUT!B123 = "", "", DD96+DH95)</f>
        <v/>
      </c>
      <c r="DI96" t="str">
        <f>IF(INPUT!B123 = "", "", DD96*DE96+DI95)</f>
        <v/>
      </c>
      <c r="DJ96" s="210" t="str">
        <f>IF(INPUT!B122 = "", "", DF95/MAX($DF$3:$DF$104))</f>
        <v/>
      </c>
      <c r="DK96" s="210" t="str">
        <f>IF(INPUT!B122 = "", "", DG95/MAX($DG$3:$DG$104))</f>
        <v/>
      </c>
      <c r="DL96" s="210" t="str">
        <f>IF(INPUT!B122 = "", "", DH95/MAX($DH$3:$DH$104))</f>
        <v/>
      </c>
      <c r="DM96" s="210" t="str">
        <f>IF(INPUT!B122 = "", "", DI95/MAX($DI$3:$DI$104))</f>
        <v/>
      </c>
      <c r="DN96" t="str">
        <f>IF(INPUT!B123 = "", "", (DJ97-DJ96)*(DK97+DK96)/2)</f>
        <v/>
      </c>
      <c r="DO96" t="str">
        <f>IF(INPUT!B123 = "", "", (DL97-DL96)*(DM97+DM96)/2)</f>
        <v/>
      </c>
      <c r="DQ96" s="310" t="str">
        <f>IF(INPUT!A123 = "", "", INPUT!B123)</f>
        <v/>
      </c>
      <c r="DR96" t="str">
        <f>IF(INPUT!A123 = "", "", OUTPUT!D97*OUTPUT!L97 +OUTPUT!E97*OUTPUT!N97)</f>
        <v/>
      </c>
      <c r="DS96" t="str">
        <v/>
      </c>
      <c r="DT96" t="str">
        <v/>
      </c>
      <c r="DU96" t="str">
        <f>IF(INPUT!A123 = "", "", DS96+DU95)</f>
        <v/>
      </c>
      <c r="DV96" t="str">
        <f>IF(INPUT!A123 = "", "", DS96*DT96+DV95)</f>
        <v/>
      </c>
      <c r="DW96" s="210" t="str">
        <f>IF(INPUT!A122 = "", "", DU95/MAX($DU$3:$DU$104))</f>
        <v/>
      </c>
      <c r="DX96" s="210" t="str">
        <f>IF(INPUT!B122 = "", "", DV95/MAX($DV$3:$DV$104))</f>
        <v/>
      </c>
      <c r="DY96" s="311" t="str">
        <f>IF(INPUT!A123 = "", "", (DW97-DW96) * (DX97+DX96) / 2 )</f>
        <v/>
      </c>
      <c r="EA96" s="310" t="str">
        <f>IF(INPUT!A123 = "", "", INPUT!B123)</f>
        <v/>
      </c>
      <c r="EB96" t="str">
        <f>IF(INPUT!A123 = "", "", OUTPUT!H97*OUTPUT!L97 + OUTPUT!I97*OUTPUT!R97)</f>
        <v/>
      </c>
      <c r="EC96" t="str">
        <v/>
      </c>
      <c r="ED96" t="str">
        <v/>
      </c>
      <c r="EE96" t="str">
        <f>IF(INPUT!A123 = "", "",EC96 +EE95)</f>
        <v/>
      </c>
      <c r="EF96" t="str">
        <f>IF(INPUT!A123 = "", "",EC96*ED96+EF95)</f>
        <v/>
      </c>
      <c r="EG96" s="210" t="str">
        <f>IF(INPUT!A122 = "", "", EE95/MAX($EE$3:$EE$104))</f>
        <v/>
      </c>
      <c r="EH96" s="210" t="str">
        <f>IF(INPUT!A122 = "", "", EF95/MAX($EF$3:$EF$104))</f>
        <v/>
      </c>
      <c r="EI96" s="311" t="str">
        <f>IF(INPUT!A123 = "", "", (EG97-EG96) * (EH97+EH96) / 2 )</f>
        <v/>
      </c>
      <c r="EK96" s="310" t="str">
        <f>IF(INPUT!A123 = "", "", OUTPUT!E97)</f>
        <v/>
      </c>
      <c r="EL96" t="str">
        <f>IF(INPUT!A123 = "", "", OUTPUT!N97)</f>
        <v/>
      </c>
      <c r="EM96" t="str">
        <v/>
      </c>
      <c r="EN96" t="str">
        <v/>
      </c>
      <c r="EO96" t="str">
        <f>IF(INPUT!A123 = "", "", EM96 + EO95)</f>
        <v/>
      </c>
      <c r="EP96" t="str">
        <f>IF(INPUT!A123 = "", "", EN96*EM96+EP95)</f>
        <v/>
      </c>
      <c r="EQ96" s="210" t="str">
        <f>IF(INPUT!A122 = "", "", EO95/MAX($EO$3:$EO$104))</f>
        <v/>
      </c>
      <c r="ER96" s="210" t="str">
        <f>IF(INPUT!A122 = "", "", EP95/MAX($EP$3:$EP$104))</f>
        <v/>
      </c>
      <c r="ES96" s="311" t="str">
        <f>IF(INPUT!A123 = "", "", (EQ97-EQ96) * (ER97+ER96) / 2 )</f>
        <v/>
      </c>
      <c r="EU96" s="310" t="str">
        <f>IF(INPUT!A123 = "", "", OUTPUT!I97)</f>
        <v/>
      </c>
      <c r="EV96" t="str">
        <f>IF(INPUT!A123 = "", "", OUTPUT!R97)</f>
        <v/>
      </c>
      <c r="EW96" t="str">
        <v/>
      </c>
      <c r="EX96" t="str">
        <v/>
      </c>
      <c r="EY96" t="str">
        <f>IF(INPUT!A123 = "", "", EW96 + EY95)</f>
        <v/>
      </c>
      <c r="EZ96" t="str">
        <f>IF(INPUT!A123 = "", "", EX96*EW96+EZ95)</f>
        <v/>
      </c>
      <c r="FA96" s="210" t="str">
        <f>IF(INPUT!A122 = "", "", EY95/MAX($EY$3:$EY$104))</f>
        <v/>
      </c>
      <c r="FB96" s="210" t="str">
        <f>IF(INPUT!A122 = "", "", EZ95/MAX($EZ$3:$EZ$104))</f>
        <v/>
      </c>
      <c r="FC96" s="311" t="str">
        <f>IF(INPUT!A123 = "", "", (FA97-FA96) * (FB97+FB96) / 2 )</f>
        <v/>
      </c>
      <c r="FE96" s="310" t="str">
        <f>IF(INPUT!A123 = "", "", OUTPUT!E97)</f>
        <v/>
      </c>
      <c r="FF96" t="str">
        <f>IF(INPUT!A123 = "", "", OUTPUT!L97)</f>
        <v/>
      </c>
      <c r="FG96" t="str">
        <v/>
      </c>
      <c r="FH96" t="str">
        <v/>
      </c>
      <c r="FI96" t="str">
        <f>IF(INPUT!A123 = "", "", FG96+FI95)</f>
        <v/>
      </c>
      <c r="FJ96" t="str">
        <f>IF(INPUT!A123 = "", "", FH96*FG96 + FJ95)</f>
        <v/>
      </c>
      <c r="FK96" s="210" t="str">
        <f>IF(INPUT!A122 = "", "", FI95/MAX($FI$3:$FI$103))</f>
        <v/>
      </c>
      <c r="FL96" s="210" t="str">
        <f>IF(INPUT!A122 = "", "", FJ95/MAX($FJ$3:$FJ$103))</f>
        <v/>
      </c>
      <c r="FM96" s="311" t="str">
        <f>IF(INPUT!A123 = "", "", (FK97-FK96) * (FL97+FL96) / 2 )</f>
        <v/>
      </c>
      <c r="FO96" s="310" t="str">
        <f>IF(INPUT!A123 = "", "", OUTPUT!I97)</f>
        <v/>
      </c>
      <c r="FP96" t="str">
        <f>IF(INPUT!A123 = "", "", OUTPUT!L97)</f>
        <v/>
      </c>
      <c r="FQ96" t="str">
        <v/>
      </c>
      <c r="FR96" t="str">
        <v/>
      </c>
      <c r="FS96" t="str">
        <f>IF(INPUT!A123 = "", "", FQ96+FS95)</f>
        <v/>
      </c>
      <c r="FT96" t="str">
        <f>IF(INPUT!A123 = "", "", FR96*FQ96 + FT95)</f>
        <v/>
      </c>
      <c r="FU96" s="210" t="str">
        <f>IF(INPUT!A122 = "", "", FS95/MAX($FS$3:$FS$104))</f>
        <v/>
      </c>
      <c r="FV96" s="210" t="str">
        <f>IF(INPUT!A122 = "", "", FT95/MAX($FT$3:$FT$104))</f>
        <v/>
      </c>
      <c r="FW96" s="311" t="str">
        <f>IF(INPUT!A123 = "", "", (FU97-FU96) * (FV97+FV96) / 2 )</f>
        <v/>
      </c>
      <c r="FY96" s="310" t="str">
        <f>IF(INPUT!A123 = "", "", OUTPUT!L97)</f>
        <v/>
      </c>
      <c r="FZ96" t="str">
        <f>IF(INPUT!A123 = "", "",  OUTPUT!N97 )</f>
        <v/>
      </c>
      <c r="GA96" t="str">
        <f>IF(INPUT!A123 = "", "",  OUTPUT!R97 )</f>
        <v/>
      </c>
      <c r="GB96" s="311" t="str">
        <f>IF(INPUT!A123 = "", "", OUTPUT!M97)</f>
        <v/>
      </c>
      <c r="GC96" t="str">
        <f>IF(INPUT!A123 = "", "", OUTPUT!E97*OUTPUT!L97)</f>
        <v/>
      </c>
      <c r="GD96" t="str">
        <f>IF(INPUT!A123 = "", "", OUTPUT!E97*OUTPUT!N97)</f>
        <v/>
      </c>
      <c r="GE96" s="311" t="str">
        <f>IF(INPUT!A123 = "", "", OUTPUT!E97*OUTPUT!M97)</f>
        <v/>
      </c>
      <c r="GF96" t="str">
        <f>IF(INPUT!A123 = "", "", OUTPUT!I97*OUTPUT!L97)</f>
        <v/>
      </c>
      <c r="GG96" t="str">
        <f>IF(INPUT!A123 = "", "", OUTPUT!I97*OUTPUT!R97)</f>
        <v/>
      </c>
      <c r="GH96" s="311" t="str">
        <f>IF(INPUT!A123 = "", "", OUTPUT!I97*OUTPUT!M97)</f>
        <v/>
      </c>
    </row>
    <row r="97" spans="32:282" x14ac:dyDescent="0.35">
      <c r="AF97" s="5">
        <f>DSS!CG97</f>
        <v>0</v>
      </c>
      <c r="AG97" s="5">
        <f>DSS!CH97</f>
        <v>0</v>
      </c>
      <c r="AH97" s="5">
        <f>DSS!CI97</f>
        <v>0</v>
      </c>
      <c r="AI97" s="5">
        <f>DSS!CJ97</f>
        <v>0</v>
      </c>
      <c r="AJ97" s="5">
        <f>DSS!CK97</f>
        <v>0</v>
      </c>
      <c r="AK97" s="5">
        <f>DSS!CL97</f>
        <v>0</v>
      </c>
      <c r="AL97" s="5">
        <f>DSS!CM97</f>
        <v>0</v>
      </c>
      <c r="AM97">
        <f t="shared" si="30"/>
        <v>0</v>
      </c>
      <c r="AN97" s="5">
        <f t="shared" si="32"/>
        <v>0</v>
      </c>
      <c r="AO97">
        <f t="shared" si="31"/>
        <v>0</v>
      </c>
      <c r="AP97">
        <f t="shared" si="33"/>
        <v>0</v>
      </c>
      <c r="AQ97" s="180">
        <f t="shared" si="40"/>
        <v>0</v>
      </c>
      <c r="AR97" s="180" t="str">
        <f t="shared" si="34"/>
        <v/>
      </c>
      <c r="AS97" s="178"/>
      <c r="AT97" t="str">
        <f t="shared" si="35"/>
        <v/>
      </c>
      <c r="AU97" s="181"/>
      <c r="AV97" t="str">
        <f t="shared" si="36"/>
        <v/>
      </c>
      <c r="AX97" s="180">
        <f t="shared" si="37"/>
        <v>0</v>
      </c>
      <c r="AY97" s="180" t="str">
        <f t="shared" si="38"/>
        <v/>
      </c>
      <c r="BB97" t="str">
        <f t="shared" si="41"/>
        <v/>
      </c>
      <c r="BF97" t="str">
        <f t="shared" si="39"/>
        <v/>
      </c>
      <c r="CK97" s="113" t="str">
        <f>IF(INPUT!A124 = "", "", INPUT!A124)</f>
        <v/>
      </c>
      <c r="CL97" t="str">
        <f>IF(INPUT!A124 = "", "", DSS!S97)</f>
        <v/>
      </c>
      <c r="CM97" t="str">
        <f>IF(INPUT!A124 = "", "",MIN(DSS!F97:G97))</f>
        <v/>
      </c>
      <c r="CN97" t="str">
        <f>IF(INPUT!A124 = "", "",DSS!I97)</f>
        <v/>
      </c>
      <c r="CO97" t="str">
        <f>IF(INPUT!A124 = "", "",DSS!H97)</f>
        <v/>
      </c>
      <c r="CP97" s="112" t="str">
        <f>IF(INPUT!A124 = "", "",AVERAGE(DSS!J97:L97))</f>
        <v/>
      </c>
      <c r="CQ97" s="112"/>
      <c r="CR97" t="str">
        <f>IF(INPUT!A124 = "", "",DSS!T97)</f>
        <v/>
      </c>
      <c r="CS97">
        <v>5</v>
      </c>
      <c r="CT97">
        <v>5</v>
      </c>
      <c r="CU97">
        <v>5</v>
      </c>
      <c r="CV97" s="112">
        <v>5</v>
      </c>
      <c r="CX97" t="str">
        <f>IF(INPUT!B124 = "", "", INPUT!B124)</f>
        <v/>
      </c>
      <c r="CY97" t="str">
        <f>IF(INPUT!B124 = "", "", INPUT!I124)</f>
        <v/>
      </c>
      <c r="CZ97" t="str">
        <f>IF(INPUT!B124 = "", "", INPUT!B124)</f>
        <v/>
      </c>
      <c r="DA97" t="str">
        <f>IF(INPUT!B124 = "", "", DSS!BS97)</f>
        <v/>
      </c>
      <c r="DB97" t="str">
        <v/>
      </c>
      <c r="DC97" t="str">
        <v/>
      </c>
      <c r="DD97" t="str">
        <v/>
      </c>
      <c r="DE97" t="str">
        <v/>
      </c>
      <c r="DF97" s="59" t="str">
        <f>IF(INPUT!B124 = "", "",DB97+DF96)</f>
        <v/>
      </c>
      <c r="DG97" t="str">
        <f>IF(INPUT!B124 = "", "", DB97*DC97+DG96)</f>
        <v/>
      </c>
      <c r="DH97" t="str">
        <f>IF(INPUT!B124 = "", "", DD97+DH96)</f>
        <v/>
      </c>
      <c r="DI97" t="str">
        <f>IF(INPUT!B124 = "", "", DD97*DE97+DI96)</f>
        <v/>
      </c>
      <c r="DJ97" s="210" t="str">
        <f>IF(INPUT!B123 = "", "", DF96/MAX($DF$3:$DF$104))</f>
        <v/>
      </c>
      <c r="DK97" s="210" t="str">
        <f>IF(INPUT!B123 = "", "", DG96/MAX($DG$3:$DG$104))</f>
        <v/>
      </c>
      <c r="DL97" s="210" t="str">
        <f>IF(INPUT!B123 = "", "", DH96/MAX($DH$3:$DH$104))</f>
        <v/>
      </c>
      <c r="DM97" s="210" t="str">
        <f>IF(INPUT!B123 = "", "", DI96/MAX($DI$3:$DI$104))</f>
        <v/>
      </c>
      <c r="DN97" t="str">
        <f>IF(INPUT!B124 = "", "", (DJ98-DJ97)*(DK98+DK97)/2)</f>
        <v/>
      </c>
      <c r="DO97" t="str">
        <f>IF(INPUT!B124 = "", "", (DL98-DL97)*(DM98+DM97)/2)</f>
        <v/>
      </c>
      <c r="DQ97" s="310" t="str">
        <f>IF(INPUT!A124 = "", "", INPUT!B124)</f>
        <v/>
      </c>
      <c r="DR97" t="str">
        <f>IF(INPUT!A124 = "", "", OUTPUT!D98*OUTPUT!L98 +OUTPUT!E98*OUTPUT!N98)</f>
        <v/>
      </c>
      <c r="DS97" t="str">
        <v/>
      </c>
      <c r="DT97" t="str">
        <v/>
      </c>
      <c r="DU97" t="str">
        <f>IF(INPUT!A124 = "", "", DS97+DU96)</f>
        <v/>
      </c>
      <c r="DV97" t="str">
        <f>IF(INPUT!A124 = "", "", DS97*DT97+DV96)</f>
        <v/>
      </c>
      <c r="DW97" s="210" t="str">
        <f>IF(INPUT!A123 = "", "", DU96/MAX($DU$3:$DU$104))</f>
        <v/>
      </c>
      <c r="DX97" s="210" t="str">
        <f>IF(INPUT!B123 = "", "", DV96/MAX($DV$3:$DV$104))</f>
        <v/>
      </c>
      <c r="DY97" s="311" t="str">
        <f>IF(INPUT!A124 = "", "", (DW98-DW97) * (DX98+DX97) / 2 )</f>
        <v/>
      </c>
      <c r="EA97" s="310" t="str">
        <f>IF(INPUT!A124 = "", "", INPUT!B124)</f>
        <v/>
      </c>
      <c r="EB97" t="str">
        <f>IF(INPUT!A124 = "", "", OUTPUT!H98*OUTPUT!L98 + OUTPUT!I98*OUTPUT!R98)</f>
        <v/>
      </c>
      <c r="EC97" t="str">
        <v/>
      </c>
      <c r="ED97" t="str">
        <v/>
      </c>
      <c r="EE97" t="str">
        <f>IF(INPUT!A124 = "", "",EC97 +EE96)</f>
        <v/>
      </c>
      <c r="EF97" t="str">
        <f>IF(INPUT!A124 = "", "",EC97*ED97+EF96)</f>
        <v/>
      </c>
      <c r="EG97" s="210" t="str">
        <f>IF(INPUT!A123 = "", "", EE96/MAX($EE$3:$EE$104))</f>
        <v/>
      </c>
      <c r="EH97" s="210" t="str">
        <f>IF(INPUT!A123 = "", "", EF96/MAX($EF$3:$EF$104))</f>
        <v/>
      </c>
      <c r="EI97" s="311" t="str">
        <f>IF(INPUT!A124 = "", "", (EG98-EG97) * (EH98+EH97) / 2 )</f>
        <v/>
      </c>
      <c r="EK97" s="310" t="str">
        <f>IF(INPUT!A124 = "", "", OUTPUT!E98)</f>
        <v/>
      </c>
      <c r="EL97" t="str">
        <f>IF(INPUT!A124 = "", "", OUTPUT!N98)</f>
        <v/>
      </c>
      <c r="EM97" t="str">
        <v/>
      </c>
      <c r="EN97" t="str">
        <v/>
      </c>
      <c r="EO97" t="str">
        <f>IF(INPUT!A124 = "", "", EM97 + EO96)</f>
        <v/>
      </c>
      <c r="EP97" t="str">
        <f>IF(INPUT!A124 = "", "", EN97*EM97+EP96)</f>
        <v/>
      </c>
      <c r="EQ97" s="210" t="str">
        <f>IF(INPUT!A123 = "", "", EO96/MAX($EO$3:$EO$104))</f>
        <v/>
      </c>
      <c r="ER97" s="210" t="str">
        <f>IF(INPUT!A123 = "", "", EP96/MAX($EP$3:$EP$104))</f>
        <v/>
      </c>
      <c r="ES97" s="311" t="str">
        <f>IF(INPUT!A124 = "", "", (EQ98-EQ97) * (ER98+ER97) / 2 )</f>
        <v/>
      </c>
      <c r="EU97" s="310" t="str">
        <f>IF(INPUT!A124 = "", "", OUTPUT!I98)</f>
        <v/>
      </c>
      <c r="EV97" t="str">
        <f>IF(INPUT!A124 = "", "", OUTPUT!R98)</f>
        <v/>
      </c>
      <c r="EW97" t="str">
        <v/>
      </c>
      <c r="EX97" t="str">
        <v/>
      </c>
      <c r="EY97" t="str">
        <f>IF(INPUT!A124 = "", "", EW97 + EY96)</f>
        <v/>
      </c>
      <c r="EZ97" t="str">
        <f>IF(INPUT!A124 = "", "", EX97*EW97+EZ96)</f>
        <v/>
      </c>
      <c r="FA97" s="210" t="str">
        <f>IF(INPUT!A123 = "", "", EY96/MAX($EY$3:$EY$104))</f>
        <v/>
      </c>
      <c r="FB97" s="210" t="str">
        <f>IF(INPUT!A123 = "", "", EZ96/MAX($EZ$3:$EZ$104))</f>
        <v/>
      </c>
      <c r="FC97" s="311" t="str">
        <f>IF(INPUT!A124 = "", "", (FA98-FA97) * (FB98+FB97) / 2 )</f>
        <v/>
      </c>
      <c r="FE97" s="310" t="str">
        <f>IF(INPUT!A124 = "", "", OUTPUT!E98)</f>
        <v/>
      </c>
      <c r="FF97" t="str">
        <f>IF(INPUT!A124 = "", "", OUTPUT!L98)</f>
        <v/>
      </c>
      <c r="FG97" t="str">
        <v/>
      </c>
      <c r="FH97" t="str">
        <v/>
      </c>
      <c r="FI97" t="str">
        <f>IF(INPUT!A124 = "", "", FG97+FI96)</f>
        <v/>
      </c>
      <c r="FJ97" t="str">
        <f>IF(INPUT!A124 = "", "", FH97*FG97 + FJ96)</f>
        <v/>
      </c>
      <c r="FK97" s="210" t="str">
        <f>IF(INPUT!A123 = "", "", FI96/MAX($FI$3:$FI$103))</f>
        <v/>
      </c>
      <c r="FL97" s="210" t="str">
        <f>IF(INPUT!A123 = "", "", FJ96/MAX($FJ$3:$FJ$103))</f>
        <v/>
      </c>
      <c r="FM97" s="311" t="str">
        <f>IF(INPUT!A124 = "", "", (FK98-FK97) * (FL98+FL97) / 2 )</f>
        <v/>
      </c>
      <c r="FO97" s="310" t="str">
        <f>IF(INPUT!A124 = "", "", OUTPUT!I98)</f>
        <v/>
      </c>
      <c r="FP97" t="str">
        <f>IF(INPUT!A124 = "", "", OUTPUT!L98)</f>
        <v/>
      </c>
      <c r="FQ97" t="str">
        <v/>
      </c>
      <c r="FR97" t="str">
        <v/>
      </c>
      <c r="FS97" t="str">
        <f>IF(INPUT!A124 = "", "", FQ97+FS96)</f>
        <v/>
      </c>
      <c r="FT97" t="str">
        <f>IF(INPUT!A124 = "", "", FR97*FQ97 + FT96)</f>
        <v/>
      </c>
      <c r="FU97" s="210" t="str">
        <f>IF(INPUT!A123 = "", "", FS96/MAX($FS$3:$FS$104))</f>
        <v/>
      </c>
      <c r="FV97" s="210" t="str">
        <f>IF(INPUT!A123 = "", "", FT96/MAX($FT$3:$FT$104))</f>
        <v/>
      </c>
      <c r="FW97" s="311" t="str">
        <f>IF(INPUT!A124 = "", "", (FU98-FU97) * (FV98+FV97) / 2 )</f>
        <v/>
      </c>
      <c r="FY97" s="310" t="str">
        <f>IF(INPUT!A124 = "", "", OUTPUT!L98)</f>
        <v/>
      </c>
      <c r="FZ97" t="str">
        <f>IF(INPUT!A124 = "", "",  OUTPUT!N98 )</f>
        <v/>
      </c>
      <c r="GA97" t="str">
        <f>IF(INPUT!A124 = "", "",  OUTPUT!R98 )</f>
        <v/>
      </c>
      <c r="GB97" s="311" t="str">
        <f>IF(INPUT!A124 = "", "", OUTPUT!M98)</f>
        <v/>
      </c>
      <c r="GC97" t="str">
        <f>IF(INPUT!A124 = "", "", OUTPUT!E98*OUTPUT!L98)</f>
        <v/>
      </c>
      <c r="GD97" t="str">
        <f>IF(INPUT!A124 = "", "", OUTPUT!E98*OUTPUT!N98)</f>
        <v/>
      </c>
      <c r="GE97" s="311" t="str">
        <f>IF(INPUT!A124 = "", "", OUTPUT!E98*OUTPUT!M98)</f>
        <v/>
      </c>
      <c r="GF97" t="str">
        <f>IF(INPUT!A124 = "", "", OUTPUT!I98*OUTPUT!L98)</f>
        <v/>
      </c>
      <c r="GG97" t="str">
        <f>IF(INPUT!A124 = "", "", OUTPUT!I98*OUTPUT!R98)</f>
        <v/>
      </c>
      <c r="GH97" s="311" t="str">
        <f>IF(INPUT!A124 = "", "", OUTPUT!I98*OUTPUT!M98)</f>
        <v/>
      </c>
    </row>
    <row r="98" spans="32:282" x14ac:dyDescent="0.35">
      <c r="AF98" s="5">
        <f>DSS!CG98</f>
        <v>0</v>
      </c>
      <c r="AG98" s="5">
        <f>DSS!CH98</f>
        <v>0</v>
      </c>
      <c r="AH98" s="5">
        <f>DSS!CI98</f>
        <v>0</v>
      </c>
      <c r="AI98" s="5">
        <f>DSS!CJ98</f>
        <v>0</v>
      </c>
      <c r="AJ98" s="5">
        <f>DSS!CK98</f>
        <v>0</v>
      </c>
      <c r="AK98" s="5">
        <f>DSS!CL98</f>
        <v>0</v>
      </c>
      <c r="AL98" s="5">
        <f>DSS!CM98</f>
        <v>0</v>
      </c>
      <c r="AM98">
        <f t="shared" si="30"/>
        <v>0</v>
      </c>
      <c r="AN98" s="5">
        <f t="shared" si="32"/>
        <v>0</v>
      </c>
      <c r="AO98">
        <f t="shared" si="31"/>
        <v>0</v>
      </c>
      <c r="AP98">
        <f t="shared" si="33"/>
        <v>0</v>
      </c>
      <c r="AQ98" s="180">
        <f t="shared" si="40"/>
        <v>0</v>
      </c>
      <c r="AR98" s="180" t="str">
        <f t="shared" si="34"/>
        <v/>
      </c>
      <c r="AS98" s="178"/>
      <c r="AT98" t="str">
        <f t="shared" si="35"/>
        <v/>
      </c>
      <c r="AU98" s="181"/>
      <c r="AV98" t="str">
        <f t="shared" si="36"/>
        <v/>
      </c>
      <c r="AX98" s="180">
        <f t="shared" si="37"/>
        <v>0</v>
      </c>
      <c r="AY98" s="180" t="str">
        <f t="shared" si="38"/>
        <v/>
      </c>
      <c r="BB98" t="str">
        <f t="shared" si="41"/>
        <v/>
      </c>
      <c r="BF98" t="str">
        <f t="shared" si="39"/>
        <v/>
      </c>
      <c r="CK98" s="113" t="str">
        <f>IF(INPUT!A125 = "", "", INPUT!A125)</f>
        <v/>
      </c>
      <c r="CL98" t="str">
        <f>IF(INPUT!A125 = "", "", DSS!S98)</f>
        <v/>
      </c>
      <c r="CM98" t="str">
        <f>IF(INPUT!A125 = "", "",MIN(DSS!F98:G98))</f>
        <v/>
      </c>
      <c r="CN98" t="str">
        <f>IF(INPUT!A125 = "", "",DSS!I98)</f>
        <v/>
      </c>
      <c r="CO98" t="str">
        <f>IF(INPUT!A125 = "", "",DSS!H98)</f>
        <v/>
      </c>
      <c r="CP98" s="112" t="str">
        <f>IF(INPUT!A125 = "", "",AVERAGE(DSS!J98:L98))</f>
        <v/>
      </c>
      <c r="CQ98" s="112"/>
      <c r="CR98" t="str">
        <f>IF(INPUT!A125 = "", "",DSS!T98)</f>
        <v/>
      </c>
      <c r="CS98">
        <v>5</v>
      </c>
      <c r="CT98">
        <v>5</v>
      </c>
      <c r="CU98">
        <v>5</v>
      </c>
      <c r="CV98" s="112">
        <v>5</v>
      </c>
      <c r="CX98" t="str">
        <f>IF(INPUT!B125 = "", "", INPUT!B125)</f>
        <v/>
      </c>
      <c r="CY98" t="str">
        <f>IF(INPUT!B125 = "", "", INPUT!I125)</f>
        <v/>
      </c>
      <c r="CZ98" t="str">
        <f>IF(INPUT!B125 = "", "", INPUT!B125)</f>
        <v/>
      </c>
      <c r="DA98" t="str">
        <f>IF(INPUT!B125 = "", "", DSS!BS98)</f>
        <v/>
      </c>
      <c r="DB98" t="str">
        <v/>
      </c>
      <c r="DC98" t="str">
        <v/>
      </c>
      <c r="DD98" t="str">
        <v/>
      </c>
      <c r="DE98" t="str">
        <v/>
      </c>
      <c r="DF98" s="59" t="str">
        <f>IF(INPUT!B125 = "", "",DB98+DF97)</f>
        <v/>
      </c>
      <c r="DG98" t="str">
        <f>IF(INPUT!B125 = "", "", DB98*DC98+DG97)</f>
        <v/>
      </c>
      <c r="DH98" t="str">
        <f>IF(INPUT!B125 = "", "", DD98+DH97)</f>
        <v/>
      </c>
      <c r="DI98" t="str">
        <f>IF(INPUT!B125 = "", "", DD98*DE98+DI97)</f>
        <v/>
      </c>
      <c r="DJ98" s="210" t="str">
        <f>IF(INPUT!B124 = "", "", DF97/MAX($DF$3:$DF$104))</f>
        <v/>
      </c>
      <c r="DK98" s="210" t="str">
        <f>IF(INPUT!B124 = "", "", DG97/MAX($DG$3:$DG$104))</f>
        <v/>
      </c>
      <c r="DL98" s="210" t="str">
        <f>IF(INPUT!B124 = "", "", DH97/MAX($DH$3:$DH$104))</f>
        <v/>
      </c>
      <c r="DM98" s="210" t="str">
        <f>IF(INPUT!B124 = "", "", DI97/MAX($DI$3:$DI$104))</f>
        <v/>
      </c>
      <c r="DN98" t="str">
        <f>IF(INPUT!B125 = "", "", (DJ99-DJ98)*(DK99+DK98)/2)</f>
        <v/>
      </c>
      <c r="DO98" t="str">
        <f>IF(INPUT!B125 = "", "", (DL99-DL98)*(DM99+DM98)/2)</f>
        <v/>
      </c>
      <c r="DQ98" s="310" t="str">
        <f>IF(INPUT!A125 = "", "", INPUT!B125)</f>
        <v/>
      </c>
      <c r="DR98" t="str">
        <f>IF(INPUT!A125 = "", "", OUTPUT!D99*OUTPUT!L99 +OUTPUT!E99*OUTPUT!N99)</f>
        <v/>
      </c>
      <c r="DS98" t="str">
        <v/>
      </c>
      <c r="DT98" t="str">
        <v/>
      </c>
      <c r="DU98" t="str">
        <f>IF(INPUT!A125 = "", "", DS98+DU97)</f>
        <v/>
      </c>
      <c r="DV98" t="str">
        <f>IF(INPUT!A125 = "", "", DS98*DT98+DV97)</f>
        <v/>
      </c>
      <c r="DW98" s="210" t="str">
        <f>IF(INPUT!A124 = "", "", DU97/MAX($DU$3:$DU$104))</f>
        <v/>
      </c>
      <c r="DX98" s="210" t="str">
        <f>IF(INPUT!B124 = "", "", DV97/MAX($DV$3:$DV$104))</f>
        <v/>
      </c>
      <c r="DY98" s="311" t="str">
        <f>IF(INPUT!A125 = "", "", (DW99-DW98) * (DX99+DX98) / 2 )</f>
        <v/>
      </c>
      <c r="EA98" s="310" t="str">
        <f>IF(INPUT!A125 = "", "", INPUT!B125)</f>
        <v/>
      </c>
      <c r="EB98" t="str">
        <f>IF(INPUT!A125 = "", "", OUTPUT!H99*OUTPUT!L99 + OUTPUT!I99*OUTPUT!R99)</f>
        <v/>
      </c>
      <c r="EC98" t="str">
        <v/>
      </c>
      <c r="ED98" t="str">
        <v/>
      </c>
      <c r="EE98" t="str">
        <f>IF(INPUT!A125 = "", "",EC98 +EE97)</f>
        <v/>
      </c>
      <c r="EF98" t="str">
        <f>IF(INPUT!A125 = "", "",EC98*ED98+EF97)</f>
        <v/>
      </c>
      <c r="EG98" s="210" t="str">
        <f>IF(INPUT!A124 = "", "", EE97/MAX($EE$3:$EE$104))</f>
        <v/>
      </c>
      <c r="EH98" s="210" t="str">
        <f>IF(INPUT!A124 = "", "", EF97/MAX($EF$3:$EF$104))</f>
        <v/>
      </c>
      <c r="EI98" s="311" t="str">
        <f>IF(INPUT!A125 = "", "", (EG99-EG98) * (EH99+EH98) / 2 )</f>
        <v/>
      </c>
      <c r="EK98" s="310" t="str">
        <f>IF(INPUT!A125 = "", "", OUTPUT!E99)</f>
        <v/>
      </c>
      <c r="EL98" t="str">
        <f>IF(INPUT!A125 = "", "", OUTPUT!N99)</f>
        <v/>
      </c>
      <c r="EM98" t="str">
        <v/>
      </c>
      <c r="EN98" t="str">
        <v/>
      </c>
      <c r="EO98" t="str">
        <f>IF(INPUT!A125 = "", "", EM98 + EO97)</f>
        <v/>
      </c>
      <c r="EP98" t="str">
        <f>IF(INPUT!A125 = "", "", EN98*EM98+EP97)</f>
        <v/>
      </c>
      <c r="EQ98" s="210" t="str">
        <f>IF(INPUT!A124 = "", "", EO97/MAX($EO$3:$EO$104))</f>
        <v/>
      </c>
      <c r="ER98" s="210" t="str">
        <f>IF(INPUT!A124 = "", "", EP97/MAX($EP$3:$EP$104))</f>
        <v/>
      </c>
      <c r="ES98" s="311" t="str">
        <f>IF(INPUT!A125 = "", "", (EQ99-EQ98) * (ER99+ER98) / 2 )</f>
        <v/>
      </c>
      <c r="EU98" s="310" t="str">
        <f>IF(INPUT!A125 = "", "", OUTPUT!I99)</f>
        <v/>
      </c>
      <c r="EV98" t="str">
        <f>IF(INPUT!A125 = "", "", OUTPUT!R99)</f>
        <v/>
      </c>
      <c r="EW98" t="str">
        <v/>
      </c>
      <c r="EX98" t="str">
        <v/>
      </c>
      <c r="EY98" t="str">
        <f>IF(INPUT!A125 = "", "", EW98 + EY97)</f>
        <v/>
      </c>
      <c r="EZ98" t="str">
        <f>IF(INPUT!A125 = "", "", EX98*EW98+EZ97)</f>
        <v/>
      </c>
      <c r="FA98" s="210" t="str">
        <f>IF(INPUT!A124 = "", "", EY97/MAX($EY$3:$EY$104))</f>
        <v/>
      </c>
      <c r="FB98" s="210" t="str">
        <f>IF(INPUT!A124 = "", "", EZ97/MAX($EZ$3:$EZ$104))</f>
        <v/>
      </c>
      <c r="FC98" s="311" t="str">
        <f>IF(INPUT!A125 = "", "", (FA99-FA98) * (FB99+FB98) / 2 )</f>
        <v/>
      </c>
      <c r="FE98" s="310" t="str">
        <f>IF(INPUT!A125 = "", "", OUTPUT!E99)</f>
        <v/>
      </c>
      <c r="FF98" t="str">
        <f>IF(INPUT!A125 = "", "", OUTPUT!L99)</f>
        <v/>
      </c>
      <c r="FG98" t="str">
        <v/>
      </c>
      <c r="FH98" t="str">
        <v/>
      </c>
      <c r="FI98" t="str">
        <f>IF(INPUT!A125 = "", "", FG98+FI97)</f>
        <v/>
      </c>
      <c r="FJ98" t="str">
        <f>IF(INPUT!A125 = "", "", FH98*FG98 + FJ97)</f>
        <v/>
      </c>
      <c r="FK98" s="210" t="str">
        <f>IF(INPUT!A124 = "", "", FI97/MAX($FI$3:$FI$103))</f>
        <v/>
      </c>
      <c r="FL98" s="210" t="str">
        <f>IF(INPUT!A124 = "", "", FJ97/MAX($FJ$3:$FJ$103))</f>
        <v/>
      </c>
      <c r="FM98" s="311" t="str">
        <f>IF(INPUT!A125 = "", "", (FK99-FK98) * (FL99+FL98) / 2 )</f>
        <v/>
      </c>
      <c r="FO98" s="310" t="str">
        <f>IF(INPUT!A125 = "", "", OUTPUT!I99)</f>
        <v/>
      </c>
      <c r="FP98" t="str">
        <f>IF(INPUT!A125 = "", "", OUTPUT!L99)</f>
        <v/>
      </c>
      <c r="FQ98" t="str">
        <v/>
      </c>
      <c r="FR98" t="str">
        <v/>
      </c>
      <c r="FS98" t="str">
        <f>IF(INPUT!A125 = "", "", FQ98+FS97)</f>
        <v/>
      </c>
      <c r="FT98" t="str">
        <f>IF(INPUT!A125 = "", "", FR98*FQ98 + FT97)</f>
        <v/>
      </c>
      <c r="FU98" s="210" t="str">
        <f>IF(INPUT!A124 = "", "", FS97/MAX($FS$3:$FS$104))</f>
        <v/>
      </c>
      <c r="FV98" s="210" t="str">
        <f>IF(INPUT!A124 = "", "", FT97/MAX($FT$3:$FT$104))</f>
        <v/>
      </c>
      <c r="FW98" s="311" t="str">
        <f>IF(INPUT!A125 = "", "", (FU99-FU98) * (FV99+FV98) / 2 )</f>
        <v/>
      </c>
      <c r="FY98" s="310" t="str">
        <f>IF(INPUT!A125 = "", "", OUTPUT!L99)</f>
        <v/>
      </c>
      <c r="FZ98" t="str">
        <f>IF(INPUT!A125 = "", "",  OUTPUT!N99 )</f>
        <v/>
      </c>
      <c r="GA98" t="str">
        <f>IF(INPUT!A125 = "", "",  OUTPUT!R99 )</f>
        <v/>
      </c>
      <c r="GB98" s="311" t="str">
        <f>IF(INPUT!A125 = "", "", OUTPUT!M99)</f>
        <v/>
      </c>
      <c r="GC98" t="str">
        <f>IF(INPUT!A125 = "", "", OUTPUT!E99*OUTPUT!L99)</f>
        <v/>
      </c>
      <c r="GD98" t="str">
        <f>IF(INPUT!A125 = "", "", OUTPUT!E99*OUTPUT!N99)</f>
        <v/>
      </c>
      <c r="GE98" s="311" t="str">
        <f>IF(INPUT!A125 = "", "", OUTPUT!E99*OUTPUT!M99)</f>
        <v/>
      </c>
      <c r="GF98" t="str">
        <f>IF(INPUT!A125 = "", "", OUTPUT!I99*OUTPUT!L99)</f>
        <v/>
      </c>
      <c r="GG98" t="str">
        <f>IF(INPUT!A125 = "", "", OUTPUT!I99*OUTPUT!R99)</f>
        <v/>
      </c>
      <c r="GH98" s="311" t="str">
        <f>IF(INPUT!A125 = "", "", OUTPUT!I99*OUTPUT!M99)</f>
        <v/>
      </c>
    </row>
    <row r="99" spans="32:282" x14ac:dyDescent="0.35">
      <c r="AF99" s="5">
        <f>DSS!CG99</f>
        <v>0</v>
      </c>
      <c r="AG99" s="5">
        <f>DSS!CH99</f>
        <v>0</v>
      </c>
      <c r="AH99" s="5">
        <f>DSS!CI99</f>
        <v>0</v>
      </c>
      <c r="AI99" s="5">
        <f>DSS!CJ99</f>
        <v>0</v>
      </c>
      <c r="AJ99" s="5">
        <f>DSS!CK99</f>
        <v>0</v>
      </c>
      <c r="AK99" s="5">
        <f>DSS!CL99</f>
        <v>0</v>
      </c>
      <c r="AL99" s="5">
        <f>DSS!CM99</f>
        <v>0</v>
      </c>
      <c r="AM99">
        <f t="shared" si="30"/>
        <v>0</v>
      </c>
      <c r="AN99" s="5">
        <f t="shared" si="32"/>
        <v>0</v>
      </c>
      <c r="AO99">
        <f t="shared" si="31"/>
        <v>0</v>
      </c>
      <c r="AP99">
        <f t="shared" si="33"/>
        <v>0</v>
      </c>
      <c r="AQ99" s="180">
        <f t="shared" si="40"/>
        <v>0</v>
      </c>
      <c r="AR99" s="180" t="str">
        <f t="shared" si="34"/>
        <v/>
      </c>
      <c r="AS99" s="178"/>
      <c r="AT99" t="str">
        <f t="shared" si="35"/>
        <v/>
      </c>
      <c r="AU99" s="181"/>
      <c r="AV99" t="str">
        <f t="shared" si="36"/>
        <v/>
      </c>
      <c r="AX99" s="180">
        <f t="shared" si="37"/>
        <v>0</v>
      </c>
      <c r="AY99" s="180" t="str">
        <f t="shared" si="38"/>
        <v/>
      </c>
      <c r="BB99" t="str">
        <f t="shared" si="41"/>
        <v/>
      </c>
      <c r="BF99" t="str">
        <f t="shared" si="39"/>
        <v/>
      </c>
      <c r="CK99" s="113" t="str">
        <f>IF(INPUT!A126 = "", "", INPUT!A126)</f>
        <v/>
      </c>
      <c r="CL99" t="str">
        <f>IF(INPUT!A126 = "", "", DSS!S99)</f>
        <v/>
      </c>
      <c r="CM99" t="str">
        <f>IF(INPUT!A126 = "", "",MIN(DSS!F99:G99))</f>
        <v/>
      </c>
      <c r="CN99" t="str">
        <f>IF(INPUT!A126 = "", "",DSS!I99)</f>
        <v/>
      </c>
      <c r="CO99" t="str">
        <f>IF(INPUT!A126 = "", "",DSS!H99)</f>
        <v/>
      </c>
      <c r="CP99" s="112" t="str">
        <f>IF(INPUT!A126 = "", "",AVERAGE(DSS!J99:L99))</f>
        <v/>
      </c>
      <c r="CQ99" s="112"/>
      <c r="CR99" t="str">
        <f>IF(INPUT!A126 = "", "",DSS!T99)</f>
        <v/>
      </c>
      <c r="CS99">
        <v>5</v>
      </c>
      <c r="CT99">
        <v>5</v>
      </c>
      <c r="CU99">
        <v>5</v>
      </c>
      <c r="CV99" s="112">
        <v>5</v>
      </c>
      <c r="CX99" t="str">
        <f>IF(INPUT!B126 = "", "", INPUT!B126)</f>
        <v/>
      </c>
      <c r="CY99" t="str">
        <f>IF(INPUT!B126 = "", "", INPUT!I126)</f>
        <v/>
      </c>
      <c r="CZ99" t="str">
        <f>IF(INPUT!B126 = "", "", INPUT!B126)</f>
        <v/>
      </c>
      <c r="DA99" t="str">
        <f>IF(INPUT!B126 = "", "", DSS!BS99)</f>
        <v/>
      </c>
      <c r="DB99" t="str">
        <v/>
      </c>
      <c r="DC99" t="str">
        <v/>
      </c>
      <c r="DD99" t="str">
        <v/>
      </c>
      <c r="DE99" t="str">
        <v/>
      </c>
      <c r="DF99" s="59" t="str">
        <f>IF(INPUT!B126 = "", "",DB99+DF98)</f>
        <v/>
      </c>
      <c r="DG99" t="str">
        <f>IF(INPUT!B126 = "", "", DB99*DC99+DG98)</f>
        <v/>
      </c>
      <c r="DH99" t="str">
        <f>IF(INPUT!B126 = "", "", DD99+DH98)</f>
        <v/>
      </c>
      <c r="DI99" t="str">
        <f>IF(INPUT!B126 = "", "", DD99*DE99+DI98)</f>
        <v/>
      </c>
      <c r="DJ99" s="210" t="str">
        <f>IF(INPUT!B125 = "", "", DF98/MAX($DF$3:$DF$104))</f>
        <v/>
      </c>
      <c r="DK99" s="210" t="str">
        <f>IF(INPUT!B125 = "", "", DG98/MAX($DG$3:$DG$104))</f>
        <v/>
      </c>
      <c r="DL99" s="210" t="str">
        <f>IF(INPUT!B125 = "", "", DH98/MAX($DH$3:$DH$104))</f>
        <v/>
      </c>
      <c r="DM99" s="210" t="str">
        <f>IF(INPUT!B125 = "", "", DI98/MAX($DI$3:$DI$104))</f>
        <v/>
      </c>
      <c r="DN99" t="str">
        <f>IF(INPUT!B126 = "", "", (DJ100-DJ99)*(DK100+DK99)/2)</f>
        <v/>
      </c>
      <c r="DO99" t="str">
        <f>IF(INPUT!B126 = "", "", (DL100-DL99)*(DM100+DM99)/2)</f>
        <v/>
      </c>
      <c r="DQ99" s="310" t="str">
        <f>IF(INPUT!A126 = "", "", INPUT!B126)</f>
        <v/>
      </c>
      <c r="DR99" t="str">
        <f>IF(INPUT!A126 = "", "", OUTPUT!D100*OUTPUT!L100 +OUTPUT!E100*OUTPUT!N100)</f>
        <v/>
      </c>
      <c r="DS99" t="str">
        <v/>
      </c>
      <c r="DT99" t="str">
        <v/>
      </c>
      <c r="DU99" t="str">
        <f>IF(INPUT!A126 = "", "", DS99+DU98)</f>
        <v/>
      </c>
      <c r="DV99" t="str">
        <f>IF(INPUT!A126 = "", "", DS99*DT99+DV98)</f>
        <v/>
      </c>
      <c r="DW99" s="210" t="str">
        <f>IF(INPUT!A125 = "", "", DU98/MAX($DU$3:$DU$104))</f>
        <v/>
      </c>
      <c r="DX99" s="210" t="str">
        <f>IF(INPUT!B125 = "", "", DV98/MAX($DV$3:$DV$104))</f>
        <v/>
      </c>
      <c r="DY99" s="311" t="str">
        <f>IF(INPUT!A126 = "", "", (DW100-DW99) * (DX100+DX99) / 2 )</f>
        <v/>
      </c>
      <c r="EA99" s="310" t="str">
        <f>IF(INPUT!A126 = "", "", INPUT!B126)</f>
        <v/>
      </c>
      <c r="EB99" t="str">
        <f>IF(INPUT!A126 = "", "", OUTPUT!H100*OUTPUT!L100 + OUTPUT!I100*OUTPUT!R100)</f>
        <v/>
      </c>
      <c r="EC99" t="str">
        <v/>
      </c>
      <c r="ED99" t="str">
        <v/>
      </c>
      <c r="EE99" t="str">
        <f>IF(INPUT!A126 = "", "",EC99 +EE98)</f>
        <v/>
      </c>
      <c r="EF99" t="str">
        <f>IF(INPUT!A126 = "", "",EC99*ED99+EF98)</f>
        <v/>
      </c>
      <c r="EG99" s="210" t="str">
        <f>IF(INPUT!A125 = "", "", EE98/MAX($EE$3:$EE$104))</f>
        <v/>
      </c>
      <c r="EH99" s="210" t="str">
        <f>IF(INPUT!A125 = "", "", EF98/MAX($EF$3:$EF$104))</f>
        <v/>
      </c>
      <c r="EI99" s="311" t="str">
        <f>IF(INPUT!A126 = "", "", (EG100-EG99) * (EH100+EH99) / 2 )</f>
        <v/>
      </c>
      <c r="EK99" s="310" t="str">
        <f>IF(INPUT!A126 = "", "", OUTPUT!E100)</f>
        <v/>
      </c>
      <c r="EL99" t="str">
        <f>IF(INPUT!A126 = "", "", OUTPUT!N100)</f>
        <v/>
      </c>
      <c r="EM99" t="str">
        <v/>
      </c>
      <c r="EN99" t="str">
        <v/>
      </c>
      <c r="EO99" t="str">
        <f>IF(INPUT!A126 = "", "", EM99 + EO98)</f>
        <v/>
      </c>
      <c r="EP99" t="str">
        <f>IF(INPUT!A126 = "", "", EN99*EM99+EP98)</f>
        <v/>
      </c>
      <c r="EQ99" s="210" t="str">
        <f>IF(INPUT!A125 = "", "", EO98/MAX($EO$3:$EO$104))</f>
        <v/>
      </c>
      <c r="ER99" s="210" t="str">
        <f>IF(INPUT!A125 = "", "", EP98/MAX($EP$3:$EP$104))</f>
        <v/>
      </c>
      <c r="ES99" s="311" t="str">
        <f>IF(INPUT!A126 = "", "", (EQ100-EQ99) * (ER100+ER99) / 2 )</f>
        <v/>
      </c>
      <c r="EU99" s="310" t="str">
        <f>IF(INPUT!A126 = "", "", OUTPUT!I100)</f>
        <v/>
      </c>
      <c r="EV99" t="str">
        <f>IF(INPUT!A126 = "", "", OUTPUT!R100)</f>
        <v/>
      </c>
      <c r="EW99" t="str">
        <v/>
      </c>
      <c r="EX99" t="str">
        <v/>
      </c>
      <c r="EY99" t="str">
        <f>IF(INPUT!A126 = "", "", EW99 + EY98)</f>
        <v/>
      </c>
      <c r="EZ99" t="str">
        <f>IF(INPUT!A126 = "", "", EX99*EW99+EZ98)</f>
        <v/>
      </c>
      <c r="FA99" s="210" t="str">
        <f>IF(INPUT!A125 = "", "", EY98/MAX($EY$3:$EY$104))</f>
        <v/>
      </c>
      <c r="FB99" s="210" t="str">
        <f>IF(INPUT!A125 = "", "", EZ98/MAX($EZ$3:$EZ$104))</f>
        <v/>
      </c>
      <c r="FC99" s="311" t="str">
        <f>IF(INPUT!A126 = "", "", (FA100-FA99) * (FB100+FB99) / 2 )</f>
        <v/>
      </c>
      <c r="FE99" s="310" t="str">
        <f>IF(INPUT!A126 = "", "", OUTPUT!E100)</f>
        <v/>
      </c>
      <c r="FF99" t="str">
        <f>IF(INPUT!A126 = "", "", OUTPUT!L100)</f>
        <v/>
      </c>
      <c r="FG99" t="str">
        <v/>
      </c>
      <c r="FH99" t="str">
        <v/>
      </c>
      <c r="FI99" t="str">
        <f>IF(INPUT!A126 = "", "", FG99+FI98)</f>
        <v/>
      </c>
      <c r="FJ99" t="str">
        <f>IF(INPUT!A126 = "", "", FH99*FG99 + FJ98)</f>
        <v/>
      </c>
      <c r="FK99" s="210" t="str">
        <f>IF(INPUT!A125 = "", "", FI98/MAX($FI$3:$FI$103))</f>
        <v/>
      </c>
      <c r="FL99" s="210" t="str">
        <f>IF(INPUT!A125 = "", "", FJ98/MAX($FJ$3:$FJ$103))</f>
        <v/>
      </c>
      <c r="FM99" s="311" t="str">
        <f>IF(INPUT!A126 = "", "", (FK100-FK99) * (FL100+FL99) / 2 )</f>
        <v/>
      </c>
      <c r="FO99" s="310" t="str">
        <f>IF(INPUT!A126 = "", "", OUTPUT!I100)</f>
        <v/>
      </c>
      <c r="FP99" t="str">
        <f>IF(INPUT!A126 = "", "", OUTPUT!L100)</f>
        <v/>
      </c>
      <c r="FQ99" t="str">
        <v/>
      </c>
      <c r="FR99" t="str">
        <v/>
      </c>
      <c r="FS99" t="str">
        <f>IF(INPUT!A126 = "", "", FQ99+FS98)</f>
        <v/>
      </c>
      <c r="FT99" t="str">
        <f>IF(INPUT!A126 = "", "", FR99*FQ99 + FT98)</f>
        <v/>
      </c>
      <c r="FU99" s="210" t="str">
        <f>IF(INPUT!A125 = "", "", FS98/MAX($FS$3:$FS$104))</f>
        <v/>
      </c>
      <c r="FV99" s="210" t="str">
        <f>IF(INPUT!A125 = "", "", FT98/MAX($FT$3:$FT$104))</f>
        <v/>
      </c>
      <c r="FW99" s="311" t="str">
        <f>IF(INPUT!A126 = "", "", (FU100-FU99) * (FV100+FV99) / 2 )</f>
        <v/>
      </c>
      <c r="FY99" s="310" t="str">
        <f>IF(INPUT!A126 = "", "", OUTPUT!L100)</f>
        <v/>
      </c>
      <c r="FZ99" t="str">
        <f>IF(INPUT!A126 = "", "",  OUTPUT!N100 )</f>
        <v/>
      </c>
      <c r="GA99" t="str">
        <f>IF(INPUT!A126 = "", "",  OUTPUT!R100 )</f>
        <v/>
      </c>
      <c r="GB99" s="311" t="str">
        <f>IF(INPUT!A126 = "", "", OUTPUT!M100)</f>
        <v/>
      </c>
      <c r="GC99" t="str">
        <f>IF(INPUT!A126 = "", "", OUTPUT!E100*OUTPUT!L100)</f>
        <v/>
      </c>
      <c r="GD99" t="str">
        <f>IF(INPUT!A126 = "", "", OUTPUT!E100*OUTPUT!N100)</f>
        <v/>
      </c>
      <c r="GE99" s="311" t="str">
        <f>IF(INPUT!A126 = "", "", OUTPUT!E100*OUTPUT!M100)</f>
        <v/>
      </c>
      <c r="GF99" t="str">
        <f>IF(INPUT!A126 = "", "", OUTPUT!I100*OUTPUT!L100)</f>
        <v/>
      </c>
      <c r="GG99" t="str">
        <f>IF(INPUT!A126 = "", "", OUTPUT!I100*OUTPUT!R100)</f>
        <v/>
      </c>
      <c r="GH99" s="311" t="str">
        <f>IF(INPUT!A126 = "", "", OUTPUT!I100*OUTPUT!M100)</f>
        <v/>
      </c>
    </row>
    <row r="100" spans="32:282" x14ac:dyDescent="0.35">
      <c r="AF100" s="5">
        <f>DSS!CG100</f>
        <v>0</v>
      </c>
      <c r="AG100" s="5">
        <f>DSS!CH100</f>
        <v>0</v>
      </c>
      <c r="AH100" s="5">
        <f>DSS!CI100</f>
        <v>0</v>
      </c>
      <c r="AI100" s="5">
        <f>DSS!CJ100</f>
        <v>0</v>
      </c>
      <c r="AJ100" s="5">
        <f>DSS!CK100</f>
        <v>0</v>
      </c>
      <c r="AK100" s="5">
        <f>DSS!CL100</f>
        <v>0</v>
      </c>
      <c r="AL100" s="5">
        <f>DSS!CM100</f>
        <v>0</v>
      </c>
      <c r="AM100">
        <f t="shared" si="30"/>
        <v>0</v>
      </c>
      <c r="AN100" s="5">
        <f t="shared" si="32"/>
        <v>0</v>
      </c>
      <c r="AO100">
        <f t="shared" si="31"/>
        <v>0</v>
      </c>
      <c r="AP100">
        <f t="shared" si="33"/>
        <v>0</v>
      </c>
      <c r="AQ100" s="180">
        <f t="shared" si="40"/>
        <v>0</v>
      </c>
      <c r="AR100" s="180" t="str">
        <f t="shared" si="34"/>
        <v/>
      </c>
      <c r="AS100" s="178"/>
      <c r="AT100" t="str">
        <f t="shared" si="35"/>
        <v/>
      </c>
      <c r="AU100" s="181"/>
      <c r="AV100" t="str">
        <f t="shared" si="36"/>
        <v/>
      </c>
      <c r="AX100" s="180">
        <f t="shared" si="37"/>
        <v>0</v>
      </c>
      <c r="AY100" s="180" t="str">
        <f t="shared" si="38"/>
        <v/>
      </c>
      <c r="BB100" t="str">
        <f t="shared" si="41"/>
        <v/>
      </c>
      <c r="BF100" t="str">
        <f t="shared" si="39"/>
        <v/>
      </c>
      <c r="CK100" s="113" t="str">
        <f>IF(INPUT!A127 = "", "", INPUT!A127)</f>
        <v/>
      </c>
      <c r="CL100" t="str">
        <f>IF(INPUT!A127 = "", "", DSS!S100)</f>
        <v/>
      </c>
      <c r="CM100" t="str">
        <f>IF(INPUT!A127 = "", "",MIN(DSS!F100:G100))</f>
        <v/>
      </c>
      <c r="CN100" t="str">
        <f>IF(INPUT!A127 = "", "",DSS!I100)</f>
        <v/>
      </c>
      <c r="CO100" t="str">
        <f>IF(INPUT!A127 = "", "",DSS!H100)</f>
        <v/>
      </c>
      <c r="CP100" s="112" t="str">
        <f>IF(INPUT!A127 = "", "",AVERAGE(DSS!J100:L100))</f>
        <v/>
      </c>
      <c r="CQ100" s="112"/>
      <c r="CR100" t="str">
        <f>IF(INPUT!A127 = "", "",DSS!T100)</f>
        <v/>
      </c>
      <c r="CS100">
        <v>5</v>
      </c>
      <c r="CT100">
        <v>5</v>
      </c>
      <c r="CU100">
        <v>5</v>
      </c>
      <c r="CV100" s="112">
        <v>5</v>
      </c>
      <c r="CX100" t="str">
        <f>IF(INPUT!B127 = "", "", INPUT!B127)</f>
        <v/>
      </c>
      <c r="CY100" t="str">
        <f>IF(INPUT!B127 = "", "", INPUT!I127)</f>
        <v/>
      </c>
      <c r="CZ100" t="str">
        <f>IF(INPUT!B127 = "", "", INPUT!B127)</f>
        <v/>
      </c>
      <c r="DA100" t="str">
        <f>IF(INPUT!B127 = "", "", DSS!BS100)</f>
        <v/>
      </c>
      <c r="DB100" t="str">
        <v/>
      </c>
      <c r="DC100" t="str">
        <v/>
      </c>
      <c r="DD100" t="str">
        <v/>
      </c>
      <c r="DE100" t="str">
        <v/>
      </c>
      <c r="DF100" s="59" t="str">
        <f>IF(INPUT!B127 = "", "",DB100+DF99)</f>
        <v/>
      </c>
      <c r="DG100" t="str">
        <f>IF(INPUT!B127 = "", "", DB100*DC100+DG99)</f>
        <v/>
      </c>
      <c r="DH100" t="str">
        <f>IF(INPUT!B127 = "", "", DD100+DH99)</f>
        <v/>
      </c>
      <c r="DI100" t="str">
        <f>IF(INPUT!B127 = "", "", DD100*DE100+DI99)</f>
        <v/>
      </c>
      <c r="DJ100" s="210" t="str">
        <f>IF(INPUT!B126 = "", "", DF99/MAX($DF$3:$DF$104))</f>
        <v/>
      </c>
      <c r="DK100" s="210" t="str">
        <f>IF(INPUT!B126 = "", "", DG99/MAX($DG$3:$DG$104))</f>
        <v/>
      </c>
      <c r="DL100" s="210" t="str">
        <f>IF(INPUT!B126 = "", "", DH99/MAX($DH$3:$DH$104))</f>
        <v/>
      </c>
      <c r="DM100" s="210" t="str">
        <f>IF(INPUT!B126 = "", "", DI99/MAX($DI$3:$DI$104))</f>
        <v/>
      </c>
      <c r="DN100" t="str">
        <f>IF(INPUT!B127 = "", "", (DJ101-DJ100)*(DK101+DK100)/2)</f>
        <v/>
      </c>
      <c r="DO100" t="str">
        <f>IF(INPUT!B127 = "", "", (DL101-DL100)*(DM101+DM100)/2)</f>
        <v/>
      </c>
      <c r="DQ100" s="310" t="str">
        <f>IF(INPUT!A127 = "", "", INPUT!B127)</f>
        <v/>
      </c>
      <c r="DR100" t="str">
        <f>IF(INPUT!A127 = "", "", OUTPUT!D101*OUTPUT!L101 +OUTPUT!E101*OUTPUT!N101)</f>
        <v/>
      </c>
      <c r="DS100" t="str">
        <v/>
      </c>
      <c r="DT100" t="str">
        <v/>
      </c>
      <c r="DU100" t="str">
        <f>IF(INPUT!A127 = "", "", DS100+DU99)</f>
        <v/>
      </c>
      <c r="DV100" t="str">
        <f>IF(INPUT!A127 = "", "", DS100*DT100+DV99)</f>
        <v/>
      </c>
      <c r="DW100" s="210" t="str">
        <f>IF(INPUT!A126 = "", "", DU99/MAX($DU$3:$DU$104))</f>
        <v/>
      </c>
      <c r="DX100" s="210" t="str">
        <f>IF(INPUT!B126 = "", "", DV99/MAX($DV$3:$DV$104))</f>
        <v/>
      </c>
      <c r="DY100" s="311" t="str">
        <f>IF(INPUT!A127 = "", "", (DW101-DW100) * (DX101+DX100) / 2 )</f>
        <v/>
      </c>
      <c r="EA100" s="310" t="str">
        <f>IF(INPUT!A127 = "", "", INPUT!B127)</f>
        <v/>
      </c>
      <c r="EB100" t="str">
        <f>IF(INPUT!A127 = "", "", OUTPUT!H101*OUTPUT!L101 + OUTPUT!I101*OUTPUT!R101)</f>
        <v/>
      </c>
      <c r="EC100" t="str">
        <v/>
      </c>
      <c r="ED100" t="str">
        <v/>
      </c>
      <c r="EE100" t="str">
        <f>IF(INPUT!A127 = "", "",EC100 +EE99)</f>
        <v/>
      </c>
      <c r="EF100" t="str">
        <f>IF(INPUT!A127 = "", "",EC100*ED100+EF99)</f>
        <v/>
      </c>
      <c r="EG100" s="210" t="str">
        <f>IF(INPUT!A126 = "", "", EE99/MAX($EE$3:$EE$104))</f>
        <v/>
      </c>
      <c r="EH100" s="210" t="str">
        <f>IF(INPUT!A126 = "", "", EF99/MAX($EF$3:$EF$104))</f>
        <v/>
      </c>
      <c r="EI100" s="311" t="str">
        <f>IF(INPUT!A127 = "", "", (EG101-EG100) * (EH101+EH100) / 2 )</f>
        <v/>
      </c>
      <c r="EK100" s="310" t="str">
        <f>IF(INPUT!A127 = "", "", OUTPUT!E101)</f>
        <v/>
      </c>
      <c r="EL100" t="str">
        <f>IF(INPUT!A127 = "", "", OUTPUT!N101)</f>
        <v/>
      </c>
      <c r="EM100" t="str">
        <v/>
      </c>
      <c r="EN100" t="str">
        <v/>
      </c>
      <c r="EO100" t="str">
        <f>IF(INPUT!A127 = "", "", EM100 + EO99)</f>
        <v/>
      </c>
      <c r="EP100" t="str">
        <f>IF(INPUT!A127 = "", "", EN100*EM100+EP99)</f>
        <v/>
      </c>
      <c r="EQ100" s="210" t="str">
        <f>IF(INPUT!A126 = "", "", EO99/MAX($EO$3:$EO$104))</f>
        <v/>
      </c>
      <c r="ER100" s="210" t="str">
        <f>IF(INPUT!A126 = "", "", EP99/MAX($EP$3:$EP$104))</f>
        <v/>
      </c>
      <c r="ES100" s="311" t="str">
        <f>IF(INPUT!A127 = "", "", (EQ101-EQ100) * (ER101+ER100) / 2 )</f>
        <v/>
      </c>
      <c r="EU100" s="310" t="str">
        <f>IF(INPUT!A127 = "", "", OUTPUT!I101)</f>
        <v/>
      </c>
      <c r="EV100" t="str">
        <f>IF(INPUT!A127 = "", "", OUTPUT!R101)</f>
        <v/>
      </c>
      <c r="EW100" t="str">
        <v/>
      </c>
      <c r="EX100" t="str">
        <v/>
      </c>
      <c r="EY100" t="str">
        <f>IF(INPUT!A127 = "", "", EW100 + EY99)</f>
        <v/>
      </c>
      <c r="EZ100" t="str">
        <f>IF(INPUT!A127 = "", "", EX100*EW100+EZ99)</f>
        <v/>
      </c>
      <c r="FA100" s="210" t="str">
        <f>IF(INPUT!A126 = "", "", EY99/MAX($EY$3:$EY$104))</f>
        <v/>
      </c>
      <c r="FB100" s="210" t="str">
        <f>IF(INPUT!A126 = "", "", EZ99/MAX($EZ$3:$EZ$104))</f>
        <v/>
      </c>
      <c r="FC100" s="311" t="str">
        <f>IF(INPUT!A127 = "", "", (FA101-FA100) * (FB101+FB100) / 2 )</f>
        <v/>
      </c>
      <c r="FE100" s="310" t="str">
        <f>IF(INPUT!A127 = "", "", OUTPUT!E101)</f>
        <v/>
      </c>
      <c r="FF100" t="str">
        <f>IF(INPUT!A127 = "", "", OUTPUT!L101)</f>
        <v/>
      </c>
      <c r="FG100" t="str">
        <v/>
      </c>
      <c r="FH100" t="str">
        <v/>
      </c>
      <c r="FI100" t="str">
        <f>IF(INPUT!A127 = "", "", FG100+FI99)</f>
        <v/>
      </c>
      <c r="FJ100" t="str">
        <f>IF(INPUT!A127 = "", "", FH100*FG100 + FJ99)</f>
        <v/>
      </c>
      <c r="FK100" s="210" t="str">
        <f>IF(INPUT!A126 = "", "", FI99/MAX($FI$3:$FI$103))</f>
        <v/>
      </c>
      <c r="FL100" s="210" t="str">
        <f>IF(INPUT!A126 = "", "", FJ99/MAX($FJ$3:$FJ$103))</f>
        <v/>
      </c>
      <c r="FM100" s="311" t="str">
        <f>IF(INPUT!A127 = "", "", (FK101-FK100) * (FL101+FL100) / 2 )</f>
        <v/>
      </c>
      <c r="FO100" s="310" t="str">
        <f>IF(INPUT!A127 = "", "", OUTPUT!I101)</f>
        <v/>
      </c>
      <c r="FP100" t="str">
        <f>IF(INPUT!A127 = "", "", OUTPUT!L101)</f>
        <v/>
      </c>
      <c r="FQ100" t="str">
        <v/>
      </c>
      <c r="FR100" t="str">
        <v/>
      </c>
      <c r="FS100" t="str">
        <f>IF(INPUT!A127 = "", "", FQ100+FS99)</f>
        <v/>
      </c>
      <c r="FT100" t="str">
        <f>IF(INPUT!A127 = "", "", FR100*FQ100 + FT99)</f>
        <v/>
      </c>
      <c r="FU100" s="210" t="str">
        <f>IF(INPUT!A126 = "", "", FS99/MAX($FS$3:$FS$104))</f>
        <v/>
      </c>
      <c r="FV100" s="210" t="str">
        <f>IF(INPUT!A126 = "", "", FT99/MAX($FT$3:$FT$104))</f>
        <v/>
      </c>
      <c r="FW100" s="311" t="str">
        <f>IF(INPUT!A127 = "", "", (FU101-FU100) * (FV101+FV100) / 2 )</f>
        <v/>
      </c>
      <c r="FY100" s="310" t="str">
        <f>IF(INPUT!A127 = "", "", OUTPUT!L101)</f>
        <v/>
      </c>
      <c r="FZ100" t="str">
        <f>IF(INPUT!A127 = "", "",  OUTPUT!N101 )</f>
        <v/>
      </c>
      <c r="GA100" t="str">
        <f>IF(INPUT!A127 = "", "",  OUTPUT!R101 )</f>
        <v/>
      </c>
      <c r="GB100" s="311" t="str">
        <f>IF(INPUT!A127 = "", "", OUTPUT!M101)</f>
        <v/>
      </c>
      <c r="GC100" t="str">
        <f>IF(INPUT!A127 = "", "", OUTPUT!E101*OUTPUT!L101)</f>
        <v/>
      </c>
      <c r="GD100" t="str">
        <f>IF(INPUT!A127 = "", "", OUTPUT!E101*OUTPUT!N101)</f>
        <v/>
      </c>
      <c r="GE100" s="311" t="str">
        <f>IF(INPUT!A127 = "", "", OUTPUT!E101*OUTPUT!M101)</f>
        <v/>
      </c>
      <c r="GF100" t="str">
        <f>IF(INPUT!A127 = "", "", OUTPUT!I101*OUTPUT!L101)</f>
        <v/>
      </c>
      <c r="GG100" t="str">
        <f>IF(INPUT!A127 = "", "", OUTPUT!I101*OUTPUT!R101)</f>
        <v/>
      </c>
      <c r="GH100" s="311" t="str">
        <f>IF(INPUT!A127 = "", "", OUTPUT!I101*OUTPUT!M101)</f>
        <v/>
      </c>
    </row>
    <row r="101" spans="32:282" x14ac:dyDescent="0.35">
      <c r="AF101" s="5">
        <f>DSS!CG101</f>
        <v>0</v>
      </c>
      <c r="AG101" s="5">
        <f>DSS!CH101</f>
        <v>0</v>
      </c>
      <c r="AH101" s="5">
        <f>DSS!CI101</f>
        <v>0</v>
      </c>
      <c r="AI101" s="5">
        <f>DSS!CJ101</f>
        <v>0</v>
      </c>
      <c r="AJ101" s="5">
        <f>DSS!CK101</f>
        <v>0</v>
      </c>
      <c r="AK101" s="5">
        <f>DSS!CL101</f>
        <v>0</v>
      </c>
      <c r="AL101" s="5">
        <f>DSS!CM101</f>
        <v>0</v>
      </c>
      <c r="AM101">
        <f t="shared" si="30"/>
        <v>0</v>
      </c>
      <c r="AN101" s="5">
        <f t="shared" si="32"/>
        <v>0</v>
      </c>
      <c r="AO101">
        <f t="shared" si="31"/>
        <v>0</v>
      </c>
      <c r="AP101">
        <f t="shared" si="33"/>
        <v>0</v>
      </c>
      <c r="AQ101" s="180">
        <f t="shared" si="40"/>
        <v>0</v>
      </c>
      <c r="AR101" s="180" t="str">
        <f t="shared" si="34"/>
        <v/>
      </c>
      <c r="AS101" s="178"/>
      <c r="AT101" t="str">
        <f t="shared" si="35"/>
        <v/>
      </c>
      <c r="AU101" s="181"/>
      <c r="AV101" t="str">
        <f t="shared" si="36"/>
        <v/>
      </c>
      <c r="AX101" s="180">
        <f t="shared" si="37"/>
        <v>0</v>
      </c>
      <c r="AY101" s="180" t="str">
        <f t="shared" si="38"/>
        <v/>
      </c>
      <c r="BB101" t="str">
        <f t="shared" si="41"/>
        <v/>
      </c>
      <c r="BF101" t="str">
        <f t="shared" si="39"/>
        <v/>
      </c>
      <c r="CK101" s="113" t="str">
        <f>IF(INPUT!A128 = "", "", INPUT!A128)</f>
        <v/>
      </c>
      <c r="CL101" t="str">
        <f>IF(INPUT!A128 = "", "", DSS!S101)</f>
        <v/>
      </c>
      <c r="CM101" t="str">
        <f>IF(INPUT!A128 = "", "",MIN(DSS!F101:G101))</f>
        <v/>
      </c>
      <c r="CN101" t="str">
        <f>IF(INPUT!A128 = "", "",DSS!I101)</f>
        <v/>
      </c>
      <c r="CO101" t="str">
        <f>IF(INPUT!A128 = "", "",DSS!H101)</f>
        <v/>
      </c>
      <c r="CP101" s="112" t="str">
        <f>IF(INPUT!A128 = "", "",AVERAGE(DSS!J101:L101))</f>
        <v/>
      </c>
      <c r="CQ101" s="112"/>
      <c r="CR101" t="str">
        <f>IF(INPUT!A128 = "", "",DSS!T101)</f>
        <v/>
      </c>
      <c r="CS101">
        <v>5</v>
      </c>
      <c r="CT101">
        <v>5</v>
      </c>
      <c r="CU101">
        <v>5</v>
      </c>
      <c r="CV101" s="112">
        <v>5</v>
      </c>
      <c r="CX101" t="str">
        <f>IF(INPUT!B128 = "", "", INPUT!B128)</f>
        <v/>
      </c>
      <c r="CY101" t="str">
        <f>IF(INPUT!B128 = "", "", INPUT!I128)</f>
        <v/>
      </c>
      <c r="CZ101" t="str">
        <f>IF(INPUT!B128 = "", "", INPUT!B128)</f>
        <v/>
      </c>
      <c r="DA101" t="str">
        <f>IF(INPUT!B128 = "", "", DSS!BS101)</f>
        <v/>
      </c>
      <c r="DB101" t="str">
        <v/>
      </c>
      <c r="DC101" t="str">
        <v/>
      </c>
      <c r="DD101" t="str">
        <v/>
      </c>
      <c r="DE101" t="str">
        <v/>
      </c>
      <c r="DF101" s="59" t="str">
        <f>IF(INPUT!B128 = "", "",DB101+DF100)</f>
        <v/>
      </c>
      <c r="DG101" t="str">
        <f>IF(INPUT!B128 = "", "", DB101*DC101+DG100)</f>
        <v/>
      </c>
      <c r="DH101" t="str">
        <f>IF(INPUT!B128 = "", "", DD101+DH100)</f>
        <v/>
      </c>
      <c r="DI101" t="str">
        <f>IF(INPUT!B128 = "", "", DD101*DE101+DI100)</f>
        <v/>
      </c>
      <c r="DJ101" s="210" t="str">
        <f>IF(INPUT!B127 = "", "", DF100/MAX($DF$3:$DF$104))</f>
        <v/>
      </c>
      <c r="DK101" s="210" t="str">
        <f>IF(INPUT!B127 = "", "", DG100/MAX($DG$3:$DG$104))</f>
        <v/>
      </c>
      <c r="DL101" s="210" t="str">
        <f>IF(INPUT!B127 = "", "", DH100/MAX($DH$3:$DH$104))</f>
        <v/>
      </c>
      <c r="DM101" s="210" t="str">
        <f>IF(INPUT!B127 = "", "", DI100/MAX($DI$3:$DI$104))</f>
        <v/>
      </c>
      <c r="DN101" t="str">
        <f>IF(INPUT!B128 = "", "", (DJ102-DJ101)*(DK102+DK101)/2)</f>
        <v/>
      </c>
      <c r="DO101" t="str">
        <f>IF(INPUT!B128 = "", "", (DL102-DL101)*(DM102+DM101)/2)</f>
        <v/>
      </c>
      <c r="DQ101" s="310" t="str">
        <f>IF(INPUT!A128 = "", "", INPUT!B128)</f>
        <v/>
      </c>
      <c r="DR101" t="str">
        <f>IF(INPUT!A128 = "", "", OUTPUT!D102*OUTPUT!L102 +OUTPUT!E102*OUTPUT!N102)</f>
        <v/>
      </c>
      <c r="DS101" t="str">
        <v/>
      </c>
      <c r="DT101" t="str">
        <v/>
      </c>
      <c r="DU101" t="str">
        <f>IF(INPUT!A128 = "", "", DS101+DU100)</f>
        <v/>
      </c>
      <c r="DV101" t="str">
        <f>IF(INPUT!A128 = "", "", DS101*DT101+DV100)</f>
        <v/>
      </c>
      <c r="DW101" s="210" t="str">
        <f>IF(INPUT!A127 = "", "", DU100/MAX($DU$3:$DU$104))</f>
        <v/>
      </c>
      <c r="DX101" s="210" t="str">
        <f>IF(INPUT!B127 = "", "", DV100/MAX($DV$3:$DV$104))</f>
        <v/>
      </c>
      <c r="DY101" s="311" t="str">
        <f>IF(INPUT!A128 = "", "", (DW102-DW101) * (DX102+DX101) / 2 )</f>
        <v/>
      </c>
      <c r="EA101" s="310" t="str">
        <f>IF(INPUT!A128 = "", "", INPUT!B128)</f>
        <v/>
      </c>
      <c r="EB101" t="str">
        <f>IF(INPUT!A128 = "", "", OUTPUT!H102*OUTPUT!L102 + OUTPUT!I102*OUTPUT!R102)</f>
        <v/>
      </c>
      <c r="EC101" t="str">
        <v/>
      </c>
      <c r="ED101" t="str">
        <v/>
      </c>
      <c r="EE101" t="str">
        <f>IF(INPUT!A128 = "", "",EC101 +EE100)</f>
        <v/>
      </c>
      <c r="EF101" t="str">
        <f>IF(INPUT!A128 = "", "",EC101*ED101+EF100)</f>
        <v/>
      </c>
      <c r="EG101" s="210" t="str">
        <f>IF(INPUT!A127 = "", "", EE100/MAX($EE$3:$EE$104))</f>
        <v/>
      </c>
      <c r="EH101" s="210" t="str">
        <f>IF(INPUT!A127 = "", "", EF100/MAX($EF$3:$EF$104))</f>
        <v/>
      </c>
      <c r="EI101" s="311" t="str">
        <f>IF(INPUT!A128 = "", "", (EG102-EG101) * (EH102+EH101) / 2 )</f>
        <v/>
      </c>
      <c r="EK101" s="310" t="str">
        <f>IF(INPUT!A128 = "", "", OUTPUT!E102)</f>
        <v/>
      </c>
      <c r="EL101" t="str">
        <f>IF(INPUT!A128 = "", "", OUTPUT!N102)</f>
        <v/>
      </c>
      <c r="EM101" t="str">
        <v/>
      </c>
      <c r="EN101" t="str">
        <v/>
      </c>
      <c r="EO101" t="str">
        <f>IF(INPUT!A128 = "", "", EM101 + EO100)</f>
        <v/>
      </c>
      <c r="EP101" t="str">
        <f>IF(INPUT!A128 = "", "", EN101*EM101+EP100)</f>
        <v/>
      </c>
      <c r="EQ101" s="210" t="str">
        <f>IF(INPUT!A127 = "", "", EO100/MAX($EO$3:$EO$104))</f>
        <v/>
      </c>
      <c r="ER101" s="210" t="str">
        <f>IF(INPUT!A127 = "", "", EP100/MAX($EP$3:$EP$104))</f>
        <v/>
      </c>
      <c r="ES101" s="311" t="str">
        <f>IF(INPUT!A128 = "", "", (EQ102-EQ101) * (ER102+ER101) / 2 )</f>
        <v/>
      </c>
      <c r="EU101" s="310" t="str">
        <f>IF(INPUT!A128 = "", "", OUTPUT!I102)</f>
        <v/>
      </c>
      <c r="EV101" t="str">
        <f>IF(INPUT!A128 = "", "", OUTPUT!R102)</f>
        <v/>
      </c>
      <c r="EW101" t="str">
        <v/>
      </c>
      <c r="EX101" t="str">
        <v/>
      </c>
      <c r="EY101" t="str">
        <f>IF(INPUT!A128 = "", "", EW101 + EY100)</f>
        <v/>
      </c>
      <c r="EZ101" t="str">
        <f>IF(INPUT!A128 = "", "", EX101*EW101+EZ100)</f>
        <v/>
      </c>
      <c r="FA101" s="210" t="str">
        <f>IF(INPUT!A127 = "", "", EY100/MAX($EY$3:$EY$104))</f>
        <v/>
      </c>
      <c r="FB101" s="210" t="str">
        <f>IF(INPUT!A127 = "", "", EZ100/MAX($EZ$3:$EZ$104))</f>
        <v/>
      </c>
      <c r="FC101" s="311" t="str">
        <f>IF(INPUT!A128 = "", "", (FA102-FA101) * (FB102+FB101) / 2 )</f>
        <v/>
      </c>
      <c r="FE101" s="310" t="str">
        <f>IF(INPUT!A128 = "", "", OUTPUT!E102)</f>
        <v/>
      </c>
      <c r="FF101" t="str">
        <f>IF(INPUT!A128 = "", "", OUTPUT!L102)</f>
        <v/>
      </c>
      <c r="FG101" t="str">
        <v/>
      </c>
      <c r="FH101" t="str">
        <v/>
      </c>
      <c r="FI101" t="str">
        <f>IF(INPUT!A128 = "", "", FG101+FI100)</f>
        <v/>
      </c>
      <c r="FJ101" t="str">
        <f>IF(INPUT!A128 = "", "", FH101*FG101 + FJ100)</f>
        <v/>
      </c>
      <c r="FK101" s="210" t="str">
        <f>IF(INPUT!A127 = "", "", FI100/MAX($FI$3:$FI$103))</f>
        <v/>
      </c>
      <c r="FL101" s="210" t="str">
        <f>IF(INPUT!A127 = "", "", FJ100/MAX($FJ$3:$FJ$103))</f>
        <v/>
      </c>
      <c r="FM101" s="311" t="str">
        <f>IF(INPUT!A128 = "", "", (FK102-FK101) * (FL102+FL101) / 2 )</f>
        <v/>
      </c>
      <c r="FO101" s="310" t="str">
        <f>IF(INPUT!A128 = "", "", OUTPUT!I102)</f>
        <v/>
      </c>
      <c r="FP101" t="str">
        <f>IF(INPUT!A128 = "", "", OUTPUT!L102)</f>
        <v/>
      </c>
      <c r="FQ101" t="str">
        <v/>
      </c>
      <c r="FR101" t="str">
        <v/>
      </c>
      <c r="FS101" t="str">
        <f>IF(INPUT!A128 = "", "", FQ101+FS100)</f>
        <v/>
      </c>
      <c r="FT101" t="str">
        <f>IF(INPUT!A128 = "", "", FR101*FQ101 + FT100)</f>
        <v/>
      </c>
      <c r="FU101" s="210" t="str">
        <f>IF(INPUT!A127 = "", "", FS100/MAX($FS$3:$FS$104))</f>
        <v/>
      </c>
      <c r="FV101" s="210" t="str">
        <f>IF(INPUT!A127 = "", "", FT100/MAX($FT$3:$FT$104))</f>
        <v/>
      </c>
      <c r="FW101" s="311" t="str">
        <f>IF(INPUT!A128 = "", "", (FU102-FU101) * (FV102+FV101) / 2 )</f>
        <v/>
      </c>
      <c r="FY101" s="310" t="str">
        <f>IF(INPUT!A128 = "", "", OUTPUT!L102)</f>
        <v/>
      </c>
      <c r="FZ101" t="str">
        <f>IF(INPUT!A128 = "", "",  OUTPUT!N102 )</f>
        <v/>
      </c>
      <c r="GA101" t="str">
        <f>IF(INPUT!A128 = "", "",  OUTPUT!R102 )</f>
        <v/>
      </c>
      <c r="GB101" s="311" t="str">
        <f>IF(INPUT!A128 = "", "", OUTPUT!M102)</f>
        <v/>
      </c>
      <c r="GC101" t="str">
        <f>IF(INPUT!A128 = "", "", OUTPUT!E102*OUTPUT!L102)</f>
        <v/>
      </c>
      <c r="GD101" t="str">
        <f>IF(INPUT!A128 = "", "", OUTPUT!E102*OUTPUT!N102)</f>
        <v/>
      </c>
      <c r="GE101" s="311" t="str">
        <f>IF(INPUT!A128 = "", "", OUTPUT!E102*OUTPUT!M102)</f>
        <v/>
      </c>
      <c r="GF101" t="str">
        <f>IF(INPUT!A128 = "", "", OUTPUT!I102*OUTPUT!L102)</f>
        <v/>
      </c>
      <c r="GG101" t="str">
        <f>IF(INPUT!A128 = "", "", OUTPUT!I102*OUTPUT!R102)</f>
        <v/>
      </c>
      <c r="GH101" s="311" t="str">
        <f>IF(INPUT!A128 = "", "", OUTPUT!I102*OUTPUT!M102)</f>
        <v/>
      </c>
    </row>
    <row r="102" spans="32:282" x14ac:dyDescent="0.35">
      <c r="AF102" s="5">
        <f>DSS!CG102</f>
        <v>0</v>
      </c>
      <c r="AG102" s="5">
        <f>DSS!CH102</f>
        <v>0</v>
      </c>
      <c r="AH102" s="5">
        <f>DSS!CI102</f>
        <v>0</v>
      </c>
      <c r="AI102" s="5">
        <f>DSS!CJ102</f>
        <v>0</v>
      </c>
      <c r="AJ102" s="5">
        <f>DSS!CK102</f>
        <v>0</v>
      </c>
      <c r="AK102" s="5">
        <f>DSS!CL102</f>
        <v>0</v>
      </c>
      <c r="AL102" s="5">
        <f>DSS!CM102</f>
        <v>0</v>
      </c>
      <c r="AM102">
        <f t="shared" si="30"/>
        <v>0</v>
      </c>
      <c r="AN102" s="5">
        <f t="shared" si="32"/>
        <v>0</v>
      </c>
      <c r="AO102">
        <f t="shared" si="31"/>
        <v>0</v>
      </c>
      <c r="AP102">
        <f t="shared" si="33"/>
        <v>0</v>
      </c>
      <c r="AQ102" s="180">
        <f t="shared" si="40"/>
        <v>0</v>
      </c>
      <c r="AR102" s="180" t="str">
        <f t="shared" si="34"/>
        <v/>
      </c>
      <c r="AS102" s="178"/>
      <c r="AT102" t="str">
        <f t="shared" si="35"/>
        <v/>
      </c>
      <c r="AU102" s="181"/>
      <c r="AV102" t="str">
        <f t="shared" si="36"/>
        <v/>
      </c>
      <c r="AX102" s="180">
        <f t="shared" si="37"/>
        <v>0</v>
      </c>
      <c r="AY102" s="180" t="str">
        <f t="shared" si="38"/>
        <v/>
      </c>
      <c r="BB102" t="str">
        <f t="shared" si="41"/>
        <v/>
      </c>
      <c r="BF102" t="str">
        <f t="shared" si="39"/>
        <v/>
      </c>
      <c r="CK102" s="113" t="str">
        <f>IF(INPUT!A129 = "", "", INPUT!A129)</f>
        <v/>
      </c>
      <c r="CL102" t="str">
        <f>IF(INPUT!A129 = "", "", DSS!S102)</f>
        <v/>
      </c>
      <c r="CM102" t="str">
        <f>IF(INPUT!A129 = "", "",MIN(DSS!F102:G102))</f>
        <v/>
      </c>
      <c r="CN102" t="str">
        <f>IF(INPUT!A129 = "", "",DSS!I102)</f>
        <v/>
      </c>
      <c r="CO102" t="str">
        <f>IF(INPUT!A129 = "", "",DSS!H102)</f>
        <v/>
      </c>
      <c r="CP102" s="112" t="str">
        <f>IF(INPUT!A129 = "", "",AVERAGE(DSS!J102:L102))</f>
        <v/>
      </c>
      <c r="CQ102" s="112"/>
      <c r="CR102" t="str">
        <f>IF(INPUT!A129 = "", "",DSS!T102)</f>
        <v/>
      </c>
      <c r="CS102">
        <v>5</v>
      </c>
      <c r="CT102">
        <v>5</v>
      </c>
      <c r="CU102">
        <v>5</v>
      </c>
      <c r="CV102" s="112">
        <v>5</v>
      </c>
      <c r="CX102" t="str">
        <f>IF(INPUT!B129 = "", "", INPUT!B129)</f>
        <v/>
      </c>
      <c r="CY102" t="str">
        <f>IF(INPUT!B129 = "", "", INPUT!I129)</f>
        <v/>
      </c>
      <c r="CZ102" t="str">
        <f>IF(INPUT!B129 = "", "", INPUT!B129)</f>
        <v/>
      </c>
      <c r="DA102" t="str">
        <f>IF(INPUT!B129 = "", "", DSS!BS102)</f>
        <v/>
      </c>
      <c r="DB102" t="str">
        <v/>
      </c>
      <c r="DC102" t="str">
        <v/>
      </c>
      <c r="DD102" t="str">
        <v/>
      </c>
      <c r="DE102" t="str">
        <v/>
      </c>
      <c r="DF102" s="59" t="str">
        <f>IF(INPUT!B129 = "", "",DB102+DF101)</f>
        <v/>
      </c>
      <c r="DG102" t="str">
        <f>IF(INPUT!B129 = "", "", DB102*DC102+DG101)</f>
        <v/>
      </c>
      <c r="DH102" t="str">
        <f>IF(INPUT!B129 = "", "", DD102+DH101)</f>
        <v/>
      </c>
      <c r="DI102" t="str">
        <f>IF(INPUT!B129 = "", "", DD102*DE102+DI101)</f>
        <v/>
      </c>
      <c r="DJ102" s="210" t="str">
        <f>IF(INPUT!B128 = "", "", DF101/MAX($DF$3:$DF$104))</f>
        <v/>
      </c>
      <c r="DK102" s="210" t="str">
        <f>IF(INPUT!B128 = "", "", DG101/MAX($DG$3:$DG$104))</f>
        <v/>
      </c>
      <c r="DL102" s="210" t="str">
        <f>IF(INPUT!B128 = "", "", DH101/MAX($DH$3:$DH$104))</f>
        <v/>
      </c>
      <c r="DM102" s="210" t="str">
        <f>IF(INPUT!B128 = "", "", DI101/MAX($DI$3:$DI$104))</f>
        <v/>
      </c>
      <c r="DN102" t="str">
        <f>IF(INPUT!B129 = "", "", (DJ103-DJ102)*(DK103+DK102)/2)</f>
        <v/>
      </c>
      <c r="DO102" t="str">
        <f>IF(INPUT!B129 = "", "", (DL103-DL102)*(DM103+DM102)/2)</f>
        <v/>
      </c>
      <c r="DQ102" s="310" t="str">
        <f>IF(INPUT!A129 = "", "", INPUT!B129)</f>
        <v/>
      </c>
      <c r="DR102" t="str">
        <f>IF(INPUT!A129 = "", "", OUTPUT!D103*OUTPUT!L103 +OUTPUT!E103*OUTPUT!N103)</f>
        <v/>
      </c>
      <c r="DS102" t="str">
        <v/>
      </c>
      <c r="DT102" t="str">
        <v/>
      </c>
      <c r="DU102" t="str">
        <f>IF(INPUT!A129 = "", "", DS102+DU101)</f>
        <v/>
      </c>
      <c r="DV102" t="str">
        <f>IF(INPUT!A129 = "", "", DS102*DT102+DV101)</f>
        <v/>
      </c>
      <c r="DW102" s="210" t="str">
        <f>IF(INPUT!A128 = "", "", DU101/MAX($DU$3:$DU$104))</f>
        <v/>
      </c>
      <c r="DX102" s="210" t="str">
        <f>IF(INPUT!B128 = "", "", DV101/MAX($DV$3:$DV$104))</f>
        <v/>
      </c>
      <c r="DY102" s="311" t="str">
        <f>IF(INPUT!A129 = "", "", (DW103-DW102) * (DX103+DX102) / 2 )</f>
        <v/>
      </c>
      <c r="EA102" s="310" t="str">
        <f>IF(INPUT!A129 = "", "", INPUT!B129)</f>
        <v/>
      </c>
      <c r="EB102" t="str">
        <f>IF(INPUT!A129 = "", "", OUTPUT!H103*OUTPUT!L103 + OUTPUT!I103*OUTPUT!R103)</f>
        <v/>
      </c>
      <c r="EC102" t="str">
        <v/>
      </c>
      <c r="ED102" t="str">
        <v/>
      </c>
      <c r="EE102" t="str">
        <f>IF(INPUT!A129 = "", "",EC102 +EE101)</f>
        <v/>
      </c>
      <c r="EF102" t="str">
        <f>IF(INPUT!A129 = "", "",EC102*ED102+EF101)</f>
        <v/>
      </c>
      <c r="EG102" s="210" t="str">
        <f>IF(INPUT!A128 = "", "", EE101/MAX($EE$3:$EE$104))</f>
        <v/>
      </c>
      <c r="EH102" s="210" t="str">
        <f>IF(INPUT!A128 = "", "", EF101/MAX($EF$3:$EF$104))</f>
        <v/>
      </c>
      <c r="EI102" s="311" t="str">
        <f>IF(INPUT!A129 = "", "", (EG103-EG102) * (EH103+EH102) / 2 )</f>
        <v/>
      </c>
      <c r="EK102" s="310" t="str">
        <f>IF(INPUT!A129 = "", "", OUTPUT!E103)</f>
        <v/>
      </c>
      <c r="EL102" t="str">
        <f>IF(INPUT!A129 = "", "", OUTPUT!N103)</f>
        <v/>
      </c>
      <c r="EM102" t="str">
        <v/>
      </c>
      <c r="EN102" t="str">
        <v/>
      </c>
      <c r="EO102" t="str">
        <f>IF(INPUT!A129 = "", "", EM102 + EO101)</f>
        <v/>
      </c>
      <c r="EP102" t="str">
        <f>IF(INPUT!A129 = "", "", EN102*EM102+EP101)</f>
        <v/>
      </c>
      <c r="EQ102" s="210" t="str">
        <f>IF(INPUT!A128 = "", "", EO101/MAX($EO$3:$EO$104))</f>
        <v/>
      </c>
      <c r="ER102" s="210" t="str">
        <f>IF(INPUT!A128 = "", "", EP101/MAX($EP$3:$EP$104))</f>
        <v/>
      </c>
      <c r="ES102" s="311" t="str">
        <f>IF(INPUT!A129 = "", "", (EQ103-EQ102) * (ER103+ER102) / 2 )</f>
        <v/>
      </c>
      <c r="EU102" s="310" t="str">
        <f>IF(INPUT!A129 = "", "", OUTPUT!I103)</f>
        <v/>
      </c>
      <c r="EV102" t="str">
        <f>IF(INPUT!A129 = "", "", OUTPUT!R103)</f>
        <v/>
      </c>
      <c r="EW102" t="str">
        <v/>
      </c>
      <c r="EX102" t="str">
        <v/>
      </c>
      <c r="EY102" t="str">
        <f>IF(INPUT!A129 = "", "", EW102 + EY101)</f>
        <v/>
      </c>
      <c r="EZ102" t="str">
        <f>IF(INPUT!A129 = "", "", EX102*EW102+EZ101)</f>
        <v/>
      </c>
      <c r="FA102" s="210" t="str">
        <f>IF(INPUT!A128 = "", "", EY101/MAX($EY$3:$EY$104))</f>
        <v/>
      </c>
      <c r="FB102" s="210" t="str">
        <f>IF(INPUT!A128 = "", "", EZ101/MAX($EZ$3:$EZ$104))</f>
        <v/>
      </c>
      <c r="FC102" s="311" t="str">
        <f>IF(INPUT!A129 = "", "", (FA103-FA102) * (FB103+FB102) / 2 )</f>
        <v/>
      </c>
      <c r="FE102" s="310" t="str">
        <f>IF(INPUT!A129 = "", "", OUTPUT!E103)</f>
        <v/>
      </c>
      <c r="FF102" t="str">
        <f>IF(INPUT!A129 = "", "", OUTPUT!L103)</f>
        <v/>
      </c>
      <c r="FG102" t="str">
        <v/>
      </c>
      <c r="FH102" t="str">
        <v/>
      </c>
      <c r="FI102" t="str">
        <f>IF(INPUT!A129 = "", "", FG102+FI101)</f>
        <v/>
      </c>
      <c r="FJ102" t="str">
        <f>IF(INPUT!A129 = "", "", FH102*FG102 + FJ101)</f>
        <v/>
      </c>
      <c r="FK102" s="210" t="str">
        <f>IF(INPUT!A128 = "", "", FI101/MAX($FI$3:$FI$103))</f>
        <v/>
      </c>
      <c r="FL102" s="210" t="str">
        <f>IF(INPUT!A128 = "", "", FJ101/MAX($FJ$3:$FJ$103))</f>
        <v/>
      </c>
      <c r="FM102" s="311" t="str">
        <f>IF(INPUT!A129 = "", "", (FK103-FK102) * (FL103+FL102) / 2 )</f>
        <v/>
      </c>
      <c r="FO102" s="310" t="str">
        <f>IF(INPUT!A129 = "", "", OUTPUT!I103)</f>
        <v/>
      </c>
      <c r="FP102" t="str">
        <f>IF(INPUT!A129 = "", "", OUTPUT!L103)</f>
        <v/>
      </c>
      <c r="FQ102" t="str">
        <v/>
      </c>
      <c r="FR102" t="str">
        <v/>
      </c>
      <c r="FS102" t="str">
        <f>IF(INPUT!A129 = "", "", FQ102+FS101)</f>
        <v/>
      </c>
      <c r="FT102" t="str">
        <f>IF(INPUT!A129 = "", "", FR102*FQ102 + FT101)</f>
        <v/>
      </c>
      <c r="FU102" s="210" t="str">
        <f>IF(INPUT!A128 = "", "", FS101/MAX($FS$3:$FS$104))</f>
        <v/>
      </c>
      <c r="FV102" s="210" t="str">
        <f>IF(INPUT!A128 = "", "", FT101/MAX($FT$3:$FT$104))</f>
        <v/>
      </c>
      <c r="FW102" s="311" t="str">
        <f>IF(INPUT!A129 = "", "", (FU103-FU102) * (FV103+FV102) / 2 )</f>
        <v/>
      </c>
      <c r="FY102" s="310" t="str">
        <f>IF(INPUT!A129 = "", "", OUTPUT!L103)</f>
        <v/>
      </c>
      <c r="FZ102" t="str">
        <f>IF(INPUT!A129 = "", "",  OUTPUT!N103 )</f>
        <v/>
      </c>
      <c r="GA102" t="str">
        <f>IF(INPUT!A129 = "", "",  OUTPUT!R103 )</f>
        <v/>
      </c>
      <c r="GB102" s="311" t="str">
        <f>IF(INPUT!A129 = "", "", OUTPUT!M103)</f>
        <v/>
      </c>
      <c r="GC102" t="str">
        <f>IF(INPUT!A129 = "", "", OUTPUT!E103*OUTPUT!L103)</f>
        <v/>
      </c>
      <c r="GD102" t="str">
        <f>IF(INPUT!A129 = "", "", OUTPUT!E103*OUTPUT!N103)</f>
        <v/>
      </c>
      <c r="GE102" s="311" t="str">
        <f>IF(INPUT!A129 = "", "", OUTPUT!E103*OUTPUT!M103)</f>
        <v/>
      </c>
      <c r="GF102" t="str">
        <f>IF(INPUT!A129 = "", "", OUTPUT!I103*OUTPUT!L103)</f>
        <v/>
      </c>
      <c r="GG102" t="str">
        <f>IF(INPUT!A129 = "", "", OUTPUT!I103*OUTPUT!R103)</f>
        <v/>
      </c>
      <c r="GH102" s="311" t="str">
        <f>IF(INPUT!A129 = "", "", OUTPUT!I103*OUTPUT!M103)</f>
        <v/>
      </c>
    </row>
    <row r="103" spans="32:282" ht="15" thickBot="1" x14ac:dyDescent="0.4">
      <c r="AF103" s="5">
        <f>DSS!CG103</f>
        <v>0</v>
      </c>
      <c r="AG103" s="5">
        <f>DSS!CH103</f>
        <v>0</v>
      </c>
      <c r="AH103" s="5">
        <f>DSS!CI103</f>
        <v>0</v>
      </c>
      <c r="AI103" s="5">
        <f>DSS!CJ103</f>
        <v>0</v>
      </c>
      <c r="AJ103" s="5">
        <f>DSS!CK103</f>
        <v>0</v>
      </c>
      <c r="AK103" s="5">
        <f>DSS!CL103</f>
        <v>0</v>
      </c>
      <c r="AL103" s="5">
        <f>DSS!CM103</f>
        <v>0</v>
      </c>
      <c r="AM103">
        <f t="shared" si="30"/>
        <v>0</v>
      </c>
      <c r="AN103" s="5">
        <f t="shared" si="32"/>
        <v>0</v>
      </c>
      <c r="AO103">
        <f t="shared" si="31"/>
        <v>0</v>
      </c>
      <c r="AP103">
        <f t="shared" si="33"/>
        <v>0</v>
      </c>
      <c r="AQ103" s="180">
        <f t="shared" si="40"/>
        <v>0</v>
      </c>
      <c r="AR103" s="180" t="str">
        <f>IF(AQ103=0,"",AQ103)</f>
        <v/>
      </c>
      <c r="AS103" s="178"/>
      <c r="AT103" t="str">
        <f t="shared" si="35"/>
        <v/>
      </c>
      <c r="AU103" s="181"/>
      <c r="AV103" t="str">
        <f t="shared" si="36"/>
        <v/>
      </c>
      <c r="AX103" s="180">
        <f t="shared" si="37"/>
        <v>0</v>
      </c>
      <c r="AY103" s="180" t="str">
        <f t="shared" si="38"/>
        <v/>
      </c>
      <c r="BB103" t="str">
        <f>IF(AY103=AF103,AG103-AI103, "")</f>
        <v/>
      </c>
      <c r="BF103" t="str">
        <f t="shared" si="39"/>
        <v/>
      </c>
      <c r="CK103" s="113" t="str">
        <f>IF(INPUT!A130 = "", "", INPUT!A130)</f>
        <v/>
      </c>
      <c r="CL103" t="str">
        <f>IF(INPUT!A130 = "", "", DSS!S103)</f>
        <v/>
      </c>
      <c r="CM103" t="str">
        <f>IF(INPUT!A130 = "", "",MIN(DSS!F103:G103))</f>
        <v/>
      </c>
      <c r="CN103" t="str">
        <f>IF(INPUT!A130 = "", "",DSS!I103)</f>
        <v/>
      </c>
      <c r="CO103" t="str">
        <f>IF(INPUT!A130 = "", "",DSS!H103)</f>
        <v/>
      </c>
      <c r="CP103" s="112" t="str">
        <f>IF(INPUT!A130 = "", "",AVERAGE(DSS!J103:L103))</f>
        <v/>
      </c>
      <c r="CQ103" s="112"/>
      <c r="CR103" t="str">
        <f>IF(INPUT!A130 = "", "",DSS!T103)</f>
        <v/>
      </c>
      <c r="CS103">
        <v>5</v>
      </c>
      <c r="CT103">
        <v>5</v>
      </c>
      <c r="CU103">
        <v>5</v>
      </c>
      <c r="CV103" s="112">
        <v>5</v>
      </c>
      <c r="CX103" t="str">
        <f>IF(INPUT!B130 = "", "", INPUT!B130)</f>
        <v/>
      </c>
      <c r="CY103" t="str">
        <f>IF(INPUT!B130 = "", "", INPUT!I130)</f>
        <v/>
      </c>
      <c r="CZ103" t="str">
        <f>IF(INPUT!B130 = "", "", INPUT!B130)</f>
        <v/>
      </c>
      <c r="DA103" t="str">
        <f>IF(INPUT!B130 = "", "", DSS!BS103)</f>
        <v/>
      </c>
      <c r="DB103" t="str">
        <v/>
      </c>
      <c r="DC103" t="str">
        <v/>
      </c>
      <c r="DD103" t="str">
        <v/>
      </c>
      <c r="DE103" t="str">
        <v/>
      </c>
      <c r="DF103" s="59" t="str">
        <f>IF(INPUT!B130 = "", "",DB103+DF102)</f>
        <v/>
      </c>
      <c r="DG103" t="str">
        <f>IF(INPUT!B130 = "", "", DB103*DC103+DG102)</f>
        <v/>
      </c>
      <c r="DH103" t="str">
        <f>IF(INPUT!B130 = "", "", DD103+DH102)</f>
        <v/>
      </c>
      <c r="DI103" t="str">
        <f>IF(INPUT!B130 = "", "", DD103*DE103+DI102)</f>
        <v/>
      </c>
      <c r="DJ103" s="210" t="str">
        <f>IF(INPUT!B129 = "", "", DF102/MAX($DF$3:$DF$104))</f>
        <v/>
      </c>
      <c r="DK103" s="210" t="str">
        <f>IF(INPUT!B129 = "", "", DG102/MAX($DG$3:$DG$104))</f>
        <v/>
      </c>
      <c r="DL103" s="210" t="str">
        <f>IF(INPUT!B129 = "", "", DH102/MAX($DH$3:$DH$104))</f>
        <v/>
      </c>
      <c r="DM103" s="210" t="str">
        <f>IF(INPUT!B129 = "", "", DI102/MAX($DI$3:$DI$104))</f>
        <v/>
      </c>
      <c r="DN103" t="str">
        <f>IF(INPUT!B130 = "", "", (DJ104-DJ103)*(DK104+DK103)/2)</f>
        <v/>
      </c>
      <c r="DO103" t="str">
        <f>IF(INPUT!B130 = "", "", (DL104-DL103)*(DM104+DM103)/2)</f>
        <v/>
      </c>
      <c r="DQ103" s="310" t="str">
        <f>IF(INPUT!A130 = "", "", INPUT!B130)</f>
        <v/>
      </c>
      <c r="DR103" t="str">
        <f>IF(INPUT!A130 = "", "", OUTPUT!D104*OUTPUT!L104 +OUTPUT!E104*OUTPUT!N104)</f>
        <v/>
      </c>
      <c r="DS103" s="313" t="str">
        <v/>
      </c>
      <c r="DT103" s="313" t="str">
        <v/>
      </c>
      <c r="DU103" t="str">
        <f>IF(INPUT!A130 = "", "", DS103+DU102)</f>
        <v/>
      </c>
      <c r="DV103" t="str">
        <f>IF(INPUT!A130 = "", "", DS103*DT103+DV102)</f>
        <v/>
      </c>
      <c r="DW103" s="210" t="str">
        <f>IF(INPUT!A129 = "", "", DU102/MAX($DU$3:$DU$104))</f>
        <v/>
      </c>
      <c r="DX103" s="210" t="str">
        <f>IF(INPUT!B129 = "", "", DV102/MAX($DV$3:$DV$104))</f>
        <v/>
      </c>
      <c r="DY103" s="311" t="str">
        <f>IF(INPUT!A130 = "", "", (DW104-DW103) * (DX104+DX103) / 2 )</f>
        <v/>
      </c>
      <c r="EA103" s="310" t="str">
        <f>IF(INPUT!A130 = "", "", INPUT!B130)</f>
        <v/>
      </c>
      <c r="EB103" t="str">
        <f>IF(INPUT!A130 = "", "", OUTPUT!H104*OUTPUT!L104 + OUTPUT!I104*OUTPUT!R104)</f>
        <v/>
      </c>
      <c r="EC103" s="313" t="str">
        <v/>
      </c>
      <c r="ED103" s="313" t="str">
        <v/>
      </c>
      <c r="EE103" t="str">
        <f>IF(INPUT!A130 = "", "",EC103 +EE102)</f>
        <v/>
      </c>
      <c r="EF103" t="str">
        <f>IF(INPUT!A130 = "", "",EC103*ED103+EF102)</f>
        <v/>
      </c>
      <c r="EG103" s="210" t="str">
        <f>IF(INPUT!A129 = "", "", EE102/MAX($EE$3:$EE$104))</f>
        <v/>
      </c>
      <c r="EH103" s="210" t="str">
        <f>IF(INPUT!A129 = "", "", EF102/MAX($EF$3:$EF$104))</f>
        <v/>
      </c>
      <c r="EI103" s="311" t="str">
        <f>IF(INPUT!A130 = "", "", (EG104-EG103) * (EH104+EH103) / 2 )</f>
        <v/>
      </c>
      <c r="EK103" s="310" t="str">
        <f>IF(INPUT!A130 = "", "", OUTPUT!E104)</f>
        <v/>
      </c>
      <c r="EL103" t="str">
        <f>IF(INPUT!A130 = "", "", OUTPUT!N104)</f>
        <v/>
      </c>
      <c r="EM103" s="313" t="str">
        <v/>
      </c>
      <c r="EN103" s="313" t="str">
        <v/>
      </c>
      <c r="EO103" t="str">
        <f>IF(INPUT!A130 = "", "", EM103 + EO102)</f>
        <v/>
      </c>
      <c r="EP103" t="str">
        <f>IF(INPUT!A130 = "", "", EN103*EM103+EP102)</f>
        <v/>
      </c>
      <c r="EQ103" s="210" t="str">
        <f>IF(INPUT!A129 = "", "", EO102/MAX($EO$3:$EO$104))</f>
        <v/>
      </c>
      <c r="ER103" s="210" t="str">
        <f>IF(INPUT!A129 = "", "", EP102/MAX($EP$3:$EP$104))</f>
        <v/>
      </c>
      <c r="ES103" s="311" t="str">
        <f>IF(INPUT!A130 = "", "", (EQ104-EQ103) * (ER104+ER103) / 2 )</f>
        <v/>
      </c>
      <c r="EU103" s="310" t="str">
        <f>IF(INPUT!A130 = "", "", OUTPUT!I104)</f>
        <v/>
      </c>
      <c r="EV103" t="str">
        <f>IF(INPUT!A130 = "", "", OUTPUT!R104)</f>
        <v/>
      </c>
      <c r="EW103" s="313" t="str">
        <v/>
      </c>
      <c r="EX103" s="313" t="str">
        <v/>
      </c>
      <c r="EY103" t="str">
        <f>IF(INPUT!A130 = "", "", EW103 + EY102)</f>
        <v/>
      </c>
      <c r="EZ103" t="str">
        <f>IF(INPUT!A130 = "", "", EX103*EW103+EZ102)</f>
        <v/>
      </c>
      <c r="FA103" s="210" t="str">
        <f>IF(INPUT!A129 = "", "", EY102/MAX($EY$3:$EY$104))</f>
        <v/>
      </c>
      <c r="FB103" s="210" t="str">
        <f>IF(INPUT!A129 = "", "", EZ102/MAX($EZ$3:$EZ$104))</f>
        <v/>
      </c>
      <c r="FC103" s="311" t="str">
        <f>IF(INPUT!A130 = "", "", (FA104-FA103) * (FB104+FB103) / 2 )</f>
        <v/>
      </c>
      <c r="FE103" s="310" t="str">
        <f>IF(INPUT!A130 = "", "", OUTPUT!E104)</f>
        <v/>
      </c>
      <c r="FF103" t="str">
        <f>IF(INPUT!A130 = "", "", OUTPUT!L104)</f>
        <v/>
      </c>
      <c r="FG103" s="313" t="str">
        <v/>
      </c>
      <c r="FH103" s="313" t="str">
        <v/>
      </c>
      <c r="FI103" t="str">
        <f>IF(INPUT!A130 = "", "", FG103+FI102)</f>
        <v/>
      </c>
      <c r="FJ103" t="str">
        <f>IF(INPUT!A130 = "", "", FH103*FG103 + FJ102)</f>
        <v/>
      </c>
      <c r="FK103" s="210" t="str">
        <f>IF(INPUT!A129 = "", "", FI102/MAX($FI$3:$FI$103))</f>
        <v/>
      </c>
      <c r="FL103" s="210" t="str">
        <f>IF(INPUT!A129 = "", "", FJ102/MAX($FJ$3:$FJ$103))</f>
        <v/>
      </c>
      <c r="FM103" s="311" t="str">
        <f>IF(INPUT!A130 = "", "", (FK104-FK103) * (FL104+FL103) / 2 )</f>
        <v/>
      </c>
      <c r="FO103" s="310" t="str">
        <f>IF(INPUT!A130 = "", "", OUTPUT!I104)</f>
        <v/>
      </c>
      <c r="FP103" t="str">
        <f>IF(INPUT!A130 = "", "", OUTPUT!L104)</f>
        <v/>
      </c>
      <c r="FQ103" s="313" t="str">
        <v/>
      </c>
      <c r="FR103" s="313" t="str">
        <v/>
      </c>
      <c r="FS103" t="str">
        <f>IF(INPUT!A130 = "", "", FQ103+FS102)</f>
        <v/>
      </c>
      <c r="FT103" t="str">
        <f>IF(INPUT!A130 = "", "", FR103*FQ103 + FT102)</f>
        <v/>
      </c>
      <c r="FU103" s="210" t="str">
        <f>IF(INPUT!A129 = "", "", FS102/MAX($FS$3:$FS$104))</f>
        <v/>
      </c>
      <c r="FV103" s="210" t="str">
        <f>IF(INPUT!A129 = "", "", FT102/MAX($FT$3:$FT$104))</f>
        <v/>
      </c>
      <c r="FW103" s="311" t="str">
        <f>IF(INPUT!A130 = "", "", (FU104-FU103) * (FV104+FV103) / 2 )</f>
        <v/>
      </c>
      <c r="FY103" s="310" t="str">
        <f>IF(INPUT!A130 = "", "", OUTPUT!L104)</f>
        <v/>
      </c>
      <c r="FZ103" t="str">
        <f>IF(INPUT!A130 = "", "",  OUTPUT!N104 )</f>
        <v/>
      </c>
      <c r="GA103" t="str">
        <f>IF(INPUT!A130 = "", "",  OUTPUT!R104 )</f>
        <v/>
      </c>
      <c r="GB103" s="311" t="str">
        <f>IF(INPUT!A130 = "", "", OUTPUT!M104)</f>
        <v/>
      </c>
      <c r="GC103" t="str">
        <f>IF(INPUT!A130 = "", "", OUTPUT!E104*OUTPUT!L104)</f>
        <v/>
      </c>
      <c r="GD103" t="str">
        <f>IF(INPUT!A130 = "", "", OUTPUT!E104*OUTPUT!N104)</f>
        <v/>
      </c>
      <c r="GE103" s="311" t="str">
        <f>IF(INPUT!A130 = "", "", OUTPUT!E104*OUTPUT!M104)</f>
        <v/>
      </c>
      <c r="GF103" t="str">
        <f>IF(INPUT!A130 = "", "", OUTPUT!I104*OUTPUT!L104)</f>
        <v/>
      </c>
      <c r="GG103" t="str">
        <f>IF(INPUT!A130 = "", "", OUTPUT!I104*OUTPUT!R104)</f>
        <v/>
      </c>
      <c r="GH103" s="311" t="str">
        <f>IF(INPUT!A130 = "", "", OUTPUT!I104*OUTPUT!M104)</f>
        <v/>
      </c>
    </row>
    <row r="104" spans="32:282" s="35" customFormat="1" ht="15" thickBot="1" x14ac:dyDescent="0.4">
      <c r="AQ104" s="305" t="str">
        <f t="shared" ref="AQ104:AQ135" si="44">IF(OR(AP3=1,AP3=2), "new_"&amp;AF3&amp;"_TIER_"&amp;AL3, "")</f>
        <v>new_NA_1_TIER_2</v>
      </c>
      <c r="AR104" s="35" t="str">
        <f t="shared" si="34"/>
        <v>new_NA_1_TIER_2</v>
      </c>
      <c r="AT104" s="35">
        <f>IF(AR104="", "", AK3)</f>
        <v>35</v>
      </c>
      <c r="AV104" s="35">
        <f t="shared" ref="AV104:AV135" si="45">IF(AR104= "", "", AL3)</f>
        <v>2</v>
      </c>
      <c r="AW104" s="305"/>
      <c r="AX104" s="305" t="str">
        <f>IF(OR(AO3=1,AO3=2), "new_"&amp;AF3&amp;"_TIER_"&amp;AJ3, "")</f>
        <v>new_NA_1_TIER_1</v>
      </c>
      <c r="AY104" s="305" t="str">
        <f t="shared" si="38"/>
        <v>new_NA_1_TIER_1</v>
      </c>
      <c r="AZ104" s="306"/>
      <c r="BB104" s="35">
        <f>IF(AY104="", "", AI3)</f>
        <v>35</v>
      </c>
      <c r="BC104" s="306"/>
      <c r="BF104" s="35">
        <f>IF(AY104= "", "", AJ3)</f>
        <v>1</v>
      </c>
      <c r="CK104" s="113" t="str">
        <f>IF(INPUT!A131 = "", "", INPUT!A131)</f>
        <v/>
      </c>
      <c r="CL104" t="str">
        <f>IF(INPUT!A131 = "", "", DSS!S104)</f>
        <v/>
      </c>
      <c r="CM104" t="str">
        <f>IF(INPUT!A131 = "", "",MIN(DSS!F104:G104))</f>
        <v/>
      </c>
      <c r="CN104" t="str">
        <f>IF(INPUT!A131 = "", "",DSS!I104)</f>
        <v/>
      </c>
      <c r="CO104" t="str">
        <f>IF(INPUT!A131 = "", "",DSS!H104)</f>
        <v/>
      </c>
      <c r="CP104" s="112" t="str">
        <f>IF(INPUT!A131 = "", "",AVERAGE(DSS!J104:L104))</f>
        <v/>
      </c>
      <c r="CQ104" s="315"/>
      <c r="CR104" t="str">
        <f>IF(INPUT!A131 = "", "",DSS!T104)</f>
        <v/>
      </c>
      <c r="CS104" s="35">
        <v>5</v>
      </c>
      <c r="CT104" s="35">
        <v>5</v>
      </c>
      <c r="CU104" s="35">
        <v>5</v>
      </c>
      <c r="CV104" s="315">
        <v>5</v>
      </c>
      <c r="CX104" s="35" t="str">
        <f>IF(INPUT!B131 = "", "", INPUT!B131)</f>
        <v/>
      </c>
      <c r="CY104" s="35" t="str">
        <f>IF(INPUT!B131 = "", "", INPUT!I131)</f>
        <v/>
      </c>
      <c r="CZ104" s="35" t="str">
        <f>IF(INPUT!B131 = "", "", INPUT!B131)</f>
        <v/>
      </c>
      <c r="DA104" s="35" t="str">
        <f>IF(INPUT!B131 = "", "", DSS!BS104)</f>
        <v/>
      </c>
      <c r="DB104" s="35" t="str">
        <v/>
      </c>
      <c r="DC104" s="35" t="str">
        <v/>
      </c>
      <c r="DD104" s="35" t="str">
        <v/>
      </c>
      <c r="DE104" s="35" t="str">
        <v/>
      </c>
      <c r="DF104" s="329" t="str">
        <f>IF(INPUT!B131 = "", "",DB104+DF103)</f>
        <v/>
      </c>
      <c r="DG104" s="35" t="str">
        <f>IF(INPUT!B131 = "", "", DB104*DC104+DG103)</f>
        <v/>
      </c>
      <c r="DH104" s="35" t="str">
        <f>IF(INPUT!B131 = "", "", DD104+DH103)</f>
        <v/>
      </c>
      <c r="DI104" s="35" t="str">
        <f>IF(INPUT!B131 = "", "", DD104*DE104+DI103)</f>
        <v/>
      </c>
      <c r="DJ104" s="329" t="str">
        <f>IF(INPUT!B130 = "", "", DF103/MAX($DF$3:$DF$104))</f>
        <v/>
      </c>
      <c r="DK104" s="329" t="str">
        <f>IF(INPUT!B130 = "", "", DG103/MAX($DG$3:$DG$104))</f>
        <v/>
      </c>
      <c r="DL104" s="329" t="str">
        <f>IF(INPUT!B130 = "", "", DH103/MAX($DH$3:$DH$104))</f>
        <v/>
      </c>
      <c r="DM104" s="329" t="str">
        <f>IF(INPUT!B130 = "", "", DI103/MAX($DI$3:$DI$104))</f>
        <v/>
      </c>
      <c r="DN104" s="35" t="str">
        <f>IF(INPUT!B131 = "", "", (DJ105-DJ104)*(DK105+DK104)/2)</f>
        <v/>
      </c>
      <c r="DO104" s="35" t="str">
        <f>IF(INPUT!B131 = "", "", (DL105-DL104)*(DM105+DM104)/2)</f>
        <v/>
      </c>
      <c r="DW104" s="329"/>
      <c r="DX104" s="329"/>
      <c r="EG104" s="329"/>
      <c r="EH104" s="329"/>
      <c r="EQ104" s="329"/>
      <c r="ER104" s="329"/>
      <c r="FE104" s="717" t="s">
        <v>323</v>
      </c>
      <c r="FF104" s="718"/>
      <c r="FG104" s="718"/>
      <c r="FH104" s="718"/>
      <c r="FI104" s="718"/>
      <c r="FJ104" s="718"/>
      <c r="FK104" s="718"/>
      <c r="FL104" s="718"/>
      <c r="FM104" s="719"/>
      <c r="FO104" s="717" t="s">
        <v>324</v>
      </c>
      <c r="FP104" s="718"/>
      <c r="FQ104" s="718"/>
      <c r="FR104" s="718"/>
      <c r="FS104" s="718"/>
      <c r="FT104" s="718"/>
      <c r="FU104" s="718"/>
      <c r="FV104" s="718"/>
      <c r="FW104" s="719"/>
    </row>
    <row r="105" spans="32:282" x14ac:dyDescent="0.35">
      <c r="AQ105" s="180" t="str">
        <f t="shared" si="44"/>
        <v>new_NA_2_TIER_2</v>
      </c>
      <c r="AR105" s="180" t="str">
        <f t="shared" si="34"/>
        <v>new_NA_2_TIER_2</v>
      </c>
      <c r="AT105">
        <f t="shared" ref="AT105:AT168" si="46">IF(AR105="", "", AK4)</f>
        <v>19</v>
      </c>
      <c r="AV105">
        <f t="shared" si="45"/>
        <v>2</v>
      </c>
      <c r="AX105" s="180" t="str">
        <f t="shared" ref="AX105:AX168" si="47">IF(OR(AO4=1,AO4=2), "new_"&amp;AF4&amp;"_TIER_"&amp;AJ4, "")</f>
        <v>new_NA_2_TIER_1</v>
      </c>
      <c r="AY105" s="180" t="str">
        <f t="shared" si="38"/>
        <v>new_NA_2_TIER_1</v>
      </c>
      <c r="BB105" s="307">
        <f>IF(AY105="", "", AI4)</f>
        <v>19</v>
      </c>
      <c r="BF105">
        <f>IF(AY105= "", "", AJ4)</f>
        <v>1</v>
      </c>
      <c r="FE105" s="440" t="s">
        <v>282</v>
      </c>
      <c r="FF105" s="441" t="s">
        <v>325</v>
      </c>
      <c r="FG105" s="735" t="s">
        <v>297</v>
      </c>
      <c r="FH105" s="735"/>
      <c r="FI105" s="735" t="s">
        <v>298</v>
      </c>
      <c r="FJ105" s="735"/>
      <c r="FK105" s="736" t="s">
        <v>299</v>
      </c>
      <c r="FL105" s="736"/>
      <c r="FM105" s="442" t="s">
        <v>300</v>
      </c>
      <c r="FO105" s="440" t="s">
        <v>282</v>
      </c>
      <c r="FP105" s="441" t="s">
        <v>325</v>
      </c>
      <c r="FQ105" s="735" t="s">
        <v>297</v>
      </c>
      <c r="FR105" s="735"/>
      <c r="FS105" s="735" t="s">
        <v>298</v>
      </c>
      <c r="FT105" s="735"/>
      <c r="FU105" s="736" t="s">
        <v>299</v>
      </c>
      <c r="FV105" s="736"/>
      <c r="FW105" s="442" t="s">
        <v>300</v>
      </c>
      <c r="FY105" s="356" t="str" cm="1">
        <f t="array" ref="FY105:JV108">TRANSPOSE(FY2:GB103)</f>
        <v>ANTE</v>
      </c>
      <c r="FZ105" s="396">
        <v>0</v>
      </c>
      <c r="GA105" s="396">
        <v>0</v>
      </c>
      <c r="GB105" s="396">
        <v>0</v>
      </c>
      <c r="GC105" s="396">
        <v>0</v>
      </c>
      <c r="GD105" s="396">
        <v>0</v>
      </c>
      <c r="GE105" s="396">
        <v>0</v>
      </c>
      <c r="GF105" s="396">
        <v>0</v>
      </c>
      <c r="GG105" s="396">
        <v>0</v>
      </c>
      <c r="GH105" s="396">
        <v>0</v>
      </c>
      <c r="GI105" s="396">
        <v>0.12</v>
      </c>
      <c r="GJ105" s="396">
        <v>0.16800000000000001</v>
      </c>
      <c r="GK105" s="396">
        <v>0.02</v>
      </c>
      <c r="GL105" s="396">
        <v>0</v>
      </c>
      <c r="GM105" s="396">
        <v>0.06</v>
      </c>
      <c r="GN105" s="396">
        <v>0.11</v>
      </c>
      <c r="GO105" s="396">
        <v>0.1</v>
      </c>
      <c r="GP105" s="396">
        <v>0.314</v>
      </c>
      <c r="GQ105" s="396">
        <v>0.02</v>
      </c>
      <c r="GR105" s="396">
        <v>0.05</v>
      </c>
      <c r="GS105" s="396">
        <v>0</v>
      </c>
      <c r="GT105" s="396">
        <v>0.18</v>
      </c>
      <c r="GU105" s="396" t="str">
        <v/>
      </c>
      <c r="GV105" s="396" t="str">
        <v/>
      </c>
      <c r="GW105" s="396" t="str">
        <v/>
      </c>
      <c r="GX105" s="396" t="str">
        <v/>
      </c>
      <c r="GY105" s="396" t="str">
        <v/>
      </c>
      <c r="GZ105" s="396" t="str">
        <v/>
      </c>
      <c r="HA105" s="396" t="str">
        <v/>
      </c>
      <c r="HB105" s="396" t="str">
        <v/>
      </c>
      <c r="HC105" s="396" t="str">
        <v/>
      </c>
      <c r="HD105" s="396" t="str">
        <v/>
      </c>
      <c r="HE105" s="396" t="str">
        <v/>
      </c>
      <c r="HF105" s="396" t="str">
        <v/>
      </c>
      <c r="HG105" s="396" t="str">
        <v/>
      </c>
      <c r="HH105" s="396" t="str">
        <v/>
      </c>
      <c r="HI105" s="396" t="str">
        <v/>
      </c>
      <c r="HJ105" s="396" t="str">
        <v/>
      </c>
      <c r="HK105" s="396" t="str">
        <v/>
      </c>
      <c r="HL105" s="396" t="str">
        <v/>
      </c>
      <c r="HM105" s="396" t="str">
        <v/>
      </c>
      <c r="HN105" s="396" t="str">
        <v/>
      </c>
      <c r="HO105" s="396" t="str">
        <v/>
      </c>
      <c r="HP105" s="396" t="str">
        <v/>
      </c>
      <c r="HQ105" s="396" t="str">
        <v/>
      </c>
      <c r="HR105" s="396" t="str">
        <v/>
      </c>
      <c r="HS105" s="396" t="str">
        <v/>
      </c>
      <c r="HT105" s="396" t="str">
        <v/>
      </c>
      <c r="HU105" s="396" t="str">
        <v/>
      </c>
      <c r="HV105" s="396" t="str">
        <v/>
      </c>
      <c r="HW105" s="396" t="str">
        <v/>
      </c>
      <c r="HX105" s="396" t="str">
        <v/>
      </c>
      <c r="HY105" s="396" t="str">
        <v/>
      </c>
      <c r="HZ105" s="396" t="str">
        <v/>
      </c>
      <c r="IA105" s="396" t="str">
        <v/>
      </c>
      <c r="IB105" s="396" t="str">
        <v/>
      </c>
      <c r="IC105" s="396" t="str">
        <v/>
      </c>
      <c r="ID105" s="396" t="str">
        <v/>
      </c>
      <c r="IE105" s="396" t="str">
        <v/>
      </c>
      <c r="IF105" s="396" t="str">
        <v/>
      </c>
      <c r="IG105" s="396" t="str">
        <v/>
      </c>
      <c r="IH105" s="396" t="str">
        <v/>
      </c>
      <c r="II105" s="396" t="str">
        <v/>
      </c>
      <c r="IJ105" s="396" t="str">
        <v/>
      </c>
      <c r="IK105" s="396" t="str">
        <v/>
      </c>
      <c r="IL105" s="396" t="str">
        <v/>
      </c>
      <c r="IM105" s="396" t="str">
        <v/>
      </c>
      <c r="IN105" s="396" t="str">
        <v/>
      </c>
      <c r="IO105" s="396" t="str">
        <v/>
      </c>
      <c r="IP105" s="396" t="str">
        <v/>
      </c>
      <c r="IQ105" s="396" t="str">
        <v/>
      </c>
      <c r="IR105" s="396" t="str">
        <v/>
      </c>
      <c r="IS105" s="396" t="str">
        <v/>
      </c>
      <c r="IT105" s="396" t="str">
        <v/>
      </c>
      <c r="IU105" s="396" t="str">
        <v/>
      </c>
      <c r="IV105" s="396" t="str">
        <v/>
      </c>
      <c r="IW105" s="396" t="str">
        <v/>
      </c>
      <c r="IX105" s="396" t="str">
        <v/>
      </c>
      <c r="IY105" s="396" t="str">
        <v/>
      </c>
      <c r="IZ105" s="396" t="str">
        <v/>
      </c>
      <c r="JA105" s="396" t="str">
        <v/>
      </c>
      <c r="JB105" s="396" t="str">
        <v/>
      </c>
      <c r="JC105" s="396" t="str">
        <v/>
      </c>
      <c r="JD105" s="396" t="str">
        <v/>
      </c>
      <c r="JE105" s="396" t="str">
        <v/>
      </c>
      <c r="JF105" s="396" t="str">
        <v/>
      </c>
      <c r="JG105" s="396" t="str">
        <v/>
      </c>
      <c r="JH105" s="396" t="str">
        <v/>
      </c>
      <c r="JI105" s="396" t="str">
        <v/>
      </c>
      <c r="JJ105" s="396" t="str">
        <v/>
      </c>
      <c r="JK105" s="396" t="str">
        <v/>
      </c>
      <c r="JL105" s="396" t="str">
        <v/>
      </c>
      <c r="JM105" s="396" t="str">
        <v/>
      </c>
      <c r="JN105" s="396" t="str">
        <v/>
      </c>
      <c r="JO105" s="396" t="str">
        <v/>
      </c>
      <c r="JP105" s="396" t="str">
        <v/>
      </c>
      <c r="JQ105" s="396" t="str">
        <v/>
      </c>
      <c r="JR105" s="396" t="str">
        <v/>
      </c>
      <c r="JS105" s="396" t="str">
        <v/>
      </c>
      <c r="JT105" s="396" t="str">
        <v/>
      </c>
      <c r="JU105" s="396" t="str">
        <v/>
      </c>
      <c r="JV105" s="397" t="str">
        <v/>
      </c>
    </row>
    <row r="106" spans="32:282" x14ac:dyDescent="0.35">
      <c r="AQ106" s="180" t="str">
        <f t="shared" si="44"/>
        <v>new_NA_3_TIER_2</v>
      </c>
      <c r="AR106" s="180" t="str">
        <f t="shared" si="34"/>
        <v>new_NA_3_TIER_2</v>
      </c>
      <c r="AT106">
        <f t="shared" si="46"/>
        <v>34</v>
      </c>
      <c r="AV106">
        <f t="shared" si="45"/>
        <v>2</v>
      </c>
      <c r="AX106" s="180" t="str">
        <f t="shared" si="47"/>
        <v>new_NA_3_TIER_1</v>
      </c>
      <c r="AY106" s="180" t="str">
        <f t="shared" si="38"/>
        <v>new_NA_3_TIER_1</v>
      </c>
      <c r="BB106" s="307">
        <f t="shared" ref="BB106:BB169" si="48">IF(AY106="", "", AI5)</f>
        <v>34</v>
      </c>
      <c r="BF106">
        <f t="shared" ref="BF106:BF169" si="49">IF(AY106= "", "", AJ5)</f>
        <v>1</v>
      </c>
      <c r="FE106" s="310">
        <f>IF(INPUT!A30 = "", "", OUTPUT!E4)</f>
        <v>35</v>
      </c>
      <c r="FF106">
        <f>IF(INPUT!A30 = "", "", INPUT!I30)</f>
        <v>100</v>
      </c>
      <c r="FG106" cm="1">
        <f t="array" ref="FG106:FH206">_xlfn.SORTBY(FE106:FF206, FF106:FF206)</f>
        <v>35</v>
      </c>
      <c r="FH106">
        <v>100</v>
      </c>
      <c r="FI106">
        <f>IF(INPUT!A30 = "", "", FG106)</f>
        <v>35</v>
      </c>
      <c r="FJ106">
        <f>IF(INPUT!A30 = "", "", FH106*FG106)</f>
        <v>3500</v>
      </c>
      <c r="FK106" s="210">
        <v>0</v>
      </c>
      <c r="FL106" s="210">
        <v>0</v>
      </c>
      <c r="FM106" s="311">
        <f>IF(INPUT!A30 = "", "", (FK107-FK106) * (FL107+FL106) / 2 )</f>
        <v>4.3060085164060687E-2</v>
      </c>
      <c r="FO106" s="310">
        <f>IF(INPUT!A30 = "", "", OUTPUT!I4)</f>
        <v>35</v>
      </c>
      <c r="FP106">
        <f>IF(INPUT!A30 = "", "", INPUT!I30)</f>
        <v>100</v>
      </c>
      <c r="FQ106" cm="1">
        <f t="array" ref="FQ106:FR206">_xlfn.SORTBY(FO106:FP206, FP106:FP206)</f>
        <v>35</v>
      </c>
      <c r="FR106">
        <v>100</v>
      </c>
      <c r="FS106">
        <f>IF(INPUT!A30 = "", "", FQ106)</f>
        <v>35</v>
      </c>
      <c r="FT106">
        <f>IF(INPUT!A30 = "", "", FR106*FQ106)</f>
        <v>3500</v>
      </c>
      <c r="FU106" s="210">
        <v>0</v>
      </c>
      <c r="FV106" s="210">
        <v>0</v>
      </c>
      <c r="FW106" s="311">
        <f>IF(INPUT!A30 = "", "", (FU107-FU106) * (FV107+FV106) / 2 )</f>
        <v>4.3060085164060687E-2</v>
      </c>
      <c r="FY106" s="310" t="str">
        <v>POST PROJECT A</v>
      </c>
      <c r="FZ106">
        <v>2.9000000000000001E-2</v>
      </c>
      <c r="GA106">
        <v>4.7E-2</v>
      </c>
      <c r="GB106">
        <v>2.9000000000000001E-2</v>
      </c>
      <c r="GC106">
        <v>7.2999999999999995E-2</v>
      </c>
      <c r="GD106">
        <v>3.1E-2</v>
      </c>
      <c r="GE106">
        <v>0.17499999999999999</v>
      </c>
      <c r="GF106">
        <v>6.9000000000000006E-2</v>
      </c>
      <c r="GG106">
        <v>0.189</v>
      </c>
      <c r="GH106">
        <v>0.22900000000000001</v>
      </c>
      <c r="GI106">
        <v>0.30333333333333329</v>
      </c>
      <c r="GJ106">
        <v>0.34333333333333332</v>
      </c>
      <c r="GK106">
        <v>4.4999999999999998E-2</v>
      </c>
      <c r="GL106">
        <v>2.9000000000000001E-2</v>
      </c>
      <c r="GM106">
        <v>0.23533333333333334</v>
      </c>
      <c r="GN106">
        <v>0.28533333333333333</v>
      </c>
      <c r="GO106">
        <v>0.30333333333333329</v>
      </c>
      <c r="GP106">
        <v>0.47733333333333333</v>
      </c>
      <c r="GQ106">
        <v>3.5000000000000003E-2</v>
      </c>
      <c r="GR106">
        <v>6.0999999999999999E-2</v>
      </c>
      <c r="GS106">
        <v>2.9000000000000001E-2</v>
      </c>
      <c r="GT106">
        <v>0</v>
      </c>
      <c r="GU106" t="str">
        <v/>
      </c>
      <c r="GV106" t="str">
        <v/>
      </c>
      <c r="GW106" t="str">
        <v/>
      </c>
      <c r="GX106" t="str">
        <v/>
      </c>
      <c r="GY106" t="str">
        <v/>
      </c>
      <c r="GZ106" t="str">
        <v/>
      </c>
      <c r="HA106" t="str">
        <v/>
      </c>
      <c r="HB106" t="str">
        <v/>
      </c>
      <c r="HC106" t="str">
        <v/>
      </c>
      <c r="HD106" t="str">
        <v/>
      </c>
      <c r="HE106" t="str">
        <v/>
      </c>
      <c r="HF106" t="str">
        <v/>
      </c>
      <c r="HG106" t="str">
        <v/>
      </c>
      <c r="HH106" t="str">
        <v/>
      </c>
      <c r="HI106" t="str">
        <v/>
      </c>
      <c r="HJ106" t="str">
        <v/>
      </c>
      <c r="HK106" t="str">
        <v/>
      </c>
      <c r="HL106" t="str">
        <v/>
      </c>
      <c r="HM106" t="str">
        <v/>
      </c>
      <c r="HN106" t="str">
        <v/>
      </c>
      <c r="HO106" t="str">
        <v/>
      </c>
      <c r="HP106" t="str">
        <v/>
      </c>
      <c r="HQ106" t="str">
        <v/>
      </c>
      <c r="HR106" t="str">
        <v/>
      </c>
      <c r="HS106" t="str">
        <v/>
      </c>
      <c r="HT106" t="str">
        <v/>
      </c>
      <c r="HU106" t="str">
        <v/>
      </c>
      <c r="HV106" t="str">
        <v/>
      </c>
      <c r="HW106" t="str">
        <v/>
      </c>
      <c r="HX106" t="str">
        <v/>
      </c>
      <c r="HY106" t="str">
        <v/>
      </c>
      <c r="HZ106" t="str">
        <v/>
      </c>
      <c r="IA106" t="str">
        <v/>
      </c>
      <c r="IB106" t="str">
        <v/>
      </c>
      <c r="IC106" t="str">
        <v/>
      </c>
      <c r="ID106" t="str">
        <v/>
      </c>
      <c r="IE106" t="str">
        <v/>
      </c>
      <c r="IF106" t="str">
        <v/>
      </c>
      <c r="IG106" t="str">
        <v/>
      </c>
      <c r="IH106" t="str">
        <v/>
      </c>
      <c r="II106" t="str">
        <v/>
      </c>
      <c r="IJ106" t="str">
        <v/>
      </c>
      <c r="IK106" t="str">
        <v/>
      </c>
      <c r="IL106" t="str">
        <v/>
      </c>
      <c r="IM106" t="str">
        <v/>
      </c>
      <c r="IN106" t="str">
        <v/>
      </c>
      <c r="IO106" t="str">
        <v/>
      </c>
      <c r="IP106" t="str">
        <v/>
      </c>
      <c r="IQ106" t="str">
        <v/>
      </c>
      <c r="IR106" t="str">
        <v/>
      </c>
      <c r="IS106" t="str">
        <v/>
      </c>
      <c r="IT106" t="str">
        <v/>
      </c>
      <c r="IU106" t="str">
        <v/>
      </c>
      <c r="IV106" t="str">
        <v/>
      </c>
      <c r="IW106" t="str">
        <v/>
      </c>
      <c r="IX106" t="str">
        <v/>
      </c>
      <c r="IY106" t="str">
        <v/>
      </c>
      <c r="IZ106" t="str">
        <v/>
      </c>
      <c r="JA106" t="str">
        <v/>
      </c>
      <c r="JB106" t="str">
        <v/>
      </c>
      <c r="JC106" t="str">
        <v/>
      </c>
      <c r="JD106" t="str">
        <v/>
      </c>
      <c r="JE106" t="str">
        <v/>
      </c>
      <c r="JF106" t="str">
        <v/>
      </c>
      <c r="JG106" t="str">
        <v/>
      </c>
      <c r="JH106" t="str">
        <v/>
      </c>
      <c r="JI106" t="str">
        <v/>
      </c>
      <c r="JJ106" t="str">
        <v/>
      </c>
      <c r="JK106" t="str">
        <v/>
      </c>
      <c r="JL106" t="str">
        <v/>
      </c>
      <c r="JM106" t="str">
        <v/>
      </c>
      <c r="JN106" t="str">
        <v/>
      </c>
      <c r="JO106" t="str">
        <v/>
      </c>
      <c r="JP106" t="str">
        <v/>
      </c>
      <c r="JQ106" t="str">
        <v/>
      </c>
      <c r="JR106" t="str">
        <v/>
      </c>
      <c r="JS106" t="str">
        <v/>
      </c>
      <c r="JT106" t="str">
        <v/>
      </c>
      <c r="JU106" t="str">
        <v/>
      </c>
      <c r="JV106" s="311" t="str">
        <v/>
      </c>
    </row>
    <row r="107" spans="32:282" x14ac:dyDescent="0.35">
      <c r="AQ107" s="180" t="str">
        <f t="shared" si="44"/>
        <v>new_NA_4_TIER_1</v>
      </c>
      <c r="AR107" s="180" t="str">
        <f t="shared" si="34"/>
        <v>new_NA_4_TIER_1</v>
      </c>
      <c r="AT107">
        <f t="shared" si="46"/>
        <v>1</v>
      </c>
      <c r="AV107">
        <f t="shared" si="45"/>
        <v>1</v>
      </c>
      <c r="AX107" s="180" t="str">
        <f t="shared" si="47"/>
        <v>new_NA_4_TIER_1</v>
      </c>
      <c r="AY107" s="180" t="str">
        <f t="shared" si="38"/>
        <v>new_NA_4_TIER_1</v>
      </c>
      <c r="BB107" s="307">
        <f t="shared" si="48"/>
        <v>1</v>
      </c>
      <c r="BF107">
        <f t="shared" si="49"/>
        <v>1</v>
      </c>
      <c r="FE107" s="310">
        <f>IF(INPUT!A31 = "", "", OUTPUT!E5)</f>
        <v>19</v>
      </c>
      <c r="FF107">
        <f>IF(INPUT!A31 = "", "", INPUT!I31)</f>
        <v>100</v>
      </c>
      <c r="FG107">
        <v>19</v>
      </c>
      <c r="FH107">
        <v>100</v>
      </c>
      <c r="FI107">
        <f>IF(INPUT!A31 = "", "", FG107 +FI106)</f>
        <v>54</v>
      </c>
      <c r="FJ107">
        <f>IF(INPUT!A31 = "", "", FH107*FG107 +FJ106)</f>
        <v>5400</v>
      </c>
      <c r="FK107" s="210">
        <f>IF(INPUT!A30 = "", "", FI106/MAX($FI$106:$FI$206))</f>
        <v>0.29661016949152541</v>
      </c>
      <c r="FL107" s="210">
        <f>IF(INPUT!A30 = "", "", FJ106/MAX($FJ$106:$FJ$206))</f>
        <v>0.29034800282052348</v>
      </c>
      <c r="FM107" s="311">
        <f>IF(INPUT!A31 = "", "", (FK108-FK107) * (FL108+FL107) / 2 )</f>
        <v>5.9440493071368672E-2</v>
      </c>
      <c r="FO107" s="310">
        <f>IF(INPUT!A31 = "", "", OUTPUT!I5)</f>
        <v>19</v>
      </c>
      <c r="FP107">
        <f>IF(INPUT!A31 = "", "", INPUT!I31)</f>
        <v>100</v>
      </c>
      <c r="FQ107">
        <v>19</v>
      </c>
      <c r="FR107">
        <v>100</v>
      </c>
      <c r="FS107">
        <f>IF(INPUT!A31 = "", "", FQ107 +FS106)</f>
        <v>54</v>
      </c>
      <c r="FT107">
        <f>IF(INPUT!A31 = "", "", FR107*FQ107 +FT106)</f>
        <v>5400</v>
      </c>
      <c r="FU107" s="210">
        <f>IF(INPUT!A30 = "", "", FS106/MAX($FS$106:$FS$206))</f>
        <v>0.29661016949152541</v>
      </c>
      <c r="FV107" s="210">
        <f>IF(INPUT!A30 = "", "", FT106/MAX($FT$106:$FT$206))</f>
        <v>0.29034800282052348</v>
      </c>
      <c r="FW107" s="311">
        <f>IF(INPUT!A31 = "", "", (FU108-FU107) * (FV108+FV107) / 2 )</f>
        <v>5.9440493071368672E-2</v>
      </c>
      <c r="FY107" s="310" t="str">
        <v>POST PROJECT B</v>
      </c>
      <c r="FZ107">
        <v>0.21133333333333335</v>
      </c>
      <c r="GA107">
        <v>0.21133333333333335</v>
      </c>
      <c r="GB107">
        <v>0.20733333333333334</v>
      </c>
      <c r="GC107">
        <v>7.2999999999999995E-2</v>
      </c>
      <c r="GD107">
        <v>0.19933333333333333</v>
      </c>
      <c r="GE107">
        <v>0.17499999999999999</v>
      </c>
      <c r="GF107">
        <v>6.9000000000000006E-2</v>
      </c>
      <c r="GG107">
        <v>0.189</v>
      </c>
      <c r="GH107">
        <v>0.22900000000000001</v>
      </c>
      <c r="GI107">
        <v>0.90333333333333321</v>
      </c>
      <c r="GJ107">
        <v>0.94333333333333325</v>
      </c>
      <c r="GK107">
        <v>0.22333333333333336</v>
      </c>
      <c r="GL107">
        <v>0.21133333333333335</v>
      </c>
      <c r="GM107">
        <v>0.23533333333333334</v>
      </c>
      <c r="GN107">
        <v>0.88533333333333331</v>
      </c>
      <c r="GO107">
        <v>0.90333333333333321</v>
      </c>
      <c r="GP107">
        <v>1.0773333333333333</v>
      </c>
      <c r="GQ107">
        <v>0.20333333333333334</v>
      </c>
      <c r="GR107">
        <v>0.22533333333333333</v>
      </c>
      <c r="GS107">
        <v>0.21133333333333335</v>
      </c>
      <c r="GT107">
        <v>0</v>
      </c>
      <c r="GU107" t="str">
        <v/>
      </c>
      <c r="GV107" t="str">
        <v/>
      </c>
      <c r="GW107" t="str">
        <v/>
      </c>
      <c r="GX107" t="str">
        <v/>
      </c>
      <c r="GY107" t="str">
        <v/>
      </c>
      <c r="GZ107" t="str">
        <v/>
      </c>
      <c r="HA107" t="str">
        <v/>
      </c>
      <c r="HB107" t="str">
        <v/>
      </c>
      <c r="HC107" t="str">
        <v/>
      </c>
      <c r="HD107" t="str">
        <v/>
      </c>
      <c r="HE107" t="str">
        <v/>
      </c>
      <c r="HF107" t="str">
        <v/>
      </c>
      <c r="HG107" t="str">
        <v/>
      </c>
      <c r="HH107" t="str">
        <v/>
      </c>
      <c r="HI107" t="str">
        <v/>
      </c>
      <c r="HJ107" t="str">
        <v/>
      </c>
      <c r="HK107" t="str">
        <v/>
      </c>
      <c r="HL107" t="str">
        <v/>
      </c>
      <c r="HM107" t="str">
        <v/>
      </c>
      <c r="HN107" t="str">
        <v/>
      </c>
      <c r="HO107" t="str">
        <v/>
      </c>
      <c r="HP107" t="str">
        <v/>
      </c>
      <c r="HQ107" t="str">
        <v/>
      </c>
      <c r="HR107" t="str">
        <v/>
      </c>
      <c r="HS107" t="str">
        <v/>
      </c>
      <c r="HT107" t="str">
        <v/>
      </c>
      <c r="HU107" t="str">
        <v/>
      </c>
      <c r="HV107" t="str">
        <v/>
      </c>
      <c r="HW107" t="str">
        <v/>
      </c>
      <c r="HX107" t="str">
        <v/>
      </c>
      <c r="HY107" t="str">
        <v/>
      </c>
      <c r="HZ107" t="str">
        <v/>
      </c>
      <c r="IA107" t="str">
        <v/>
      </c>
      <c r="IB107" t="str">
        <v/>
      </c>
      <c r="IC107" t="str">
        <v/>
      </c>
      <c r="ID107" t="str">
        <v/>
      </c>
      <c r="IE107" t="str">
        <v/>
      </c>
      <c r="IF107" t="str">
        <v/>
      </c>
      <c r="IG107" t="str">
        <v/>
      </c>
      <c r="IH107" t="str">
        <v/>
      </c>
      <c r="II107" t="str">
        <v/>
      </c>
      <c r="IJ107" t="str">
        <v/>
      </c>
      <c r="IK107" t="str">
        <v/>
      </c>
      <c r="IL107" t="str">
        <v/>
      </c>
      <c r="IM107" t="str">
        <v/>
      </c>
      <c r="IN107" t="str">
        <v/>
      </c>
      <c r="IO107" t="str">
        <v/>
      </c>
      <c r="IP107" t="str">
        <v/>
      </c>
      <c r="IQ107" t="str">
        <v/>
      </c>
      <c r="IR107" t="str">
        <v/>
      </c>
      <c r="IS107" t="str">
        <v/>
      </c>
      <c r="IT107" t="str">
        <v/>
      </c>
      <c r="IU107" t="str">
        <v/>
      </c>
      <c r="IV107" t="str">
        <v/>
      </c>
      <c r="IW107" t="str">
        <v/>
      </c>
      <c r="IX107" t="str">
        <v/>
      </c>
      <c r="IY107" t="str">
        <v/>
      </c>
      <c r="IZ107" t="str">
        <v/>
      </c>
      <c r="JA107" t="str">
        <v/>
      </c>
      <c r="JB107" t="str">
        <v/>
      </c>
      <c r="JC107" t="str">
        <v/>
      </c>
      <c r="JD107" t="str">
        <v/>
      </c>
      <c r="JE107" t="str">
        <v/>
      </c>
      <c r="JF107" t="str">
        <v/>
      </c>
      <c r="JG107" t="str">
        <v/>
      </c>
      <c r="JH107" t="str">
        <v/>
      </c>
      <c r="JI107" t="str">
        <v/>
      </c>
      <c r="JJ107" t="str">
        <v/>
      </c>
      <c r="JK107" t="str">
        <v/>
      </c>
      <c r="JL107" t="str">
        <v/>
      </c>
      <c r="JM107" t="str">
        <v/>
      </c>
      <c r="JN107" t="str">
        <v/>
      </c>
      <c r="JO107" t="str">
        <v/>
      </c>
      <c r="JP107" t="str">
        <v/>
      </c>
      <c r="JQ107" t="str">
        <v/>
      </c>
      <c r="JR107" t="str">
        <v/>
      </c>
      <c r="JS107" t="str">
        <v/>
      </c>
      <c r="JT107" t="str">
        <v/>
      </c>
      <c r="JU107" t="str">
        <v/>
      </c>
      <c r="JV107" s="311" t="str">
        <v/>
      </c>
    </row>
    <row r="108" spans="32:282" ht="15" thickBot="1" x14ac:dyDescent="0.4">
      <c r="AQ108" s="180" t="str">
        <f t="shared" si="44"/>
        <v>new_NA_5_TIER_2</v>
      </c>
      <c r="AR108" s="180" t="str">
        <f t="shared" si="34"/>
        <v>new_NA_5_TIER_2</v>
      </c>
      <c r="AT108">
        <f t="shared" si="46"/>
        <v>5</v>
      </c>
      <c r="AV108">
        <f t="shared" si="45"/>
        <v>2</v>
      </c>
      <c r="AX108" s="180" t="str">
        <f t="shared" si="47"/>
        <v>new_NA_5_TIER_1</v>
      </c>
      <c r="AY108" s="180" t="str">
        <f t="shared" si="38"/>
        <v>new_NA_5_TIER_1</v>
      </c>
      <c r="BB108" s="307">
        <f t="shared" si="48"/>
        <v>5</v>
      </c>
      <c r="BF108">
        <f t="shared" si="49"/>
        <v>1</v>
      </c>
      <c r="FE108" s="310">
        <f>IF(INPUT!A32 = "", "", OUTPUT!E6)</f>
        <v>34</v>
      </c>
      <c r="FF108">
        <f>IF(INPUT!A32 = "", "", INPUT!I32)</f>
        <v>100</v>
      </c>
      <c r="FG108">
        <v>34</v>
      </c>
      <c r="FH108">
        <v>100</v>
      </c>
      <c r="FI108">
        <f>IF(INPUT!A32 = "", "", FG108 +FI107)</f>
        <v>88</v>
      </c>
      <c r="FJ108">
        <f>IF(INPUT!A32 = "", "", FH108*FG108 +FJ107)</f>
        <v>8800</v>
      </c>
      <c r="FK108" s="210">
        <f>IF(INPUT!A31 = "", "", FI107/MAX($FI$106:$FI$206))</f>
        <v>0.4576271186440678</v>
      </c>
      <c r="FL108" s="210">
        <f>IF(INPUT!A31 = "", "", FJ107/MAX($FJ$106:$FJ$206))</f>
        <v>0.44796549006595049</v>
      </c>
      <c r="FM108" s="311">
        <f>IF(INPUT!A32 = "", "", (FK109-FK108) * (FL109+FL108) / 2 )</f>
        <v>0.16970946218129387</v>
      </c>
      <c r="FO108" s="310">
        <f>IF(INPUT!A32 = "", "", OUTPUT!I6)</f>
        <v>34</v>
      </c>
      <c r="FP108">
        <f>IF(INPUT!A32 = "", "", INPUT!I32)</f>
        <v>100</v>
      </c>
      <c r="FQ108">
        <v>34</v>
      </c>
      <c r="FR108">
        <v>100</v>
      </c>
      <c r="FS108">
        <f>IF(INPUT!A32 = "", "", FQ108 +FS107)</f>
        <v>88</v>
      </c>
      <c r="FT108">
        <f>IF(INPUT!A32 = "", "", FR108*FQ108 +FT107)</f>
        <v>8800</v>
      </c>
      <c r="FU108" s="210">
        <f>IF(INPUT!A31 = "", "", FS107/MAX($FS$106:$FS$206))</f>
        <v>0.4576271186440678</v>
      </c>
      <c r="FV108" s="210">
        <f>IF(INPUT!A31 = "", "", FT107/MAX($FT$106:$FT$206))</f>
        <v>0.44796549006595049</v>
      </c>
      <c r="FW108" s="311">
        <f>IF(INPUT!A32 = "", "", (FU109-FU108) * (FV109+FV108) / 2 )</f>
        <v>0.16970946218129387</v>
      </c>
      <c r="FY108" s="312" t="str">
        <v>WTC</v>
      </c>
      <c r="FZ108" s="313">
        <v>0.17921146953405018</v>
      </c>
      <c r="GA108" s="313">
        <v>0.17921146953405018</v>
      </c>
      <c r="GB108" s="313">
        <v>0.17921146953405018</v>
      </c>
      <c r="GC108" s="313">
        <v>0.17921146953405018</v>
      </c>
      <c r="GD108" s="313">
        <v>0.17921146953405018</v>
      </c>
      <c r="GE108" s="313">
        <v>0.17921146953405018</v>
      </c>
      <c r="GF108" s="313">
        <v>0.17921146953405018</v>
      </c>
      <c r="GG108" s="313">
        <v>0.17921146953405018</v>
      </c>
      <c r="GH108" s="313">
        <v>0.17921146953405018</v>
      </c>
      <c r="GI108" s="313">
        <v>0.41812499999999991</v>
      </c>
      <c r="GJ108" s="313">
        <v>0.48781250000000009</v>
      </c>
      <c r="GK108" s="313">
        <v>8.7109375000000003E-2</v>
      </c>
      <c r="GL108" s="313">
        <v>0</v>
      </c>
      <c r="GM108" s="313">
        <v>0.20906249999999996</v>
      </c>
      <c r="GN108" s="313">
        <v>0.31940104166666666</v>
      </c>
      <c r="GO108" s="313">
        <v>0.359375</v>
      </c>
      <c r="GP108" s="313">
        <v>0.9403645833333335</v>
      </c>
      <c r="GQ108" s="313">
        <v>8.984375E-2</v>
      </c>
      <c r="GR108" s="313">
        <v>0.1796875</v>
      </c>
      <c r="GS108" s="313">
        <v>0</v>
      </c>
      <c r="GT108" s="313">
        <v>4.7180616740088104E-2</v>
      </c>
      <c r="GU108" s="313" t="str">
        <v/>
      </c>
      <c r="GV108" s="313" t="str">
        <v/>
      </c>
      <c r="GW108" s="313" t="str">
        <v/>
      </c>
      <c r="GX108" s="313" t="str">
        <v/>
      </c>
      <c r="GY108" s="313" t="str">
        <v/>
      </c>
      <c r="GZ108" s="313" t="str">
        <v/>
      </c>
      <c r="HA108" s="313" t="str">
        <v/>
      </c>
      <c r="HB108" s="313" t="str">
        <v/>
      </c>
      <c r="HC108" s="313" t="str">
        <v/>
      </c>
      <c r="HD108" s="313" t="str">
        <v/>
      </c>
      <c r="HE108" s="313" t="str">
        <v/>
      </c>
      <c r="HF108" s="313" t="str">
        <v/>
      </c>
      <c r="HG108" s="313" t="str">
        <v/>
      </c>
      <c r="HH108" s="313" t="str">
        <v/>
      </c>
      <c r="HI108" s="313" t="str">
        <v/>
      </c>
      <c r="HJ108" s="313" t="str">
        <v/>
      </c>
      <c r="HK108" s="313" t="str">
        <v/>
      </c>
      <c r="HL108" s="313" t="str">
        <v/>
      </c>
      <c r="HM108" s="313" t="str">
        <v/>
      </c>
      <c r="HN108" s="313" t="str">
        <v/>
      </c>
      <c r="HO108" s="313" t="str">
        <v/>
      </c>
      <c r="HP108" s="313" t="str">
        <v/>
      </c>
      <c r="HQ108" s="313" t="str">
        <v/>
      </c>
      <c r="HR108" s="313" t="str">
        <v/>
      </c>
      <c r="HS108" s="313" t="str">
        <v/>
      </c>
      <c r="HT108" s="313" t="str">
        <v/>
      </c>
      <c r="HU108" s="313" t="str">
        <v/>
      </c>
      <c r="HV108" s="313" t="str">
        <v/>
      </c>
      <c r="HW108" s="313" t="str">
        <v/>
      </c>
      <c r="HX108" s="313" t="str">
        <v/>
      </c>
      <c r="HY108" s="313" t="str">
        <v/>
      </c>
      <c r="HZ108" s="313" t="str">
        <v/>
      </c>
      <c r="IA108" s="313" t="str">
        <v/>
      </c>
      <c r="IB108" s="313" t="str">
        <v/>
      </c>
      <c r="IC108" s="313" t="str">
        <v/>
      </c>
      <c r="ID108" s="313" t="str">
        <v/>
      </c>
      <c r="IE108" s="313" t="str">
        <v/>
      </c>
      <c r="IF108" s="313" t="str">
        <v/>
      </c>
      <c r="IG108" s="313" t="str">
        <v/>
      </c>
      <c r="IH108" s="313" t="str">
        <v/>
      </c>
      <c r="II108" s="313" t="str">
        <v/>
      </c>
      <c r="IJ108" s="313" t="str">
        <v/>
      </c>
      <c r="IK108" s="313" t="str">
        <v/>
      </c>
      <c r="IL108" s="313" t="str">
        <v/>
      </c>
      <c r="IM108" s="313" t="str">
        <v/>
      </c>
      <c r="IN108" s="313" t="str">
        <v/>
      </c>
      <c r="IO108" s="313" t="str">
        <v/>
      </c>
      <c r="IP108" s="313" t="str">
        <v/>
      </c>
      <c r="IQ108" s="313" t="str">
        <v/>
      </c>
      <c r="IR108" s="313" t="str">
        <v/>
      </c>
      <c r="IS108" s="313" t="str">
        <v/>
      </c>
      <c r="IT108" s="313" t="str">
        <v/>
      </c>
      <c r="IU108" s="313" t="str">
        <v/>
      </c>
      <c r="IV108" s="313" t="str">
        <v/>
      </c>
      <c r="IW108" s="313" t="str">
        <v/>
      </c>
      <c r="IX108" s="313" t="str">
        <v/>
      </c>
      <c r="IY108" s="313" t="str">
        <v/>
      </c>
      <c r="IZ108" s="313" t="str">
        <v/>
      </c>
      <c r="JA108" s="313" t="str">
        <v/>
      </c>
      <c r="JB108" s="313" t="str">
        <v/>
      </c>
      <c r="JC108" s="313" t="str">
        <v/>
      </c>
      <c r="JD108" s="313" t="str">
        <v/>
      </c>
      <c r="JE108" s="313" t="str">
        <v/>
      </c>
      <c r="JF108" s="313" t="str">
        <v/>
      </c>
      <c r="JG108" s="313" t="str">
        <v/>
      </c>
      <c r="JH108" s="313" t="str">
        <v/>
      </c>
      <c r="JI108" s="313" t="str">
        <v/>
      </c>
      <c r="JJ108" s="313" t="str">
        <v/>
      </c>
      <c r="JK108" s="313" t="str">
        <v/>
      </c>
      <c r="JL108" s="313" t="str">
        <v/>
      </c>
      <c r="JM108" s="313" t="str">
        <v/>
      </c>
      <c r="JN108" s="313" t="str">
        <v/>
      </c>
      <c r="JO108" s="313" t="str">
        <v/>
      </c>
      <c r="JP108" s="313" t="str">
        <v/>
      </c>
      <c r="JQ108" s="313" t="str">
        <v/>
      </c>
      <c r="JR108" s="313" t="str">
        <v/>
      </c>
      <c r="JS108" s="313" t="str">
        <v/>
      </c>
      <c r="JT108" s="313" t="str">
        <v/>
      </c>
      <c r="JU108" s="313" t="str">
        <v/>
      </c>
      <c r="JV108" s="314" t="str">
        <v/>
      </c>
    </row>
    <row r="109" spans="32:282" x14ac:dyDescent="0.35">
      <c r="AQ109" s="180" t="str">
        <f t="shared" si="44"/>
        <v>new_NA_6_TIER_1</v>
      </c>
      <c r="AR109" s="180" t="str">
        <f t="shared" si="34"/>
        <v>new_NA_6_TIER_1</v>
      </c>
      <c r="AT109">
        <f t="shared" si="46"/>
        <v>1</v>
      </c>
      <c r="AV109">
        <f t="shared" si="45"/>
        <v>1</v>
      </c>
      <c r="AX109" s="180" t="str">
        <f t="shared" si="47"/>
        <v>new_NA_6_TIER_1</v>
      </c>
      <c r="AY109" s="180" t="str">
        <f t="shared" si="38"/>
        <v>new_NA_6_TIER_1</v>
      </c>
      <c r="BB109" s="307">
        <f t="shared" si="48"/>
        <v>1</v>
      </c>
      <c r="BF109">
        <f t="shared" si="49"/>
        <v>1</v>
      </c>
      <c r="FE109" s="310">
        <f>IF(INPUT!A33 = "", "", OUTPUT!E7)</f>
        <v>1</v>
      </c>
      <c r="FF109">
        <f>IF(INPUT!A33 = "", "", INPUT!I33)</f>
        <v>100</v>
      </c>
      <c r="FG109">
        <v>1</v>
      </c>
      <c r="FH109">
        <v>100</v>
      </c>
      <c r="FI109">
        <f>IF(INPUT!A33 = "", "", FG109 +FI108)</f>
        <v>89</v>
      </c>
      <c r="FJ109">
        <f>IF(INPUT!A33 = "", "", FH109*FG109 +FJ108)</f>
        <v>8900</v>
      </c>
      <c r="FK109" s="210">
        <f>IF(INPUT!A32 = "", "", FI108/MAX($FI$106:$FI$206))</f>
        <v>0.74576271186440679</v>
      </c>
      <c r="FL109" s="210">
        <f>IF(INPUT!A32 = "", "", FJ108/MAX($FJ$106:$FJ$206))</f>
        <v>0.73001783566303036</v>
      </c>
      <c r="FM109" s="311">
        <f>IF(INPUT!A33 = "", "", (FK110-FK109) * (FL110+FL109) / 2 )</f>
        <v>6.2217429175826285E-3</v>
      </c>
      <c r="FO109" s="310">
        <f>IF(INPUT!A33 = "", "", OUTPUT!I7)</f>
        <v>1</v>
      </c>
      <c r="FP109">
        <f>IF(INPUT!A33 = "", "", INPUT!I33)</f>
        <v>100</v>
      </c>
      <c r="FQ109">
        <v>1</v>
      </c>
      <c r="FR109">
        <v>100</v>
      </c>
      <c r="FS109">
        <f>IF(INPUT!A33 = "", "", FQ109 +FS108)</f>
        <v>89</v>
      </c>
      <c r="FT109">
        <f>IF(INPUT!A33 = "", "", FR109*FQ109 +FT108)</f>
        <v>8900</v>
      </c>
      <c r="FU109" s="210">
        <f>IF(INPUT!A32 = "", "", FS108/MAX($FS$106:$FS$206))</f>
        <v>0.74576271186440679</v>
      </c>
      <c r="FV109" s="210">
        <f>IF(INPUT!A32 = "", "", FT108/MAX($FT$106:$FT$206))</f>
        <v>0.73001783566303036</v>
      </c>
      <c r="FW109" s="311">
        <f>IF(INPUT!A33 = "", "", (FU110-FU109) * (FV110+FV109) / 2 )</f>
        <v>6.2217429175826285E-3</v>
      </c>
    </row>
    <row r="110" spans="32:282" x14ac:dyDescent="0.35">
      <c r="AQ110" s="180" t="str">
        <f t="shared" si="44"/>
        <v>new_NA_7_TIER_1</v>
      </c>
      <c r="AR110" s="180" t="str">
        <f>IF(AQ110=0,"",AQ110)</f>
        <v>new_NA_7_TIER_1</v>
      </c>
      <c r="AT110">
        <f t="shared" si="46"/>
        <v>1</v>
      </c>
      <c r="AV110">
        <f t="shared" si="45"/>
        <v>1</v>
      </c>
      <c r="AX110" s="180" t="str">
        <f t="shared" si="47"/>
        <v>new_NA_7_TIER_1</v>
      </c>
      <c r="AY110" s="180" t="str">
        <f t="shared" si="38"/>
        <v>new_NA_7_TIER_1</v>
      </c>
      <c r="BB110" s="307">
        <f t="shared" si="48"/>
        <v>1</v>
      </c>
      <c r="BF110">
        <f t="shared" si="49"/>
        <v>1</v>
      </c>
      <c r="FE110" s="310">
        <f>IF(INPUT!A34 = "", "", OUTPUT!E8)</f>
        <v>5</v>
      </c>
      <c r="FF110">
        <f>IF(INPUT!A34 = "", "", INPUT!I34)</f>
        <v>100</v>
      </c>
      <c r="FG110">
        <v>5</v>
      </c>
      <c r="FH110">
        <v>100</v>
      </c>
      <c r="FI110">
        <f>IF(INPUT!A34 = "", "", FG110 +FI109)</f>
        <v>94</v>
      </c>
      <c r="FJ110">
        <f>IF(INPUT!A34 = "", "", FH110*FG110 +FJ109)</f>
        <v>9400</v>
      </c>
      <c r="FK110" s="210">
        <f>IF(INPUT!A33 = "", "", FI109/MAX($FI$106:$FI$206))</f>
        <v>0.75423728813559321</v>
      </c>
      <c r="FL110" s="210">
        <f>IF(INPUT!A33 = "", "", FJ109/MAX($FJ$106:$FJ$206))</f>
        <v>0.73831349288647397</v>
      </c>
      <c r="FM110" s="311">
        <f>IF(INPUT!A34 = "", "", (FK111-FK110) * (FL111+FL110) / 2 )</f>
        <v>3.2163247285808591E-2</v>
      </c>
      <c r="FO110" s="310">
        <f>IF(INPUT!A34 = "", "", OUTPUT!I8)</f>
        <v>5</v>
      </c>
      <c r="FP110">
        <f>IF(INPUT!A34 = "", "", INPUT!I34)</f>
        <v>100</v>
      </c>
      <c r="FQ110">
        <v>5</v>
      </c>
      <c r="FR110">
        <v>100</v>
      </c>
      <c r="FS110">
        <f>IF(INPUT!A34 = "", "", FQ110 +FS109)</f>
        <v>94</v>
      </c>
      <c r="FT110">
        <f>IF(INPUT!A34 = "", "", FR110*FQ110 +FT109)</f>
        <v>9400</v>
      </c>
      <c r="FU110" s="210">
        <f>IF(INPUT!A33 = "", "", FS109/MAX($FS$106:$FS$206))</f>
        <v>0.75423728813559321</v>
      </c>
      <c r="FV110" s="210">
        <f>IF(INPUT!A33 = "", "", FT109/MAX($FT$106:$FT$206))</f>
        <v>0.73831349288647397</v>
      </c>
      <c r="FW110" s="311">
        <f>IF(INPUT!A34 = "", "", (FU111-FU110) * (FV111+FV110) / 2 )</f>
        <v>3.2163247285808591E-2</v>
      </c>
    </row>
    <row r="111" spans="32:282" x14ac:dyDescent="0.35">
      <c r="AQ111" s="180" t="str">
        <f t="shared" si="44"/>
        <v>new_NA_8_TIER_1</v>
      </c>
      <c r="AR111" s="180" t="str">
        <f t="shared" si="34"/>
        <v>new_NA_8_TIER_1</v>
      </c>
      <c r="AT111">
        <f t="shared" si="46"/>
        <v>1</v>
      </c>
      <c r="AV111">
        <f t="shared" si="45"/>
        <v>1</v>
      </c>
      <c r="AX111" s="180" t="str">
        <f t="shared" si="47"/>
        <v>new_NA_8_TIER_1</v>
      </c>
      <c r="AY111" s="180" t="str">
        <f t="shared" si="38"/>
        <v>new_NA_8_TIER_1</v>
      </c>
      <c r="BB111" s="307">
        <f t="shared" si="48"/>
        <v>1</v>
      </c>
      <c r="BF111">
        <f t="shared" si="49"/>
        <v>1</v>
      </c>
      <c r="FE111" s="310">
        <f>IF(INPUT!A35 = "", "", OUTPUT!E9)</f>
        <v>1</v>
      </c>
      <c r="FF111">
        <f>IF(INPUT!A35 = "", "", INPUT!I35)</f>
        <v>100</v>
      </c>
      <c r="FG111">
        <v>1</v>
      </c>
      <c r="FH111">
        <v>100</v>
      </c>
      <c r="FI111">
        <f>IF(INPUT!A35 = "", "", FG111 +FI110)</f>
        <v>95</v>
      </c>
      <c r="FJ111">
        <f>IF(INPUT!A35 = "", "", FH111*FG111 +FJ110)</f>
        <v>9500</v>
      </c>
      <c r="FK111" s="210">
        <f>IF(INPUT!A34 = "", "", FI110/MAX($FI$106:$FI$206))</f>
        <v>0.79661016949152541</v>
      </c>
      <c r="FL111" s="210">
        <f>IF(INPUT!A34 = "", "", FJ110/MAX($FJ$106:$FJ$206))</f>
        <v>0.77979177900369157</v>
      </c>
      <c r="FM111" s="311">
        <f>IF(INPUT!A35 = "", "", (FK112-FK111) * (FL112+FL111) / 2 )</f>
        <v>6.643555996740773E-3</v>
      </c>
      <c r="FO111" s="310">
        <f>IF(INPUT!A35 = "", "", OUTPUT!I9)</f>
        <v>1</v>
      </c>
      <c r="FP111">
        <f>IF(INPUT!A35 = "", "", INPUT!I35)</f>
        <v>100</v>
      </c>
      <c r="FQ111">
        <v>1</v>
      </c>
      <c r="FR111">
        <v>100</v>
      </c>
      <c r="FS111">
        <f>IF(INPUT!A35 = "", "", FQ111 +FS110)</f>
        <v>95</v>
      </c>
      <c r="FT111">
        <f>IF(INPUT!A35 = "", "", FR111*FQ111 +FT110)</f>
        <v>9500</v>
      </c>
      <c r="FU111" s="210">
        <f>IF(INPUT!A34 = "", "", FS110/MAX($FS$106:$FS$206))</f>
        <v>0.79661016949152541</v>
      </c>
      <c r="FV111" s="210">
        <f>IF(INPUT!A34 = "", "", FT110/MAX($FT$106:$FT$206))</f>
        <v>0.77979177900369157</v>
      </c>
      <c r="FW111" s="311">
        <f>IF(INPUT!A35 = "", "", (FU112-FU111) * (FV112+FV111) / 2 )</f>
        <v>6.643555996740773E-3</v>
      </c>
    </row>
    <row r="112" spans="32:282" x14ac:dyDescent="0.35">
      <c r="AQ112" s="180" t="str">
        <f t="shared" si="44"/>
        <v>new_NA_9_TIER_1</v>
      </c>
      <c r="AR112" s="180" t="str">
        <f t="shared" si="34"/>
        <v>new_NA_9_TIER_1</v>
      </c>
      <c r="AT112">
        <f t="shared" si="46"/>
        <v>1</v>
      </c>
      <c r="AV112">
        <f t="shared" si="45"/>
        <v>1</v>
      </c>
      <c r="AX112" s="180" t="str">
        <f t="shared" si="47"/>
        <v>new_NA_9_TIER_1</v>
      </c>
      <c r="AY112" s="180" t="str">
        <f t="shared" si="38"/>
        <v>new_NA_9_TIER_1</v>
      </c>
      <c r="BB112" s="307">
        <f t="shared" si="48"/>
        <v>1</v>
      </c>
      <c r="BF112">
        <f t="shared" si="49"/>
        <v>1</v>
      </c>
      <c r="FE112" s="310">
        <f>IF(INPUT!A36 = "", "", OUTPUT!E10)</f>
        <v>1</v>
      </c>
      <c r="FF112">
        <f>IF(INPUT!A36 = "", "", INPUT!I36)</f>
        <v>100</v>
      </c>
      <c r="FG112">
        <v>1</v>
      </c>
      <c r="FH112">
        <v>100</v>
      </c>
      <c r="FI112">
        <f>IF(INPUT!A36 = "", "", FG112 +FI111)</f>
        <v>96</v>
      </c>
      <c r="FJ112">
        <f>IF(INPUT!A36 = "", "", FH112*FG112 +FJ111)</f>
        <v>9600</v>
      </c>
      <c r="FK112" s="210">
        <f>IF(INPUT!A35 = "", "", FI111/MAX($FI$106:$FI$206))</f>
        <v>0.80508474576271183</v>
      </c>
      <c r="FL112" s="210">
        <f>IF(INPUT!A35 = "", "", FJ111/MAX($FJ$106:$FJ$206))</f>
        <v>0.78808743622713506</v>
      </c>
      <c r="FM112" s="311">
        <f>IF(INPUT!A36 = "", "", (FK113-FK112) * (FL113+FL112) / 2 )</f>
        <v>6.7138581766005524E-3</v>
      </c>
      <c r="FO112" s="310">
        <f>IF(INPUT!A36 = "", "", OUTPUT!I10)</f>
        <v>1</v>
      </c>
      <c r="FP112">
        <f>IF(INPUT!A36 = "", "", INPUT!I36)</f>
        <v>100</v>
      </c>
      <c r="FQ112">
        <v>1</v>
      </c>
      <c r="FR112">
        <v>100</v>
      </c>
      <c r="FS112">
        <f>IF(INPUT!A36 = "", "", FQ112 +FS111)</f>
        <v>96</v>
      </c>
      <c r="FT112">
        <f>IF(INPUT!A36 = "", "", FR112*FQ112 +FT111)</f>
        <v>9600</v>
      </c>
      <c r="FU112" s="210">
        <f>IF(INPUT!A35 = "", "", FS111/MAX($FS$106:$FS$206))</f>
        <v>0.80508474576271183</v>
      </c>
      <c r="FV112" s="210">
        <f>IF(INPUT!A35 = "", "", FT111/MAX($FT$106:$FT$206))</f>
        <v>0.78808743622713506</v>
      </c>
      <c r="FW112" s="311">
        <f>IF(INPUT!A36 = "", "", (FU113-FU112) * (FV113+FV112) / 2 )</f>
        <v>6.7138581766005524E-3</v>
      </c>
    </row>
    <row r="113" spans="43:179" x14ac:dyDescent="0.35">
      <c r="AQ113" s="180" t="str">
        <f t="shared" si="44"/>
        <v>new_SHD_1_TIER_2</v>
      </c>
      <c r="AR113" s="180" t="str">
        <f t="shared" si="34"/>
        <v>new_SHD_1_TIER_2</v>
      </c>
      <c r="AT113">
        <f t="shared" si="46"/>
        <v>1</v>
      </c>
      <c r="AV113">
        <f t="shared" si="45"/>
        <v>2</v>
      </c>
      <c r="AX113" s="180" t="str">
        <f t="shared" si="47"/>
        <v>new_SHD_1_TIER_2</v>
      </c>
      <c r="AY113" s="180" t="str">
        <f t="shared" si="38"/>
        <v>new_SHD_1_TIER_2</v>
      </c>
      <c r="BB113" s="307">
        <f t="shared" si="48"/>
        <v>1</v>
      </c>
      <c r="BF113">
        <f t="shared" si="49"/>
        <v>2</v>
      </c>
      <c r="FE113" s="310">
        <f>IF(INPUT!A37 = "", "", OUTPUT!E11)</f>
        <v>1</v>
      </c>
      <c r="FF113">
        <f>IF(INPUT!A37 = "", "", INPUT!I37)</f>
        <v>100</v>
      </c>
      <c r="FG113">
        <v>1</v>
      </c>
      <c r="FH113">
        <v>100</v>
      </c>
      <c r="FI113">
        <f>IF(INPUT!A37 = "", "", FG113 +FI112)</f>
        <v>97</v>
      </c>
      <c r="FJ113">
        <f>IF(INPUT!A37 = "", "", FH113*FG113 +FJ112)</f>
        <v>9700</v>
      </c>
      <c r="FK113" s="210">
        <f>IF(INPUT!A36 = "", "", FI112/MAX($FI$106:$FI$206))</f>
        <v>0.81355932203389836</v>
      </c>
      <c r="FL113" s="210">
        <f>IF(INPUT!A36 = "", "", FJ112/MAX($FJ$106:$FJ$206))</f>
        <v>0.79638309345057867</v>
      </c>
      <c r="FM113" s="311">
        <f>IF(INPUT!A37 = "", "", (FK114-FK113) * (FL114+FL113) / 2 )</f>
        <v>6.7841603564601557E-3</v>
      </c>
      <c r="FO113" s="310">
        <f>IF(INPUT!A37 = "", "", OUTPUT!I11)</f>
        <v>1</v>
      </c>
      <c r="FP113">
        <f>IF(INPUT!A37 = "", "", INPUT!I37)</f>
        <v>100</v>
      </c>
      <c r="FQ113">
        <v>1</v>
      </c>
      <c r="FR113">
        <v>100</v>
      </c>
      <c r="FS113">
        <f>IF(INPUT!A37 = "", "", FQ113 +FS112)</f>
        <v>97</v>
      </c>
      <c r="FT113">
        <f>IF(INPUT!A37 = "", "", FR113*FQ113 +FT112)</f>
        <v>9700</v>
      </c>
      <c r="FU113" s="210">
        <f>IF(INPUT!A36 = "", "", FS112/MAX($FS$106:$FS$206))</f>
        <v>0.81355932203389836</v>
      </c>
      <c r="FV113" s="210">
        <f>IF(INPUT!A36 = "", "", FT112/MAX($FT$106:$FT$206))</f>
        <v>0.79638309345057867</v>
      </c>
      <c r="FW113" s="311">
        <f>IF(INPUT!A37 = "", "", (FU114-FU113) * (FV114+FV113) / 2 )</f>
        <v>6.7841603564601557E-3</v>
      </c>
    </row>
    <row r="114" spans="43:179" x14ac:dyDescent="0.35">
      <c r="AQ114" s="180" t="str">
        <f t="shared" si="44"/>
        <v>new_SHD_2_TIER_2</v>
      </c>
      <c r="AR114" s="180" t="str">
        <f t="shared" si="34"/>
        <v>new_SHD_2_TIER_2</v>
      </c>
      <c r="AT114">
        <f t="shared" si="46"/>
        <v>1</v>
      </c>
      <c r="AV114">
        <f t="shared" si="45"/>
        <v>2</v>
      </c>
      <c r="AX114" s="180" t="str">
        <f t="shared" si="47"/>
        <v>new_SHD_2_TIER_2</v>
      </c>
      <c r="AY114" s="180" t="str">
        <f t="shared" si="38"/>
        <v>new_SHD_2_TIER_2</v>
      </c>
      <c r="BB114" s="307">
        <f t="shared" si="48"/>
        <v>1</v>
      </c>
      <c r="BF114">
        <f t="shared" si="49"/>
        <v>2</v>
      </c>
      <c r="FE114" s="310">
        <f>IF(INPUT!A38 = "", "", OUTPUT!E12)</f>
        <v>1</v>
      </c>
      <c r="FF114">
        <f>IF(INPUT!A38 = "", "", INPUT!I38)</f>
        <v>100</v>
      </c>
      <c r="FG114">
        <v>1</v>
      </c>
      <c r="FH114">
        <v>100</v>
      </c>
      <c r="FI114">
        <f>IF(INPUT!A38 = "", "", FG114 +FI113)</f>
        <v>98</v>
      </c>
      <c r="FJ114">
        <f>IF(INPUT!A38 = "", "", FH114*FG114 +FJ113)</f>
        <v>9800</v>
      </c>
      <c r="FK114" s="210">
        <f>IF(INPUT!A37 = "", "", FI113/MAX($FI$106:$FI$206))</f>
        <v>0.82203389830508478</v>
      </c>
      <c r="FL114" s="210">
        <f>IF(INPUT!A37 = "", "", FJ113/MAX($FJ$106:$FJ$206))</f>
        <v>0.80467875067402217</v>
      </c>
      <c r="FM114" s="311">
        <f>IF(INPUT!A38 = "", "", (FK115-FK114) * (FL115+FL114) / 2 )</f>
        <v>6.8544625363198448E-3</v>
      </c>
      <c r="FO114" s="310">
        <f>IF(INPUT!A38 = "", "", OUTPUT!I12)</f>
        <v>1</v>
      </c>
      <c r="FP114">
        <f>IF(INPUT!A38 = "", "", INPUT!I38)</f>
        <v>100</v>
      </c>
      <c r="FQ114">
        <v>1</v>
      </c>
      <c r="FR114">
        <v>100</v>
      </c>
      <c r="FS114">
        <f>IF(INPUT!A38 = "", "", FQ114 +FS113)</f>
        <v>98</v>
      </c>
      <c r="FT114">
        <f>IF(INPUT!A38 = "", "", FR114*FQ114 +FT113)</f>
        <v>9800</v>
      </c>
      <c r="FU114" s="210">
        <f>IF(INPUT!A37 = "", "", FS113/MAX($FS$106:$FS$206))</f>
        <v>0.82203389830508478</v>
      </c>
      <c r="FV114" s="210">
        <f>IF(INPUT!A37 = "", "", FT113/MAX($FT$106:$FT$206))</f>
        <v>0.80467875067402217</v>
      </c>
      <c r="FW114" s="311">
        <f>IF(INPUT!A38 = "", "", (FU115-FU114) * (FV115+FV114) / 2 )</f>
        <v>6.8544625363198448E-3</v>
      </c>
    </row>
    <row r="115" spans="43:179" x14ac:dyDescent="0.35">
      <c r="AQ115" s="180" t="str">
        <f t="shared" si="44"/>
        <v>new_SHD_3_TIER_2</v>
      </c>
      <c r="AR115" s="180" t="str">
        <f t="shared" si="34"/>
        <v>new_SHD_3_TIER_2</v>
      </c>
      <c r="AT115">
        <f t="shared" si="46"/>
        <v>2</v>
      </c>
      <c r="AV115">
        <f t="shared" si="45"/>
        <v>2</v>
      </c>
      <c r="AX115" s="180" t="str">
        <f t="shared" si="47"/>
        <v>new_SHD_3_TIER_1</v>
      </c>
      <c r="AY115" s="180" t="str">
        <f t="shared" si="38"/>
        <v>new_SHD_3_TIER_1</v>
      </c>
      <c r="BB115" s="307">
        <f t="shared" si="48"/>
        <v>2</v>
      </c>
      <c r="BF115">
        <f t="shared" si="49"/>
        <v>1</v>
      </c>
      <c r="FE115" s="310">
        <f>IF(INPUT!A39 = "", "", OUTPUT!E13)</f>
        <v>1</v>
      </c>
      <c r="FF115">
        <f>IF(INPUT!A39 = "", "", INPUT!I39)</f>
        <v>111.5</v>
      </c>
      <c r="FG115">
        <v>1</v>
      </c>
      <c r="FH115">
        <v>111.5</v>
      </c>
      <c r="FI115">
        <f>IF(INPUT!A39 = "", "", FG115 +FI114)</f>
        <v>99</v>
      </c>
      <c r="FJ115">
        <f>IF(INPUT!A39 = "", "", FH115*FG115 +FJ114)</f>
        <v>9911.5</v>
      </c>
      <c r="FK115" s="210">
        <f>IF(INPUT!A38 = "", "", FI114/MAX($FI$106:$FI$206))</f>
        <v>0.83050847457627119</v>
      </c>
      <c r="FL115" s="210">
        <f>IF(INPUT!A38 = "", "", FJ114/MAX($FJ$106:$FJ$206))</f>
        <v>0.81297440789746567</v>
      </c>
      <c r="FM115" s="311">
        <f>IF(INPUT!A39 = "", "", (FK116-FK115) * (FL116+FL115) / 2 )</f>
        <v>6.9288070915214687E-3</v>
      </c>
      <c r="FO115" s="310">
        <f>IF(INPUT!A39 = "", "", OUTPUT!I13)</f>
        <v>1</v>
      </c>
      <c r="FP115">
        <f>IF(INPUT!A39 = "", "", INPUT!I39)</f>
        <v>111.5</v>
      </c>
      <c r="FQ115">
        <v>1</v>
      </c>
      <c r="FR115">
        <v>111.5</v>
      </c>
      <c r="FS115">
        <f>IF(INPUT!A39 = "", "", FQ115 +FS114)</f>
        <v>99</v>
      </c>
      <c r="FT115">
        <f>IF(INPUT!A39 = "", "", FR115*FQ115 +FT114)</f>
        <v>9911.5</v>
      </c>
      <c r="FU115" s="210">
        <f>IF(INPUT!A38 = "", "", FS114/MAX($FS$106:$FS$206))</f>
        <v>0.83050847457627119</v>
      </c>
      <c r="FV115" s="210">
        <f>IF(INPUT!A38 = "", "", FT114/MAX($FT$106:$FT$206))</f>
        <v>0.81297440789746567</v>
      </c>
      <c r="FW115" s="311">
        <f>IF(INPUT!A39 = "", "", (FU116-FU115) * (FV116+FV115) / 2 )</f>
        <v>6.9288070915214687E-3</v>
      </c>
    </row>
    <row r="116" spans="43:179" x14ac:dyDescent="0.35">
      <c r="AQ116" s="180" t="str">
        <f t="shared" si="44"/>
        <v>new_SHD_4_TIER_2</v>
      </c>
      <c r="AR116" s="180" t="str">
        <f t="shared" si="34"/>
        <v>new_SHD_4_TIER_2</v>
      </c>
      <c r="AT116">
        <f t="shared" si="46"/>
        <v>2</v>
      </c>
      <c r="AV116">
        <f t="shared" si="45"/>
        <v>2</v>
      </c>
      <c r="AX116" s="180" t="str">
        <f t="shared" si="47"/>
        <v>new_SHD_4_TIER_1</v>
      </c>
      <c r="AY116" s="180" t="str">
        <f t="shared" si="38"/>
        <v>new_SHD_4_TIER_1</v>
      </c>
      <c r="BB116" s="307">
        <f t="shared" si="48"/>
        <v>2</v>
      </c>
      <c r="BF116">
        <f t="shared" si="49"/>
        <v>1</v>
      </c>
      <c r="FE116" s="310">
        <f>IF(INPUT!A40 = "", "", OUTPUT!E14)</f>
        <v>1</v>
      </c>
      <c r="FF116">
        <f>IF(INPUT!A40 = "", "", INPUT!I40)</f>
        <v>111.5</v>
      </c>
      <c r="FG116">
        <v>1</v>
      </c>
      <c r="FH116">
        <v>111.5</v>
      </c>
      <c r="FI116">
        <f>IF(INPUT!A40 = "", "", FG116 +FI115)</f>
        <v>100</v>
      </c>
      <c r="FJ116">
        <f>IF(INPUT!A40 = "", "", FH116*FG116 +FJ115)</f>
        <v>10023</v>
      </c>
      <c r="FK116" s="210">
        <f>IF(INPUT!A39 = "", "", FI115/MAX($FI$106:$FI$206))</f>
        <v>0.83898305084745761</v>
      </c>
      <c r="FL116" s="210">
        <f>IF(INPUT!A39 = "", "", FJ115/MAX($FJ$106:$FJ$206))</f>
        <v>0.82222406570160522</v>
      </c>
      <c r="FM116" s="311">
        <f>IF(INPUT!A40 = "", "", (FK117-FK116) * (FL117+FL116) / 2 )</f>
        <v>7.007194022065023E-3</v>
      </c>
      <c r="FO116" s="310">
        <f>IF(INPUT!A40 = "", "", OUTPUT!I14)</f>
        <v>1</v>
      </c>
      <c r="FP116">
        <f>IF(INPUT!A40 = "", "", INPUT!I40)</f>
        <v>111.5</v>
      </c>
      <c r="FQ116">
        <v>1</v>
      </c>
      <c r="FR116">
        <v>111.5</v>
      </c>
      <c r="FS116">
        <f>IF(INPUT!A40 = "", "", FQ116 +FS115)</f>
        <v>100</v>
      </c>
      <c r="FT116">
        <f>IF(INPUT!A40 = "", "", FR116*FQ116 +FT115)</f>
        <v>10023</v>
      </c>
      <c r="FU116" s="210">
        <f>IF(INPUT!A39 = "", "", FS115/MAX($FS$106:$FS$206))</f>
        <v>0.83898305084745761</v>
      </c>
      <c r="FV116" s="210">
        <f>IF(INPUT!A39 = "", "", FT115/MAX($FT$106:$FT$206))</f>
        <v>0.82222406570160522</v>
      </c>
      <c r="FW116" s="311">
        <f>IF(INPUT!A40 = "", "", (FU117-FU116) * (FV117+FV116) / 2 )</f>
        <v>7.007194022065023E-3</v>
      </c>
    </row>
    <row r="117" spans="43:179" x14ac:dyDescent="0.35">
      <c r="AQ117" s="180" t="str">
        <f t="shared" si="44"/>
        <v>new_SHD_5_TIER_2</v>
      </c>
      <c r="AR117" s="180" t="str">
        <f t="shared" si="34"/>
        <v>new_SHD_5_TIER_2</v>
      </c>
      <c r="AT117">
        <f t="shared" si="46"/>
        <v>4</v>
      </c>
      <c r="AV117">
        <f t="shared" si="45"/>
        <v>2</v>
      </c>
      <c r="AX117" s="180" t="str">
        <f t="shared" si="47"/>
        <v>new_SHD_5_TIER_2</v>
      </c>
      <c r="AY117" s="180" t="str">
        <f t="shared" si="38"/>
        <v>new_SHD_5_TIER_2</v>
      </c>
      <c r="BB117" s="307">
        <f t="shared" si="48"/>
        <v>4</v>
      </c>
      <c r="BF117">
        <f t="shared" si="49"/>
        <v>2</v>
      </c>
      <c r="FE117" s="310">
        <f>IF(INPUT!A41 = "", "", OUTPUT!E15)</f>
        <v>2</v>
      </c>
      <c r="FF117">
        <f>IF(INPUT!A41 = "", "", INPUT!I41)</f>
        <v>111.5</v>
      </c>
      <c r="FG117">
        <v>2</v>
      </c>
      <c r="FH117">
        <v>111.5</v>
      </c>
      <c r="FI117">
        <f>IF(INPUT!A41 = "", "", FG117 +FI116)</f>
        <v>102</v>
      </c>
      <c r="FJ117">
        <f>IF(INPUT!A41 = "", "", FH117*FG117 +FJ116)</f>
        <v>10246</v>
      </c>
      <c r="FK117" s="210">
        <f>IF(INPUT!A40 = "", "", FI116/MAX($FI$106:$FI$206))</f>
        <v>0.84745762711864403</v>
      </c>
      <c r="FL117" s="210">
        <f>IF(INPUT!A40 = "", "", FJ116/MAX($FJ$106:$FJ$206))</f>
        <v>0.83147372350574478</v>
      </c>
      <c r="FM117" s="311">
        <f>IF(INPUT!A41 = "", "", (FK118-FK117) * (FL118+FL117) / 2 )</f>
        <v>1.4249548835760805E-2</v>
      </c>
      <c r="FO117" s="310">
        <f>IF(INPUT!A41 = "", "", OUTPUT!I15)</f>
        <v>2</v>
      </c>
      <c r="FP117">
        <f>IF(INPUT!A41 = "", "", INPUT!I41)</f>
        <v>111.5</v>
      </c>
      <c r="FQ117">
        <v>2</v>
      </c>
      <c r="FR117">
        <v>111.5</v>
      </c>
      <c r="FS117">
        <f>IF(INPUT!A41 = "", "", FQ117 +FS116)</f>
        <v>102</v>
      </c>
      <c r="FT117">
        <f>IF(INPUT!A41 = "", "", FR117*FQ117 +FT116)</f>
        <v>10246</v>
      </c>
      <c r="FU117" s="210">
        <f>IF(INPUT!A40 = "", "", FS116/MAX($FS$106:$FS$206))</f>
        <v>0.84745762711864403</v>
      </c>
      <c r="FV117" s="210">
        <f>IF(INPUT!A40 = "", "", FT116/MAX($FT$106:$FT$206))</f>
        <v>0.83147372350574478</v>
      </c>
      <c r="FW117" s="311">
        <f>IF(INPUT!A41 = "", "", (FU118-FU117) * (FV118+FV117) / 2 )</f>
        <v>1.4249548835760805E-2</v>
      </c>
    </row>
    <row r="118" spans="43:179" x14ac:dyDescent="0.35">
      <c r="AQ118" s="180" t="str">
        <f t="shared" si="44"/>
        <v>new_SHD_6_TIER_2</v>
      </c>
      <c r="AR118" s="180" t="str">
        <f t="shared" si="34"/>
        <v>new_SHD_6_TIER_2</v>
      </c>
      <c r="AT118">
        <f t="shared" si="46"/>
        <v>3</v>
      </c>
      <c r="AV118">
        <f t="shared" si="45"/>
        <v>2</v>
      </c>
      <c r="AX118" s="180" t="str">
        <f t="shared" si="47"/>
        <v>new_SHD_6_TIER_2</v>
      </c>
      <c r="AY118" s="180" t="str">
        <f t="shared" si="38"/>
        <v>new_SHD_6_TIER_2</v>
      </c>
      <c r="BB118" s="307">
        <f t="shared" si="48"/>
        <v>3</v>
      </c>
      <c r="BF118">
        <f t="shared" si="49"/>
        <v>2</v>
      </c>
      <c r="FE118" s="310">
        <f>IF(INPUT!A42 = "", "", OUTPUT!E16)</f>
        <v>2</v>
      </c>
      <c r="FF118">
        <f>IF(INPUT!A42 = "", "", INPUT!I42)</f>
        <v>111.5</v>
      </c>
      <c r="FG118">
        <v>2</v>
      </c>
      <c r="FH118">
        <v>111.5</v>
      </c>
      <c r="FI118">
        <f>IF(INPUT!A42 = "", "", FG118 +FI117)</f>
        <v>104</v>
      </c>
      <c r="FJ118">
        <f>IF(INPUT!A42 = "", "", FH118*FG118 +FJ117)</f>
        <v>10469</v>
      </c>
      <c r="FK118" s="210">
        <f>IF(INPUT!A41 = "", "", FI117/MAX($FI$106:$FI$206))</f>
        <v>0.86440677966101698</v>
      </c>
      <c r="FL118" s="210">
        <f>IF(INPUT!A41 = "", "", FJ117/MAX($FJ$106:$FJ$206))</f>
        <v>0.84997303911402378</v>
      </c>
      <c r="FM118" s="311">
        <f>IF(INPUT!A42 = "", "", (FK119-FK118) * (FL119+FL118) / 2 )</f>
        <v>1.4563096557934934E-2</v>
      </c>
      <c r="FO118" s="310">
        <f>IF(INPUT!A42 = "", "", OUTPUT!I16)</f>
        <v>2</v>
      </c>
      <c r="FP118">
        <f>IF(INPUT!A42 = "", "", INPUT!I42)</f>
        <v>111.5</v>
      </c>
      <c r="FQ118">
        <v>2</v>
      </c>
      <c r="FR118">
        <v>111.5</v>
      </c>
      <c r="FS118">
        <f>IF(INPUT!A42 = "", "", FQ118 +FS117)</f>
        <v>104</v>
      </c>
      <c r="FT118">
        <f>IF(INPUT!A42 = "", "", FR118*FQ118 +FT117)</f>
        <v>10469</v>
      </c>
      <c r="FU118" s="210">
        <f>IF(INPUT!A41 = "", "", FS117/MAX($FS$106:$FS$206))</f>
        <v>0.86440677966101698</v>
      </c>
      <c r="FV118" s="210">
        <f>IF(INPUT!A41 = "", "", FT117/MAX($FT$106:$FT$206))</f>
        <v>0.84997303911402378</v>
      </c>
      <c r="FW118" s="311">
        <f>IF(INPUT!A42 = "", "", (FU119-FU118) * (FV119+FV118) / 2 )</f>
        <v>1.4563096557934934E-2</v>
      </c>
    </row>
    <row r="119" spans="43:179" x14ac:dyDescent="0.35">
      <c r="AQ119" s="180" t="str">
        <f t="shared" si="44"/>
        <v>new_SHD_BATT_1_TIER_2</v>
      </c>
      <c r="AR119" s="180" t="str">
        <f t="shared" si="34"/>
        <v>new_SHD_BATT_1_TIER_2</v>
      </c>
      <c r="AT119">
        <f t="shared" si="46"/>
        <v>1</v>
      </c>
      <c r="AV119">
        <f t="shared" si="45"/>
        <v>2</v>
      </c>
      <c r="AX119" s="180" t="str">
        <f t="shared" si="47"/>
        <v>new_SHD_BATT_1_TIER_2</v>
      </c>
      <c r="AY119" s="180" t="str">
        <f t="shared" si="38"/>
        <v>new_SHD_BATT_1_TIER_2</v>
      </c>
      <c r="BB119" s="307">
        <f t="shared" si="48"/>
        <v>1</v>
      </c>
      <c r="BF119">
        <f t="shared" si="49"/>
        <v>2</v>
      </c>
      <c r="FE119" s="310">
        <f>IF(INPUT!A43 = "", "", OUTPUT!E17)</f>
        <v>4</v>
      </c>
      <c r="FF119">
        <f>IF(INPUT!A43 = "", "", INPUT!I43)</f>
        <v>111.5</v>
      </c>
      <c r="FG119">
        <v>4</v>
      </c>
      <c r="FH119">
        <v>111.5</v>
      </c>
      <c r="FI119">
        <f>IF(INPUT!A43 = "", "", FG119 +FI118)</f>
        <v>108</v>
      </c>
      <c r="FJ119">
        <f>IF(INPUT!A43 = "", "", FH119*FG119 +FJ118)</f>
        <v>10915</v>
      </c>
      <c r="FK119" s="210">
        <f>IF(INPUT!A42 = "", "", FI118/MAX($FI$106:$FI$206))</f>
        <v>0.88135593220338981</v>
      </c>
      <c r="FL119" s="210">
        <f>IF(INPUT!A42 = "", "", FJ118/MAX($FJ$106:$FJ$206))</f>
        <v>0.86847235472230289</v>
      </c>
      <c r="FM119" s="311">
        <f>IF(INPUT!A43 = "", "", (FK120-FK119) * (FL120+FL119) / 2 )</f>
        <v>3.0066836282392626E-2</v>
      </c>
      <c r="FO119" s="310">
        <f>IF(INPUT!A43 = "", "", OUTPUT!I17)</f>
        <v>4</v>
      </c>
      <c r="FP119">
        <f>IF(INPUT!A43 = "", "", INPUT!I43)</f>
        <v>111.5</v>
      </c>
      <c r="FQ119">
        <v>4</v>
      </c>
      <c r="FR119">
        <v>111.5</v>
      </c>
      <c r="FS119">
        <f>IF(INPUT!A43 = "", "", FQ119 +FS118)</f>
        <v>108</v>
      </c>
      <c r="FT119">
        <f>IF(INPUT!A43 = "", "", FR119*FQ119 +FT118)</f>
        <v>10915</v>
      </c>
      <c r="FU119" s="210">
        <f>IF(INPUT!A42 = "", "", FS118/MAX($FS$106:$FS$206))</f>
        <v>0.88135593220338981</v>
      </c>
      <c r="FV119" s="210">
        <f>IF(INPUT!A42 = "", "", FT118/MAX($FT$106:$FT$206))</f>
        <v>0.86847235472230289</v>
      </c>
      <c r="FW119" s="311">
        <f>IF(INPUT!A43 = "", "", (FU120-FU119) * (FV120+FV119) / 2 )</f>
        <v>3.0066836282392626E-2</v>
      </c>
    </row>
    <row r="120" spans="43:179" x14ac:dyDescent="0.35">
      <c r="AQ120" s="180" t="str">
        <f t="shared" si="44"/>
        <v>new_SHD_BATT_2_TIER_2</v>
      </c>
      <c r="AR120" s="180" t="str">
        <f t="shared" si="34"/>
        <v>new_SHD_BATT_2_TIER_2</v>
      </c>
      <c r="AT120">
        <f t="shared" si="46"/>
        <v>1</v>
      </c>
      <c r="AV120">
        <f t="shared" si="45"/>
        <v>2</v>
      </c>
      <c r="AX120" s="180" t="str">
        <f t="shared" si="47"/>
        <v>new_SHD_BATT_2_TIER_2</v>
      </c>
      <c r="AY120" s="180" t="str">
        <f t="shared" si="38"/>
        <v>new_SHD_BATT_2_TIER_2</v>
      </c>
      <c r="BB120" s="307">
        <f t="shared" si="48"/>
        <v>1</v>
      </c>
      <c r="BF120">
        <f t="shared" si="49"/>
        <v>2</v>
      </c>
      <c r="FE120" s="310">
        <f>IF(INPUT!A44 = "", "", OUTPUT!E18)</f>
        <v>3</v>
      </c>
      <c r="FF120">
        <f>IF(INPUT!A44 = "", "", INPUT!I44)</f>
        <v>111.5</v>
      </c>
      <c r="FG120">
        <v>3</v>
      </c>
      <c r="FH120">
        <v>111.5</v>
      </c>
      <c r="FI120">
        <f>IF(INPUT!A44 = "", "", FG120 +FI119)</f>
        <v>111</v>
      </c>
      <c r="FJ120">
        <f>IF(INPUT!A44 = "", "", FH120*FG120 +FJ119)</f>
        <v>11249.5</v>
      </c>
      <c r="FK120" s="210">
        <f>IF(INPUT!A43 = "", "", FI119/MAX($FI$106:$FI$206))</f>
        <v>0.9152542372881356</v>
      </c>
      <c r="FL120" s="210">
        <f>IF(INPUT!A43 = "", "", FJ119/MAX($FJ$106:$FJ$206))</f>
        <v>0.90547098593886099</v>
      </c>
      <c r="FM120" s="311">
        <f>IF(INPUT!A44 = "", "", (FK121-FK120) * (FL121+FL120) / 2 )</f>
        <v>2.3373189982501826E-2</v>
      </c>
      <c r="FO120" s="310">
        <f>IF(INPUT!A44 = "", "", OUTPUT!I18)</f>
        <v>3</v>
      </c>
      <c r="FP120">
        <f>IF(INPUT!A44 = "", "", INPUT!I44)</f>
        <v>111.5</v>
      </c>
      <c r="FQ120">
        <v>3</v>
      </c>
      <c r="FR120">
        <v>111.5</v>
      </c>
      <c r="FS120">
        <f>IF(INPUT!A44 = "", "", FQ120 +FS119)</f>
        <v>111</v>
      </c>
      <c r="FT120">
        <f>IF(INPUT!A44 = "", "", FR120*FQ120 +FT119)</f>
        <v>11249.5</v>
      </c>
      <c r="FU120" s="210">
        <f>IF(INPUT!A43 = "", "", FS119/MAX($FS$106:$FS$206))</f>
        <v>0.9152542372881356</v>
      </c>
      <c r="FV120" s="210">
        <f>IF(INPUT!A43 = "", "", FT119/MAX($FT$106:$FT$206))</f>
        <v>0.90547098593886099</v>
      </c>
      <c r="FW120" s="311">
        <f>IF(INPUT!A44 = "", "", (FU121-FU120) * (FV121+FV120) / 2 )</f>
        <v>2.3373189982501826E-2</v>
      </c>
    </row>
    <row r="121" spans="43:179" x14ac:dyDescent="0.35">
      <c r="AQ121" s="180" t="str">
        <f t="shared" si="44"/>
        <v>new_SHD_BATT_3_TIER_2</v>
      </c>
      <c r="AR121" s="180" t="str">
        <f t="shared" si="34"/>
        <v>new_SHD_BATT_3_TIER_2</v>
      </c>
      <c r="AT121">
        <f t="shared" si="46"/>
        <v>2</v>
      </c>
      <c r="AV121">
        <f t="shared" si="45"/>
        <v>2</v>
      </c>
      <c r="AX121" s="180" t="str">
        <f t="shared" si="47"/>
        <v>new_SHD_BATT_3_TIER_1</v>
      </c>
      <c r="AY121" s="180" t="str">
        <f t="shared" si="38"/>
        <v>new_SHD_BATT_3_TIER_1</v>
      </c>
      <c r="BB121" s="307">
        <f t="shared" si="48"/>
        <v>2</v>
      </c>
      <c r="BF121">
        <f t="shared" si="49"/>
        <v>1</v>
      </c>
      <c r="FE121" s="310">
        <f>IF(INPUT!A45 = "", "", OUTPUT!E19)</f>
        <v>1</v>
      </c>
      <c r="FF121">
        <f>IF(INPUT!A45 = "", "", INPUT!I45)</f>
        <v>115</v>
      </c>
      <c r="FG121">
        <v>1</v>
      </c>
      <c r="FH121">
        <v>115</v>
      </c>
      <c r="FI121">
        <f>IF(INPUT!A45 = "", "", FG121 +FI120)</f>
        <v>112</v>
      </c>
      <c r="FJ121">
        <f>IF(INPUT!A45 = "", "", FH121*FG121 +FJ120)</f>
        <v>11364.5</v>
      </c>
      <c r="FK121" s="210">
        <f>IF(INPUT!A44 = "", "", FI120/MAX($FI$106:$FI$206))</f>
        <v>0.94067796610169496</v>
      </c>
      <c r="FL121" s="210">
        <f>IF(INPUT!A44 = "", "", FJ120/MAX($FJ$106:$FJ$206))</f>
        <v>0.93321995935127966</v>
      </c>
      <c r="FM121" s="311">
        <f>IF(INPUT!A45 = "", "", (FK122-FK121) * (FL122+FL121) / 2 )</f>
        <v>7.9490674767352301E-3</v>
      </c>
      <c r="FO121" s="310">
        <f>IF(INPUT!A45 = "", "", OUTPUT!I19)</f>
        <v>1</v>
      </c>
      <c r="FP121">
        <f>IF(INPUT!A45 = "", "", INPUT!I45)</f>
        <v>115</v>
      </c>
      <c r="FQ121">
        <v>1</v>
      </c>
      <c r="FR121">
        <v>115</v>
      </c>
      <c r="FS121">
        <f>IF(INPUT!A45 = "", "", FQ121 +FS120)</f>
        <v>112</v>
      </c>
      <c r="FT121">
        <f>IF(INPUT!A45 = "", "", FR121*FQ121 +FT120)</f>
        <v>11364.5</v>
      </c>
      <c r="FU121" s="210">
        <f>IF(INPUT!A44 = "", "", FS120/MAX($FS$106:$FS$206))</f>
        <v>0.94067796610169496</v>
      </c>
      <c r="FV121" s="210">
        <f>IF(INPUT!A44 = "", "", FT120/MAX($FT$106:$FT$206))</f>
        <v>0.93321995935127966</v>
      </c>
      <c r="FW121" s="311">
        <f>IF(INPUT!A45 = "", "", (FU122-FU121) * (FV122+FV121) / 2 )</f>
        <v>7.9490674767352301E-3</v>
      </c>
    </row>
    <row r="122" spans="43:179" x14ac:dyDescent="0.35">
      <c r="AQ122" s="180" t="str">
        <f t="shared" si="44"/>
        <v>new_SHD_BATT_4_TIER_2</v>
      </c>
      <c r="AR122" s="180" t="str">
        <f t="shared" si="34"/>
        <v>new_SHD_BATT_4_TIER_2</v>
      </c>
      <c r="AT122">
        <f t="shared" si="46"/>
        <v>2</v>
      </c>
      <c r="AV122">
        <f t="shared" si="45"/>
        <v>2</v>
      </c>
      <c r="AX122" s="180" t="str">
        <f t="shared" si="47"/>
        <v>new_SHD_BATT_4_TIER_1</v>
      </c>
      <c r="AY122" s="180" t="str">
        <f t="shared" si="38"/>
        <v>new_SHD_BATT_4_TIER_1</v>
      </c>
      <c r="BB122" s="307">
        <f t="shared" si="48"/>
        <v>2</v>
      </c>
      <c r="BF122">
        <f t="shared" si="49"/>
        <v>1</v>
      </c>
      <c r="FE122" s="310">
        <f>IF(INPUT!A46 = "", "", OUTPUT!E20)</f>
        <v>1</v>
      </c>
      <c r="FF122">
        <f>IF(INPUT!A46 = "", "", INPUT!I46)</f>
        <v>115</v>
      </c>
      <c r="FG122">
        <v>1</v>
      </c>
      <c r="FH122">
        <v>115</v>
      </c>
      <c r="FI122">
        <f>IF(INPUT!A46 = "", "", FG122 +FI121)</f>
        <v>113</v>
      </c>
      <c r="FJ122">
        <f>IF(INPUT!A46 = "", "", FH122*FG122 +FJ121)</f>
        <v>11479.5</v>
      </c>
      <c r="FK122" s="210">
        <f>IF(INPUT!A45 = "", "", FI121/MAX($FI$106:$FI$206))</f>
        <v>0.94915254237288138</v>
      </c>
      <c r="FL122" s="210">
        <f>IF(INPUT!A45 = "", "", FJ121/MAX($FJ$106:$FJ$206))</f>
        <v>0.94275996515823968</v>
      </c>
      <c r="FM122" s="311">
        <f>IF(INPUT!A46 = "", "", (FK123-FK122) * (FL123+FL122) / 2 )</f>
        <v>8.0299149835738742E-3</v>
      </c>
      <c r="FO122" s="310">
        <f>IF(INPUT!A46 = "", "", OUTPUT!I20)</f>
        <v>1</v>
      </c>
      <c r="FP122">
        <f>IF(INPUT!A46 = "", "", INPUT!I46)</f>
        <v>115</v>
      </c>
      <c r="FQ122">
        <v>1</v>
      </c>
      <c r="FR122">
        <v>115</v>
      </c>
      <c r="FS122">
        <f>IF(INPUT!A46 = "", "", FQ122 +FS121)</f>
        <v>113</v>
      </c>
      <c r="FT122">
        <f>IF(INPUT!A46 = "", "", FR122*FQ122 +FT121)</f>
        <v>11479.5</v>
      </c>
      <c r="FU122" s="210">
        <f>IF(INPUT!A45 = "", "", FS121/MAX($FS$106:$FS$206))</f>
        <v>0.94915254237288138</v>
      </c>
      <c r="FV122" s="210">
        <f>IF(INPUT!A45 = "", "", FT121/MAX($FT$106:$FT$206))</f>
        <v>0.94275996515823968</v>
      </c>
      <c r="FW122" s="311">
        <f>IF(INPUT!A46 = "", "", (FU123-FU122) * (FV123+FV122) / 2 )</f>
        <v>8.0299149835738742E-3</v>
      </c>
    </row>
    <row r="123" spans="43:179" x14ac:dyDescent="0.35">
      <c r="AQ123" s="180" t="str">
        <f t="shared" si="44"/>
        <v>new_SHD_BATT_5_TIER_2</v>
      </c>
      <c r="AR123" s="180" t="str">
        <f t="shared" si="34"/>
        <v>new_SHD_BATT_5_TIER_2</v>
      </c>
      <c r="AT123">
        <f t="shared" si="46"/>
        <v>1</v>
      </c>
      <c r="AV123">
        <f t="shared" si="45"/>
        <v>2</v>
      </c>
      <c r="AX123" s="180" t="str">
        <f t="shared" si="47"/>
        <v>new_SHD_BATT_5_TIER_1</v>
      </c>
      <c r="AY123" s="180" t="str">
        <f t="shared" si="38"/>
        <v>new_SHD_BATT_5_TIER_1</v>
      </c>
      <c r="BB123" s="307">
        <f t="shared" si="48"/>
        <v>1</v>
      </c>
      <c r="BF123">
        <f t="shared" si="49"/>
        <v>1</v>
      </c>
      <c r="FE123" s="310">
        <f>IF(INPUT!A47 = "", "", OUTPUT!E21)</f>
        <v>2</v>
      </c>
      <c r="FF123">
        <f>IF(INPUT!A47 = "", "", INPUT!I47)</f>
        <v>115</v>
      </c>
      <c r="FG123">
        <v>2</v>
      </c>
      <c r="FH123">
        <v>115</v>
      </c>
      <c r="FI123">
        <f>IF(INPUT!A47 = "", "", FG123 +FI122)</f>
        <v>115</v>
      </c>
      <c r="FJ123">
        <f>IF(INPUT!A47 = "", "", FH123*FG123 +FJ122)</f>
        <v>11709.5</v>
      </c>
      <c r="FK123" s="210">
        <f>IF(INPUT!A46 = "", "", FI122/MAX($FI$106:$FI$206))</f>
        <v>0.9576271186440678</v>
      </c>
      <c r="FL123" s="210">
        <f>IF(INPUT!A46 = "", "", FJ122/MAX($FJ$106:$FJ$206))</f>
        <v>0.95229997096519969</v>
      </c>
      <c r="FM123" s="311">
        <f>IF(INPUT!A47 = "", "", (FK124-FK123) * (FL124+FL123) / 2 )</f>
        <v>1.6302372487663679E-2</v>
      </c>
      <c r="FO123" s="310">
        <f>IF(INPUT!A47 = "", "", OUTPUT!I21)</f>
        <v>2</v>
      </c>
      <c r="FP123">
        <f>IF(INPUT!A47 = "", "", INPUT!I47)</f>
        <v>115</v>
      </c>
      <c r="FQ123">
        <v>2</v>
      </c>
      <c r="FR123">
        <v>115</v>
      </c>
      <c r="FS123">
        <f>IF(INPUT!A47 = "", "", FQ123 +FS122)</f>
        <v>115</v>
      </c>
      <c r="FT123">
        <f>IF(INPUT!A47 = "", "", FR123*FQ123 +FT122)</f>
        <v>11709.5</v>
      </c>
      <c r="FU123" s="210">
        <f>IF(INPUT!A46 = "", "", FS122/MAX($FS$106:$FS$206))</f>
        <v>0.9576271186440678</v>
      </c>
      <c r="FV123" s="210">
        <f>IF(INPUT!A46 = "", "", FT122/MAX($FT$106:$FT$206))</f>
        <v>0.95229997096519969</v>
      </c>
      <c r="FW123" s="311">
        <f>IF(INPUT!A47 = "", "", (FU124-FU123) * (FV124+FV123) / 2 )</f>
        <v>1.6302372487663679E-2</v>
      </c>
    </row>
    <row r="124" spans="43:179" x14ac:dyDescent="0.35">
      <c r="AQ124" s="180" t="str">
        <f t="shared" si="44"/>
        <v/>
      </c>
      <c r="AR124" s="180" t="str">
        <f t="shared" si="34"/>
        <v/>
      </c>
      <c r="AT124" t="str">
        <f t="shared" si="46"/>
        <v/>
      </c>
      <c r="AV124" t="str">
        <f t="shared" si="45"/>
        <v/>
      </c>
      <c r="AX124" s="180" t="str">
        <f t="shared" si="47"/>
        <v/>
      </c>
      <c r="AY124" s="180" t="str">
        <f t="shared" si="38"/>
        <v/>
      </c>
      <c r="BB124" s="307" t="str">
        <f t="shared" si="48"/>
        <v/>
      </c>
      <c r="BF124" t="str">
        <f t="shared" si="49"/>
        <v/>
      </c>
      <c r="FE124" s="310">
        <f>IF(INPUT!A48 = "", "", OUTPUT!E22)</f>
        <v>2</v>
      </c>
      <c r="FF124">
        <f>IF(INPUT!A48 = "", "", INPUT!I48)</f>
        <v>115</v>
      </c>
      <c r="FG124">
        <v>2</v>
      </c>
      <c r="FH124">
        <v>115</v>
      </c>
      <c r="FI124">
        <f>IF(INPUT!A48 = "", "", FG124 +FI123)</f>
        <v>117</v>
      </c>
      <c r="FJ124">
        <f>IF(INPUT!A48 = "", "", FH124*FG124 +FJ123)</f>
        <v>11939.5</v>
      </c>
      <c r="FK124" s="210">
        <f>IF(INPUT!A47 = "", "", FI123/MAX($FI$106:$FI$206))</f>
        <v>0.97457627118644063</v>
      </c>
      <c r="FL124" s="210">
        <f>IF(INPUT!A47 = "", "", FJ123/MAX($FJ$106:$FJ$206))</f>
        <v>0.97137998257911984</v>
      </c>
      <c r="FM124" s="311">
        <f>IF(INPUT!A48 = "", "", (FK125-FK124) * (FL125+FL124) / 2 )</f>
        <v>1.662576251501837E-2</v>
      </c>
      <c r="FO124" s="310">
        <f>IF(INPUT!A48 = "", "", OUTPUT!I22)</f>
        <v>2</v>
      </c>
      <c r="FP124">
        <f>IF(INPUT!A48 = "", "", INPUT!I48)</f>
        <v>115</v>
      </c>
      <c r="FQ124">
        <v>2</v>
      </c>
      <c r="FR124">
        <v>115</v>
      </c>
      <c r="FS124">
        <f>IF(INPUT!A48 = "", "", FQ124 +FS123)</f>
        <v>117</v>
      </c>
      <c r="FT124">
        <f>IF(INPUT!A48 = "", "", FR124*FQ124 +FT123)</f>
        <v>11939.5</v>
      </c>
      <c r="FU124" s="210">
        <f>IF(INPUT!A47 = "", "", FS123/MAX($FS$106:$FS$206))</f>
        <v>0.97457627118644063</v>
      </c>
      <c r="FV124" s="210">
        <f>IF(INPUT!A47 = "", "", FT123/MAX($FT$106:$FT$206))</f>
        <v>0.97137998257911984</v>
      </c>
      <c r="FW124" s="311">
        <f>IF(INPUT!A48 = "", "", (FU125-FU124) * (FV125+FV124) / 2 )</f>
        <v>1.662576251501837E-2</v>
      </c>
    </row>
    <row r="125" spans="43:179" x14ac:dyDescent="0.35">
      <c r="AQ125" s="180" t="str">
        <f t="shared" si="44"/>
        <v/>
      </c>
      <c r="AR125" s="180" t="str">
        <f t="shared" si="34"/>
        <v/>
      </c>
      <c r="AT125" t="str">
        <f t="shared" si="46"/>
        <v/>
      </c>
      <c r="AV125" t="str">
        <f t="shared" si="45"/>
        <v/>
      </c>
      <c r="AX125" s="180" t="str">
        <f t="shared" si="47"/>
        <v/>
      </c>
      <c r="AY125" s="180" t="str">
        <f t="shared" si="38"/>
        <v/>
      </c>
      <c r="BB125" s="307" t="str">
        <f t="shared" si="48"/>
        <v/>
      </c>
      <c r="BF125" t="str">
        <f t="shared" si="49"/>
        <v/>
      </c>
      <c r="FE125" s="310">
        <f>IF(INPUT!A49 = "", "", OUTPUT!E23)</f>
        <v>1</v>
      </c>
      <c r="FF125">
        <f>IF(INPUT!A49 = "", "", INPUT!I49)</f>
        <v>115</v>
      </c>
      <c r="FG125">
        <v>1</v>
      </c>
      <c r="FH125">
        <v>115</v>
      </c>
      <c r="FI125">
        <f>IF(INPUT!A49 = "", "", FG125 +FI124)</f>
        <v>118</v>
      </c>
      <c r="FJ125">
        <f>IF(INPUT!A49 = "", "", FH125*FG125 +FJ124)</f>
        <v>12054.5</v>
      </c>
      <c r="FK125" s="210">
        <f>IF(INPUT!A48 = "", "", FI124/MAX($FI$106:$FI$206))</f>
        <v>0.99152542372881358</v>
      </c>
      <c r="FL125" s="210">
        <f>IF(INPUT!A48 = "", "", FJ124/MAX($FJ$106:$FJ$206))</f>
        <v>0.99045999419303998</v>
      </c>
      <c r="FM125" s="311">
        <f>IF(INPUT!A49 = "", "", (FK126-FK125) * (FL126+FL125) / 2 )</f>
        <v>8.4341525177670951E-3</v>
      </c>
      <c r="FO125" s="310">
        <f>IF(INPUT!A49 = "", "", OUTPUT!I23)</f>
        <v>1</v>
      </c>
      <c r="FP125">
        <f>IF(INPUT!A49 = "", "", INPUT!I49)</f>
        <v>115</v>
      </c>
      <c r="FQ125">
        <v>1</v>
      </c>
      <c r="FR125">
        <v>115</v>
      </c>
      <c r="FS125">
        <f>IF(INPUT!A49 = "", "", FQ125 +FS124)</f>
        <v>118</v>
      </c>
      <c r="FT125">
        <f>IF(INPUT!A49 = "", "", FR125*FQ125 +FT124)</f>
        <v>12054.5</v>
      </c>
      <c r="FU125" s="210">
        <f>IF(INPUT!A48 = "", "", FS124/MAX($FS$106:$FS$206))</f>
        <v>0.99152542372881358</v>
      </c>
      <c r="FV125" s="210">
        <f>IF(INPUT!A48 = "", "", FT124/MAX($FT$106:$FT$206))</f>
        <v>0.99045999419303998</v>
      </c>
      <c r="FW125" s="311">
        <f>IF(INPUT!A49 = "", "", (FU126-FU125) * (FV126+FV125) / 2 )</f>
        <v>8.4341525177670951E-3</v>
      </c>
    </row>
    <row r="126" spans="43:179" x14ac:dyDescent="0.35">
      <c r="AQ126" s="180" t="str">
        <f t="shared" si="44"/>
        <v/>
      </c>
      <c r="AR126" s="180" t="str">
        <f t="shared" si="34"/>
        <v/>
      </c>
      <c r="AT126" t="str">
        <f t="shared" si="46"/>
        <v/>
      </c>
      <c r="AV126" t="str">
        <f t="shared" si="45"/>
        <v/>
      </c>
      <c r="AX126" s="180" t="str">
        <f t="shared" si="47"/>
        <v/>
      </c>
      <c r="AY126" s="180" t="str">
        <f t="shared" si="38"/>
        <v/>
      </c>
      <c r="BB126" s="307" t="str">
        <f t="shared" si="48"/>
        <v/>
      </c>
      <c r="BF126" t="str">
        <f t="shared" si="49"/>
        <v/>
      </c>
      <c r="FE126" s="310">
        <f>IF(INPUT!A50 = "", "", OUTPUT!E24)</f>
        <v>0</v>
      </c>
      <c r="FF126">
        <f>IF(INPUT!A50 = "", "", INPUT!I50)</f>
        <v>119</v>
      </c>
      <c r="FG126">
        <v>0</v>
      </c>
      <c r="FH126">
        <v>119</v>
      </c>
      <c r="FI126">
        <f>IF(INPUT!A50 = "", "", FG126 +FI125)</f>
        <v>118</v>
      </c>
      <c r="FJ126">
        <f>IF(INPUT!A50 = "", "", FH126*FG126 +FJ125)</f>
        <v>12054.5</v>
      </c>
      <c r="FK126" s="210">
        <f>IF(INPUT!A49 = "", "", FI125/MAX($FI$106:$FI$206))</f>
        <v>1</v>
      </c>
      <c r="FL126" s="210">
        <f>IF(INPUT!A49 = "", "", FJ125/MAX($FJ$106:$FJ$206))</f>
        <v>1</v>
      </c>
      <c r="FM126" s="311">
        <f>IF(INPUT!A50 = "", "", (FK127-FK126) * (FL127+FL126) / 2 )</f>
        <v>0</v>
      </c>
      <c r="FO126" s="310">
        <f>IF(INPUT!A50 = "", "", OUTPUT!I24)</f>
        <v>0</v>
      </c>
      <c r="FP126">
        <f>IF(INPUT!A50 = "", "", INPUT!I50)</f>
        <v>119</v>
      </c>
      <c r="FQ126">
        <v>0</v>
      </c>
      <c r="FR126">
        <v>119</v>
      </c>
      <c r="FS126">
        <f>IF(INPUT!A50 = "", "", FQ126 +FS125)</f>
        <v>118</v>
      </c>
      <c r="FT126">
        <f>IF(INPUT!A50 = "", "", FR126*FQ126 +FT125)</f>
        <v>12054.5</v>
      </c>
      <c r="FU126" s="210">
        <f>IF(INPUT!A49 = "", "", FS125/MAX($FS$106:$FS$206))</f>
        <v>1</v>
      </c>
      <c r="FV126" s="210">
        <f>IF(INPUT!A49 = "", "", FT125/MAX($FT$106:$FT$206))</f>
        <v>1</v>
      </c>
      <c r="FW126" s="311">
        <f>IF(INPUT!A50 = "", "", (FU127-FU126) * (FV127+FV126) / 2 )</f>
        <v>0</v>
      </c>
    </row>
    <row r="127" spans="43:179" x14ac:dyDescent="0.35">
      <c r="AQ127" s="180" t="str">
        <f t="shared" si="44"/>
        <v/>
      </c>
      <c r="AR127" s="180" t="str">
        <f t="shared" si="34"/>
        <v/>
      </c>
      <c r="AT127" t="str">
        <f t="shared" si="46"/>
        <v/>
      </c>
      <c r="AV127" t="str">
        <f t="shared" si="45"/>
        <v/>
      </c>
      <c r="AX127" s="180" t="str">
        <f t="shared" si="47"/>
        <v/>
      </c>
      <c r="AY127" s="180" t="str">
        <f t="shared" si="38"/>
        <v/>
      </c>
      <c r="BB127" s="307" t="str">
        <f t="shared" si="48"/>
        <v/>
      </c>
      <c r="BF127" t="str">
        <f t="shared" si="49"/>
        <v/>
      </c>
      <c r="FE127" s="310" t="str">
        <f>IF(INPUT!A51 = "", "", OUTPUT!E25)</f>
        <v/>
      </c>
      <c r="FF127" t="str">
        <f>IF(INPUT!A51 = "", "", INPUT!I51)</f>
        <v/>
      </c>
      <c r="FG127" t="str">
        <v/>
      </c>
      <c r="FH127" t="str">
        <v/>
      </c>
      <c r="FI127" t="str">
        <f>IF(INPUT!A51 = "", "", FG127 +FI126)</f>
        <v/>
      </c>
      <c r="FJ127" t="str">
        <f>IF(INPUT!A51 = "", "", FH127*FG127 +FJ126)</f>
        <v/>
      </c>
      <c r="FK127" s="210">
        <f>IF(INPUT!A50 = "", "", FI126/MAX($FI$106:$FI$206))</f>
        <v>1</v>
      </c>
      <c r="FL127" s="210">
        <f>IF(INPUT!A50 = "", "", FJ126/MAX($FJ$106:$FJ$206))</f>
        <v>1</v>
      </c>
      <c r="FM127" s="311" t="str">
        <f>IF(INPUT!A51 = "", "", (FK128-FK127) * (FL128+FL127) / 2 )</f>
        <v/>
      </c>
      <c r="FO127" s="310" t="str">
        <f>IF(INPUT!A51 = "", "", OUTPUT!I25)</f>
        <v/>
      </c>
      <c r="FP127" t="str">
        <f>IF(INPUT!A51 = "", "", INPUT!I51)</f>
        <v/>
      </c>
      <c r="FQ127" t="str">
        <v/>
      </c>
      <c r="FR127" t="str">
        <v/>
      </c>
      <c r="FS127" t="str">
        <f>IF(INPUT!A51 = "", "", FQ127 +FS126)</f>
        <v/>
      </c>
      <c r="FT127" t="str">
        <f>IF(INPUT!A51 = "", "", FR127*FQ127 +FT126)</f>
        <v/>
      </c>
      <c r="FU127" s="210">
        <f>IF(INPUT!A50 = "", "", FS126/MAX($FS$106:$FS$206))</f>
        <v>1</v>
      </c>
      <c r="FV127" s="210">
        <f>IF(INPUT!A50 = "", "", FT126/MAX($FT$106:$FT$206))</f>
        <v>1</v>
      </c>
      <c r="FW127" s="311" t="str">
        <f>IF(INPUT!A51 = "", "", (FU128-FU127) * (FV128+FV127) / 2 )</f>
        <v/>
      </c>
    </row>
    <row r="128" spans="43:179" x14ac:dyDescent="0.35">
      <c r="AQ128" s="180" t="str">
        <f t="shared" si="44"/>
        <v/>
      </c>
      <c r="AR128" s="180" t="str">
        <f t="shared" si="34"/>
        <v/>
      </c>
      <c r="AT128" t="str">
        <f t="shared" si="46"/>
        <v/>
      </c>
      <c r="AV128" t="str">
        <f t="shared" si="45"/>
        <v/>
      </c>
      <c r="AX128" s="180" t="str">
        <f t="shared" si="47"/>
        <v/>
      </c>
      <c r="AY128" s="180" t="str">
        <f t="shared" si="38"/>
        <v/>
      </c>
      <c r="BB128" s="307" t="str">
        <f t="shared" si="48"/>
        <v/>
      </c>
      <c r="BF128" t="str">
        <f t="shared" si="49"/>
        <v/>
      </c>
      <c r="FE128" s="310" t="str">
        <f>IF(INPUT!A52 = "", "", OUTPUT!E26)</f>
        <v/>
      </c>
      <c r="FF128" t="str">
        <f>IF(INPUT!A52 = "", "", INPUT!I52)</f>
        <v/>
      </c>
      <c r="FG128" t="str">
        <v/>
      </c>
      <c r="FH128" t="str">
        <v/>
      </c>
      <c r="FI128" t="str">
        <f>IF(INPUT!A52 = "", "", FG128 +FI127)</f>
        <v/>
      </c>
      <c r="FJ128" t="str">
        <f>IF(INPUT!A52 = "", "", FH128*FG128 +FJ127)</f>
        <v/>
      </c>
      <c r="FK128" s="210" t="str">
        <f>IF(INPUT!A51 = "", "", FI127/MAX($FI$106:$FI$206))</f>
        <v/>
      </c>
      <c r="FL128" s="210" t="str">
        <f>IF(INPUT!A51 = "", "", FJ127/MAX($FJ$106:$FJ$206))</f>
        <v/>
      </c>
      <c r="FM128" s="311" t="str">
        <f>IF(INPUT!A52 = "", "", (FK129-FK128) * (FL129+FL128) / 2 )</f>
        <v/>
      </c>
      <c r="FO128" s="310" t="str">
        <f>IF(INPUT!A52 = "", "", OUTPUT!I26)</f>
        <v/>
      </c>
      <c r="FP128" t="str">
        <f>IF(INPUT!A52 = "", "", INPUT!I52)</f>
        <v/>
      </c>
      <c r="FQ128" t="str">
        <v/>
      </c>
      <c r="FR128" t="str">
        <v/>
      </c>
      <c r="FS128" t="str">
        <f>IF(INPUT!A52 = "", "", FQ128 +FS127)</f>
        <v/>
      </c>
      <c r="FT128" t="str">
        <f>IF(INPUT!A52 = "", "", FR128*FQ128 +FT127)</f>
        <v/>
      </c>
      <c r="FU128" s="210" t="str">
        <f>IF(INPUT!A51 = "", "", FS127/MAX($FS$106:$FS$206))</f>
        <v/>
      </c>
      <c r="FV128" s="210" t="str">
        <f>IF(INPUT!A51 = "", "", FT127/MAX($FT$106:$FT$206))</f>
        <v/>
      </c>
      <c r="FW128" s="311" t="str">
        <f>IF(INPUT!A52 = "", "", (FU129-FU128) * (FV129+FV128) / 2 )</f>
        <v/>
      </c>
    </row>
    <row r="129" spans="43:179" x14ac:dyDescent="0.35">
      <c r="AQ129" s="180" t="str">
        <f t="shared" si="44"/>
        <v/>
      </c>
      <c r="AR129" s="180" t="str">
        <f t="shared" si="34"/>
        <v/>
      </c>
      <c r="AT129" t="str">
        <f t="shared" si="46"/>
        <v/>
      </c>
      <c r="AV129" t="str">
        <f t="shared" si="45"/>
        <v/>
      </c>
      <c r="AX129" s="180" t="str">
        <f t="shared" si="47"/>
        <v/>
      </c>
      <c r="AY129" s="180" t="str">
        <f t="shared" si="38"/>
        <v/>
      </c>
      <c r="BB129" s="307" t="str">
        <f t="shared" si="48"/>
        <v/>
      </c>
      <c r="BF129" t="str">
        <f t="shared" si="49"/>
        <v/>
      </c>
      <c r="FE129" s="310" t="str">
        <f>IF(INPUT!A53 = "", "", OUTPUT!E27)</f>
        <v/>
      </c>
      <c r="FF129" t="str">
        <f>IF(INPUT!A53 = "", "", INPUT!I53)</f>
        <v/>
      </c>
      <c r="FG129" t="str">
        <v/>
      </c>
      <c r="FH129" t="str">
        <v/>
      </c>
      <c r="FI129" t="str">
        <f>IF(INPUT!A53 = "", "", FG129 +FI128)</f>
        <v/>
      </c>
      <c r="FJ129" t="str">
        <f>IF(INPUT!A53 = "", "", FH129*FG129 +FJ128)</f>
        <v/>
      </c>
      <c r="FK129" s="210" t="str">
        <f>IF(INPUT!A52 = "", "", FI128/MAX($FI$106:$FI$206))</f>
        <v/>
      </c>
      <c r="FL129" s="210" t="str">
        <f>IF(INPUT!A52 = "", "", FJ128/MAX($FJ$106:$FJ$206))</f>
        <v/>
      </c>
      <c r="FM129" s="311" t="str">
        <f>IF(INPUT!A53 = "", "", (FK130-FK129) * (FL130+FL129) / 2 )</f>
        <v/>
      </c>
      <c r="FO129" s="310" t="str">
        <f>IF(INPUT!A53 = "", "", OUTPUT!I27)</f>
        <v/>
      </c>
      <c r="FP129" t="str">
        <f>IF(INPUT!A53 = "", "", INPUT!I53)</f>
        <v/>
      </c>
      <c r="FQ129" t="str">
        <v/>
      </c>
      <c r="FR129" t="str">
        <v/>
      </c>
      <c r="FS129" t="str">
        <f>IF(INPUT!A53 = "", "", FQ129 +FS128)</f>
        <v/>
      </c>
      <c r="FT129" t="str">
        <f>IF(INPUT!A53 = "", "", FR129*FQ129 +FT128)</f>
        <v/>
      </c>
      <c r="FU129" s="210" t="str">
        <f>IF(INPUT!A52 = "", "", FS128/MAX($FS$106:$FS$206))</f>
        <v/>
      </c>
      <c r="FV129" s="210" t="str">
        <f>IF(INPUT!A52 = "", "", FT128/MAX($FT$106:$FT$206))</f>
        <v/>
      </c>
      <c r="FW129" s="311" t="str">
        <f>IF(INPUT!A53 = "", "", (FU130-FU129) * (FV130+FV129) / 2 )</f>
        <v/>
      </c>
    </row>
    <row r="130" spans="43:179" x14ac:dyDescent="0.35">
      <c r="AQ130" s="180" t="str">
        <f t="shared" si="44"/>
        <v/>
      </c>
      <c r="AR130" s="180" t="str">
        <f t="shared" si="34"/>
        <v/>
      </c>
      <c r="AT130" t="str">
        <f t="shared" si="46"/>
        <v/>
      </c>
      <c r="AV130" t="str">
        <f t="shared" si="45"/>
        <v/>
      </c>
      <c r="AX130" s="180" t="str">
        <f t="shared" si="47"/>
        <v/>
      </c>
      <c r="AY130" s="180" t="str">
        <f t="shared" si="38"/>
        <v/>
      </c>
      <c r="BB130" s="307" t="str">
        <f t="shared" si="48"/>
        <v/>
      </c>
      <c r="BF130" t="str">
        <f t="shared" si="49"/>
        <v/>
      </c>
      <c r="FE130" s="310" t="str">
        <f>IF(INPUT!A54 = "", "", OUTPUT!E28)</f>
        <v/>
      </c>
      <c r="FF130" t="str">
        <f>IF(INPUT!A54 = "", "", INPUT!I54)</f>
        <v/>
      </c>
      <c r="FG130" t="str">
        <v/>
      </c>
      <c r="FH130" t="str">
        <v/>
      </c>
      <c r="FI130" t="str">
        <f>IF(INPUT!A54 = "", "", FG130 +FI129)</f>
        <v/>
      </c>
      <c r="FJ130" t="str">
        <f>IF(INPUT!A54 = "", "", FH130*FG130 +FJ129)</f>
        <v/>
      </c>
      <c r="FK130" s="210" t="str">
        <f>IF(INPUT!A53 = "", "", FI129/MAX($FI$106:$FI$206))</f>
        <v/>
      </c>
      <c r="FL130" s="210" t="str">
        <f>IF(INPUT!A53 = "", "", FJ129/MAX($FJ$106:$FJ$206))</f>
        <v/>
      </c>
      <c r="FM130" s="311" t="str">
        <f>IF(INPUT!A54 = "", "", (FK131-FK130) * (FL131+FL130) / 2 )</f>
        <v/>
      </c>
      <c r="FO130" s="310" t="str">
        <f>IF(INPUT!A54 = "", "", OUTPUT!I28)</f>
        <v/>
      </c>
      <c r="FP130" t="str">
        <f>IF(INPUT!A54 = "", "", INPUT!I54)</f>
        <v/>
      </c>
      <c r="FQ130" t="str">
        <v/>
      </c>
      <c r="FR130" t="str">
        <v/>
      </c>
      <c r="FS130" t="str">
        <f>IF(INPUT!A54 = "", "", FQ130 +FS129)</f>
        <v/>
      </c>
      <c r="FT130" t="str">
        <f>IF(INPUT!A54 = "", "", FR130*FQ130 +FT129)</f>
        <v/>
      </c>
      <c r="FU130" s="210" t="str">
        <f>IF(INPUT!A53 = "", "", FS129/MAX($FS$106:$FS$206))</f>
        <v/>
      </c>
      <c r="FV130" s="210" t="str">
        <f>IF(INPUT!A53 = "", "", FT129/MAX($FT$106:$FT$206))</f>
        <v/>
      </c>
      <c r="FW130" s="311" t="str">
        <f>IF(INPUT!A54 = "", "", (FU131-FU130) * (FV131+FV130) / 2 )</f>
        <v/>
      </c>
    </row>
    <row r="131" spans="43:179" x14ac:dyDescent="0.35">
      <c r="AQ131" s="180" t="str">
        <f t="shared" si="44"/>
        <v/>
      </c>
      <c r="AR131" s="180" t="str">
        <f t="shared" si="34"/>
        <v/>
      </c>
      <c r="AT131" t="str">
        <f t="shared" si="46"/>
        <v/>
      </c>
      <c r="AV131" t="str">
        <f t="shared" si="45"/>
        <v/>
      </c>
      <c r="AX131" s="180" t="str">
        <f t="shared" si="47"/>
        <v/>
      </c>
      <c r="AY131" s="180" t="str">
        <f t="shared" si="38"/>
        <v/>
      </c>
      <c r="BB131" s="307" t="str">
        <f t="shared" si="48"/>
        <v/>
      </c>
      <c r="BF131" t="str">
        <f t="shared" si="49"/>
        <v/>
      </c>
      <c r="FE131" s="310" t="str">
        <f>IF(INPUT!A55 = "", "", OUTPUT!E29)</f>
        <v/>
      </c>
      <c r="FF131" t="str">
        <f>IF(INPUT!A55 = "", "", INPUT!I55)</f>
        <v/>
      </c>
      <c r="FG131" t="str">
        <v/>
      </c>
      <c r="FH131" t="str">
        <v/>
      </c>
      <c r="FI131" t="str">
        <f>IF(INPUT!A55 = "", "", FG131 +FI130)</f>
        <v/>
      </c>
      <c r="FJ131" t="str">
        <f>IF(INPUT!A55 = "", "", FH131*FG131 +FJ130)</f>
        <v/>
      </c>
      <c r="FK131" s="210" t="str">
        <f>IF(INPUT!A54 = "", "", FI130/MAX($FI$106:$FI$206))</f>
        <v/>
      </c>
      <c r="FL131" s="210" t="str">
        <f>IF(INPUT!A54 = "", "", FJ130/MAX($FJ$106:$FJ$206))</f>
        <v/>
      </c>
      <c r="FM131" s="311" t="str">
        <f>IF(INPUT!A55 = "", "", (FK132-FK131) * (FL132+FL131) / 2 )</f>
        <v/>
      </c>
      <c r="FO131" s="310" t="str">
        <f>IF(INPUT!A55 = "", "", OUTPUT!I29)</f>
        <v/>
      </c>
      <c r="FP131" t="str">
        <f>IF(INPUT!A55 = "", "", INPUT!I55)</f>
        <v/>
      </c>
      <c r="FQ131" t="str">
        <v/>
      </c>
      <c r="FR131" t="str">
        <v/>
      </c>
      <c r="FS131" t="str">
        <f>IF(INPUT!A55 = "", "", FQ131 +FS130)</f>
        <v/>
      </c>
      <c r="FT131" t="str">
        <f>IF(INPUT!A55 = "", "", FR131*FQ131 +FT130)</f>
        <v/>
      </c>
      <c r="FU131" s="210" t="str">
        <f>IF(INPUT!A54 = "", "", FS130/MAX($FS$106:$FS$206))</f>
        <v/>
      </c>
      <c r="FV131" s="210" t="str">
        <f>IF(INPUT!A54 = "", "", FT130/MAX($FT$106:$FT$206))</f>
        <v/>
      </c>
      <c r="FW131" s="311" t="str">
        <f>IF(INPUT!A55 = "", "", (FU132-FU131) * (FV132+FV131) / 2 )</f>
        <v/>
      </c>
    </row>
    <row r="132" spans="43:179" x14ac:dyDescent="0.35">
      <c r="AQ132" s="180" t="str">
        <f t="shared" si="44"/>
        <v/>
      </c>
      <c r="AR132" s="180" t="str">
        <f t="shared" ref="AR132:AR195" si="50">IF(AQ132=0,"",AQ132)</f>
        <v/>
      </c>
      <c r="AT132" t="str">
        <f t="shared" si="46"/>
        <v/>
      </c>
      <c r="AV132" t="str">
        <f t="shared" si="45"/>
        <v/>
      </c>
      <c r="AX132" s="180" t="str">
        <f t="shared" si="47"/>
        <v/>
      </c>
      <c r="AY132" s="180" t="str">
        <f t="shared" ref="AY132:AY195" si="51">IF(AX132=0,"",AX132)</f>
        <v/>
      </c>
      <c r="BB132" s="307" t="str">
        <f t="shared" si="48"/>
        <v/>
      </c>
      <c r="BF132" t="str">
        <f t="shared" si="49"/>
        <v/>
      </c>
      <c r="FE132" s="310" t="str">
        <f>IF(INPUT!A56 = "", "", OUTPUT!E30)</f>
        <v/>
      </c>
      <c r="FF132" t="str">
        <f>IF(INPUT!A56 = "", "", INPUT!I56)</f>
        <v/>
      </c>
      <c r="FG132" t="str">
        <v/>
      </c>
      <c r="FH132" t="str">
        <v/>
      </c>
      <c r="FI132" t="str">
        <f>IF(INPUT!A56 = "", "", FG132 +FI131)</f>
        <v/>
      </c>
      <c r="FJ132" t="str">
        <f>IF(INPUT!A56 = "", "", FH132*FG132 +FJ131)</f>
        <v/>
      </c>
      <c r="FK132" s="210" t="str">
        <f>IF(INPUT!A55 = "", "", FI131/MAX($FI$106:$FI$206))</f>
        <v/>
      </c>
      <c r="FL132" s="210" t="str">
        <f>IF(INPUT!A55 = "", "", FJ131/MAX($FJ$106:$FJ$206))</f>
        <v/>
      </c>
      <c r="FM132" s="311" t="str">
        <f>IF(INPUT!A56 = "", "", (FK133-FK132) * (FL133+FL132) / 2 )</f>
        <v/>
      </c>
      <c r="FO132" s="310" t="str">
        <f>IF(INPUT!A56 = "", "", OUTPUT!I30)</f>
        <v/>
      </c>
      <c r="FP132" t="str">
        <f>IF(INPUT!A56 = "", "", INPUT!I56)</f>
        <v/>
      </c>
      <c r="FQ132" t="str">
        <v/>
      </c>
      <c r="FR132" t="str">
        <v/>
      </c>
      <c r="FS132" t="str">
        <f>IF(INPUT!A56 = "", "", FQ132 +FS131)</f>
        <v/>
      </c>
      <c r="FT132" t="str">
        <f>IF(INPUT!A56 = "", "", FR132*FQ132 +FT131)</f>
        <v/>
      </c>
      <c r="FU132" s="210" t="str">
        <f>IF(INPUT!A55 = "", "", FS131/MAX($FS$106:$FS$206))</f>
        <v/>
      </c>
      <c r="FV132" s="210" t="str">
        <f>IF(INPUT!A55 = "", "", FT131/MAX($FT$106:$FT$206))</f>
        <v/>
      </c>
      <c r="FW132" s="311" t="str">
        <f>IF(INPUT!A56 = "", "", (FU133-FU132) * (FV133+FV132) / 2 )</f>
        <v/>
      </c>
    </row>
    <row r="133" spans="43:179" x14ac:dyDescent="0.35">
      <c r="AQ133" s="180" t="str">
        <f t="shared" si="44"/>
        <v/>
      </c>
      <c r="AR133" s="180" t="str">
        <f t="shared" si="50"/>
        <v/>
      </c>
      <c r="AT133" t="str">
        <f t="shared" si="46"/>
        <v/>
      </c>
      <c r="AV133" t="str">
        <f t="shared" si="45"/>
        <v/>
      </c>
      <c r="AX133" s="180" t="str">
        <f t="shared" si="47"/>
        <v/>
      </c>
      <c r="AY133" s="180" t="str">
        <f t="shared" si="51"/>
        <v/>
      </c>
      <c r="BB133" s="307" t="str">
        <f t="shared" si="48"/>
        <v/>
      </c>
      <c r="BF133" t="str">
        <f t="shared" si="49"/>
        <v/>
      </c>
      <c r="FE133" s="310" t="str">
        <f>IF(INPUT!A57 = "", "", OUTPUT!E31)</f>
        <v/>
      </c>
      <c r="FF133" t="str">
        <f>IF(INPUT!A57 = "", "", INPUT!I57)</f>
        <v/>
      </c>
      <c r="FG133" t="str">
        <v/>
      </c>
      <c r="FH133" t="str">
        <v/>
      </c>
      <c r="FI133" t="str">
        <f>IF(INPUT!A57 = "", "", FG133 +FI132)</f>
        <v/>
      </c>
      <c r="FJ133" t="str">
        <f>IF(INPUT!A57 = "", "", FH133*FG133 +FJ132)</f>
        <v/>
      </c>
      <c r="FK133" s="210" t="str">
        <f>IF(INPUT!A56 = "", "", FI132/MAX($FI$106:$FI$206))</f>
        <v/>
      </c>
      <c r="FL133" s="210" t="str">
        <f>IF(INPUT!A56 = "", "", FJ132/MAX($FJ$106:$FJ$206))</f>
        <v/>
      </c>
      <c r="FM133" s="311" t="str">
        <f>IF(INPUT!A57 = "", "", (FK134-FK133) * (FL134+FL133) / 2 )</f>
        <v/>
      </c>
      <c r="FO133" s="310" t="str">
        <f>IF(INPUT!A57 = "", "", OUTPUT!I31)</f>
        <v/>
      </c>
      <c r="FP133" t="str">
        <f>IF(INPUT!A57 = "", "", INPUT!I57)</f>
        <v/>
      </c>
      <c r="FQ133" t="str">
        <v/>
      </c>
      <c r="FR133" t="str">
        <v/>
      </c>
      <c r="FS133" t="str">
        <f>IF(INPUT!A57 = "", "", FQ133 +FS132)</f>
        <v/>
      </c>
      <c r="FT133" t="str">
        <f>IF(INPUT!A57 = "", "", FR133*FQ133 +FT132)</f>
        <v/>
      </c>
      <c r="FU133" s="210" t="str">
        <f>IF(INPUT!A56 = "", "", FS132/MAX($FS$106:$FS$206))</f>
        <v/>
      </c>
      <c r="FV133" s="210" t="str">
        <f>IF(INPUT!A56 = "", "", FT132/MAX($FT$106:$FT$206))</f>
        <v/>
      </c>
      <c r="FW133" s="311" t="str">
        <f>IF(INPUT!A57 = "", "", (FU134-FU133) * (FV134+FV133) / 2 )</f>
        <v/>
      </c>
    </row>
    <row r="134" spans="43:179" x14ac:dyDescent="0.35">
      <c r="AQ134" s="180" t="str">
        <f t="shared" si="44"/>
        <v/>
      </c>
      <c r="AR134" s="180" t="str">
        <f t="shared" si="50"/>
        <v/>
      </c>
      <c r="AT134" t="str">
        <f t="shared" si="46"/>
        <v/>
      </c>
      <c r="AV134" t="str">
        <f t="shared" si="45"/>
        <v/>
      </c>
      <c r="AX134" s="180" t="str">
        <f t="shared" si="47"/>
        <v/>
      </c>
      <c r="AY134" s="180" t="str">
        <f t="shared" si="51"/>
        <v/>
      </c>
      <c r="BB134" s="307" t="str">
        <f t="shared" si="48"/>
        <v/>
      </c>
      <c r="BF134" t="str">
        <f t="shared" si="49"/>
        <v/>
      </c>
      <c r="FE134" s="310" t="str">
        <f>IF(INPUT!A58 = "", "", OUTPUT!E32)</f>
        <v/>
      </c>
      <c r="FF134" t="str">
        <f>IF(INPUT!A58 = "", "", INPUT!I58)</f>
        <v/>
      </c>
      <c r="FG134" t="str">
        <v/>
      </c>
      <c r="FH134" t="str">
        <v/>
      </c>
      <c r="FI134" t="str">
        <f>IF(INPUT!A58 = "", "", FG134 +FI133)</f>
        <v/>
      </c>
      <c r="FJ134" t="str">
        <f>IF(INPUT!A58 = "", "", FH134*FG134 +FJ133)</f>
        <v/>
      </c>
      <c r="FK134" s="210" t="str">
        <f>IF(INPUT!A57 = "", "", FI133/MAX($FI$106:$FI$206))</f>
        <v/>
      </c>
      <c r="FL134" s="210" t="str">
        <f>IF(INPUT!A57 = "", "", FJ133/MAX($FJ$106:$FJ$206))</f>
        <v/>
      </c>
      <c r="FM134" s="311" t="str">
        <f>IF(INPUT!A58 = "", "", (FK135-FK134) * (FL135+FL134) / 2 )</f>
        <v/>
      </c>
      <c r="FO134" s="310" t="str">
        <f>IF(INPUT!A58 = "", "", OUTPUT!I32)</f>
        <v/>
      </c>
      <c r="FP134" t="str">
        <f>IF(INPUT!A58 = "", "", INPUT!I58)</f>
        <v/>
      </c>
      <c r="FQ134" t="str">
        <v/>
      </c>
      <c r="FR134" t="str">
        <v/>
      </c>
      <c r="FS134" t="str">
        <f>IF(INPUT!A58 = "", "", FQ134 +FS133)</f>
        <v/>
      </c>
      <c r="FT134" t="str">
        <f>IF(INPUT!A58 = "", "", FR134*FQ134 +FT133)</f>
        <v/>
      </c>
      <c r="FU134" s="210" t="str">
        <f>IF(INPUT!A57 = "", "", FS133/MAX($FS$106:$FS$206))</f>
        <v/>
      </c>
      <c r="FV134" s="210" t="str">
        <f>IF(INPUT!A57 = "", "", FT133/MAX($FT$106:$FT$206))</f>
        <v/>
      </c>
      <c r="FW134" s="311" t="str">
        <f>IF(INPUT!A58 = "", "", (FU135-FU134) * (FV135+FV134) / 2 )</f>
        <v/>
      </c>
    </row>
    <row r="135" spans="43:179" x14ac:dyDescent="0.35">
      <c r="AQ135" s="180" t="str">
        <f t="shared" si="44"/>
        <v/>
      </c>
      <c r="AR135" s="180" t="str">
        <f t="shared" si="50"/>
        <v/>
      </c>
      <c r="AT135" t="str">
        <f t="shared" si="46"/>
        <v/>
      </c>
      <c r="AV135" t="str">
        <f t="shared" si="45"/>
        <v/>
      </c>
      <c r="AX135" s="180" t="str">
        <f t="shared" si="47"/>
        <v/>
      </c>
      <c r="AY135" s="180" t="str">
        <f t="shared" si="51"/>
        <v/>
      </c>
      <c r="BB135" s="307" t="str">
        <f t="shared" si="48"/>
        <v/>
      </c>
      <c r="BF135" t="str">
        <f t="shared" si="49"/>
        <v/>
      </c>
      <c r="FE135" s="310" t="str">
        <f>IF(INPUT!A59 = "", "", OUTPUT!E33)</f>
        <v/>
      </c>
      <c r="FF135" t="str">
        <f>IF(INPUT!A59 = "", "", INPUT!I59)</f>
        <v/>
      </c>
      <c r="FG135" t="str">
        <v/>
      </c>
      <c r="FH135" t="str">
        <v/>
      </c>
      <c r="FI135" t="str">
        <f>IF(INPUT!A59 = "", "", FG135 +FI134)</f>
        <v/>
      </c>
      <c r="FJ135" t="str">
        <f>IF(INPUT!A59 = "", "", FH135*FG135 +FJ134)</f>
        <v/>
      </c>
      <c r="FK135" s="210" t="str">
        <f>IF(INPUT!A58 = "", "", FI134/MAX($FI$106:$FI$206))</f>
        <v/>
      </c>
      <c r="FL135" s="210" t="str">
        <f>IF(INPUT!A58 = "", "", FJ134/MAX($FJ$106:$FJ$206))</f>
        <v/>
      </c>
      <c r="FM135" s="311" t="str">
        <f>IF(INPUT!A59 = "", "", (FK136-FK135) * (FL136+FL135) / 2 )</f>
        <v/>
      </c>
      <c r="FO135" s="310" t="str">
        <f>IF(INPUT!A59 = "", "", OUTPUT!I33)</f>
        <v/>
      </c>
      <c r="FP135" t="str">
        <f>IF(INPUT!A59 = "", "", INPUT!I59)</f>
        <v/>
      </c>
      <c r="FQ135" t="str">
        <v/>
      </c>
      <c r="FR135" t="str">
        <v/>
      </c>
      <c r="FS135" t="str">
        <f>IF(INPUT!A59 = "", "", FQ135 +FS134)</f>
        <v/>
      </c>
      <c r="FT135" t="str">
        <f>IF(INPUT!A59 = "", "", FR135*FQ135 +FT134)</f>
        <v/>
      </c>
      <c r="FU135" s="210" t="str">
        <f>IF(INPUT!A58 = "", "", FS134/MAX($FS$106:$FS$206))</f>
        <v/>
      </c>
      <c r="FV135" s="210" t="str">
        <f>IF(INPUT!A58 = "", "", FT134/MAX($FT$106:$FT$206))</f>
        <v/>
      </c>
      <c r="FW135" s="311" t="str">
        <f>IF(INPUT!A59 = "", "", (FU136-FU135) * (FV136+FV135) / 2 )</f>
        <v/>
      </c>
    </row>
    <row r="136" spans="43:179" x14ac:dyDescent="0.35">
      <c r="AQ136" s="180" t="str">
        <f t="shared" ref="AQ136:AQ167" si="52">IF(OR(AP35=1,AP35=2), "new_"&amp;AF35&amp;"_TIER_"&amp;AL35, "")</f>
        <v/>
      </c>
      <c r="AR136" s="180" t="str">
        <f t="shared" si="50"/>
        <v/>
      </c>
      <c r="AT136" t="str">
        <f t="shared" si="46"/>
        <v/>
      </c>
      <c r="AV136" t="str">
        <f t="shared" ref="AV136:AV167" si="53">IF(AR136= "", "", AL35)</f>
        <v/>
      </c>
      <c r="AX136" s="180" t="str">
        <f t="shared" si="47"/>
        <v/>
      </c>
      <c r="AY136" s="180" t="str">
        <f t="shared" si="51"/>
        <v/>
      </c>
      <c r="BB136" s="307" t="str">
        <f t="shared" si="48"/>
        <v/>
      </c>
      <c r="BF136" t="str">
        <f t="shared" si="49"/>
        <v/>
      </c>
      <c r="FE136" s="310" t="str">
        <f>IF(INPUT!A60 = "", "", OUTPUT!E34)</f>
        <v/>
      </c>
      <c r="FF136" t="str">
        <f>IF(INPUT!A60 = "", "", INPUT!I60)</f>
        <v/>
      </c>
      <c r="FG136" t="str">
        <v/>
      </c>
      <c r="FH136" t="str">
        <v/>
      </c>
      <c r="FI136" t="str">
        <f>IF(INPUT!A60 = "", "", FG136 +FI135)</f>
        <v/>
      </c>
      <c r="FJ136" t="str">
        <f>IF(INPUT!A60 = "", "", FH136*FG136 +FJ135)</f>
        <v/>
      </c>
      <c r="FK136" s="210" t="str">
        <f>IF(INPUT!A59 = "", "", FI135/MAX($FI$106:$FI$206))</f>
        <v/>
      </c>
      <c r="FL136" s="210" t="str">
        <f>IF(INPUT!A59 = "", "", FJ135/MAX($FJ$106:$FJ$206))</f>
        <v/>
      </c>
      <c r="FM136" s="311" t="str">
        <f>IF(INPUT!A60 = "", "", (FK137-FK136) * (FL137+FL136) / 2 )</f>
        <v/>
      </c>
      <c r="FO136" s="310" t="str">
        <f>IF(INPUT!A60 = "", "", OUTPUT!I34)</f>
        <v/>
      </c>
      <c r="FP136" t="str">
        <f>IF(INPUT!A60 = "", "", INPUT!I60)</f>
        <v/>
      </c>
      <c r="FQ136" t="str">
        <v/>
      </c>
      <c r="FR136" t="str">
        <v/>
      </c>
      <c r="FS136" t="str">
        <f>IF(INPUT!A60 = "", "", FQ136 +FS135)</f>
        <v/>
      </c>
      <c r="FT136" t="str">
        <f>IF(INPUT!A60 = "", "", FR136*FQ136 +FT135)</f>
        <v/>
      </c>
      <c r="FU136" s="210" t="str">
        <f>IF(INPUT!A59 = "", "", FS135/MAX($FS$106:$FS$206))</f>
        <v/>
      </c>
      <c r="FV136" s="210" t="str">
        <f>IF(INPUT!A59 = "", "", FT135/MAX($FT$106:$FT$206))</f>
        <v/>
      </c>
      <c r="FW136" s="311" t="str">
        <f>IF(INPUT!A60 = "", "", (FU137-FU136) * (FV137+FV136) / 2 )</f>
        <v/>
      </c>
    </row>
    <row r="137" spans="43:179" x14ac:dyDescent="0.35">
      <c r="AQ137" s="180" t="str">
        <f t="shared" si="52"/>
        <v/>
      </c>
      <c r="AR137" s="180" t="str">
        <f t="shared" si="50"/>
        <v/>
      </c>
      <c r="AT137" t="str">
        <f t="shared" si="46"/>
        <v/>
      </c>
      <c r="AV137" t="str">
        <f t="shared" si="53"/>
        <v/>
      </c>
      <c r="AX137" s="180" t="str">
        <f t="shared" si="47"/>
        <v/>
      </c>
      <c r="AY137" s="180" t="str">
        <f t="shared" si="51"/>
        <v/>
      </c>
      <c r="BB137" s="307" t="str">
        <f t="shared" si="48"/>
        <v/>
      </c>
      <c r="BF137" t="str">
        <f t="shared" si="49"/>
        <v/>
      </c>
      <c r="FE137" s="310" t="str">
        <f>IF(INPUT!A61 = "", "", OUTPUT!E35)</f>
        <v/>
      </c>
      <c r="FF137" t="str">
        <f>IF(INPUT!A61 = "", "", INPUT!I61)</f>
        <v/>
      </c>
      <c r="FG137" t="str">
        <v/>
      </c>
      <c r="FH137" t="str">
        <v/>
      </c>
      <c r="FI137" t="str">
        <f>IF(INPUT!A61 = "", "", FG137 +FI136)</f>
        <v/>
      </c>
      <c r="FJ137" t="str">
        <f>IF(INPUT!A61 = "", "", FH137*FG137 +FJ136)</f>
        <v/>
      </c>
      <c r="FK137" s="210" t="str">
        <f>IF(INPUT!A60 = "", "", FI136/MAX($FI$106:$FI$206))</f>
        <v/>
      </c>
      <c r="FL137" s="210" t="str">
        <f>IF(INPUT!A60 = "", "", FJ136/MAX($FJ$106:$FJ$206))</f>
        <v/>
      </c>
      <c r="FM137" s="311" t="str">
        <f>IF(INPUT!A61 = "", "", (FK138-FK137) * (FL138+FL137) / 2 )</f>
        <v/>
      </c>
      <c r="FO137" s="310" t="str">
        <f>IF(INPUT!A61 = "", "", OUTPUT!I35)</f>
        <v/>
      </c>
      <c r="FP137" t="str">
        <f>IF(INPUT!A61 = "", "", INPUT!I61)</f>
        <v/>
      </c>
      <c r="FQ137" t="str">
        <v/>
      </c>
      <c r="FR137" t="str">
        <v/>
      </c>
      <c r="FS137" t="str">
        <f>IF(INPUT!A61 = "", "", FQ137 +FS136)</f>
        <v/>
      </c>
      <c r="FT137" t="str">
        <f>IF(INPUT!A61 = "", "", FR137*FQ137 +FT136)</f>
        <v/>
      </c>
      <c r="FU137" s="210" t="str">
        <f>IF(INPUT!A60 = "", "", FS136/MAX($FS$106:$FS$206))</f>
        <v/>
      </c>
      <c r="FV137" s="210" t="str">
        <f>IF(INPUT!A60 = "", "", FT136/MAX($FT$106:$FT$206))</f>
        <v/>
      </c>
      <c r="FW137" s="311" t="str">
        <f>IF(INPUT!A61 = "", "", (FU138-FU137) * (FV138+FV137) / 2 )</f>
        <v/>
      </c>
    </row>
    <row r="138" spans="43:179" x14ac:dyDescent="0.35">
      <c r="AQ138" s="180" t="str">
        <f t="shared" si="52"/>
        <v/>
      </c>
      <c r="AR138" s="180" t="str">
        <f t="shared" si="50"/>
        <v/>
      </c>
      <c r="AT138" t="str">
        <f t="shared" si="46"/>
        <v/>
      </c>
      <c r="AV138" t="str">
        <f t="shared" si="53"/>
        <v/>
      </c>
      <c r="AX138" s="180" t="str">
        <f t="shared" si="47"/>
        <v/>
      </c>
      <c r="AY138" s="180" t="str">
        <f t="shared" si="51"/>
        <v/>
      </c>
      <c r="BB138" s="307" t="str">
        <f t="shared" si="48"/>
        <v/>
      </c>
      <c r="BF138" t="str">
        <f t="shared" si="49"/>
        <v/>
      </c>
      <c r="FE138" s="310" t="str">
        <f>IF(INPUT!A62 = "", "", OUTPUT!E36)</f>
        <v/>
      </c>
      <c r="FF138" t="str">
        <f>IF(INPUT!A62 = "", "", INPUT!I62)</f>
        <v/>
      </c>
      <c r="FG138" t="str">
        <v/>
      </c>
      <c r="FH138" t="str">
        <v/>
      </c>
      <c r="FI138" t="str">
        <f>IF(INPUT!A62 = "", "", FG138 +FI137)</f>
        <v/>
      </c>
      <c r="FJ138" t="str">
        <f>IF(INPUT!A62 = "", "", FH138*FG138 +FJ137)</f>
        <v/>
      </c>
      <c r="FK138" s="210" t="str">
        <f>IF(INPUT!A61 = "", "", FI137/MAX($FI$106:$FI$206))</f>
        <v/>
      </c>
      <c r="FL138" s="210" t="str">
        <f>IF(INPUT!A61 = "", "", FJ137/MAX($FJ$106:$FJ$206))</f>
        <v/>
      </c>
      <c r="FM138" s="311" t="str">
        <f>IF(INPUT!A62 = "", "", (FK139-FK138) * (FL139+FL138) / 2 )</f>
        <v/>
      </c>
      <c r="FO138" s="310" t="str">
        <f>IF(INPUT!A62 = "", "", OUTPUT!I36)</f>
        <v/>
      </c>
      <c r="FP138" t="str">
        <f>IF(INPUT!A62 = "", "", INPUT!I62)</f>
        <v/>
      </c>
      <c r="FQ138" t="str">
        <v/>
      </c>
      <c r="FR138" t="str">
        <v/>
      </c>
      <c r="FS138" t="str">
        <f>IF(INPUT!A62 = "", "", FQ138 +FS137)</f>
        <v/>
      </c>
      <c r="FT138" t="str">
        <f>IF(INPUT!A62 = "", "", FR138*FQ138 +FT137)</f>
        <v/>
      </c>
      <c r="FU138" s="210" t="str">
        <f>IF(INPUT!A61 = "", "", FS137/MAX($FS$106:$FS$206))</f>
        <v/>
      </c>
      <c r="FV138" s="210" t="str">
        <f>IF(INPUT!A61 = "", "", FT137/MAX($FT$106:$FT$206))</f>
        <v/>
      </c>
      <c r="FW138" s="311" t="str">
        <f>IF(INPUT!A62 = "", "", (FU139-FU138) * (FV139+FV138) / 2 )</f>
        <v/>
      </c>
    </row>
    <row r="139" spans="43:179" x14ac:dyDescent="0.35">
      <c r="AQ139" s="180" t="str">
        <f t="shared" si="52"/>
        <v/>
      </c>
      <c r="AR139" s="180" t="str">
        <f t="shared" si="50"/>
        <v/>
      </c>
      <c r="AT139" t="str">
        <f t="shared" si="46"/>
        <v/>
      </c>
      <c r="AV139" t="str">
        <f t="shared" si="53"/>
        <v/>
      </c>
      <c r="AX139" s="180" t="str">
        <f t="shared" si="47"/>
        <v/>
      </c>
      <c r="AY139" s="180" t="str">
        <f t="shared" si="51"/>
        <v/>
      </c>
      <c r="BB139" s="307" t="str">
        <f t="shared" si="48"/>
        <v/>
      </c>
      <c r="BF139" t="str">
        <f t="shared" si="49"/>
        <v/>
      </c>
      <c r="FE139" s="310" t="str">
        <f>IF(INPUT!A63 = "", "", OUTPUT!E37)</f>
        <v/>
      </c>
      <c r="FF139" t="str">
        <f>IF(INPUT!A63 = "", "", INPUT!I63)</f>
        <v/>
      </c>
      <c r="FG139" t="str">
        <v/>
      </c>
      <c r="FH139" t="str">
        <v/>
      </c>
      <c r="FI139" t="str">
        <f>IF(INPUT!A63 = "", "", FG139 +FI138)</f>
        <v/>
      </c>
      <c r="FJ139" t="str">
        <f>IF(INPUT!A63 = "", "", FH139*FG139 +FJ138)</f>
        <v/>
      </c>
      <c r="FK139" s="210" t="str">
        <f>IF(INPUT!A62 = "", "", FI138/MAX($FI$106:$FI$206))</f>
        <v/>
      </c>
      <c r="FL139" s="210" t="str">
        <f>IF(INPUT!A62 = "", "", FJ138/MAX($FJ$106:$FJ$206))</f>
        <v/>
      </c>
      <c r="FM139" s="311" t="str">
        <f>IF(INPUT!A63 = "", "", (FK140-FK139) * (FL140+FL139) / 2 )</f>
        <v/>
      </c>
      <c r="FO139" s="310" t="str">
        <f>IF(INPUT!A63 = "", "", OUTPUT!I37)</f>
        <v/>
      </c>
      <c r="FP139" t="str">
        <f>IF(INPUT!A63 = "", "", INPUT!I63)</f>
        <v/>
      </c>
      <c r="FQ139" t="str">
        <v/>
      </c>
      <c r="FR139" t="str">
        <v/>
      </c>
      <c r="FS139" t="str">
        <f>IF(INPUT!A63 = "", "", FQ139 +FS138)</f>
        <v/>
      </c>
      <c r="FT139" t="str">
        <f>IF(INPUT!A63 = "", "", FR139*FQ139 +FT138)</f>
        <v/>
      </c>
      <c r="FU139" s="210" t="str">
        <f>IF(INPUT!A62 = "", "", FS138/MAX($FS$106:$FS$206))</f>
        <v/>
      </c>
      <c r="FV139" s="210" t="str">
        <f>IF(INPUT!A62 = "", "", FT138/MAX($FT$106:$FT$206))</f>
        <v/>
      </c>
      <c r="FW139" s="311" t="str">
        <f>IF(INPUT!A63 = "", "", (FU140-FU139) * (FV140+FV139) / 2 )</f>
        <v/>
      </c>
    </row>
    <row r="140" spans="43:179" x14ac:dyDescent="0.35">
      <c r="AQ140" s="180" t="str">
        <f t="shared" si="52"/>
        <v/>
      </c>
      <c r="AR140" s="180" t="str">
        <f t="shared" si="50"/>
        <v/>
      </c>
      <c r="AT140" t="str">
        <f t="shared" si="46"/>
        <v/>
      </c>
      <c r="AV140" t="str">
        <f t="shared" si="53"/>
        <v/>
      </c>
      <c r="AX140" s="180" t="str">
        <f t="shared" si="47"/>
        <v/>
      </c>
      <c r="AY140" s="180" t="str">
        <f t="shared" si="51"/>
        <v/>
      </c>
      <c r="BB140" s="307" t="str">
        <f t="shared" si="48"/>
        <v/>
      </c>
      <c r="BF140" t="str">
        <f t="shared" si="49"/>
        <v/>
      </c>
      <c r="FE140" s="310" t="str">
        <f>IF(INPUT!A64 = "", "", OUTPUT!E38)</f>
        <v/>
      </c>
      <c r="FF140" t="str">
        <f>IF(INPUT!A64 = "", "", INPUT!I64)</f>
        <v/>
      </c>
      <c r="FG140" t="str">
        <v/>
      </c>
      <c r="FH140" t="str">
        <v/>
      </c>
      <c r="FI140" t="str">
        <f>IF(INPUT!A64 = "", "", FG140 +FI139)</f>
        <v/>
      </c>
      <c r="FJ140" t="str">
        <f>IF(INPUT!A64 = "", "", FH140*FG140 +FJ139)</f>
        <v/>
      </c>
      <c r="FK140" s="210" t="str">
        <f>IF(INPUT!A63 = "", "", FI139/MAX($FI$106:$FI$206))</f>
        <v/>
      </c>
      <c r="FL140" s="210" t="str">
        <f>IF(INPUT!A63 = "", "", FJ139/MAX($FJ$106:$FJ$206))</f>
        <v/>
      </c>
      <c r="FM140" s="311" t="str">
        <f>IF(INPUT!A64 = "", "", (FK141-FK140) * (FL141+FL140) / 2 )</f>
        <v/>
      </c>
      <c r="FO140" s="310" t="str">
        <f>IF(INPUT!A64 = "", "", OUTPUT!I38)</f>
        <v/>
      </c>
      <c r="FP140" t="str">
        <f>IF(INPUT!A64 = "", "", INPUT!I64)</f>
        <v/>
      </c>
      <c r="FQ140" t="str">
        <v/>
      </c>
      <c r="FR140" t="str">
        <v/>
      </c>
      <c r="FS140" t="str">
        <f>IF(INPUT!A64 = "", "", FQ140 +FS139)</f>
        <v/>
      </c>
      <c r="FT140" t="str">
        <f>IF(INPUT!A64 = "", "", FR140*FQ140 +FT139)</f>
        <v/>
      </c>
      <c r="FU140" s="210" t="str">
        <f>IF(INPUT!A63 = "", "", FS139/MAX($FS$106:$FS$206))</f>
        <v/>
      </c>
      <c r="FV140" s="210" t="str">
        <f>IF(INPUT!A63 = "", "", FT139/MAX($FT$106:$FT$206))</f>
        <v/>
      </c>
      <c r="FW140" s="311" t="str">
        <f>IF(INPUT!A64 = "", "", (FU141-FU140) * (FV141+FV140) / 2 )</f>
        <v/>
      </c>
    </row>
    <row r="141" spans="43:179" x14ac:dyDescent="0.35">
      <c r="AQ141" s="180" t="str">
        <f t="shared" si="52"/>
        <v/>
      </c>
      <c r="AR141" s="180" t="str">
        <f t="shared" si="50"/>
        <v/>
      </c>
      <c r="AT141" t="str">
        <f t="shared" si="46"/>
        <v/>
      </c>
      <c r="AV141" t="str">
        <f t="shared" si="53"/>
        <v/>
      </c>
      <c r="AX141" s="180" t="str">
        <f t="shared" si="47"/>
        <v/>
      </c>
      <c r="AY141" s="180" t="str">
        <f t="shared" si="51"/>
        <v/>
      </c>
      <c r="BB141" s="307" t="str">
        <f t="shared" si="48"/>
        <v/>
      </c>
      <c r="BF141" t="str">
        <f t="shared" si="49"/>
        <v/>
      </c>
      <c r="FE141" s="310" t="str">
        <f>IF(INPUT!A65 = "", "", OUTPUT!E39)</f>
        <v/>
      </c>
      <c r="FF141" t="str">
        <f>IF(INPUT!A65 = "", "", INPUT!I65)</f>
        <v/>
      </c>
      <c r="FG141" t="str">
        <v/>
      </c>
      <c r="FH141" t="str">
        <v/>
      </c>
      <c r="FI141" t="str">
        <f>IF(INPUT!A65 = "", "", FG141 +FI140)</f>
        <v/>
      </c>
      <c r="FJ141" t="str">
        <f>IF(INPUT!A65 = "", "", FH141*FG141 +FJ140)</f>
        <v/>
      </c>
      <c r="FK141" s="210" t="str">
        <f>IF(INPUT!A64 = "", "", FI140/MAX($FI$106:$FI$206))</f>
        <v/>
      </c>
      <c r="FL141" s="210" t="str">
        <f>IF(INPUT!A64 = "", "", FJ140/MAX($FJ$106:$FJ$206))</f>
        <v/>
      </c>
      <c r="FM141" s="311" t="str">
        <f>IF(INPUT!A65 = "", "", (FK142-FK141) * (FL142+FL141) / 2 )</f>
        <v/>
      </c>
      <c r="FO141" s="310" t="str">
        <f>IF(INPUT!A65 = "", "", OUTPUT!I39)</f>
        <v/>
      </c>
      <c r="FP141" t="str">
        <f>IF(INPUT!A65 = "", "", INPUT!I65)</f>
        <v/>
      </c>
      <c r="FQ141" t="str">
        <v/>
      </c>
      <c r="FR141" t="str">
        <v/>
      </c>
      <c r="FS141" t="str">
        <f>IF(INPUT!A65 = "", "", FQ141 +FS140)</f>
        <v/>
      </c>
      <c r="FT141" t="str">
        <f>IF(INPUT!A65 = "", "", FR141*FQ141 +FT140)</f>
        <v/>
      </c>
      <c r="FU141" s="210" t="str">
        <f>IF(INPUT!A64 = "", "", FS140/MAX($FS$106:$FS$206))</f>
        <v/>
      </c>
      <c r="FV141" s="210" t="str">
        <f>IF(INPUT!A64 = "", "", FT140/MAX($FT$106:$FT$206))</f>
        <v/>
      </c>
      <c r="FW141" s="311" t="str">
        <f>IF(INPUT!A65 = "", "", (FU142-FU141) * (FV142+FV141) / 2 )</f>
        <v/>
      </c>
    </row>
    <row r="142" spans="43:179" x14ac:dyDescent="0.35">
      <c r="AQ142" s="180" t="str">
        <f t="shared" si="52"/>
        <v/>
      </c>
      <c r="AR142" s="180" t="str">
        <f t="shared" si="50"/>
        <v/>
      </c>
      <c r="AT142" t="str">
        <f t="shared" si="46"/>
        <v/>
      </c>
      <c r="AV142" t="str">
        <f t="shared" si="53"/>
        <v/>
      </c>
      <c r="AX142" s="180" t="str">
        <f t="shared" si="47"/>
        <v/>
      </c>
      <c r="AY142" s="180" t="str">
        <f t="shared" si="51"/>
        <v/>
      </c>
      <c r="BB142" s="307" t="str">
        <f t="shared" si="48"/>
        <v/>
      </c>
      <c r="BF142" t="str">
        <f t="shared" si="49"/>
        <v/>
      </c>
      <c r="FE142" s="310" t="str">
        <f>IF(INPUT!A66 = "", "", OUTPUT!E40)</f>
        <v/>
      </c>
      <c r="FF142" t="str">
        <f>IF(INPUT!A66 = "", "", INPUT!I66)</f>
        <v/>
      </c>
      <c r="FG142" t="str">
        <v/>
      </c>
      <c r="FH142" t="str">
        <v/>
      </c>
      <c r="FI142" t="str">
        <f>IF(INPUT!A66 = "", "", FG142 +FI141)</f>
        <v/>
      </c>
      <c r="FJ142" t="str">
        <f>IF(INPUT!A66 = "", "", FH142*FG142 +FJ141)</f>
        <v/>
      </c>
      <c r="FK142" s="210" t="str">
        <f>IF(INPUT!A65 = "", "", FI141/MAX($FI$106:$FI$206))</f>
        <v/>
      </c>
      <c r="FL142" s="210" t="str">
        <f>IF(INPUT!A65 = "", "", FJ141/MAX($FJ$106:$FJ$206))</f>
        <v/>
      </c>
      <c r="FM142" s="311" t="str">
        <f>IF(INPUT!A66 = "", "", (FK143-FK142) * (FL143+FL142) / 2 )</f>
        <v/>
      </c>
      <c r="FO142" s="310" t="str">
        <f>IF(INPUT!A66 = "", "", OUTPUT!I40)</f>
        <v/>
      </c>
      <c r="FP142" t="str">
        <f>IF(INPUT!A66 = "", "", INPUT!I66)</f>
        <v/>
      </c>
      <c r="FQ142" t="str">
        <v/>
      </c>
      <c r="FR142" t="str">
        <v/>
      </c>
      <c r="FS142" t="str">
        <f>IF(INPUT!A66 = "", "", FQ142 +FS141)</f>
        <v/>
      </c>
      <c r="FT142" t="str">
        <f>IF(INPUT!A66 = "", "", FR142*FQ142 +FT141)</f>
        <v/>
      </c>
      <c r="FU142" s="210" t="str">
        <f>IF(INPUT!A65 = "", "", FS141/MAX($FS$106:$FS$206))</f>
        <v/>
      </c>
      <c r="FV142" s="210" t="str">
        <f>IF(INPUT!A65 = "", "", FT141/MAX($FT$106:$FT$206))</f>
        <v/>
      </c>
      <c r="FW142" s="311" t="str">
        <f>IF(INPUT!A66 = "", "", (FU143-FU142) * (FV143+FV142) / 2 )</f>
        <v/>
      </c>
    </row>
    <row r="143" spans="43:179" x14ac:dyDescent="0.35">
      <c r="AQ143" s="180" t="str">
        <f t="shared" si="52"/>
        <v/>
      </c>
      <c r="AR143" s="180" t="str">
        <f t="shared" si="50"/>
        <v/>
      </c>
      <c r="AT143" t="str">
        <f t="shared" si="46"/>
        <v/>
      </c>
      <c r="AV143" t="str">
        <f t="shared" si="53"/>
        <v/>
      </c>
      <c r="AX143" s="180" t="str">
        <f t="shared" si="47"/>
        <v/>
      </c>
      <c r="AY143" s="180" t="str">
        <f t="shared" si="51"/>
        <v/>
      </c>
      <c r="BB143" s="307" t="str">
        <f t="shared" si="48"/>
        <v/>
      </c>
      <c r="BF143" t="str">
        <f t="shared" si="49"/>
        <v/>
      </c>
      <c r="FE143" s="310" t="str">
        <f>IF(INPUT!A67 = "", "", OUTPUT!E41)</f>
        <v/>
      </c>
      <c r="FF143" t="str">
        <f>IF(INPUT!A67 = "", "", INPUT!I67)</f>
        <v/>
      </c>
      <c r="FG143" t="str">
        <v/>
      </c>
      <c r="FH143" t="str">
        <v/>
      </c>
      <c r="FI143" t="str">
        <f>IF(INPUT!A67 = "", "", FG143 +FI142)</f>
        <v/>
      </c>
      <c r="FJ143" t="str">
        <f>IF(INPUT!A67 = "", "", FH143*FG143 +FJ142)</f>
        <v/>
      </c>
      <c r="FK143" s="210" t="str">
        <f>IF(INPUT!A66 = "", "", FI142/MAX($FI$106:$FI$206))</f>
        <v/>
      </c>
      <c r="FL143" s="210" t="str">
        <f>IF(INPUT!A66 = "", "", FJ142/MAX($FJ$106:$FJ$206))</f>
        <v/>
      </c>
      <c r="FM143" s="311" t="str">
        <f>IF(INPUT!A67 = "", "", (FK144-FK143) * (FL144+FL143) / 2 )</f>
        <v/>
      </c>
      <c r="FO143" s="310" t="str">
        <f>IF(INPUT!A67 = "", "", OUTPUT!I41)</f>
        <v/>
      </c>
      <c r="FP143" t="str">
        <f>IF(INPUT!A67 = "", "", INPUT!I67)</f>
        <v/>
      </c>
      <c r="FQ143" t="str">
        <v/>
      </c>
      <c r="FR143" t="str">
        <v/>
      </c>
      <c r="FS143" t="str">
        <f>IF(INPUT!A67 = "", "", FQ143 +FS142)</f>
        <v/>
      </c>
      <c r="FT143" t="str">
        <f>IF(INPUT!A67 = "", "", FR143*FQ143 +FT142)</f>
        <v/>
      </c>
      <c r="FU143" s="210" t="str">
        <f>IF(INPUT!A66 = "", "", FS142/MAX($FS$106:$FS$206))</f>
        <v/>
      </c>
      <c r="FV143" s="210" t="str">
        <f>IF(INPUT!A66 = "", "", FT142/MAX($FT$106:$FT$206))</f>
        <v/>
      </c>
      <c r="FW143" s="311" t="str">
        <f>IF(INPUT!A67 = "", "", (FU144-FU143) * (FV144+FV143) / 2 )</f>
        <v/>
      </c>
    </row>
    <row r="144" spans="43:179" x14ac:dyDescent="0.35">
      <c r="AQ144" s="180" t="str">
        <f t="shared" si="52"/>
        <v/>
      </c>
      <c r="AR144" s="180" t="str">
        <f t="shared" si="50"/>
        <v/>
      </c>
      <c r="AT144" t="str">
        <f t="shared" si="46"/>
        <v/>
      </c>
      <c r="AV144" t="str">
        <f t="shared" si="53"/>
        <v/>
      </c>
      <c r="AX144" s="180" t="str">
        <f t="shared" si="47"/>
        <v/>
      </c>
      <c r="AY144" s="180" t="str">
        <f t="shared" si="51"/>
        <v/>
      </c>
      <c r="BB144" s="307" t="str">
        <f t="shared" si="48"/>
        <v/>
      </c>
      <c r="BF144" t="str">
        <f t="shared" si="49"/>
        <v/>
      </c>
      <c r="FE144" s="310" t="str">
        <f>IF(INPUT!A68 = "", "", OUTPUT!E42)</f>
        <v/>
      </c>
      <c r="FF144" t="str">
        <f>IF(INPUT!A68 = "", "", INPUT!I68)</f>
        <v/>
      </c>
      <c r="FG144" t="str">
        <v/>
      </c>
      <c r="FH144" t="str">
        <v/>
      </c>
      <c r="FI144" t="str">
        <f>IF(INPUT!A68 = "", "", FG144 +FI143)</f>
        <v/>
      </c>
      <c r="FJ144" t="str">
        <f>IF(INPUT!A68 = "", "", FH144*FG144 +FJ143)</f>
        <v/>
      </c>
      <c r="FK144" s="210" t="str">
        <f>IF(INPUT!A67 = "", "", FI143/MAX($FI$106:$FI$206))</f>
        <v/>
      </c>
      <c r="FL144" s="210" t="str">
        <f>IF(INPUT!A67 = "", "", FJ143/MAX($FJ$106:$FJ$206))</f>
        <v/>
      </c>
      <c r="FM144" s="311" t="str">
        <f>IF(INPUT!A68 = "", "", (FK145-FK144) * (FL145+FL144) / 2 )</f>
        <v/>
      </c>
      <c r="FO144" s="310" t="str">
        <f>IF(INPUT!A68 = "", "", OUTPUT!I42)</f>
        <v/>
      </c>
      <c r="FP144" t="str">
        <f>IF(INPUT!A68 = "", "", INPUT!I68)</f>
        <v/>
      </c>
      <c r="FQ144" t="str">
        <v/>
      </c>
      <c r="FR144" t="str">
        <v/>
      </c>
      <c r="FS144" t="str">
        <f>IF(INPUT!A68 = "", "", FQ144 +FS143)</f>
        <v/>
      </c>
      <c r="FT144" t="str">
        <f>IF(INPUT!A68 = "", "", FR144*FQ144 +FT143)</f>
        <v/>
      </c>
      <c r="FU144" s="210" t="str">
        <f>IF(INPUT!A67 = "", "", FS143/MAX($FS$106:$FS$206))</f>
        <v/>
      </c>
      <c r="FV144" s="210" t="str">
        <f>IF(INPUT!A67 = "", "", FT143/MAX($FT$106:$FT$206))</f>
        <v/>
      </c>
      <c r="FW144" s="311" t="str">
        <f>IF(INPUT!A68 = "", "", (FU145-FU144) * (FV145+FV144) / 2 )</f>
        <v/>
      </c>
    </row>
    <row r="145" spans="43:179" x14ac:dyDescent="0.35">
      <c r="AQ145" s="180" t="str">
        <f t="shared" si="52"/>
        <v/>
      </c>
      <c r="AR145" s="180" t="str">
        <f t="shared" si="50"/>
        <v/>
      </c>
      <c r="AT145" t="str">
        <f t="shared" si="46"/>
        <v/>
      </c>
      <c r="AV145" t="str">
        <f t="shared" si="53"/>
        <v/>
      </c>
      <c r="AX145" s="180" t="str">
        <f t="shared" si="47"/>
        <v/>
      </c>
      <c r="AY145" s="180" t="str">
        <f t="shared" si="51"/>
        <v/>
      </c>
      <c r="BB145" s="307" t="str">
        <f t="shared" si="48"/>
        <v/>
      </c>
      <c r="BF145" t="str">
        <f t="shared" si="49"/>
        <v/>
      </c>
      <c r="FE145" s="310" t="str">
        <f>IF(INPUT!A69 = "", "", OUTPUT!E43)</f>
        <v/>
      </c>
      <c r="FF145" t="str">
        <f>IF(INPUT!A69 = "", "", INPUT!I69)</f>
        <v/>
      </c>
      <c r="FG145" t="str">
        <v/>
      </c>
      <c r="FH145" t="str">
        <v/>
      </c>
      <c r="FI145" t="str">
        <f>IF(INPUT!A69 = "", "", FG145 +FI144)</f>
        <v/>
      </c>
      <c r="FJ145" t="str">
        <f>IF(INPUT!A69 = "", "", FH145*FG145 +FJ144)</f>
        <v/>
      </c>
      <c r="FK145" s="210" t="str">
        <f>IF(INPUT!A68 = "", "", FI144/MAX($FI$106:$FI$206))</f>
        <v/>
      </c>
      <c r="FL145" s="210" t="str">
        <f>IF(INPUT!A68 = "", "", FJ144/MAX($FJ$106:$FJ$206))</f>
        <v/>
      </c>
      <c r="FM145" s="311" t="str">
        <f>IF(INPUT!A69 = "", "", (FK146-FK145) * (FL146+FL145) / 2 )</f>
        <v/>
      </c>
      <c r="FO145" s="310" t="str">
        <f>IF(INPUT!A69 = "", "", OUTPUT!I43)</f>
        <v/>
      </c>
      <c r="FP145" t="str">
        <f>IF(INPUT!A69 = "", "", INPUT!I69)</f>
        <v/>
      </c>
      <c r="FQ145" t="str">
        <v/>
      </c>
      <c r="FR145" t="str">
        <v/>
      </c>
      <c r="FS145" t="str">
        <f>IF(INPUT!A69 = "", "", FQ145 +FS144)</f>
        <v/>
      </c>
      <c r="FT145" t="str">
        <f>IF(INPUT!A69 = "", "", FR145*FQ145 +FT144)</f>
        <v/>
      </c>
      <c r="FU145" s="210" t="str">
        <f>IF(INPUT!A68 = "", "", FS144/MAX($FS$106:$FS$206))</f>
        <v/>
      </c>
      <c r="FV145" s="210" t="str">
        <f>IF(INPUT!A68 = "", "", FT144/MAX($FT$106:$FT$206))</f>
        <v/>
      </c>
      <c r="FW145" s="311" t="str">
        <f>IF(INPUT!A69 = "", "", (FU146-FU145) * (FV146+FV145) / 2 )</f>
        <v/>
      </c>
    </row>
    <row r="146" spans="43:179" x14ac:dyDescent="0.35">
      <c r="AQ146" s="180" t="str">
        <f t="shared" si="52"/>
        <v/>
      </c>
      <c r="AR146" s="180" t="str">
        <f t="shared" si="50"/>
        <v/>
      </c>
      <c r="AT146" t="str">
        <f t="shared" si="46"/>
        <v/>
      </c>
      <c r="AV146" t="str">
        <f t="shared" si="53"/>
        <v/>
      </c>
      <c r="AX146" s="180" t="str">
        <f t="shared" si="47"/>
        <v/>
      </c>
      <c r="AY146" s="180" t="str">
        <f t="shared" si="51"/>
        <v/>
      </c>
      <c r="BB146" s="307" t="str">
        <f t="shared" si="48"/>
        <v/>
      </c>
      <c r="BF146" t="str">
        <f t="shared" si="49"/>
        <v/>
      </c>
      <c r="FE146" s="310" t="str">
        <f>IF(INPUT!A70 = "", "", OUTPUT!E44)</f>
        <v/>
      </c>
      <c r="FF146" t="str">
        <f>IF(INPUT!A70 = "", "", INPUT!I70)</f>
        <v/>
      </c>
      <c r="FG146" t="str">
        <v/>
      </c>
      <c r="FH146" t="str">
        <v/>
      </c>
      <c r="FI146" t="str">
        <f>IF(INPUT!A70 = "", "", FG146 +FI145)</f>
        <v/>
      </c>
      <c r="FJ146" t="str">
        <f>IF(INPUT!A70 = "", "", FH146*FG146 +FJ145)</f>
        <v/>
      </c>
      <c r="FK146" s="210" t="str">
        <f>IF(INPUT!A69 = "", "", FI145/MAX($FI$106:$FI$206))</f>
        <v/>
      </c>
      <c r="FL146" s="210" t="str">
        <f>IF(INPUT!A69 = "", "", FJ145/MAX($FJ$106:$FJ$206))</f>
        <v/>
      </c>
      <c r="FM146" s="311" t="str">
        <f>IF(INPUT!A70 = "", "", (FK147-FK146) * (FL147+FL146) / 2 )</f>
        <v/>
      </c>
      <c r="FO146" s="310" t="str">
        <f>IF(INPUT!A70 = "", "", OUTPUT!I44)</f>
        <v/>
      </c>
      <c r="FP146" t="str">
        <f>IF(INPUT!A70 = "", "", INPUT!I70)</f>
        <v/>
      </c>
      <c r="FQ146" t="str">
        <v/>
      </c>
      <c r="FR146" t="str">
        <v/>
      </c>
      <c r="FS146" t="str">
        <f>IF(INPUT!A70 = "", "", FQ146 +FS145)</f>
        <v/>
      </c>
      <c r="FT146" t="str">
        <f>IF(INPUT!A70 = "", "", FR146*FQ146 +FT145)</f>
        <v/>
      </c>
      <c r="FU146" s="210" t="str">
        <f>IF(INPUT!A69 = "", "", FS145/MAX($FS$106:$FS$206))</f>
        <v/>
      </c>
      <c r="FV146" s="210" t="str">
        <f>IF(INPUT!A69 = "", "", FT145/MAX($FT$106:$FT$206))</f>
        <v/>
      </c>
      <c r="FW146" s="311" t="str">
        <f>IF(INPUT!A70 = "", "", (FU147-FU146) * (FV147+FV146) / 2 )</f>
        <v/>
      </c>
    </row>
    <row r="147" spans="43:179" x14ac:dyDescent="0.35">
      <c r="AQ147" s="180" t="str">
        <f t="shared" si="52"/>
        <v/>
      </c>
      <c r="AR147" s="180" t="str">
        <f t="shared" si="50"/>
        <v/>
      </c>
      <c r="AT147" t="str">
        <f t="shared" si="46"/>
        <v/>
      </c>
      <c r="AV147" t="str">
        <f t="shared" si="53"/>
        <v/>
      </c>
      <c r="AX147" s="180" t="str">
        <f t="shared" si="47"/>
        <v/>
      </c>
      <c r="AY147" s="180" t="str">
        <f t="shared" si="51"/>
        <v/>
      </c>
      <c r="BB147" s="307" t="str">
        <f t="shared" si="48"/>
        <v/>
      </c>
      <c r="BF147" t="str">
        <f t="shared" si="49"/>
        <v/>
      </c>
      <c r="FE147" s="310" t="str">
        <f>IF(INPUT!A71 = "", "", OUTPUT!E45)</f>
        <v/>
      </c>
      <c r="FF147" t="str">
        <f>IF(INPUT!A71 = "", "", INPUT!I71)</f>
        <v/>
      </c>
      <c r="FG147" t="str">
        <v/>
      </c>
      <c r="FH147" t="str">
        <v/>
      </c>
      <c r="FI147" t="str">
        <f>IF(INPUT!A71 = "", "", FG147 +FI146)</f>
        <v/>
      </c>
      <c r="FJ147" t="str">
        <f>IF(INPUT!A71 = "", "", FH147*FG147 +FJ146)</f>
        <v/>
      </c>
      <c r="FK147" s="210" t="str">
        <f>IF(INPUT!A70 = "", "", FI146/MAX($FI$106:$FI$206))</f>
        <v/>
      </c>
      <c r="FL147" s="210" t="str">
        <f>IF(INPUT!A70 = "", "", FJ146/MAX($FJ$106:$FJ$206))</f>
        <v/>
      </c>
      <c r="FM147" s="311" t="str">
        <f>IF(INPUT!A71 = "", "", (FK148-FK147) * (FL148+FL147) / 2 )</f>
        <v/>
      </c>
      <c r="FO147" s="310" t="str">
        <f>IF(INPUT!A71 = "", "", OUTPUT!I45)</f>
        <v/>
      </c>
      <c r="FP147" t="str">
        <f>IF(INPUT!A71 = "", "", INPUT!I71)</f>
        <v/>
      </c>
      <c r="FQ147" t="str">
        <v/>
      </c>
      <c r="FR147" t="str">
        <v/>
      </c>
      <c r="FS147" t="str">
        <f>IF(INPUT!A71 = "", "", FQ147 +FS146)</f>
        <v/>
      </c>
      <c r="FT147" t="str">
        <f>IF(INPUT!A71 = "", "", FR147*FQ147 +FT146)</f>
        <v/>
      </c>
      <c r="FU147" s="210" t="str">
        <f>IF(INPUT!A70 = "", "", FS146/MAX($FS$106:$FS$206))</f>
        <v/>
      </c>
      <c r="FV147" s="210" t="str">
        <f>IF(INPUT!A70 = "", "", FT146/MAX($FT$106:$FT$206))</f>
        <v/>
      </c>
      <c r="FW147" s="311" t="str">
        <f>IF(INPUT!A71 = "", "", (FU148-FU147) * (FV148+FV147) / 2 )</f>
        <v/>
      </c>
    </row>
    <row r="148" spans="43:179" x14ac:dyDescent="0.35">
      <c r="AQ148" s="180" t="str">
        <f t="shared" si="52"/>
        <v/>
      </c>
      <c r="AR148" s="180" t="str">
        <f t="shared" si="50"/>
        <v/>
      </c>
      <c r="AT148" t="str">
        <f t="shared" si="46"/>
        <v/>
      </c>
      <c r="AV148" t="str">
        <f t="shared" si="53"/>
        <v/>
      </c>
      <c r="AX148" s="180" t="str">
        <f t="shared" si="47"/>
        <v/>
      </c>
      <c r="AY148" s="180" t="str">
        <f t="shared" si="51"/>
        <v/>
      </c>
      <c r="BB148" s="307" t="str">
        <f t="shared" si="48"/>
        <v/>
      </c>
      <c r="BF148" t="str">
        <f t="shared" si="49"/>
        <v/>
      </c>
      <c r="FE148" s="310" t="str">
        <f>IF(INPUT!A72 = "", "", OUTPUT!E46)</f>
        <v/>
      </c>
      <c r="FF148" t="str">
        <f>IF(INPUT!A72 = "", "", INPUT!I72)</f>
        <v/>
      </c>
      <c r="FG148" t="str">
        <v/>
      </c>
      <c r="FH148" t="str">
        <v/>
      </c>
      <c r="FI148" t="str">
        <f>IF(INPUT!A72 = "", "", FG148 +FI147)</f>
        <v/>
      </c>
      <c r="FJ148" t="str">
        <f>IF(INPUT!A72 = "", "", FH148*FG148 +FJ147)</f>
        <v/>
      </c>
      <c r="FK148" s="210" t="str">
        <f>IF(INPUT!A71 = "", "", FI147/MAX($FI$106:$FI$206))</f>
        <v/>
      </c>
      <c r="FL148" s="210" t="str">
        <f>IF(INPUT!A71 = "", "", FJ147/MAX($FJ$106:$FJ$206))</f>
        <v/>
      </c>
      <c r="FM148" s="311" t="str">
        <f>IF(INPUT!A72 = "", "", (FK149-FK148) * (FL149+FL148) / 2 )</f>
        <v/>
      </c>
      <c r="FO148" s="310" t="str">
        <f>IF(INPUT!A72 = "", "", OUTPUT!I46)</f>
        <v/>
      </c>
      <c r="FP148" t="str">
        <f>IF(INPUT!A72 = "", "", INPUT!I72)</f>
        <v/>
      </c>
      <c r="FQ148" t="str">
        <v/>
      </c>
      <c r="FR148" t="str">
        <v/>
      </c>
      <c r="FS148" t="str">
        <f>IF(INPUT!A72 = "", "", FQ148 +FS147)</f>
        <v/>
      </c>
      <c r="FT148" t="str">
        <f>IF(INPUT!A72 = "", "", FR148*FQ148 +FT147)</f>
        <v/>
      </c>
      <c r="FU148" s="210" t="str">
        <f>IF(INPUT!A71 = "", "", FS147/MAX($FS$106:$FS$206))</f>
        <v/>
      </c>
      <c r="FV148" s="210" t="str">
        <f>IF(INPUT!A71 = "", "", FT147/MAX($FT$106:$FT$206))</f>
        <v/>
      </c>
      <c r="FW148" s="311" t="str">
        <f>IF(INPUT!A72 = "", "", (FU149-FU148) * (FV149+FV148) / 2 )</f>
        <v/>
      </c>
    </row>
    <row r="149" spans="43:179" x14ac:dyDescent="0.35">
      <c r="AQ149" s="180" t="str">
        <f t="shared" si="52"/>
        <v/>
      </c>
      <c r="AR149" s="180" t="str">
        <f t="shared" si="50"/>
        <v/>
      </c>
      <c r="AT149" t="str">
        <f t="shared" si="46"/>
        <v/>
      </c>
      <c r="AV149" t="str">
        <f t="shared" si="53"/>
        <v/>
      </c>
      <c r="AX149" s="180" t="str">
        <f t="shared" si="47"/>
        <v/>
      </c>
      <c r="AY149" s="180" t="str">
        <f t="shared" si="51"/>
        <v/>
      </c>
      <c r="BB149" s="307" t="str">
        <f t="shared" si="48"/>
        <v/>
      </c>
      <c r="BF149" t="str">
        <f t="shared" si="49"/>
        <v/>
      </c>
      <c r="FE149" s="310" t="str">
        <f>IF(INPUT!A73 = "", "", OUTPUT!E47)</f>
        <v/>
      </c>
      <c r="FF149" t="str">
        <f>IF(INPUT!A73 = "", "", INPUT!I73)</f>
        <v/>
      </c>
      <c r="FG149" t="str">
        <v/>
      </c>
      <c r="FH149" t="str">
        <v/>
      </c>
      <c r="FI149" t="str">
        <f>IF(INPUT!A73 = "", "", FG149 +FI148)</f>
        <v/>
      </c>
      <c r="FJ149" t="str">
        <f>IF(INPUT!A73 = "", "", FH149*FG149 +FJ148)</f>
        <v/>
      </c>
      <c r="FK149" s="210" t="str">
        <f>IF(INPUT!A72 = "", "", FI148/MAX($FI$106:$FI$206))</f>
        <v/>
      </c>
      <c r="FL149" s="210" t="str">
        <f>IF(INPUT!A72 = "", "", FJ148/MAX($FJ$106:$FJ$206))</f>
        <v/>
      </c>
      <c r="FM149" s="311" t="str">
        <f>IF(INPUT!A73 = "", "", (FK150-FK149) * (FL150+FL149) / 2 )</f>
        <v/>
      </c>
      <c r="FO149" s="310" t="str">
        <f>IF(INPUT!A73 = "", "", OUTPUT!I47)</f>
        <v/>
      </c>
      <c r="FP149" t="str">
        <f>IF(INPUT!A73 = "", "", INPUT!I73)</f>
        <v/>
      </c>
      <c r="FQ149" t="str">
        <v/>
      </c>
      <c r="FR149" t="str">
        <v/>
      </c>
      <c r="FS149" t="str">
        <f>IF(INPUT!A73 = "", "", FQ149 +FS148)</f>
        <v/>
      </c>
      <c r="FT149" t="str">
        <f>IF(INPUT!A73 = "", "", FR149*FQ149 +FT148)</f>
        <v/>
      </c>
      <c r="FU149" s="210" t="str">
        <f>IF(INPUT!A72 = "", "", FS148/MAX($FS$106:$FS$206))</f>
        <v/>
      </c>
      <c r="FV149" s="210" t="str">
        <f>IF(INPUT!A72 = "", "", FT148/MAX($FT$106:$FT$206))</f>
        <v/>
      </c>
      <c r="FW149" s="311" t="str">
        <f>IF(INPUT!A73 = "", "", (FU150-FU149) * (FV150+FV149) / 2 )</f>
        <v/>
      </c>
    </row>
    <row r="150" spans="43:179" x14ac:dyDescent="0.35">
      <c r="AQ150" s="180" t="str">
        <f t="shared" si="52"/>
        <v/>
      </c>
      <c r="AR150" s="180" t="str">
        <f t="shared" si="50"/>
        <v/>
      </c>
      <c r="AT150" t="str">
        <f t="shared" si="46"/>
        <v/>
      </c>
      <c r="AV150" t="str">
        <f t="shared" si="53"/>
        <v/>
      </c>
      <c r="AX150" s="180" t="str">
        <f t="shared" si="47"/>
        <v/>
      </c>
      <c r="AY150" s="180" t="str">
        <f t="shared" si="51"/>
        <v/>
      </c>
      <c r="BB150" s="307" t="str">
        <f t="shared" si="48"/>
        <v/>
      </c>
      <c r="BF150" t="str">
        <f t="shared" si="49"/>
        <v/>
      </c>
      <c r="FE150" s="310" t="str">
        <f>IF(INPUT!A74 = "", "", OUTPUT!E48)</f>
        <v/>
      </c>
      <c r="FF150" t="str">
        <f>IF(INPUT!A74 = "", "", INPUT!I74)</f>
        <v/>
      </c>
      <c r="FG150" t="str">
        <v/>
      </c>
      <c r="FH150" t="str">
        <v/>
      </c>
      <c r="FI150" t="str">
        <f>IF(INPUT!A74 = "", "", FG150 +FI149)</f>
        <v/>
      </c>
      <c r="FJ150" t="str">
        <f>IF(INPUT!A74 = "", "", FH150*FG150 +FJ149)</f>
        <v/>
      </c>
      <c r="FK150" s="210" t="str">
        <f>IF(INPUT!A73 = "", "", FI149/MAX($FI$106:$FI$206))</f>
        <v/>
      </c>
      <c r="FL150" s="210" t="str">
        <f>IF(INPUT!A73 = "", "", FJ149/MAX($FJ$106:$FJ$206))</f>
        <v/>
      </c>
      <c r="FM150" s="311" t="str">
        <f>IF(INPUT!A74 = "", "", (FK151-FK150) * (FL151+FL150) / 2 )</f>
        <v/>
      </c>
      <c r="FO150" s="310" t="str">
        <f>IF(INPUT!A74 = "", "", OUTPUT!I48)</f>
        <v/>
      </c>
      <c r="FP150" t="str">
        <f>IF(INPUT!A74 = "", "", INPUT!I74)</f>
        <v/>
      </c>
      <c r="FQ150" t="str">
        <v/>
      </c>
      <c r="FR150" t="str">
        <v/>
      </c>
      <c r="FS150" t="str">
        <f>IF(INPUT!A74 = "", "", FQ150 +FS149)</f>
        <v/>
      </c>
      <c r="FT150" t="str">
        <f>IF(INPUT!A74 = "", "", FR150*FQ150 +FT149)</f>
        <v/>
      </c>
      <c r="FU150" s="210" t="str">
        <f>IF(INPUT!A73 = "", "", FS149/MAX($FS$106:$FS$206))</f>
        <v/>
      </c>
      <c r="FV150" s="210" t="str">
        <f>IF(INPUT!A73 = "", "", FT149/MAX($FT$106:$FT$206))</f>
        <v/>
      </c>
      <c r="FW150" s="311" t="str">
        <f>IF(INPUT!A74 = "", "", (FU151-FU150) * (FV151+FV150) / 2 )</f>
        <v/>
      </c>
    </row>
    <row r="151" spans="43:179" x14ac:dyDescent="0.35">
      <c r="AQ151" s="180" t="str">
        <f t="shared" si="52"/>
        <v/>
      </c>
      <c r="AR151" s="180" t="str">
        <f t="shared" si="50"/>
        <v/>
      </c>
      <c r="AT151" t="str">
        <f t="shared" si="46"/>
        <v/>
      </c>
      <c r="AV151" t="str">
        <f t="shared" si="53"/>
        <v/>
      </c>
      <c r="AX151" s="180" t="str">
        <f t="shared" si="47"/>
        <v/>
      </c>
      <c r="AY151" s="180" t="str">
        <f t="shared" si="51"/>
        <v/>
      </c>
      <c r="BB151" s="307" t="str">
        <f t="shared" si="48"/>
        <v/>
      </c>
      <c r="BF151" t="str">
        <f t="shared" si="49"/>
        <v/>
      </c>
      <c r="FE151" s="310" t="str">
        <f>IF(INPUT!A75 = "", "", OUTPUT!E49)</f>
        <v/>
      </c>
      <c r="FF151" t="str">
        <f>IF(INPUT!A75 = "", "", INPUT!I75)</f>
        <v/>
      </c>
      <c r="FG151" t="str">
        <v/>
      </c>
      <c r="FH151" t="str">
        <v/>
      </c>
      <c r="FI151" t="str">
        <f>IF(INPUT!A75 = "", "", FG151 +FI150)</f>
        <v/>
      </c>
      <c r="FJ151" t="str">
        <f>IF(INPUT!A75 = "", "", FH151*FG151 +FJ150)</f>
        <v/>
      </c>
      <c r="FK151" s="210" t="str">
        <f>IF(INPUT!A74 = "", "", FI150/MAX($FI$106:$FI$206))</f>
        <v/>
      </c>
      <c r="FL151" s="210" t="str">
        <f>IF(INPUT!A74 = "", "", FJ150/MAX($FJ$106:$FJ$206))</f>
        <v/>
      </c>
      <c r="FM151" s="311" t="str">
        <f>IF(INPUT!A75 = "", "", (FK152-FK151) * (FL152+FL151) / 2 )</f>
        <v/>
      </c>
      <c r="FO151" s="310" t="str">
        <f>IF(INPUT!A75 = "", "", OUTPUT!I49)</f>
        <v/>
      </c>
      <c r="FP151" t="str">
        <f>IF(INPUT!A75 = "", "", INPUT!I75)</f>
        <v/>
      </c>
      <c r="FQ151" t="str">
        <v/>
      </c>
      <c r="FR151" t="str">
        <v/>
      </c>
      <c r="FS151" t="str">
        <f>IF(INPUT!A75 = "", "", FQ151 +FS150)</f>
        <v/>
      </c>
      <c r="FT151" t="str">
        <f>IF(INPUT!A75 = "", "", FR151*FQ151 +FT150)</f>
        <v/>
      </c>
      <c r="FU151" s="210" t="str">
        <f>IF(INPUT!A74 = "", "", FS150/MAX($FS$106:$FS$206))</f>
        <v/>
      </c>
      <c r="FV151" s="210" t="str">
        <f>IF(INPUT!A74 = "", "", FT150/MAX($FT$106:$FT$206))</f>
        <v/>
      </c>
      <c r="FW151" s="311" t="str">
        <f>IF(INPUT!A75 = "", "", (FU152-FU151) * (FV152+FV151) / 2 )</f>
        <v/>
      </c>
    </row>
    <row r="152" spans="43:179" x14ac:dyDescent="0.35">
      <c r="AQ152" s="180" t="str">
        <f t="shared" si="52"/>
        <v/>
      </c>
      <c r="AR152" s="180" t="str">
        <f t="shared" si="50"/>
        <v/>
      </c>
      <c r="AT152" t="str">
        <f t="shared" si="46"/>
        <v/>
      </c>
      <c r="AV152" t="str">
        <f t="shared" si="53"/>
        <v/>
      </c>
      <c r="AX152" s="180" t="str">
        <f t="shared" si="47"/>
        <v/>
      </c>
      <c r="AY152" s="180" t="str">
        <f t="shared" si="51"/>
        <v/>
      </c>
      <c r="BB152" s="307" t="str">
        <f t="shared" si="48"/>
        <v/>
      </c>
      <c r="BF152" t="str">
        <f t="shared" si="49"/>
        <v/>
      </c>
      <c r="FE152" s="310" t="str">
        <f>IF(INPUT!A76 = "", "", OUTPUT!E50)</f>
        <v/>
      </c>
      <c r="FF152" t="str">
        <f>IF(INPUT!A76 = "", "", INPUT!I76)</f>
        <v/>
      </c>
      <c r="FG152" t="str">
        <v/>
      </c>
      <c r="FH152" t="str">
        <v/>
      </c>
      <c r="FI152" t="str">
        <f>IF(INPUT!A76 = "", "", FG152 +FI151)</f>
        <v/>
      </c>
      <c r="FJ152" t="str">
        <f>IF(INPUT!A76 = "", "", FH152*FG152 +FJ151)</f>
        <v/>
      </c>
      <c r="FK152" s="210" t="str">
        <f>IF(INPUT!A75 = "", "", FI151/MAX($FI$106:$FI$206))</f>
        <v/>
      </c>
      <c r="FL152" s="210" t="str">
        <f>IF(INPUT!A75 = "", "", FJ151/MAX($FJ$106:$FJ$206))</f>
        <v/>
      </c>
      <c r="FM152" s="311" t="str">
        <f>IF(INPUT!A76 = "", "", (FK153-FK152) * (FL153+FL152) / 2 )</f>
        <v/>
      </c>
      <c r="FO152" s="310" t="str">
        <f>IF(INPUT!A76 = "", "", OUTPUT!I50)</f>
        <v/>
      </c>
      <c r="FP152" t="str">
        <f>IF(INPUT!A76 = "", "", INPUT!I76)</f>
        <v/>
      </c>
      <c r="FQ152" t="str">
        <v/>
      </c>
      <c r="FR152" t="str">
        <v/>
      </c>
      <c r="FS152" t="str">
        <f>IF(INPUT!A76 = "", "", FQ152 +FS151)</f>
        <v/>
      </c>
      <c r="FT152" t="str">
        <f>IF(INPUT!A76 = "", "", FR152*FQ152 +FT151)</f>
        <v/>
      </c>
      <c r="FU152" s="210" t="str">
        <f>IF(INPUT!A75 = "", "", FS151/MAX($FS$106:$FS$206))</f>
        <v/>
      </c>
      <c r="FV152" s="210" t="str">
        <f>IF(INPUT!A75 = "", "", FT151/MAX($FT$106:$FT$206))</f>
        <v/>
      </c>
      <c r="FW152" s="311" t="str">
        <f>IF(INPUT!A76 = "", "", (FU153-FU152) * (FV153+FV152) / 2 )</f>
        <v/>
      </c>
    </row>
    <row r="153" spans="43:179" x14ac:dyDescent="0.35">
      <c r="AQ153" s="180" t="str">
        <f t="shared" si="52"/>
        <v/>
      </c>
      <c r="AR153" s="180" t="str">
        <f t="shared" si="50"/>
        <v/>
      </c>
      <c r="AT153" t="str">
        <f t="shared" si="46"/>
        <v/>
      </c>
      <c r="AV153" t="str">
        <f t="shared" si="53"/>
        <v/>
      </c>
      <c r="AX153" s="180" t="str">
        <f t="shared" si="47"/>
        <v/>
      </c>
      <c r="AY153" s="180" t="str">
        <f t="shared" si="51"/>
        <v/>
      </c>
      <c r="BB153" s="307" t="str">
        <f t="shared" si="48"/>
        <v/>
      </c>
      <c r="BF153" t="str">
        <f t="shared" si="49"/>
        <v/>
      </c>
      <c r="FE153" s="310" t="str">
        <f>IF(INPUT!A77 = "", "", OUTPUT!E51)</f>
        <v/>
      </c>
      <c r="FF153" t="str">
        <f>IF(INPUT!A77 = "", "", INPUT!I77)</f>
        <v/>
      </c>
      <c r="FG153" t="str">
        <v/>
      </c>
      <c r="FH153" t="str">
        <v/>
      </c>
      <c r="FI153" t="str">
        <f>IF(INPUT!A77 = "", "", FG153 +FI152)</f>
        <v/>
      </c>
      <c r="FJ153" t="str">
        <f>IF(INPUT!A77 = "", "", FH153*FG153 +FJ152)</f>
        <v/>
      </c>
      <c r="FK153" s="210" t="str">
        <f>IF(INPUT!A76 = "", "", FI152/MAX($FI$106:$FI$206))</f>
        <v/>
      </c>
      <c r="FL153" s="210" t="str">
        <f>IF(INPUT!A76 = "", "", FJ152/MAX($FJ$106:$FJ$206))</f>
        <v/>
      </c>
      <c r="FM153" s="311" t="str">
        <f>IF(INPUT!A77 = "", "", (FK154-FK153) * (FL154+FL153) / 2 )</f>
        <v/>
      </c>
      <c r="FO153" s="310" t="str">
        <f>IF(INPUT!A77 = "", "", OUTPUT!I51)</f>
        <v/>
      </c>
      <c r="FP153" t="str">
        <f>IF(INPUT!A77 = "", "", INPUT!I77)</f>
        <v/>
      </c>
      <c r="FQ153" t="str">
        <v/>
      </c>
      <c r="FR153" t="str">
        <v/>
      </c>
      <c r="FS153" t="str">
        <f>IF(INPUT!A77 = "", "", FQ153 +FS152)</f>
        <v/>
      </c>
      <c r="FT153" t="str">
        <f>IF(INPUT!A77 = "", "", FR153*FQ153 +FT152)</f>
        <v/>
      </c>
      <c r="FU153" s="210" t="str">
        <f>IF(INPUT!A76 = "", "", FS152/MAX($FS$106:$FS$206))</f>
        <v/>
      </c>
      <c r="FV153" s="210" t="str">
        <f>IF(INPUT!A76 = "", "", FT152/MAX($FT$106:$FT$206))</f>
        <v/>
      </c>
      <c r="FW153" s="311" t="str">
        <f>IF(INPUT!A77 = "", "", (FU154-FU153) * (FV154+FV153) / 2 )</f>
        <v/>
      </c>
    </row>
    <row r="154" spans="43:179" x14ac:dyDescent="0.35">
      <c r="AQ154" s="180" t="str">
        <f t="shared" si="52"/>
        <v/>
      </c>
      <c r="AR154" s="180" t="str">
        <f t="shared" si="50"/>
        <v/>
      </c>
      <c r="AT154" t="str">
        <f t="shared" si="46"/>
        <v/>
      </c>
      <c r="AV154" t="str">
        <f t="shared" si="53"/>
        <v/>
      </c>
      <c r="AX154" s="180" t="str">
        <f t="shared" si="47"/>
        <v/>
      </c>
      <c r="AY154" s="180" t="str">
        <f t="shared" si="51"/>
        <v/>
      </c>
      <c r="BB154" s="307" t="str">
        <f t="shared" si="48"/>
        <v/>
      </c>
      <c r="BF154" t="str">
        <f t="shared" si="49"/>
        <v/>
      </c>
      <c r="FE154" s="310" t="str">
        <f>IF(INPUT!A78 = "", "", OUTPUT!E52)</f>
        <v/>
      </c>
      <c r="FF154" t="str">
        <f>IF(INPUT!A78 = "", "", INPUT!I78)</f>
        <v/>
      </c>
      <c r="FG154" t="str">
        <v/>
      </c>
      <c r="FH154" t="str">
        <v/>
      </c>
      <c r="FI154" t="str">
        <f>IF(INPUT!A78 = "", "", FG154 +FI153)</f>
        <v/>
      </c>
      <c r="FJ154" t="str">
        <f>IF(INPUT!A78 = "", "", FH154*FG154 +FJ153)</f>
        <v/>
      </c>
      <c r="FK154" s="210" t="str">
        <f>IF(INPUT!A77 = "", "", FI153/MAX($FI$106:$FI$206))</f>
        <v/>
      </c>
      <c r="FL154" s="210" t="str">
        <f>IF(INPUT!A77 = "", "", FJ153/MAX($FJ$106:$FJ$206))</f>
        <v/>
      </c>
      <c r="FM154" s="311" t="str">
        <f>IF(INPUT!A78 = "", "", (FK155-FK154) * (FL155+FL154) / 2 )</f>
        <v/>
      </c>
      <c r="FO154" s="310" t="str">
        <f>IF(INPUT!A78 = "", "", OUTPUT!I52)</f>
        <v/>
      </c>
      <c r="FP154" t="str">
        <f>IF(INPUT!A78 = "", "", INPUT!I78)</f>
        <v/>
      </c>
      <c r="FQ154" t="str">
        <v/>
      </c>
      <c r="FR154" t="str">
        <v/>
      </c>
      <c r="FS154" t="str">
        <f>IF(INPUT!A78 = "", "", FQ154 +FS153)</f>
        <v/>
      </c>
      <c r="FT154" t="str">
        <f>IF(INPUT!A78 = "", "", FR154*FQ154 +FT153)</f>
        <v/>
      </c>
      <c r="FU154" s="210" t="str">
        <f>IF(INPUT!A77 = "", "", FS153/MAX($FS$106:$FS$206))</f>
        <v/>
      </c>
      <c r="FV154" s="210" t="str">
        <f>IF(INPUT!A77 = "", "", FT153/MAX($FT$106:$FT$206))</f>
        <v/>
      </c>
      <c r="FW154" s="311" t="str">
        <f>IF(INPUT!A78 = "", "", (FU155-FU154) * (FV155+FV154) / 2 )</f>
        <v/>
      </c>
    </row>
    <row r="155" spans="43:179" x14ac:dyDescent="0.35">
      <c r="AQ155" s="180" t="str">
        <f t="shared" si="52"/>
        <v/>
      </c>
      <c r="AR155" s="180" t="str">
        <f t="shared" si="50"/>
        <v/>
      </c>
      <c r="AT155" t="str">
        <f t="shared" si="46"/>
        <v/>
      </c>
      <c r="AV155" t="str">
        <f t="shared" si="53"/>
        <v/>
      </c>
      <c r="AX155" s="180" t="str">
        <f t="shared" si="47"/>
        <v/>
      </c>
      <c r="AY155" s="180" t="str">
        <f t="shared" si="51"/>
        <v/>
      </c>
      <c r="BB155" s="307" t="str">
        <f t="shared" si="48"/>
        <v/>
      </c>
      <c r="BF155" t="str">
        <f t="shared" si="49"/>
        <v/>
      </c>
      <c r="FE155" s="310" t="str">
        <f>IF(INPUT!A79 = "", "", OUTPUT!E53)</f>
        <v/>
      </c>
      <c r="FF155" t="str">
        <f>IF(INPUT!A79 = "", "", INPUT!I79)</f>
        <v/>
      </c>
      <c r="FG155" t="str">
        <v/>
      </c>
      <c r="FH155" t="str">
        <v/>
      </c>
      <c r="FI155" t="str">
        <f>IF(INPUT!A79 = "", "", FG155 +FI154)</f>
        <v/>
      </c>
      <c r="FJ155" t="str">
        <f>IF(INPUT!A79 = "", "", FH155*FG155 +FJ154)</f>
        <v/>
      </c>
      <c r="FK155" s="210" t="str">
        <f>IF(INPUT!A78 = "", "", FI154/MAX($FI$106:$FI$206))</f>
        <v/>
      </c>
      <c r="FL155" s="210" t="str">
        <f>IF(INPUT!A78 = "", "", FJ154/MAX($FJ$106:$FJ$206))</f>
        <v/>
      </c>
      <c r="FM155" s="311" t="str">
        <f>IF(INPUT!A79 = "", "", (FK156-FK155) * (FL156+FL155) / 2 )</f>
        <v/>
      </c>
      <c r="FO155" s="310" t="str">
        <f>IF(INPUT!A79 = "", "", OUTPUT!I53)</f>
        <v/>
      </c>
      <c r="FP155" t="str">
        <f>IF(INPUT!A79 = "", "", INPUT!I79)</f>
        <v/>
      </c>
      <c r="FQ155" t="str">
        <v/>
      </c>
      <c r="FR155" t="str">
        <v/>
      </c>
      <c r="FS155" t="str">
        <f>IF(INPUT!A79 = "", "", FQ155 +FS154)</f>
        <v/>
      </c>
      <c r="FT155" t="str">
        <f>IF(INPUT!A79 = "", "", FR155*FQ155 +FT154)</f>
        <v/>
      </c>
      <c r="FU155" s="210" t="str">
        <f>IF(INPUT!A78 = "", "", FS154/MAX($FS$106:$FS$206))</f>
        <v/>
      </c>
      <c r="FV155" s="210" t="str">
        <f>IF(INPUT!A78 = "", "", FT154/MAX($FT$106:$FT$206))</f>
        <v/>
      </c>
      <c r="FW155" s="311" t="str">
        <f>IF(INPUT!A79 = "", "", (FU156-FU155) * (FV156+FV155) / 2 )</f>
        <v/>
      </c>
    </row>
    <row r="156" spans="43:179" x14ac:dyDescent="0.35">
      <c r="AQ156" s="180" t="str">
        <f t="shared" si="52"/>
        <v/>
      </c>
      <c r="AR156" s="180" t="str">
        <f t="shared" si="50"/>
        <v/>
      </c>
      <c r="AT156" t="str">
        <f t="shared" si="46"/>
        <v/>
      </c>
      <c r="AV156" t="str">
        <f t="shared" si="53"/>
        <v/>
      </c>
      <c r="AX156" s="180" t="str">
        <f t="shared" si="47"/>
        <v/>
      </c>
      <c r="AY156" s="180" t="str">
        <f t="shared" si="51"/>
        <v/>
      </c>
      <c r="BB156" s="307" t="str">
        <f t="shared" si="48"/>
        <v/>
      </c>
      <c r="BF156" t="str">
        <f t="shared" si="49"/>
        <v/>
      </c>
      <c r="FE156" s="310" t="str">
        <f>IF(INPUT!A80 = "", "", OUTPUT!E54)</f>
        <v/>
      </c>
      <c r="FF156" t="str">
        <f>IF(INPUT!A80 = "", "", INPUT!I80)</f>
        <v/>
      </c>
      <c r="FG156" t="str">
        <v/>
      </c>
      <c r="FH156" t="str">
        <v/>
      </c>
      <c r="FI156" t="str">
        <f>IF(INPUT!A80 = "", "", FG156 +FI155)</f>
        <v/>
      </c>
      <c r="FJ156" t="str">
        <f>IF(INPUT!A80 = "", "", FH156*FG156 +FJ155)</f>
        <v/>
      </c>
      <c r="FK156" s="210" t="str">
        <f>IF(INPUT!A79 = "", "", FI155/MAX($FI$106:$FI$206))</f>
        <v/>
      </c>
      <c r="FL156" s="210" t="str">
        <f>IF(INPUT!A79 = "", "", FJ155/MAX($FJ$106:$FJ$206))</f>
        <v/>
      </c>
      <c r="FM156" s="311" t="str">
        <f>IF(INPUT!A80 = "", "", (FK157-FK156) * (FL157+FL156) / 2 )</f>
        <v/>
      </c>
      <c r="FO156" s="310" t="str">
        <f>IF(INPUT!A80 = "", "", OUTPUT!I54)</f>
        <v/>
      </c>
      <c r="FP156" t="str">
        <f>IF(INPUT!A80 = "", "", INPUT!I80)</f>
        <v/>
      </c>
      <c r="FQ156" t="str">
        <v/>
      </c>
      <c r="FR156" t="str">
        <v/>
      </c>
      <c r="FS156" t="str">
        <f>IF(INPUT!A80 = "", "", FQ156 +FS155)</f>
        <v/>
      </c>
      <c r="FT156" t="str">
        <f>IF(INPUT!A80 = "", "", FR156*FQ156 +FT155)</f>
        <v/>
      </c>
      <c r="FU156" s="210" t="str">
        <f>IF(INPUT!A79 = "", "", FS155/MAX($FS$106:$FS$206))</f>
        <v/>
      </c>
      <c r="FV156" s="210" t="str">
        <f>IF(INPUT!A79 = "", "", FT155/MAX($FT$106:$FT$206))</f>
        <v/>
      </c>
      <c r="FW156" s="311" t="str">
        <f>IF(INPUT!A80 = "", "", (FU157-FU156) * (FV157+FV156) / 2 )</f>
        <v/>
      </c>
    </row>
    <row r="157" spans="43:179" x14ac:dyDescent="0.35">
      <c r="AQ157" s="180" t="str">
        <f t="shared" si="52"/>
        <v/>
      </c>
      <c r="AR157" s="180" t="str">
        <f t="shared" si="50"/>
        <v/>
      </c>
      <c r="AT157" t="str">
        <f t="shared" si="46"/>
        <v/>
      </c>
      <c r="AV157" t="str">
        <f t="shared" si="53"/>
        <v/>
      </c>
      <c r="AX157" s="180" t="str">
        <f t="shared" si="47"/>
        <v/>
      </c>
      <c r="AY157" s="180" t="str">
        <f t="shared" si="51"/>
        <v/>
      </c>
      <c r="BB157" s="307" t="str">
        <f t="shared" si="48"/>
        <v/>
      </c>
      <c r="BF157" t="str">
        <f t="shared" si="49"/>
        <v/>
      </c>
      <c r="FE157" s="310" t="str">
        <f>IF(INPUT!A81 = "", "", OUTPUT!E55)</f>
        <v/>
      </c>
      <c r="FF157" t="str">
        <f>IF(INPUT!A81 = "", "", INPUT!I81)</f>
        <v/>
      </c>
      <c r="FG157" t="str">
        <v/>
      </c>
      <c r="FH157" t="str">
        <v/>
      </c>
      <c r="FI157" t="str">
        <f>IF(INPUT!A81 = "", "", FG157 +FI156)</f>
        <v/>
      </c>
      <c r="FJ157" t="str">
        <f>IF(INPUT!A81 = "", "", FH157*FG157 +FJ156)</f>
        <v/>
      </c>
      <c r="FK157" s="210" t="str">
        <f>IF(INPUT!A80 = "", "", FI156/MAX($FI$106:$FI$206))</f>
        <v/>
      </c>
      <c r="FL157" s="210" t="str">
        <f>IF(INPUT!A80 = "", "", FJ156/MAX($FJ$106:$FJ$206))</f>
        <v/>
      </c>
      <c r="FM157" s="311" t="str">
        <f>IF(INPUT!A81 = "", "", (FK158-FK157) * (FL158+FL157) / 2 )</f>
        <v/>
      </c>
      <c r="FO157" s="310" t="str">
        <f>IF(INPUT!A81 = "", "", OUTPUT!I55)</f>
        <v/>
      </c>
      <c r="FP157" t="str">
        <f>IF(INPUT!A81 = "", "", INPUT!I81)</f>
        <v/>
      </c>
      <c r="FQ157" t="str">
        <v/>
      </c>
      <c r="FR157" t="str">
        <v/>
      </c>
      <c r="FS157" t="str">
        <f>IF(INPUT!A81 = "", "", FQ157 +FS156)</f>
        <v/>
      </c>
      <c r="FT157" t="str">
        <f>IF(INPUT!A81 = "", "", FR157*FQ157 +FT156)</f>
        <v/>
      </c>
      <c r="FU157" s="210" t="str">
        <f>IF(INPUT!A80 = "", "", FS156/MAX($FS$106:$FS$206))</f>
        <v/>
      </c>
      <c r="FV157" s="210" t="str">
        <f>IF(INPUT!A80 = "", "", FT156/MAX($FT$106:$FT$206))</f>
        <v/>
      </c>
      <c r="FW157" s="311" t="str">
        <f>IF(INPUT!A81 = "", "", (FU158-FU157) * (FV158+FV157) / 2 )</f>
        <v/>
      </c>
    </row>
    <row r="158" spans="43:179" x14ac:dyDescent="0.35">
      <c r="AQ158" s="180" t="str">
        <f t="shared" si="52"/>
        <v/>
      </c>
      <c r="AR158" s="180" t="str">
        <f t="shared" si="50"/>
        <v/>
      </c>
      <c r="AT158" t="str">
        <f t="shared" si="46"/>
        <v/>
      </c>
      <c r="AV158" t="str">
        <f t="shared" si="53"/>
        <v/>
      </c>
      <c r="AX158" s="180" t="str">
        <f t="shared" si="47"/>
        <v/>
      </c>
      <c r="AY158" s="180" t="str">
        <f t="shared" si="51"/>
        <v/>
      </c>
      <c r="BB158" s="307" t="str">
        <f t="shared" si="48"/>
        <v/>
      </c>
      <c r="BF158" t="str">
        <f t="shared" si="49"/>
        <v/>
      </c>
      <c r="FE158" s="310" t="str">
        <f>IF(INPUT!A82 = "", "", OUTPUT!E56)</f>
        <v/>
      </c>
      <c r="FF158" t="str">
        <f>IF(INPUT!A82 = "", "", INPUT!I82)</f>
        <v/>
      </c>
      <c r="FG158" t="str">
        <v/>
      </c>
      <c r="FH158" t="str">
        <v/>
      </c>
      <c r="FI158" t="str">
        <f>IF(INPUT!A82 = "", "", FG158 +FI157)</f>
        <v/>
      </c>
      <c r="FJ158" t="str">
        <f>IF(INPUT!A82 = "", "", FH158*FG158 +FJ157)</f>
        <v/>
      </c>
      <c r="FK158" s="210" t="str">
        <f>IF(INPUT!A81 = "", "", FI157/MAX($FI$106:$FI$206))</f>
        <v/>
      </c>
      <c r="FL158" s="210" t="str">
        <f>IF(INPUT!A81 = "", "", FJ157/MAX($FJ$106:$FJ$206))</f>
        <v/>
      </c>
      <c r="FM158" s="311" t="str">
        <f>IF(INPUT!A82 = "", "", (FK159-FK158) * (FL159+FL158) / 2 )</f>
        <v/>
      </c>
      <c r="FO158" s="310" t="str">
        <f>IF(INPUT!A82 = "", "", OUTPUT!I56)</f>
        <v/>
      </c>
      <c r="FP158" t="str">
        <f>IF(INPUT!A82 = "", "", INPUT!I82)</f>
        <v/>
      </c>
      <c r="FQ158" t="str">
        <v/>
      </c>
      <c r="FR158" t="str">
        <v/>
      </c>
      <c r="FS158" t="str">
        <f>IF(INPUT!A82 = "", "", FQ158 +FS157)</f>
        <v/>
      </c>
      <c r="FT158" t="str">
        <f>IF(INPUT!A82 = "", "", FR158*FQ158 +FT157)</f>
        <v/>
      </c>
      <c r="FU158" s="210" t="str">
        <f>IF(INPUT!A81 = "", "", FS157/MAX($FS$106:$FS$206))</f>
        <v/>
      </c>
      <c r="FV158" s="210" t="str">
        <f>IF(INPUT!A81 = "", "", FT157/MAX($FT$106:$FT$206))</f>
        <v/>
      </c>
      <c r="FW158" s="311" t="str">
        <f>IF(INPUT!A82 = "", "", (FU159-FU158) * (FV159+FV158) / 2 )</f>
        <v/>
      </c>
    </row>
    <row r="159" spans="43:179" x14ac:dyDescent="0.35">
      <c r="AQ159" s="180" t="str">
        <f t="shared" si="52"/>
        <v/>
      </c>
      <c r="AR159" s="180" t="str">
        <f t="shared" si="50"/>
        <v/>
      </c>
      <c r="AT159" t="str">
        <f t="shared" si="46"/>
        <v/>
      </c>
      <c r="AV159" t="str">
        <f t="shared" si="53"/>
        <v/>
      </c>
      <c r="AX159" s="180" t="str">
        <f t="shared" si="47"/>
        <v/>
      </c>
      <c r="AY159" s="180" t="str">
        <f t="shared" si="51"/>
        <v/>
      </c>
      <c r="BB159" s="307" t="str">
        <f t="shared" si="48"/>
        <v/>
      </c>
      <c r="BF159" t="str">
        <f t="shared" si="49"/>
        <v/>
      </c>
      <c r="FE159" s="310" t="str">
        <f>IF(INPUT!A83 = "", "", OUTPUT!E57)</f>
        <v/>
      </c>
      <c r="FF159" t="str">
        <f>IF(INPUT!A83 = "", "", INPUT!I83)</f>
        <v/>
      </c>
      <c r="FG159" t="str">
        <v/>
      </c>
      <c r="FH159" t="str">
        <v/>
      </c>
      <c r="FI159" t="str">
        <f>IF(INPUT!A83 = "", "", FG159 +FI158)</f>
        <v/>
      </c>
      <c r="FJ159" t="str">
        <f>IF(INPUT!A83 = "", "", FH159*FG159 +FJ158)</f>
        <v/>
      </c>
      <c r="FK159" s="210" t="str">
        <f>IF(INPUT!A82 = "", "", FI158/MAX($FI$106:$FI$206))</f>
        <v/>
      </c>
      <c r="FL159" s="210" t="str">
        <f>IF(INPUT!A82 = "", "", FJ158/MAX($FJ$106:$FJ$206))</f>
        <v/>
      </c>
      <c r="FM159" s="311" t="str">
        <f>IF(INPUT!A83 = "", "", (FK160-FK159) * (FL160+FL159) / 2 )</f>
        <v/>
      </c>
      <c r="FO159" s="310" t="str">
        <f>IF(INPUT!A83 = "", "", OUTPUT!I57)</f>
        <v/>
      </c>
      <c r="FP159" t="str">
        <f>IF(INPUT!A83 = "", "", INPUT!I83)</f>
        <v/>
      </c>
      <c r="FQ159" t="str">
        <v/>
      </c>
      <c r="FR159" t="str">
        <v/>
      </c>
      <c r="FS159" t="str">
        <f>IF(INPUT!A83 = "", "", FQ159 +FS158)</f>
        <v/>
      </c>
      <c r="FT159" t="str">
        <f>IF(INPUT!A83 = "", "", FR159*FQ159 +FT158)</f>
        <v/>
      </c>
      <c r="FU159" s="210" t="str">
        <f>IF(INPUT!A82 = "", "", FS158/MAX($FS$106:$FS$206))</f>
        <v/>
      </c>
      <c r="FV159" s="210" t="str">
        <f>IF(INPUT!A82 = "", "", FT158/MAX($FT$106:$FT$206))</f>
        <v/>
      </c>
      <c r="FW159" s="311" t="str">
        <f>IF(INPUT!A83 = "", "", (FU160-FU159) * (FV160+FV159) / 2 )</f>
        <v/>
      </c>
    </row>
    <row r="160" spans="43:179" x14ac:dyDescent="0.35">
      <c r="AQ160" s="180" t="str">
        <f t="shared" si="52"/>
        <v/>
      </c>
      <c r="AR160" s="180" t="str">
        <f t="shared" si="50"/>
        <v/>
      </c>
      <c r="AT160" t="str">
        <f t="shared" si="46"/>
        <v/>
      </c>
      <c r="AV160" t="str">
        <f t="shared" si="53"/>
        <v/>
      </c>
      <c r="AX160" s="180" t="str">
        <f t="shared" si="47"/>
        <v/>
      </c>
      <c r="AY160" s="180" t="str">
        <f t="shared" si="51"/>
        <v/>
      </c>
      <c r="BB160" s="307" t="str">
        <f t="shared" si="48"/>
        <v/>
      </c>
      <c r="BF160" t="str">
        <f t="shared" si="49"/>
        <v/>
      </c>
      <c r="FE160" s="310" t="str">
        <f>IF(INPUT!A84 = "", "", OUTPUT!E58)</f>
        <v/>
      </c>
      <c r="FF160" t="str">
        <f>IF(INPUT!A84 = "", "", INPUT!I84)</f>
        <v/>
      </c>
      <c r="FG160" t="str">
        <v/>
      </c>
      <c r="FH160" t="str">
        <v/>
      </c>
      <c r="FI160" t="str">
        <f>IF(INPUT!A84 = "", "", FG160 +FI159)</f>
        <v/>
      </c>
      <c r="FJ160" t="str">
        <f>IF(INPUT!A84 = "", "", FH160*FG160 +FJ159)</f>
        <v/>
      </c>
      <c r="FK160" s="210" t="str">
        <f>IF(INPUT!A83 = "", "", FI159/MAX($FI$106:$FI$206))</f>
        <v/>
      </c>
      <c r="FL160" s="210" t="str">
        <f>IF(INPUT!A83 = "", "", FJ159/MAX($FJ$106:$FJ$206))</f>
        <v/>
      </c>
      <c r="FM160" s="311" t="str">
        <f>IF(INPUT!A84 = "", "", (FK161-FK160) * (FL161+FL160) / 2 )</f>
        <v/>
      </c>
      <c r="FO160" s="310" t="str">
        <f>IF(INPUT!A84 = "", "", OUTPUT!I58)</f>
        <v/>
      </c>
      <c r="FP160" t="str">
        <f>IF(INPUT!A84 = "", "", INPUT!I84)</f>
        <v/>
      </c>
      <c r="FQ160" t="str">
        <v/>
      </c>
      <c r="FR160" t="str">
        <v/>
      </c>
      <c r="FS160" t="str">
        <f>IF(INPUT!A84 = "", "", FQ160 +FS159)</f>
        <v/>
      </c>
      <c r="FT160" t="str">
        <f>IF(INPUT!A84 = "", "", FR160*FQ160 +FT159)</f>
        <v/>
      </c>
      <c r="FU160" s="210" t="str">
        <f>IF(INPUT!A83 = "", "", FS159/MAX($FS$106:$FS$206))</f>
        <v/>
      </c>
      <c r="FV160" s="210" t="str">
        <f>IF(INPUT!A83 = "", "", FT159/MAX($FT$106:$FT$206))</f>
        <v/>
      </c>
      <c r="FW160" s="311" t="str">
        <f>IF(INPUT!A84 = "", "", (FU161-FU160) * (FV161+FV160) / 2 )</f>
        <v/>
      </c>
    </row>
    <row r="161" spans="43:179" x14ac:dyDescent="0.35">
      <c r="AQ161" s="180" t="str">
        <f t="shared" si="52"/>
        <v/>
      </c>
      <c r="AR161" s="180" t="str">
        <f t="shared" si="50"/>
        <v/>
      </c>
      <c r="AT161" t="str">
        <f t="shared" si="46"/>
        <v/>
      </c>
      <c r="AV161" t="str">
        <f t="shared" si="53"/>
        <v/>
      </c>
      <c r="AX161" s="180" t="str">
        <f t="shared" si="47"/>
        <v/>
      </c>
      <c r="AY161" s="180" t="str">
        <f t="shared" si="51"/>
        <v/>
      </c>
      <c r="BB161" s="307" t="str">
        <f t="shared" si="48"/>
        <v/>
      </c>
      <c r="BF161" t="str">
        <f t="shared" si="49"/>
        <v/>
      </c>
      <c r="FE161" s="310" t="str">
        <f>IF(INPUT!A85 = "", "", OUTPUT!E59)</f>
        <v/>
      </c>
      <c r="FF161" t="str">
        <f>IF(INPUT!A85 = "", "", INPUT!I85)</f>
        <v/>
      </c>
      <c r="FG161" t="str">
        <v/>
      </c>
      <c r="FH161" t="str">
        <v/>
      </c>
      <c r="FI161" t="str">
        <f>IF(INPUT!A85 = "", "", FG161 +FI160)</f>
        <v/>
      </c>
      <c r="FJ161" t="str">
        <f>IF(INPUT!A85 = "", "", FH161*FG161 +FJ160)</f>
        <v/>
      </c>
      <c r="FK161" s="210" t="str">
        <f>IF(INPUT!A84 = "", "", FI160/MAX($FI$106:$FI$206))</f>
        <v/>
      </c>
      <c r="FL161" s="210" t="str">
        <f>IF(INPUT!A84 = "", "", FJ160/MAX($FJ$106:$FJ$206))</f>
        <v/>
      </c>
      <c r="FM161" s="311" t="str">
        <f>IF(INPUT!A85 = "", "", (FK162-FK161) * (FL162+FL161) / 2 )</f>
        <v/>
      </c>
      <c r="FO161" s="310" t="str">
        <f>IF(INPUT!A85 = "", "", OUTPUT!I59)</f>
        <v/>
      </c>
      <c r="FP161" t="str">
        <f>IF(INPUT!A85 = "", "", INPUT!I85)</f>
        <v/>
      </c>
      <c r="FQ161" t="str">
        <v/>
      </c>
      <c r="FR161" t="str">
        <v/>
      </c>
      <c r="FS161" t="str">
        <f>IF(INPUT!A85 = "", "", FQ161 +FS160)</f>
        <v/>
      </c>
      <c r="FT161" t="str">
        <f>IF(INPUT!A85 = "", "", FR161*FQ161 +FT160)</f>
        <v/>
      </c>
      <c r="FU161" s="210" t="str">
        <f>IF(INPUT!A84 = "", "", FS160/MAX($FS$106:$FS$206))</f>
        <v/>
      </c>
      <c r="FV161" s="210" t="str">
        <f>IF(INPUT!A84 = "", "", FT160/MAX($FT$106:$FT$206))</f>
        <v/>
      </c>
      <c r="FW161" s="311" t="str">
        <f>IF(INPUT!A85 = "", "", (FU162-FU161) * (FV162+FV161) / 2 )</f>
        <v/>
      </c>
    </row>
    <row r="162" spans="43:179" x14ac:dyDescent="0.35">
      <c r="AQ162" s="180" t="str">
        <f t="shared" si="52"/>
        <v/>
      </c>
      <c r="AR162" s="180" t="str">
        <f t="shared" si="50"/>
        <v/>
      </c>
      <c r="AT162" t="str">
        <f t="shared" si="46"/>
        <v/>
      </c>
      <c r="AV162" t="str">
        <f t="shared" si="53"/>
        <v/>
      </c>
      <c r="AX162" s="180" t="str">
        <f t="shared" si="47"/>
        <v/>
      </c>
      <c r="AY162" s="180" t="str">
        <f t="shared" si="51"/>
        <v/>
      </c>
      <c r="BB162" s="307" t="str">
        <f t="shared" si="48"/>
        <v/>
      </c>
      <c r="BF162" t="str">
        <f t="shared" si="49"/>
        <v/>
      </c>
      <c r="FE162" s="310" t="str">
        <f>IF(INPUT!A86 = "", "", OUTPUT!E60)</f>
        <v/>
      </c>
      <c r="FF162" t="str">
        <f>IF(INPUT!A86 = "", "", INPUT!I86)</f>
        <v/>
      </c>
      <c r="FG162" t="str">
        <v/>
      </c>
      <c r="FH162" t="str">
        <v/>
      </c>
      <c r="FI162" t="str">
        <f>IF(INPUT!A86 = "", "", FG162 +FI161)</f>
        <v/>
      </c>
      <c r="FJ162" t="str">
        <f>IF(INPUT!A86 = "", "", FH162*FG162 +FJ161)</f>
        <v/>
      </c>
      <c r="FK162" s="210" t="str">
        <f>IF(INPUT!A85 = "", "", FI161/MAX($FI$106:$FI$206))</f>
        <v/>
      </c>
      <c r="FL162" s="210" t="str">
        <f>IF(INPUT!A85 = "", "", FJ161/MAX($FJ$106:$FJ$206))</f>
        <v/>
      </c>
      <c r="FM162" s="311" t="str">
        <f>IF(INPUT!A86 = "", "", (FK163-FK162) * (FL163+FL162) / 2 )</f>
        <v/>
      </c>
      <c r="FO162" s="310" t="str">
        <f>IF(INPUT!A86 = "", "", OUTPUT!I60)</f>
        <v/>
      </c>
      <c r="FP162" t="str">
        <f>IF(INPUT!A86 = "", "", INPUT!I86)</f>
        <v/>
      </c>
      <c r="FQ162" t="str">
        <v/>
      </c>
      <c r="FR162" t="str">
        <v/>
      </c>
      <c r="FS162" t="str">
        <f>IF(INPUT!A86 = "", "", FQ162 +FS161)</f>
        <v/>
      </c>
      <c r="FT162" t="str">
        <f>IF(INPUT!A86 = "", "", FR162*FQ162 +FT161)</f>
        <v/>
      </c>
      <c r="FU162" s="210" t="str">
        <f>IF(INPUT!A85 = "", "", FS161/MAX($FS$106:$FS$206))</f>
        <v/>
      </c>
      <c r="FV162" s="210" t="str">
        <f>IF(INPUT!A85 = "", "", FT161/MAX($FT$106:$FT$206))</f>
        <v/>
      </c>
      <c r="FW162" s="311" t="str">
        <f>IF(INPUT!A86 = "", "", (FU163-FU162) * (FV163+FV162) / 2 )</f>
        <v/>
      </c>
    </row>
    <row r="163" spans="43:179" x14ac:dyDescent="0.35">
      <c r="AQ163" s="180" t="str">
        <f t="shared" si="52"/>
        <v/>
      </c>
      <c r="AR163" s="180" t="str">
        <f t="shared" si="50"/>
        <v/>
      </c>
      <c r="AT163" t="str">
        <f t="shared" si="46"/>
        <v/>
      </c>
      <c r="AV163" t="str">
        <f t="shared" si="53"/>
        <v/>
      </c>
      <c r="AX163" s="180" t="str">
        <f t="shared" si="47"/>
        <v/>
      </c>
      <c r="AY163" s="180" t="str">
        <f t="shared" si="51"/>
        <v/>
      </c>
      <c r="BB163" s="307" t="str">
        <f t="shared" si="48"/>
        <v/>
      </c>
      <c r="BF163" t="str">
        <f t="shared" si="49"/>
        <v/>
      </c>
      <c r="FE163" s="310" t="str">
        <f>IF(INPUT!A87 = "", "", OUTPUT!E61)</f>
        <v/>
      </c>
      <c r="FF163" t="str">
        <f>IF(INPUT!A87 = "", "", INPUT!I87)</f>
        <v/>
      </c>
      <c r="FG163" t="str">
        <v/>
      </c>
      <c r="FH163" t="str">
        <v/>
      </c>
      <c r="FI163" t="str">
        <f>IF(INPUT!A87 = "", "", FG163 +FI162)</f>
        <v/>
      </c>
      <c r="FJ163" t="str">
        <f>IF(INPUT!A87 = "", "", FH163*FG163 +FJ162)</f>
        <v/>
      </c>
      <c r="FK163" s="210" t="str">
        <f>IF(INPUT!A86 = "", "", FI162/MAX($FI$106:$FI$206))</f>
        <v/>
      </c>
      <c r="FL163" s="210" t="str">
        <f>IF(INPUT!A86 = "", "", FJ162/MAX($FJ$106:$FJ$206))</f>
        <v/>
      </c>
      <c r="FM163" s="311" t="str">
        <f>IF(INPUT!A87 = "", "", (FK164-FK163) * (FL164+FL163) / 2 )</f>
        <v/>
      </c>
      <c r="FO163" s="310" t="str">
        <f>IF(INPUT!A87 = "", "", OUTPUT!I61)</f>
        <v/>
      </c>
      <c r="FP163" t="str">
        <f>IF(INPUT!A87 = "", "", INPUT!I87)</f>
        <v/>
      </c>
      <c r="FQ163" t="str">
        <v/>
      </c>
      <c r="FR163" t="str">
        <v/>
      </c>
      <c r="FS163" t="str">
        <f>IF(INPUT!A87 = "", "", FQ163 +FS162)</f>
        <v/>
      </c>
      <c r="FT163" t="str">
        <f>IF(INPUT!A87 = "", "", FR163*FQ163 +FT162)</f>
        <v/>
      </c>
      <c r="FU163" s="210" t="str">
        <f>IF(INPUT!A86 = "", "", FS162/MAX($FS$106:$FS$206))</f>
        <v/>
      </c>
      <c r="FV163" s="210" t="str">
        <f>IF(INPUT!A86 = "", "", FT162/MAX($FT$106:$FT$206))</f>
        <v/>
      </c>
      <c r="FW163" s="311" t="str">
        <f>IF(INPUT!A87 = "", "", (FU164-FU163) * (FV164+FV163) / 2 )</f>
        <v/>
      </c>
    </row>
    <row r="164" spans="43:179" x14ac:dyDescent="0.35">
      <c r="AQ164" s="180" t="str">
        <f t="shared" si="52"/>
        <v/>
      </c>
      <c r="AR164" s="180" t="str">
        <f t="shared" si="50"/>
        <v/>
      </c>
      <c r="AT164" t="str">
        <f t="shared" si="46"/>
        <v/>
      </c>
      <c r="AV164" t="str">
        <f t="shared" si="53"/>
        <v/>
      </c>
      <c r="AX164" s="180" t="str">
        <f t="shared" si="47"/>
        <v/>
      </c>
      <c r="AY164" s="180" t="str">
        <f t="shared" si="51"/>
        <v/>
      </c>
      <c r="BB164" s="307" t="str">
        <f t="shared" si="48"/>
        <v/>
      </c>
      <c r="BF164" t="str">
        <f t="shared" si="49"/>
        <v/>
      </c>
      <c r="FE164" s="310" t="str">
        <f>IF(INPUT!A88 = "", "", OUTPUT!E62)</f>
        <v/>
      </c>
      <c r="FF164" t="str">
        <f>IF(INPUT!A88 = "", "", INPUT!I88)</f>
        <v/>
      </c>
      <c r="FG164" t="str">
        <v/>
      </c>
      <c r="FH164" t="str">
        <v/>
      </c>
      <c r="FI164" t="str">
        <f>IF(INPUT!A88 = "", "", FG164 +FI163)</f>
        <v/>
      </c>
      <c r="FJ164" t="str">
        <f>IF(INPUT!A88 = "", "", FH164*FG164 +FJ163)</f>
        <v/>
      </c>
      <c r="FK164" s="210" t="str">
        <f>IF(INPUT!A87 = "", "", FI163/MAX($FI$106:$FI$206))</f>
        <v/>
      </c>
      <c r="FL164" s="210" t="str">
        <f>IF(INPUT!A87 = "", "", FJ163/MAX($FJ$106:$FJ$206))</f>
        <v/>
      </c>
      <c r="FM164" s="311" t="str">
        <f>IF(INPUT!A88 = "", "", (FK165-FK164) * (FL165+FL164) / 2 )</f>
        <v/>
      </c>
      <c r="FO164" s="310" t="str">
        <f>IF(INPUT!A88 = "", "", OUTPUT!I62)</f>
        <v/>
      </c>
      <c r="FP164" t="str">
        <f>IF(INPUT!A88 = "", "", INPUT!I88)</f>
        <v/>
      </c>
      <c r="FQ164" t="str">
        <v/>
      </c>
      <c r="FR164" t="str">
        <v/>
      </c>
      <c r="FS164" t="str">
        <f>IF(INPUT!A88 = "", "", FQ164 +FS163)</f>
        <v/>
      </c>
      <c r="FT164" t="str">
        <f>IF(INPUT!A88 = "", "", FR164*FQ164 +FT163)</f>
        <v/>
      </c>
      <c r="FU164" s="210" t="str">
        <f>IF(INPUT!A87 = "", "", FS163/MAX($FS$106:$FS$206))</f>
        <v/>
      </c>
      <c r="FV164" s="210" t="str">
        <f>IF(INPUT!A87 = "", "", FT163/MAX($FT$106:$FT$206))</f>
        <v/>
      </c>
      <c r="FW164" s="311" t="str">
        <f>IF(INPUT!A88 = "", "", (FU165-FU164) * (FV165+FV164) / 2 )</f>
        <v/>
      </c>
    </row>
    <row r="165" spans="43:179" x14ac:dyDescent="0.35">
      <c r="AQ165" s="180" t="str">
        <f t="shared" si="52"/>
        <v/>
      </c>
      <c r="AR165" s="180" t="str">
        <f t="shared" si="50"/>
        <v/>
      </c>
      <c r="AT165" t="str">
        <f t="shared" si="46"/>
        <v/>
      </c>
      <c r="AV165" t="str">
        <f t="shared" si="53"/>
        <v/>
      </c>
      <c r="AX165" s="180" t="str">
        <f t="shared" si="47"/>
        <v/>
      </c>
      <c r="AY165" s="180" t="str">
        <f t="shared" si="51"/>
        <v/>
      </c>
      <c r="BB165" s="307" t="str">
        <f t="shared" si="48"/>
        <v/>
      </c>
      <c r="BF165" t="str">
        <f t="shared" si="49"/>
        <v/>
      </c>
      <c r="FE165" s="310" t="str">
        <f>IF(INPUT!A89 = "", "", OUTPUT!E63)</f>
        <v/>
      </c>
      <c r="FF165" t="str">
        <f>IF(INPUT!A89 = "", "", INPUT!I89)</f>
        <v/>
      </c>
      <c r="FG165" t="str">
        <v/>
      </c>
      <c r="FH165" t="str">
        <v/>
      </c>
      <c r="FI165" t="str">
        <f>IF(INPUT!A89 = "", "", FG165 +FI164)</f>
        <v/>
      </c>
      <c r="FJ165" t="str">
        <f>IF(INPUT!A89 = "", "", FH165*FG165 +FJ164)</f>
        <v/>
      </c>
      <c r="FK165" s="210" t="str">
        <f>IF(INPUT!A88 = "", "", FI164/MAX($FI$106:$FI$206))</f>
        <v/>
      </c>
      <c r="FL165" s="210" t="str">
        <f>IF(INPUT!A88 = "", "", FJ164/MAX($FJ$106:$FJ$206))</f>
        <v/>
      </c>
      <c r="FM165" s="311" t="str">
        <f>IF(INPUT!A89 = "", "", (FK166-FK165) * (FL166+FL165) / 2 )</f>
        <v/>
      </c>
      <c r="FO165" s="310" t="str">
        <f>IF(INPUT!A89 = "", "", OUTPUT!I63)</f>
        <v/>
      </c>
      <c r="FP165" t="str">
        <f>IF(INPUT!A89 = "", "", INPUT!I89)</f>
        <v/>
      </c>
      <c r="FQ165" t="str">
        <v/>
      </c>
      <c r="FR165" t="str">
        <v/>
      </c>
      <c r="FS165" t="str">
        <f>IF(INPUT!A89 = "", "", FQ165 +FS164)</f>
        <v/>
      </c>
      <c r="FT165" t="str">
        <f>IF(INPUT!A89 = "", "", FR165*FQ165 +FT164)</f>
        <v/>
      </c>
      <c r="FU165" s="210" t="str">
        <f>IF(INPUT!A88 = "", "", FS164/MAX($FS$106:$FS$206))</f>
        <v/>
      </c>
      <c r="FV165" s="210" t="str">
        <f>IF(INPUT!A88 = "", "", FT164/MAX($FT$106:$FT$206))</f>
        <v/>
      </c>
      <c r="FW165" s="311" t="str">
        <f>IF(INPUT!A89 = "", "", (FU166-FU165) * (FV166+FV165) / 2 )</f>
        <v/>
      </c>
    </row>
    <row r="166" spans="43:179" x14ac:dyDescent="0.35">
      <c r="AQ166" s="180" t="str">
        <f t="shared" si="52"/>
        <v/>
      </c>
      <c r="AR166" s="180" t="str">
        <f t="shared" si="50"/>
        <v/>
      </c>
      <c r="AT166" t="str">
        <f t="shared" si="46"/>
        <v/>
      </c>
      <c r="AV166" t="str">
        <f t="shared" si="53"/>
        <v/>
      </c>
      <c r="AX166" s="180" t="str">
        <f t="shared" si="47"/>
        <v/>
      </c>
      <c r="AY166" s="180" t="str">
        <f t="shared" si="51"/>
        <v/>
      </c>
      <c r="BB166" s="307" t="str">
        <f t="shared" si="48"/>
        <v/>
      </c>
      <c r="BF166" t="str">
        <f t="shared" si="49"/>
        <v/>
      </c>
      <c r="FE166" s="310" t="str">
        <f>IF(INPUT!A90 = "", "", OUTPUT!E64)</f>
        <v/>
      </c>
      <c r="FF166" t="str">
        <f>IF(INPUT!A90 = "", "", INPUT!I90)</f>
        <v/>
      </c>
      <c r="FG166" t="str">
        <v/>
      </c>
      <c r="FH166" t="str">
        <v/>
      </c>
      <c r="FI166" t="str">
        <f>IF(INPUT!A90 = "", "", FG166 +FI165)</f>
        <v/>
      </c>
      <c r="FJ166" t="str">
        <f>IF(INPUT!A90 = "", "", FH166*FG166 +FJ165)</f>
        <v/>
      </c>
      <c r="FK166" s="210" t="str">
        <f>IF(INPUT!A89 = "", "", FI165/MAX($FI$106:$FI$206))</f>
        <v/>
      </c>
      <c r="FL166" s="210" t="str">
        <f>IF(INPUT!A89 = "", "", FJ165/MAX($FJ$106:$FJ$206))</f>
        <v/>
      </c>
      <c r="FM166" s="311" t="str">
        <f>IF(INPUT!A90 = "", "", (FK167-FK166) * (FL167+FL166) / 2 )</f>
        <v/>
      </c>
      <c r="FO166" s="310" t="str">
        <f>IF(INPUT!A90 = "", "", OUTPUT!I64)</f>
        <v/>
      </c>
      <c r="FP166" t="str">
        <f>IF(INPUT!A90 = "", "", INPUT!I90)</f>
        <v/>
      </c>
      <c r="FQ166" t="str">
        <v/>
      </c>
      <c r="FR166" t="str">
        <v/>
      </c>
      <c r="FS166" t="str">
        <f>IF(INPUT!A90 = "", "", FQ166 +FS165)</f>
        <v/>
      </c>
      <c r="FT166" t="str">
        <f>IF(INPUT!A90 = "", "", FR166*FQ166 +FT165)</f>
        <v/>
      </c>
      <c r="FU166" s="210" t="str">
        <f>IF(INPUT!A89 = "", "", FS165/MAX($FS$106:$FS$206))</f>
        <v/>
      </c>
      <c r="FV166" s="210" t="str">
        <f>IF(INPUT!A89 = "", "", FT165/MAX($FT$106:$FT$206))</f>
        <v/>
      </c>
      <c r="FW166" s="311" t="str">
        <f>IF(INPUT!A90 = "", "", (FU167-FU166) * (FV167+FV166) / 2 )</f>
        <v/>
      </c>
    </row>
    <row r="167" spans="43:179" x14ac:dyDescent="0.35">
      <c r="AQ167" s="180" t="str">
        <f t="shared" si="52"/>
        <v/>
      </c>
      <c r="AR167" s="180" t="str">
        <f t="shared" si="50"/>
        <v/>
      </c>
      <c r="AT167" t="str">
        <f t="shared" si="46"/>
        <v/>
      </c>
      <c r="AV167" t="str">
        <f t="shared" si="53"/>
        <v/>
      </c>
      <c r="AX167" s="180" t="str">
        <f t="shared" si="47"/>
        <v/>
      </c>
      <c r="AY167" s="180" t="str">
        <f t="shared" si="51"/>
        <v/>
      </c>
      <c r="BB167" s="307" t="str">
        <f t="shared" si="48"/>
        <v/>
      </c>
      <c r="BF167" t="str">
        <f t="shared" si="49"/>
        <v/>
      </c>
      <c r="FE167" s="310" t="str">
        <f>IF(INPUT!A91 = "", "", OUTPUT!E65)</f>
        <v/>
      </c>
      <c r="FF167" t="str">
        <f>IF(INPUT!A91 = "", "", INPUT!I91)</f>
        <v/>
      </c>
      <c r="FG167" t="str">
        <v/>
      </c>
      <c r="FH167" t="str">
        <v/>
      </c>
      <c r="FI167" t="str">
        <f>IF(INPUT!A91 = "", "", FG167 +FI166)</f>
        <v/>
      </c>
      <c r="FJ167" t="str">
        <f>IF(INPUT!A91 = "", "", FH167*FG167 +FJ166)</f>
        <v/>
      </c>
      <c r="FK167" s="210" t="str">
        <f>IF(INPUT!A90 = "", "", FI166/MAX($FI$106:$FI$206))</f>
        <v/>
      </c>
      <c r="FL167" s="210" t="str">
        <f>IF(INPUT!A90 = "", "", FJ166/MAX($FJ$106:$FJ$206))</f>
        <v/>
      </c>
      <c r="FM167" s="311" t="str">
        <f>IF(INPUT!A91 = "", "", (FK168-FK167) * (FL168+FL167) / 2 )</f>
        <v/>
      </c>
      <c r="FO167" s="310" t="str">
        <f>IF(INPUT!A91 = "", "", OUTPUT!I65)</f>
        <v/>
      </c>
      <c r="FP167" t="str">
        <f>IF(INPUT!A91 = "", "", INPUT!I91)</f>
        <v/>
      </c>
      <c r="FQ167" t="str">
        <v/>
      </c>
      <c r="FR167" t="str">
        <v/>
      </c>
      <c r="FS167" t="str">
        <f>IF(INPUT!A91 = "", "", FQ167 +FS166)</f>
        <v/>
      </c>
      <c r="FT167" t="str">
        <f>IF(INPUT!A91 = "", "", FR167*FQ167 +FT166)</f>
        <v/>
      </c>
      <c r="FU167" s="210" t="str">
        <f>IF(INPUT!A90 = "", "", FS166/MAX($FS$106:$FS$206))</f>
        <v/>
      </c>
      <c r="FV167" s="210" t="str">
        <f>IF(INPUT!A90 = "", "", FT166/MAX($FT$106:$FT$206))</f>
        <v/>
      </c>
      <c r="FW167" s="311" t="str">
        <f>IF(INPUT!A91 = "", "", (FU168-FU167) * (FV168+FV167) / 2 )</f>
        <v/>
      </c>
    </row>
    <row r="168" spans="43:179" x14ac:dyDescent="0.35">
      <c r="AQ168" s="180" t="str">
        <f t="shared" ref="AQ168:AQ199" si="54">IF(OR(AP67=1,AP67=2), "new_"&amp;AF67&amp;"_TIER_"&amp;AL67, "")</f>
        <v/>
      </c>
      <c r="AR168" s="180" t="str">
        <f t="shared" si="50"/>
        <v/>
      </c>
      <c r="AT168" t="str">
        <f t="shared" si="46"/>
        <v/>
      </c>
      <c r="AV168" t="str">
        <f t="shared" ref="AV168:AV199" si="55">IF(AR168= "", "", AL67)</f>
        <v/>
      </c>
      <c r="AX168" s="180" t="str">
        <f t="shared" si="47"/>
        <v/>
      </c>
      <c r="AY168" s="180" t="str">
        <f t="shared" si="51"/>
        <v/>
      </c>
      <c r="BB168" s="307" t="str">
        <f t="shared" si="48"/>
        <v/>
      </c>
      <c r="BF168" t="str">
        <f t="shared" si="49"/>
        <v/>
      </c>
      <c r="FE168" s="310" t="str">
        <f>IF(INPUT!A92 = "", "", OUTPUT!E66)</f>
        <v/>
      </c>
      <c r="FF168" t="str">
        <f>IF(INPUT!A92 = "", "", INPUT!I92)</f>
        <v/>
      </c>
      <c r="FG168" t="str">
        <v/>
      </c>
      <c r="FH168" t="str">
        <v/>
      </c>
      <c r="FI168" t="str">
        <f>IF(INPUT!A92 = "", "", FG168 +FI167)</f>
        <v/>
      </c>
      <c r="FJ168" t="str">
        <f>IF(INPUT!A92 = "", "", FH168*FG168 +FJ167)</f>
        <v/>
      </c>
      <c r="FK168" s="210" t="str">
        <f>IF(INPUT!A91 = "", "", FI167/MAX($FI$106:$FI$206))</f>
        <v/>
      </c>
      <c r="FL168" s="210" t="str">
        <f>IF(INPUT!A91 = "", "", FJ167/MAX($FJ$106:$FJ$206))</f>
        <v/>
      </c>
      <c r="FM168" s="311" t="str">
        <f>IF(INPUT!A92 = "", "", (FK169-FK168) * (FL169+FL168) / 2 )</f>
        <v/>
      </c>
      <c r="FO168" s="310" t="str">
        <f>IF(INPUT!A92 = "", "", OUTPUT!I66)</f>
        <v/>
      </c>
      <c r="FP168" t="str">
        <f>IF(INPUT!A92 = "", "", INPUT!I92)</f>
        <v/>
      </c>
      <c r="FQ168" t="str">
        <v/>
      </c>
      <c r="FR168" t="str">
        <v/>
      </c>
      <c r="FS168" t="str">
        <f>IF(INPUT!A92 = "", "", FQ168 +FS167)</f>
        <v/>
      </c>
      <c r="FT168" t="str">
        <f>IF(INPUT!A92 = "", "", FR168*FQ168 +FT167)</f>
        <v/>
      </c>
      <c r="FU168" s="210" t="str">
        <f>IF(INPUT!A91 = "", "", FS167/MAX($FS$106:$FS$206))</f>
        <v/>
      </c>
      <c r="FV168" s="210" t="str">
        <f>IF(INPUT!A91 = "", "", FT167/MAX($FT$106:$FT$206))</f>
        <v/>
      </c>
      <c r="FW168" s="311" t="str">
        <f>IF(INPUT!A92 = "", "", (FU169-FU168) * (FV169+FV168) / 2 )</f>
        <v/>
      </c>
    </row>
    <row r="169" spans="43:179" x14ac:dyDescent="0.35">
      <c r="AQ169" s="180" t="str">
        <f t="shared" si="54"/>
        <v/>
      </c>
      <c r="AR169" s="180" t="str">
        <f t="shared" si="50"/>
        <v/>
      </c>
      <c r="AT169" t="str">
        <f t="shared" ref="AT169:AT204" si="56">IF(AR169="", "", AK68)</f>
        <v/>
      </c>
      <c r="AV169" t="str">
        <f t="shared" si="55"/>
        <v/>
      </c>
      <c r="AX169" s="180" t="str">
        <f t="shared" ref="AX169:AX204" si="57">IF(OR(AO68=1,AO68=2), "new_"&amp;AF68&amp;"_TIER_"&amp;AJ68, "")</f>
        <v/>
      </c>
      <c r="AY169" s="180" t="str">
        <f t="shared" si="51"/>
        <v/>
      </c>
      <c r="BB169" s="307" t="str">
        <f t="shared" si="48"/>
        <v/>
      </c>
      <c r="BF169" t="str">
        <f t="shared" si="49"/>
        <v/>
      </c>
      <c r="FE169" s="310" t="str">
        <f>IF(INPUT!A93 = "", "", OUTPUT!E67)</f>
        <v/>
      </c>
      <c r="FF169" t="str">
        <f>IF(INPUT!A93 = "", "", INPUT!I93)</f>
        <v/>
      </c>
      <c r="FG169" t="str">
        <v/>
      </c>
      <c r="FH169" t="str">
        <v/>
      </c>
      <c r="FI169" t="str">
        <f>IF(INPUT!A93 = "", "", FG169 +FI168)</f>
        <v/>
      </c>
      <c r="FJ169" t="str">
        <f>IF(INPUT!A93 = "", "", FH169*FG169 +FJ168)</f>
        <v/>
      </c>
      <c r="FK169" s="210" t="str">
        <f>IF(INPUT!A92 = "", "", FI168/MAX($FI$106:$FI$206))</f>
        <v/>
      </c>
      <c r="FL169" s="210" t="str">
        <f>IF(INPUT!A92 = "", "", FJ168/MAX($FJ$106:$FJ$206))</f>
        <v/>
      </c>
      <c r="FM169" s="311" t="str">
        <f>IF(INPUT!A93 = "", "", (FK170-FK169) * (FL170+FL169) / 2 )</f>
        <v/>
      </c>
      <c r="FO169" s="310" t="str">
        <f>IF(INPUT!A93 = "", "", OUTPUT!I67)</f>
        <v/>
      </c>
      <c r="FP169" t="str">
        <f>IF(INPUT!A93 = "", "", INPUT!I93)</f>
        <v/>
      </c>
      <c r="FQ169" t="str">
        <v/>
      </c>
      <c r="FR169" t="str">
        <v/>
      </c>
      <c r="FS169" t="str">
        <f>IF(INPUT!A93 = "", "", FQ169 +FS168)</f>
        <v/>
      </c>
      <c r="FT169" t="str">
        <f>IF(INPUT!A93 = "", "", FR169*FQ169 +FT168)</f>
        <v/>
      </c>
      <c r="FU169" s="210" t="str">
        <f>IF(INPUT!A92 = "", "", FS168/MAX($FS$106:$FS$206))</f>
        <v/>
      </c>
      <c r="FV169" s="210" t="str">
        <f>IF(INPUT!A92 = "", "", FT168/MAX($FT$106:$FT$206))</f>
        <v/>
      </c>
      <c r="FW169" s="311" t="str">
        <f>IF(INPUT!A93 = "", "", (FU170-FU169) * (FV170+FV169) / 2 )</f>
        <v/>
      </c>
    </row>
    <row r="170" spans="43:179" x14ac:dyDescent="0.35">
      <c r="AQ170" s="180" t="str">
        <f t="shared" si="54"/>
        <v/>
      </c>
      <c r="AR170" s="180" t="str">
        <f t="shared" si="50"/>
        <v/>
      </c>
      <c r="AT170" t="str">
        <f t="shared" si="56"/>
        <v/>
      </c>
      <c r="AV170" t="str">
        <f t="shared" si="55"/>
        <v/>
      </c>
      <c r="AX170" s="180" t="str">
        <f t="shared" si="57"/>
        <v/>
      </c>
      <c r="AY170" s="180" t="str">
        <f t="shared" si="51"/>
        <v/>
      </c>
      <c r="BB170" s="307" t="str">
        <f t="shared" ref="BB170:BB204" si="58">IF(AY170="", "", AI69)</f>
        <v/>
      </c>
      <c r="BF170" t="str">
        <f t="shared" ref="BF170:BF204" si="59">IF(AY170= "", "", AJ69)</f>
        <v/>
      </c>
      <c r="FE170" s="310" t="str">
        <f>IF(INPUT!A94 = "", "", OUTPUT!E68)</f>
        <v/>
      </c>
      <c r="FF170" t="str">
        <f>IF(INPUT!A94 = "", "", INPUT!I94)</f>
        <v/>
      </c>
      <c r="FG170" t="str">
        <v/>
      </c>
      <c r="FH170" t="str">
        <v/>
      </c>
      <c r="FI170" t="str">
        <f>IF(INPUT!A94 = "", "", FG170 +FI169)</f>
        <v/>
      </c>
      <c r="FJ170" t="str">
        <f>IF(INPUT!A94 = "", "", FH170*FG170 +FJ169)</f>
        <v/>
      </c>
      <c r="FK170" s="210" t="str">
        <f>IF(INPUT!A93 = "", "", FI169/MAX($FI$106:$FI$206))</f>
        <v/>
      </c>
      <c r="FL170" s="210" t="str">
        <f>IF(INPUT!A93 = "", "", FJ169/MAX($FJ$106:$FJ$206))</f>
        <v/>
      </c>
      <c r="FM170" s="311" t="str">
        <f>IF(INPUT!A94 = "", "", (FK171-FK170) * (FL171+FL170) / 2 )</f>
        <v/>
      </c>
      <c r="FO170" s="310" t="str">
        <f>IF(INPUT!A94 = "", "", OUTPUT!I68)</f>
        <v/>
      </c>
      <c r="FP170" t="str">
        <f>IF(INPUT!A94 = "", "", INPUT!I94)</f>
        <v/>
      </c>
      <c r="FQ170" t="str">
        <v/>
      </c>
      <c r="FR170" t="str">
        <v/>
      </c>
      <c r="FS170" t="str">
        <f>IF(INPUT!A94 = "", "", FQ170 +FS169)</f>
        <v/>
      </c>
      <c r="FT170" t="str">
        <f>IF(INPUT!A94 = "", "", FR170*FQ170 +FT169)</f>
        <v/>
      </c>
      <c r="FU170" s="210" t="str">
        <f>IF(INPUT!A93 = "", "", FS169/MAX($FS$106:$FS$206))</f>
        <v/>
      </c>
      <c r="FV170" s="210" t="str">
        <f>IF(INPUT!A93 = "", "", FT169/MAX($FT$106:$FT$206))</f>
        <v/>
      </c>
      <c r="FW170" s="311" t="str">
        <f>IF(INPUT!A94 = "", "", (FU171-FU170) * (FV171+FV170) / 2 )</f>
        <v/>
      </c>
    </row>
    <row r="171" spans="43:179" x14ac:dyDescent="0.35">
      <c r="AQ171" s="180" t="str">
        <f t="shared" si="54"/>
        <v/>
      </c>
      <c r="AR171" s="180" t="str">
        <f t="shared" si="50"/>
        <v/>
      </c>
      <c r="AT171" t="str">
        <f t="shared" si="56"/>
        <v/>
      </c>
      <c r="AV171" t="str">
        <f t="shared" si="55"/>
        <v/>
      </c>
      <c r="AX171" s="180" t="str">
        <f t="shared" si="57"/>
        <v/>
      </c>
      <c r="AY171" s="180" t="str">
        <f t="shared" si="51"/>
        <v/>
      </c>
      <c r="BB171" s="307" t="str">
        <f t="shared" si="58"/>
        <v/>
      </c>
      <c r="BF171" t="str">
        <f t="shared" si="59"/>
        <v/>
      </c>
      <c r="FE171" s="310" t="str">
        <f>IF(INPUT!A95 = "", "", OUTPUT!E69)</f>
        <v/>
      </c>
      <c r="FF171" t="str">
        <f>IF(INPUT!A95 = "", "", INPUT!I95)</f>
        <v/>
      </c>
      <c r="FG171" t="str">
        <v/>
      </c>
      <c r="FH171" t="str">
        <v/>
      </c>
      <c r="FI171" t="str">
        <f>IF(INPUT!A95 = "", "", FG171 +FI170)</f>
        <v/>
      </c>
      <c r="FJ171" t="str">
        <f>IF(INPUT!A95 = "", "", FH171*FG171 +FJ170)</f>
        <v/>
      </c>
      <c r="FK171" s="210" t="str">
        <f>IF(INPUT!A94 = "", "", FI170/MAX($FI$106:$FI$206))</f>
        <v/>
      </c>
      <c r="FL171" s="210" t="str">
        <f>IF(INPUT!A94 = "", "", FJ170/MAX($FJ$106:$FJ$206))</f>
        <v/>
      </c>
      <c r="FM171" s="311" t="str">
        <f>IF(INPUT!A95 = "", "", (FK172-FK171) * (FL172+FL171) / 2 )</f>
        <v/>
      </c>
      <c r="FO171" s="310" t="str">
        <f>IF(INPUT!A95 = "", "", OUTPUT!I69)</f>
        <v/>
      </c>
      <c r="FP171" t="str">
        <f>IF(INPUT!A95 = "", "", INPUT!I95)</f>
        <v/>
      </c>
      <c r="FQ171" t="str">
        <v/>
      </c>
      <c r="FR171" t="str">
        <v/>
      </c>
      <c r="FS171" t="str">
        <f>IF(INPUT!A95 = "", "", FQ171 +FS170)</f>
        <v/>
      </c>
      <c r="FT171" t="str">
        <f>IF(INPUT!A95 = "", "", FR171*FQ171 +FT170)</f>
        <v/>
      </c>
      <c r="FU171" s="210" t="str">
        <f>IF(INPUT!A94 = "", "", FS170/MAX($FS$106:$FS$206))</f>
        <v/>
      </c>
      <c r="FV171" s="210" t="str">
        <f>IF(INPUT!A94 = "", "", FT170/MAX($FT$106:$FT$206))</f>
        <v/>
      </c>
      <c r="FW171" s="311" t="str">
        <f>IF(INPUT!A95 = "", "", (FU172-FU171) * (FV172+FV171) / 2 )</f>
        <v/>
      </c>
    </row>
    <row r="172" spans="43:179" x14ac:dyDescent="0.35">
      <c r="AQ172" s="180" t="str">
        <f t="shared" si="54"/>
        <v/>
      </c>
      <c r="AR172" s="180" t="str">
        <f t="shared" si="50"/>
        <v/>
      </c>
      <c r="AT172" t="str">
        <f t="shared" si="56"/>
        <v/>
      </c>
      <c r="AV172" t="str">
        <f t="shared" si="55"/>
        <v/>
      </c>
      <c r="AX172" s="180" t="str">
        <f t="shared" si="57"/>
        <v/>
      </c>
      <c r="AY172" s="180" t="str">
        <f t="shared" si="51"/>
        <v/>
      </c>
      <c r="BB172" s="307" t="str">
        <f t="shared" si="58"/>
        <v/>
      </c>
      <c r="BF172" t="str">
        <f t="shared" si="59"/>
        <v/>
      </c>
      <c r="FE172" s="310" t="str">
        <f>IF(INPUT!A96 = "", "", OUTPUT!E70)</f>
        <v/>
      </c>
      <c r="FF172" t="str">
        <f>IF(INPUT!A96 = "", "", INPUT!I96)</f>
        <v/>
      </c>
      <c r="FG172" t="str">
        <v/>
      </c>
      <c r="FH172" t="str">
        <v/>
      </c>
      <c r="FI172" t="str">
        <f>IF(INPUT!A96 = "", "", FG172 +FI171)</f>
        <v/>
      </c>
      <c r="FJ172" t="str">
        <f>IF(INPUT!A96 = "", "", FH172*FG172 +FJ171)</f>
        <v/>
      </c>
      <c r="FK172" s="210" t="str">
        <f>IF(INPUT!A95 = "", "", FI171/MAX($FI$106:$FI$206))</f>
        <v/>
      </c>
      <c r="FL172" s="210" t="str">
        <f>IF(INPUT!A95 = "", "", FJ171/MAX($FJ$106:$FJ$206))</f>
        <v/>
      </c>
      <c r="FM172" s="311" t="str">
        <f>IF(INPUT!A96 = "", "", (FK173-FK172) * (FL173+FL172) / 2 )</f>
        <v/>
      </c>
      <c r="FO172" s="310" t="str">
        <f>IF(INPUT!A96 = "", "", OUTPUT!I70)</f>
        <v/>
      </c>
      <c r="FP172" t="str">
        <f>IF(INPUT!A96 = "", "", INPUT!I96)</f>
        <v/>
      </c>
      <c r="FQ172" t="str">
        <v/>
      </c>
      <c r="FR172" t="str">
        <v/>
      </c>
      <c r="FS172" t="str">
        <f>IF(INPUT!A96 = "", "", FQ172 +FS171)</f>
        <v/>
      </c>
      <c r="FT172" t="str">
        <f>IF(INPUT!A96 = "", "", FR172*FQ172 +FT171)</f>
        <v/>
      </c>
      <c r="FU172" s="210" t="str">
        <f>IF(INPUT!A95 = "", "", FS171/MAX($FS$106:$FS$206))</f>
        <v/>
      </c>
      <c r="FV172" s="210" t="str">
        <f>IF(INPUT!A95 = "", "", FT171/MAX($FT$106:$FT$206))</f>
        <v/>
      </c>
      <c r="FW172" s="311" t="str">
        <f>IF(INPUT!A96 = "", "", (FU173-FU172) * (FV173+FV172) / 2 )</f>
        <v/>
      </c>
    </row>
    <row r="173" spans="43:179" x14ac:dyDescent="0.35">
      <c r="AQ173" s="180" t="str">
        <f t="shared" si="54"/>
        <v/>
      </c>
      <c r="AR173" s="180" t="str">
        <f t="shared" si="50"/>
        <v/>
      </c>
      <c r="AT173" t="str">
        <f t="shared" si="56"/>
        <v/>
      </c>
      <c r="AV173" t="str">
        <f t="shared" si="55"/>
        <v/>
      </c>
      <c r="AX173" s="180" t="str">
        <f t="shared" si="57"/>
        <v/>
      </c>
      <c r="AY173" s="180" t="str">
        <f t="shared" si="51"/>
        <v/>
      </c>
      <c r="BB173" s="307" t="str">
        <f t="shared" si="58"/>
        <v/>
      </c>
      <c r="BF173" t="str">
        <f t="shared" si="59"/>
        <v/>
      </c>
      <c r="FE173" s="310" t="str">
        <f>IF(INPUT!A97 = "", "", OUTPUT!E71)</f>
        <v/>
      </c>
      <c r="FF173" t="str">
        <f>IF(INPUT!A97 = "", "", INPUT!I97)</f>
        <v/>
      </c>
      <c r="FG173" t="str">
        <v/>
      </c>
      <c r="FH173" t="str">
        <v/>
      </c>
      <c r="FI173" t="str">
        <f>IF(INPUT!A97 = "", "", FG173 +FI172)</f>
        <v/>
      </c>
      <c r="FJ173" t="str">
        <f>IF(INPUT!A97 = "", "", FH173*FG173 +FJ172)</f>
        <v/>
      </c>
      <c r="FK173" s="210" t="str">
        <f>IF(INPUT!A96 = "", "", FI172/MAX($FI$106:$FI$206))</f>
        <v/>
      </c>
      <c r="FL173" s="210" t="str">
        <f>IF(INPUT!A96 = "", "", FJ172/MAX($FJ$106:$FJ$206))</f>
        <v/>
      </c>
      <c r="FM173" s="311" t="str">
        <f>IF(INPUT!A97 = "", "", (FK174-FK173) * (FL174+FL173) / 2 )</f>
        <v/>
      </c>
      <c r="FO173" s="310" t="str">
        <f>IF(INPUT!A97 = "", "", OUTPUT!I71)</f>
        <v/>
      </c>
      <c r="FP173" t="str">
        <f>IF(INPUT!A97 = "", "", INPUT!I97)</f>
        <v/>
      </c>
      <c r="FQ173" t="str">
        <v/>
      </c>
      <c r="FR173" t="str">
        <v/>
      </c>
      <c r="FS173" t="str">
        <f>IF(INPUT!A97 = "", "", FQ173 +FS172)</f>
        <v/>
      </c>
      <c r="FT173" t="str">
        <f>IF(INPUT!A97 = "", "", FR173*FQ173 +FT172)</f>
        <v/>
      </c>
      <c r="FU173" s="210" t="str">
        <f>IF(INPUT!A96 = "", "", FS172/MAX($FS$106:$FS$206))</f>
        <v/>
      </c>
      <c r="FV173" s="210" t="str">
        <f>IF(INPUT!A96 = "", "", FT172/MAX($FT$106:$FT$206))</f>
        <v/>
      </c>
      <c r="FW173" s="311" t="str">
        <f>IF(INPUT!A97 = "", "", (FU174-FU173) * (FV174+FV173) / 2 )</f>
        <v/>
      </c>
    </row>
    <row r="174" spans="43:179" x14ac:dyDescent="0.35">
      <c r="AQ174" s="180" t="str">
        <f t="shared" si="54"/>
        <v/>
      </c>
      <c r="AR174" s="180" t="str">
        <f t="shared" si="50"/>
        <v/>
      </c>
      <c r="AT174" t="str">
        <f t="shared" si="56"/>
        <v/>
      </c>
      <c r="AV174" t="str">
        <f t="shared" si="55"/>
        <v/>
      </c>
      <c r="AX174" s="180" t="str">
        <f t="shared" si="57"/>
        <v/>
      </c>
      <c r="AY174" s="180" t="str">
        <f t="shared" si="51"/>
        <v/>
      </c>
      <c r="BB174" s="307" t="str">
        <f t="shared" si="58"/>
        <v/>
      </c>
      <c r="BF174" t="str">
        <f t="shared" si="59"/>
        <v/>
      </c>
      <c r="FE174" s="310" t="str">
        <f>IF(INPUT!A98 = "", "", OUTPUT!E72)</f>
        <v/>
      </c>
      <c r="FF174" t="str">
        <f>IF(INPUT!A98 = "", "", INPUT!I98)</f>
        <v/>
      </c>
      <c r="FG174" t="str">
        <v/>
      </c>
      <c r="FH174" t="str">
        <v/>
      </c>
      <c r="FI174" t="str">
        <f>IF(INPUT!A98 = "", "", FG174 +FI173)</f>
        <v/>
      </c>
      <c r="FJ174" t="str">
        <f>IF(INPUT!A98 = "", "", FH174*FG174 +FJ173)</f>
        <v/>
      </c>
      <c r="FK174" s="210" t="str">
        <f>IF(INPUT!A97 = "", "", FI173/MAX($FI$106:$FI$206))</f>
        <v/>
      </c>
      <c r="FL174" s="210" t="str">
        <f>IF(INPUT!A97 = "", "", FJ173/MAX($FJ$106:$FJ$206))</f>
        <v/>
      </c>
      <c r="FM174" s="311" t="str">
        <f>IF(INPUT!A98 = "", "", (FK175-FK174) * (FL175+FL174) / 2 )</f>
        <v/>
      </c>
      <c r="FO174" s="310" t="str">
        <f>IF(INPUT!A98 = "", "", OUTPUT!I72)</f>
        <v/>
      </c>
      <c r="FP174" t="str">
        <f>IF(INPUT!A98 = "", "", INPUT!I98)</f>
        <v/>
      </c>
      <c r="FQ174" t="str">
        <v/>
      </c>
      <c r="FR174" t="str">
        <v/>
      </c>
      <c r="FS174" t="str">
        <f>IF(INPUT!A98 = "", "", FQ174 +FS173)</f>
        <v/>
      </c>
      <c r="FT174" t="str">
        <f>IF(INPUT!A98 = "", "", FR174*FQ174 +FT173)</f>
        <v/>
      </c>
      <c r="FU174" s="210" t="str">
        <f>IF(INPUT!A97 = "", "", FS173/MAX($FS$106:$FS$206))</f>
        <v/>
      </c>
      <c r="FV174" s="210" t="str">
        <f>IF(INPUT!A97 = "", "", FT173/MAX($FT$106:$FT$206))</f>
        <v/>
      </c>
      <c r="FW174" s="311" t="str">
        <f>IF(INPUT!A98 = "", "", (FU175-FU174) * (FV175+FV174) / 2 )</f>
        <v/>
      </c>
    </row>
    <row r="175" spans="43:179" x14ac:dyDescent="0.35">
      <c r="AQ175" s="180" t="str">
        <f t="shared" si="54"/>
        <v/>
      </c>
      <c r="AR175" s="180" t="str">
        <f t="shared" si="50"/>
        <v/>
      </c>
      <c r="AT175" t="str">
        <f t="shared" si="56"/>
        <v/>
      </c>
      <c r="AV175" t="str">
        <f t="shared" si="55"/>
        <v/>
      </c>
      <c r="AX175" s="180" t="str">
        <f t="shared" si="57"/>
        <v/>
      </c>
      <c r="AY175" s="180" t="str">
        <f t="shared" si="51"/>
        <v/>
      </c>
      <c r="BB175" s="307" t="str">
        <f t="shared" si="58"/>
        <v/>
      </c>
      <c r="BF175" t="str">
        <f t="shared" si="59"/>
        <v/>
      </c>
      <c r="FE175" s="310" t="str">
        <f>IF(INPUT!A99 = "", "", OUTPUT!E73)</f>
        <v/>
      </c>
      <c r="FF175" t="str">
        <f>IF(INPUT!A99 = "", "", INPUT!I99)</f>
        <v/>
      </c>
      <c r="FG175" t="str">
        <v/>
      </c>
      <c r="FH175" t="str">
        <v/>
      </c>
      <c r="FI175" t="str">
        <f>IF(INPUT!A99 = "", "", FG175 +FI174)</f>
        <v/>
      </c>
      <c r="FJ175" t="str">
        <f>IF(INPUT!A99 = "", "", FH175*FG175 +FJ174)</f>
        <v/>
      </c>
      <c r="FK175" s="210" t="str">
        <f>IF(INPUT!A98 = "", "", FI174/MAX($FI$106:$FI$206))</f>
        <v/>
      </c>
      <c r="FL175" s="210" t="str">
        <f>IF(INPUT!A98 = "", "", FJ174/MAX($FJ$106:$FJ$206))</f>
        <v/>
      </c>
      <c r="FM175" s="311" t="str">
        <f>IF(INPUT!A99 = "", "", (FK176-FK175) * (FL176+FL175) / 2 )</f>
        <v/>
      </c>
      <c r="FO175" s="310" t="str">
        <f>IF(INPUT!A99 = "", "", OUTPUT!I73)</f>
        <v/>
      </c>
      <c r="FP175" t="str">
        <f>IF(INPUT!A99 = "", "", INPUT!I99)</f>
        <v/>
      </c>
      <c r="FQ175" t="str">
        <v/>
      </c>
      <c r="FR175" t="str">
        <v/>
      </c>
      <c r="FS175" t="str">
        <f>IF(INPUT!A99 = "", "", FQ175 +FS174)</f>
        <v/>
      </c>
      <c r="FT175" t="str">
        <f>IF(INPUT!A99 = "", "", FR175*FQ175 +FT174)</f>
        <v/>
      </c>
      <c r="FU175" s="210" t="str">
        <f>IF(INPUT!A98 = "", "", FS174/MAX($FS$106:$FS$206))</f>
        <v/>
      </c>
      <c r="FV175" s="210" t="str">
        <f>IF(INPUT!A98 = "", "", FT174/MAX($FT$106:$FT$206))</f>
        <v/>
      </c>
      <c r="FW175" s="311" t="str">
        <f>IF(INPUT!A99 = "", "", (FU176-FU175) * (FV176+FV175) / 2 )</f>
        <v/>
      </c>
    </row>
    <row r="176" spans="43:179" x14ac:dyDescent="0.35">
      <c r="AQ176" s="180" t="str">
        <f t="shared" si="54"/>
        <v/>
      </c>
      <c r="AR176" s="180" t="str">
        <f t="shared" si="50"/>
        <v/>
      </c>
      <c r="AT176" t="str">
        <f t="shared" si="56"/>
        <v/>
      </c>
      <c r="AV176" t="str">
        <f t="shared" si="55"/>
        <v/>
      </c>
      <c r="AX176" s="180" t="str">
        <f t="shared" si="57"/>
        <v/>
      </c>
      <c r="AY176" s="180" t="str">
        <f t="shared" si="51"/>
        <v/>
      </c>
      <c r="BB176" s="307" t="str">
        <f t="shared" si="58"/>
        <v/>
      </c>
      <c r="BF176" t="str">
        <f t="shared" si="59"/>
        <v/>
      </c>
      <c r="FE176" s="310" t="str">
        <f>IF(INPUT!A100 = "", "", OUTPUT!E74)</f>
        <v/>
      </c>
      <c r="FF176" t="str">
        <f>IF(INPUT!A100 = "", "", INPUT!I100)</f>
        <v/>
      </c>
      <c r="FG176" t="str">
        <v/>
      </c>
      <c r="FH176" t="str">
        <v/>
      </c>
      <c r="FI176" t="str">
        <f>IF(INPUT!A100 = "", "", FG176 +FI175)</f>
        <v/>
      </c>
      <c r="FJ176" t="str">
        <f>IF(INPUT!A100 = "", "", FH176*FG176 +FJ175)</f>
        <v/>
      </c>
      <c r="FK176" s="210" t="str">
        <f>IF(INPUT!A99 = "", "", FI175/MAX($FI$106:$FI$206))</f>
        <v/>
      </c>
      <c r="FL176" s="210" t="str">
        <f>IF(INPUT!A99 = "", "", FJ175/MAX($FJ$106:$FJ$206))</f>
        <v/>
      </c>
      <c r="FM176" s="311" t="str">
        <f>IF(INPUT!A100 = "", "", (FK177-FK176) * (FL177+FL176) / 2 )</f>
        <v/>
      </c>
      <c r="FO176" s="310" t="str">
        <f>IF(INPUT!A100 = "", "", OUTPUT!I74)</f>
        <v/>
      </c>
      <c r="FP176" t="str">
        <f>IF(INPUT!A100 = "", "", INPUT!I100)</f>
        <v/>
      </c>
      <c r="FQ176" t="str">
        <v/>
      </c>
      <c r="FR176" t="str">
        <v/>
      </c>
      <c r="FS176" t="str">
        <f>IF(INPUT!A100 = "", "", FQ176 +FS175)</f>
        <v/>
      </c>
      <c r="FT176" t="str">
        <f>IF(INPUT!A100 = "", "", FR176*FQ176 +FT175)</f>
        <v/>
      </c>
      <c r="FU176" s="210" t="str">
        <f>IF(INPUT!A99 = "", "", FS175/MAX($FS$106:$FS$206))</f>
        <v/>
      </c>
      <c r="FV176" s="210" t="str">
        <f>IF(INPUT!A99 = "", "", FT175/MAX($FT$106:$FT$206))</f>
        <v/>
      </c>
      <c r="FW176" s="311" t="str">
        <f>IF(INPUT!A100 = "", "", (FU177-FU176) * (FV177+FV176) / 2 )</f>
        <v/>
      </c>
    </row>
    <row r="177" spans="43:179" x14ac:dyDescent="0.35">
      <c r="AQ177" s="180" t="str">
        <f t="shared" si="54"/>
        <v/>
      </c>
      <c r="AR177" s="180" t="str">
        <f t="shared" si="50"/>
        <v/>
      </c>
      <c r="AT177" t="str">
        <f t="shared" si="56"/>
        <v/>
      </c>
      <c r="AV177" t="str">
        <f t="shared" si="55"/>
        <v/>
      </c>
      <c r="AX177" s="180" t="str">
        <f t="shared" si="57"/>
        <v/>
      </c>
      <c r="AY177" s="180" t="str">
        <f t="shared" si="51"/>
        <v/>
      </c>
      <c r="BB177" s="307" t="str">
        <f t="shared" si="58"/>
        <v/>
      </c>
      <c r="BF177" t="str">
        <f t="shared" si="59"/>
        <v/>
      </c>
      <c r="FE177" s="310" t="str">
        <f>IF(INPUT!A101 = "", "", OUTPUT!E75)</f>
        <v/>
      </c>
      <c r="FF177" t="str">
        <f>IF(INPUT!A101 = "", "", INPUT!I101)</f>
        <v/>
      </c>
      <c r="FG177" t="str">
        <v/>
      </c>
      <c r="FH177" t="str">
        <v/>
      </c>
      <c r="FI177" t="str">
        <f>IF(INPUT!A101 = "", "", FG177 +FI176)</f>
        <v/>
      </c>
      <c r="FJ177" t="str">
        <f>IF(INPUT!A101 = "", "", FH177*FG177 +FJ176)</f>
        <v/>
      </c>
      <c r="FK177" s="210" t="str">
        <f>IF(INPUT!A100 = "", "", FI176/MAX($FI$106:$FI$206))</f>
        <v/>
      </c>
      <c r="FL177" s="210" t="str">
        <f>IF(INPUT!A100 = "", "", FJ176/MAX($FJ$106:$FJ$206))</f>
        <v/>
      </c>
      <c r="FM177" s="311" t="str">
        <f>IF(INPUT!A101 = "", "", (FK178-FK177) * (FL178+FL177) / 2 )</f>
        <v/>
      </c>
      <c r="FO177" s="310" t="str">
        <f>IF(INPUT!A101 = "", "", OUTPUT!I75)</f>
        <v/>
      </c>
      <c r="FP177" t="str">
        <f>IF(INPUT!A101 = "", "", INPUT!I101)</f>
        <v/>
      </c>
      <c r="FQ177" t="str">
        <v/>
      </c>
      <c r="FR177" t="str">
        <v/>
      </c>
      <c r="FS177" t="str">
        <f>IF(INPUT!A101 = "", "", FQ177 +FS176)</f>
        <v/>
      </c>
      <c r="FT177" t="str">
        <f>IF(INPUT!A101 = "", "", FR177*FQ177 +FT176)</f>
        <v/>
      </c>
      <c r="FU177" s="210" t="str">
        <f>IF(INPUT!A100 = "", "", FS176/MAX($FS$106:$FS$206))</f>
        <v/>
      </c>
      <c r="FV177" s="210" t="str">
        <f>IF(INPUT!A100 = "", "", FT176/MAX($FT$106:$FT$206))</f>
        <v/>
      </c>
      <c r="FW177" s="311" t="str">
        <f>IF(INPUT!A101 = "", "", (FU178-FU177) * (FV178+FV177) / 2 )</f>
        <v/>
      </c>
    </row>
    <row r="178" spans="43:179" x14ac:dyDescent="0.35">
      <c r="AQ178" s="180" t="str">
        <f t="shared" si="54"/>
        <v/>
      </c>
      <c r="AR178" s="180" t="str">
        <f t="shared" si="50"/>
        <v/>
      </c>
      <c r="AT178" t="str">
        <f t="shared" si="56"/>
        <v/>
      </c>
      <c r="AV178" t="str">
        <f t="shared" si="55"/>
        <v/>
      </c>
      <c r="AX178" s="180" t="str">
        <f t="shared" si="57"/>
        <v/>
      </c>
      <c r="AY178" s="180" t="str">
        <f t="shared" si="51"/>
        <v/>
      </c>
      <c r="BB178" s="307" t="str">
        <f t="shared" si="58"/>
        <v/>
      </c>
      <c r="BF178" t="str">
        <f t="shared" si="59"/>
        <v/>
      </c>
      <c r="FE178" s="310" t="str">
        <f>IF(INPUT!A102 = "", "", OUTPUT!E76)</f>
        <v/>
      </c>
      <c r="FF178" t="str">
        <f>IF(INPUT!A102 = "", "", INPUT!I102)</f>
        <v/>
      </c>
      <c r="FG178" t="str">
        <v/>
      </c>
      <c r="FH178" t="str">
        <v/>
      </c>
      <c r="FI178" t="str">
        <f>IF(INPUT!A102 = "", "", FG178 +FI177)</f>
        <v/>
      </c>
      <c r="FJ178" t="str">
        <f>IF(INPUT!A102 = "", "", FH178*FG178 +FJ177)</f>
        <v/>
      </c>
      <c r="FK178" s="210" t="str">
        <f>IF(INPUT!A101 = "", "", FI177/MAX($FI$106:$FI$206))</f>
        <v/>
      </c>
      <c r="FL178" s="210" t="str">
        <f>IF(INPUT!A101 = "", "", FJ177/MAX($FJ$106:$FJ$206))</f>
        <v/>
      </c>
      <c r="FM178" s="311" t="str">
        <f>IF(INPUT!A102 = "", "", (FK179-FK178) * (FL179+FL178) / 2 )</f>
        <v/>
      </c>
      <c r="FO178" s="310" t="str">
        <f>IF(INPUT!A102 = "", "", OUTPUT!I76)</f>
        <v/>
      </c>
      <c r="FP178" t="str">
        <f>IF(INPUT!A102 = "", "", INPUT!I102)</f>
        <v/>
      </c>
      <c r="FQ178" t="str">
        <v/>
      </c>
      <c r="FR178" t="str">
        <v/>
      </c>
      <c r="FS178" t="str">
        <f>IF(INPUT!A102 = "", "", FQ178 +FS177)</f>
        <v/>
      </c>
      <c r="FT178" t="str">
        <f>IF(INPUT!A102 = "", "", FR178*FQ178 +FT177)</f>
        <v/>
      </c>
      <c r="FU178" s="210" t="str">
        <f>IF(INPUT!A101 = "", "", FS177/MAX($FS$106:$FS$206))</f>
        <v/>
      </c>
      <c r="FV178" s="210" t="str">
        <f>IF(INPUT!A101 = "", "", FT177/MAX($FT$106:$FT$206))</f>
        <v/>
      </c>
      <c r="FW178" s="311" t="str">
        <f>IF(INPUT!A102 = "", "", (FU179-FU178) * (FV179+FV178) / 2 )</f>
        <v/>
      </c>
    </row>
    <row r="179" spans="43:179" x14ac:dyDescent="0.35">
      <c r="AQ179" s="180" t="str">
        <f t="shared" si="54"/>
        <v/>
      </c>
      <c r="AR179" s="180" t="str">
        <f t="shared" si="50"/>
        <v/>
      </c>
      <c r="AT179" t="str">
        <f t="shared" si="56"/>
        <v/>
      </c>
      <c r="AV179" t="str">
        <f t="shared" si="55"/>
        <v/>
      </c>
      <c r="AX179" s="180" t="str">
        <f t="shared" si="57"/>
        <v/>
      </c>
      <c r="AY179" s="180" t="str">
        <f t="shared" si="51"/>
        <v/>
      </c>
      <c r="BB179" s="307" t="str">
        <f t="shared" si="58"/>
        <v/>
      </c>
      <c r="BF179" t="str">
        <f t="shared" si="59"/>
        <v/>
      </c>
      <c r="FE179" s="310" t="str">
        <f>IF(INPUT!A103 = "", "", OUTPUT!E77)</f>
        <v/>
      </c>
      <c r="FF179" t="str">
        <f>IF(INPUT!A103 = "", "", INPUT!I103)</f>
        <v/>
      </c>
      <c r="FG179" t="str">
        <v/>
      </c>
      <c r="FH179" t="str">
        <v/>
      </c>
      <c r="FI179" t="str">
        <f>IF(INPUT!A103 = "", "", FG179 +FI178)</f>
        <v/>
      </c>
      <c r="FJ179" t="str">
        <f>IF(INPUT!A103 = "", "", FH179*FG179 +FJ178)</f>
        <v/>
      </c>
      <c r="FK179" s="210" t="str">
        <f>IF(INPUT!A102 = "", "", FI178/MAX($FI$106:$FI$206))</f>
        <v/>
      </c>
      <c r="FL179" s="210" t="str">
        <f>IF(INPUT!A102 = "", "", FJ178/MAX($FJ$106:$FJ$206))</f>
        <v/>
      </c>
      <c r="FM179" s="311" t="str">
        <f>IF(INPUT!A103 = "", "", (FK180-FK179) * (FL180+FL179) / 2 )</f>
        <v/>
      </c>
      <c r="FO179" s="310" t="str">
        <f>IF(INPUT!A103 = "", "", OUTPUT!I77)</f>
        <v/>
      </c>
      <c r="FP179" t="str">
        <f>IF(INPUT!A103 = "", "", INPUT!I103)</f>
        <v/>
      </c>
      <c r="FQ179" t="str">
        <v/>
      </c>
      <c r="FR179" t="str">
        <v/>
      </c>
      <c r="FS179" t="str">
        <f>IF(INPUT!A103 = "", "", FQ179 +FS178)</f>
        <v/>
      </c>
      <c r="FT179" t="str">
        <f>IF(INPUT!A103 = "", "", FR179*FQ179 +FT178)</f>
        <v/>
      </c>
      <c r="FU179" s="210" t="str">
        <f>IF(INPUT!A102 = "", "", FS178/MAX($FS$106:$FS$206))</f>
        <v/>
      </c>
      <c r="FV179" s="210" t="str">
        <f>IF(INPUT!A102 = "", "", FT178/MAX($FT$106:$FT$206))</f>
        <v/>
      </c>
      <c r="FW179" s="311" t="str">
        <f>IF(INPUT!A103 = "", "", (FU180-FU179) * (FV180+FV179) / 2 )</f>
        <v/>
      </c>
    </row>
    <row r="180" spans="43:179" x14ac:dyDescent="0.35">
      <c r="AQ180" s="180" t="str">
        <f t="shared" si="54"/>
        <v/>
      </c>
      <c r="AR180" s="180" t="str">
        <f t="shared" si="50"/>
        <v/>
      </c>
      <c r="AT180" t="str">
        <f t="shared" si="56"/>
        <v/>
      </c>
      <c r="AV180" t="str">
        <f t="shared" si="55"/>
        <v/>
      </c>
      <c r="AX180" s="180" t="str">
        <f t="shared" si="57"/>
        <v/>
      </c>
      <c r="AY180" s="180" t="str">
        <f t="shared" si="51"/>
        <v/>
      </c>
      <c r="BB180" s="307" t="str">
        <f t="shared" si="58"/>
        <v/>
      </c>
      <c r="BF180" t="str">
        <f t="shared" si="59"/>
        <v/>
      </c>
      <c r="FE180" s="310" t="str">
        <f>IF(INPUT!A104 = "", "", OUTPUT!E78)</f>
        <v/>
      </c>
      <c r="FF180" t="str">
        <f>IF(INPUT!A104 = "", "", INPUT!I104)</f>
        <v/>
      </c>
      <c r="FG180" t="str">
        <v/>
      </c>
      <c r="FH180" t="str">
        <v/>
      </c>
      <c r="FI180" t="str">
        <f>IF(INPUT!A104 = "", "", FG180 +FI179)</f>
        <v/>
      </c>
      <c r="FJ180" t="str">
        <f>IF(INPUT!A104 = "", "", FH180*FG180 +FJ179)</f>
        <v/>
      </c>
      <c r="FK180" s="210" t="str">
        <f>IF(INPUT!A103 = "", "", FI179/MAX($FI$106:$FI$206))</f>
        <v/>
      </c>
      <c r="FL180" s="210" t="str">
        <f>IF(INPUT!A103 = "", "", FJ179/MAX($FJ$106:$FJ$206))</f>
        <v/>
      </c>
      <c r="FM180" s="311" t="str">
        <f>IF(INPUT!A104 = "", "", (FK181-FK180) * (FL181+FL180) / 2 )</f>
        <v/>
      </c>
      <c r="FO180" s="310" t="str">
        <f>IF(INPUT!A104 = "", "", OUTPUT!I78)</f>
        <v/>
      </c>
      <c r="FP180" t="str">
        <f>IF(INPUT!A104 = "", "", INPUT!I104)</f>
        <v/>
      </c>
      <c r="FQ180" t="str">
        <v/>
      </c>
      <c r="FR180" t="str">
        <v/>
      </c>
      <c r="FS180" t="str">
        <f>IF(INPUT!A104 = "", "", FQ180 +FS179)</f>
        <v/>
      </c>
      <c r="FT180" t="str">
        <f>IF(INPUT!A104 = "", "", FR180*FQ180 +FT179)</f>
        <v/>
      </c>
      <c r="FU180" s="210" t="str">
        <f>IF(INPUT!A103 = "", "", FS179/MAX($FS$106:$FS$206))</f>
        <v/>
      </c>
      <c r="FV180" s="210" t="str">
        <f>IF(INPUT!A103 = "", "", FT179/MAX($FT$106:$FT$206))</f>
        <v/>
      </c>
      <c r="FW180" s="311" t="str">
        <f>IF(INPUT!A104 = "", "", (FU181-FU180) * (FV181+FV180) / 2 )</f>
        <v/>
      </c>
    </row>
    <row r="181" spans="43:179" x14ac:dyDescent="0.35">
      <c r="AQ181" s="180" t="str">
        <f t="shared" si="54"/>
        <v/>
      </c>
      <c r="AR181" s="180" t="str">
        <f t="shared" si="50"/>
        <v/>
      </c>
      <c r="AT181" t="str">
        <f t="shared" si="56"/>
        <v/>
      </c>
      <c r="AV181" t="str">
        <f t="shared" si="55"/>
        <v/>
      </c>
      <c r="AX181" s="180" t="str">
        <f t="shared" si="57"/>
        <v/>
      </c>
      <c r="AY181" s="180" t="str">
        <f t="shared" si="51"/>
        <v/>
      </c>
      <c r="BB181" s="307" t="str">
        <f t="shared" si="58"/>
        <v/>
      </c>
      <c r="BF181" t="str">
        <f t="shared" si="59"/>
        <v/>
      </c>
      <c r="FE181" s="310" t="str">
        <f>IF(INPUT!A105 = "", "", OUTPUT!E79)</f>
        <v/>
      </c>
      <c r="FF181" t="str">
        <f>IF(INPUT!A105 = "", "", INPUT!I105)</f>
        <v/>
      </c>
      <c r="FG181" t="str">
        <v/>
      </c>
      <c r="FH181" t="str">
        <v/>
      </c>
      <c r="FI181" t="str">
        <f>IF(INPUT!A105 = "", "", FG181 +FI180)</f>
        <v/>
      </c>
      <c r="FJ181" t="str">
        <f>IF(INPUT!A105 = "", "", FH181*FG181 +FJ180)</f>
        <v/>
      </c>
      <c r="FK181" s="210" t="str">
        <f>IF(INPUT!A104 = "", "", FI180/MAX($FI$106:$FI$206))</f>
        <v/>
      </c>
      <c r="FL181" s="210" t="str">
        <f>IF(INPUT!A104 = "", "", FJ180/MAX($FJ$106:$FJ$206))</f>
        <v/>
      </c>
      <c r="FM181" s="311" t="str">
        <f>IF(INPUT!A105 = "", "", (FK182-FK181) * (FL182+FL181) / 2 )</f>
        <v/>
      </c>
      <c r="FO181" s="310" t="str">
        <f>IF(INPUT!A105 = "", "", OUTPUT!I79)</f>
        <v/>
      </c>
      <c r="FP181" t="str">
        <f>IF(INPUT!A105 = "", "", INPUT!I105)</f>
        <v/>
      </c>
      <c r="FQ181" t="str">
        <v/>
      </c>
      <c r="FR181" t="str">
        <v/>
      </c>
      <c r="FS181" t="str">
        <f>IF(INPUT!A105 = "", "", FQ181 +FS180)</f>
        <v/>
      </c>
      <c r="FT181" t="str">
        <f>IF(INPUT!A105 = "", "", FR181*FQ181 +FT180)</f>
        <v/>
      </c>
      <c r="FU181" s="210" t="str">
        <f>IF(INPUT!A104 = "", "", FS180/MAX($FS$106:$FS$206))</f>
        <v/>
      </c>
      <c r="FV181" s="210" t="str">
        <f>IF(INPUT!A104 = "", "", FT180/MAX($FT$106:$FT$206))</f>
        <v/>
      </c>
      <c r="FW181" s="311" t="str">
        <f>IF(INPUT!A105 = "", "", (FU182-FU181) * (FV182+FV181) / 2 )</f>
        <v/>
      </c>
    </row>
    <row r="182" spans="43:179" x14ac:dyDescent="0.35">
      <c r="AQ182" s="180" t="str">
        <f t="shared" si="54"/>
        <v/>
      </c>
      <c r="AR182" s="180" t="str">
        <f t="shared" si="50"/>
        <v/>
      </c>
      <c r="AT182" t="str">
        <f t="shared" si="56"/>
        <v/>
      </c>
      <c r="AV182" t="str">
        <f t="shared" si="55"/>
        <v/>
      </c>
      <c r="AX182" s="180" t="str">
        <f t="shared" si="57"/>
        <v/>
      </c>
      <c r="AY182" s="180" t="str">
        <f t="shared" si="51"/>
        <v/>
      </c>
      <c r="BB182" s="307" t="str">
        <f t="shared" si="58"/>
        <v/>
      </c>
      <c r="BF182" t="str">
        <f t="shared" si="59"/>
        <v/>
      </c>
      <c r="FE182" s="310" t="str">
        <f>IF(INPUT!A106 = "", "", OUTPUT!E80)</f>
        <v/>
      </c>
      <c r="FF182" t="str">
        <f>IF(INPUT!A106 = "", "", INPUT!I106)</f>
        <v/>
      </c>
      <c r="FG182" t="str">
        <v/>
      </c>
      <c r="FH182" t="str">
        <v/>
      </c>
      <c r="FI182" t="str">
        <f>IF(INPUT!A106 = "", "", FG182 +FI181)</f>
        <v/>
      </c>
      <c r="FJ182" t="str">
        <f>IF(INPUT!A106 = "", "", FH182*FG182 +FJ181)</f>
        <v/>
      </c>
      <c r="FK182" s="210" t="str">
        <f>IF(INPUT!A105 = "", "", FI181/MAX($FI$106:$FI$206))</f>
        <v/>
      </c>
      <c r="FL182" s="210" t="str">
        <f>IF(INPUT!A105 = "", "", FJ181/MAX($FJ$106:$FJ$206))</f>
        <v/>
      </c>
      <c r="FM182" s="311" t="str">
        <f>IF(INPUT!A106 = "", "", (FK183-FK182) * (FL183+FL182) / 2 )</f>
        <v/>
      </c>
      <c r="FO182" s="310" t="str">
        <f>IF(INPUT!A106 = "", "", OUTPUT!I80)</f>
        <v/>
      </c>
      <c r="FP182" t="str">
        <f>IF(INPUT!A106 = "", "", INPUT!I106)</f>
        <v/>
      </c>
      <c r="FQ182" t="str">
        <v/>
      </c>
      <c r="FR182" t="str">
        <v/>
      </c>
      <c r="FS182" t="str">
        <f>IF(INPUT!A106 = "", "", FQ182 +FS181)</f>
        <v/>
      </c>
      <c r="FT182" t="str">
        <f>IF(INPUT!A106 = "", "", FR182*FQ182 +FT181)</f>
        <v/>
      </c>
      <c r="FU182" s="210" t="str">
        <f>IF(INPUT!A105 = "", "", FS181/MAX($FS$106:$FS$206))</f>
        <v/>
      </c>
      <c r="FV182" s="210" t="str">
        <f>IF(INPUT!A105 = "", "", FT181/MAX($FT$106:$FT$206))</f>
        <v/>
      </c>
      <c r="FW182" s="311" t="str">
        <f>IF(INPUT!A106 = "", "", (FU183-FU182) * (FV183+FV182) / 2 )</f>
        <v/>
      </c>
    </row>
    <row r="183" spans="43:179" x14ac:dyDescent="0.35">
      <c r="AQ183" s="180" t="str">
        <f t="shared" si="54"/>
        <v/>
      </c>
      <c r="AR183" s="180" t="str">
        <f t="shared" si="50"/>
        <v/>
      </c>
      <c r="AT183" t="str">
        <f t="shared" si="56"/>
        <v/>
      </c>
      <c r="AV183" t="str">
        <f t="shared" si="55"/>
        <v/>
      </c>
      <c r="AX183" s="180" t="str">
        <f t="shared" si="57"/>
        <v/>
      </c>
      <c r="AY183" s="180" t="str">
        <f t="shared" si="51"/>
        <v/>
      </c>
      <c r="BB183" s="307" t="str">
        <f t="shared" si="58"/>
        <v/>
      </c>
      <c r="BF183" t="str">
        <f t="shared" si="59"/>
        <v/>
      </c>
      <c r="FE183" s="310" t="str">
        <f>IF(INPUT!A107 = "", "", OUTPUT!E81)</f>
        <v/>
      </c>
      <c r="FF183" t="str">
        <f>IF(INPUT!A107 = "", "", INPUT!I107)</f>
        <v/>
      </c>
      <c r="FG183" t="str">
        <v/>
      </c>
      <c r="FH183" t="str">
        <v/>
      </c>
      <c r="FI183" t="str">
        <f>IF(INPUT!A107 = "", "", FG183 +FI182)</f>
        <v/>
      </c>
      <c r="FJ183" t="str">
        <f>IF(INPUT!A107 = "", "", FH183*FG183 +FJ182)</f>
        <v/>
      </c>
      <c r="FK183" s="210" t="str">
        <f>IF(INPUT!A106 = "", "", FI182/MAX($FI$106:$FI$206))</f>
        <v/>
      </c>
      <c r="FL183" s="210" t="str">
        <f>IF(INPUT!A106 = "", "", FJ182/MAX($FJ$106:$FJ$206))</f>
        <v/>
      </c>
      <c r="FM183" s="311" t="str">
        <f>IF(INPUT!A107 = "", "", (FK184-FK183) * (FL184+FL183) / 2 )</f>
        <v/>
      </c>
      <c r="FO183" s="310" t="str">
        <f>IF(INPUT!A107 = "", "", OUTPUT!I81)</f>
        <v/>
      </c>
      <c r="FP183" t="str">
        <f>IF(INPUT!A107 = "", "", INPUT!I107)</f>
        <v/>
      </c>
      <c r="FQ183" t="str">
        <v/>
      </c>
      <c r="FR183" t="str">
        <v/>
      </c>
      <c r="FS183" t="str">
        <f>IF(INPUT!A107 = "", "", FQ183 +FS182)</f>
        <v/>
      </c>
      <c r="FT183" t="str">
        <f>IF(INPUT!A107 = "", "", FR183*FQ183 +FT182)</f>
        <v/>
      </c>
      <c r="FU183" s="210" t="str">
        <f>IF(INPUT!A106 = "", "", FS182/MAX($FS$106:$FS$206))</f>
        <v/>
      </c>
      <c r="FV183" s="210" t="str">
        <f>IF(INPUT!A106 = "", "", FT182/MAX($FT$106:$FT$206))</f>
        <v/>
      </c>
      <c r="FW183" s="311" t="str">
        <f>IF(INPUT!A107 = "", "", (FU184-FU183) * (FV184+FV183) / 2 )</f>
        <v/>
      </c>
    </row>
    <row r="184" spans="43:179" x14ac:dyDescent="0.35">
      <c r="AQ184" s="180" t="str">
        <f t="shared" si="54"/>
        <v/>
      </c>
      <c r="AR184" s="180" t="str">
        <f t="shared" si="50"/>
        <v/>
      </c>
      <c r="AT184" t="str">
        <f t="shared" si="56"/>
        <v/>
      </c>
      <c r="AV184" t="str">
        <f t="shared" si="55"/>
        <v/>
      </c>
      <c r="AX184" s="180" t="str">
        <f t="shared" si="57"/>
        <v/>
      </c>
      <c r="AY184" s="180" t="str">
        <f t="shared" si="51"/>
        <v/>
      </c>
      <c r="BB184" s="307" t="str">
        <f t="shared" si="58"/>
        <v/>
      </c>
      <c r="BF184" t="str">
        <f t="shared" si="59"/>
        <v/>
      </c>
      <c r="FE184" s="310" t="str">
        <f>IF(INPUT!A108 = "", "", OUTPUT!E82)</f>
        <v/>
      </c>
      <c r="FF184" t="str">
        <f>IF(INPUT!A108 = "", "", INPUT!I108)</f>
        <v/>
      </c>
      <c r="FG184" t="str">
        <v/>
      </c>
      <c r="FH184" t="str">
        <v/>
      </c>
      <c r="FI184" t="str">
        <f>IF(INPUT!A108 = "", "", FG184 +FI183)</f>
        <v/>
      </c>
      <c r="FJ184" t="str">
        <f>IF(INPUT!A108 = "", "", FH184*FG184 +FJ183)</f>
        <v/>
      </c>
      <c r="FK184" s="210" t="str">
        <f>IF(INPUT!A107 = "", "", FI183/MAX($FI$106:$FI$206))</f>
        <v/>
      </c>
      <c r="FL184" s="210" t="str">
        <f>IF(INPUT!A107 = "", "", FJ183/MAX($FJ$106:$FJ$206))</f>
        <v/>
      </c>
      <c r="FM184" s="311" t="str">
        <f>IF(INPUT!A108 = "", "", (FK185-FK184) * (FL185+FL184) / 2 )</f>
        <v/>
      </c>
      <c r="FO184" s="310" t="str">
        <f>IF(INPUT!A108 = "", "", OUTPUT!I82)</f>
        <v/>
      </c>
      <c r="FP184" t="str">
        <f>IF(INPUT!A108 = "", "", INPUT!I108)</f>
        <v/>
      </c>
      <c r="FQ184" t="str">
        <v/>
      </c>
      <c r="FR184" t="str">
        <v/>
      </c>
      <c r="FS184" t="str">
        <f>IF(INPUT!A108 = "", "", FQ184 +FS183)</f>
        <v/>
      </c>
      <c r="FT184" t="str">
        <f>IF(INPUT!A108 = "", "", FR184*FQ184 +FT183)</f>
        <v/>
      </c>
      <c r="FU184" s="210" t="str">
        <f>IF(INPUT!A107 = "", "", FS183/MAX($FS$106:$FS$206))</f>
        <v/>
      </c>
      <c r="FV184" s="210" t="str">
        <f>IF(INPUT!A107 = "", "", FT183/MAX($FT$106:$FT$206))</f>
        <v/>
      </c>
      <c r="FW184" s="311" t="str">
        <f>IF(INPUT!A108 = "", "", (FU185-FU184) * (FV185+FV184) / 2 )</f>
        <v/>
      </c>
    </row>
    <row r="185" spans="43:179" x14ac:dyDescent="0.35">
      <c r="AQ185" s="180" t="str">
        <f t="shared" si="54"/>
        <v/>
      </c>
      <c r="AR185" s="180" t="str">
        <f t="shared" si="50"/>
        <v/>
      </c>
      <c r="AT185" t="str">
        <f t="shared" si="56"/>
        <v/>
      </c>
      <c r="AV185" t="str">
        <f t="shared" si="55"/>
        <v/>
      </c>
      <c r="AX185" s="180" t="str">
        <f t="shared" si="57"/>
        <v/>
      </c>
      <c r="AY185" s="180" t="str">
        <f t="shared" si="51"/>
        <v/>
      </c>
      <c r="BB185" s="307" t="str">
        <f t="shared" si="58"/>
        <v/>
      </c>
      <c r="BF185" t="str">
        <f t="shared" si="59"/>
        <v/>
      </c>
      <c r="FE185" s="310" t="str">
        <f>IF(INPUT!A109 = "", "", OUTPUT!E83)</f>
        <v/>
      </c>
      <c r="FF185" t="str">
        <f>IF(INPUT!A109 = "", "", INPUT!I109)</f>
        <v/>
      </c>
      <c r="FG185" t="str">
        <v/>
      </c>
      <c r="FH185" t="str">
        <v/>
      </c>
      <c r="FI185" t="str">
        <f>IF(INPUT!A109 = "", "", FG185 +FI184)</f>
        <v/>
      </c>
      <c r="FJ185" t="str">
        <f>IF(INPUT!A109 = "", "", FH185*FG185 +FJ184)</f>
        <v/>
      </c>
      <c r="FK185" s="210" t="str">
        <f>IF(INPUT!A108 = "", "", FI184/MAX($FI$106:$FI$206))</f>
        <v/>
      </c>
      <c r="FL185" s="210" t="str">
        <f>IF(INPUT!A108 = "", "", FJ184/MAX($FJ$106:$FJ$206))</f>
        <v/>
      </c>
      <c r="FM185" s="311" t="str">
        <f>IF(INPUT!A109 = "", "", (FK186-FK185) * (FL186+FL185) / 2 )</f>
        <v/>
      </c>
      <c r="FO185" s="310" t="str">
        <f>IF(INPUT!A109 = "", "", OUTPUT!I83)</f>
        <v/>
      </c>
      <c r="FP185" t="str">
        <f>IF(INPUT!A109 = "", "", INPUT!I109)</f>
        <v/>
      </c>
      <c r="FQ185" t="str">
        <v/>
      </c>
      <c r="FR185" t="str">
        <v/>
      </c>
      <c r="FS185" t="str">
        <f>IF(INPUT!A109 = "", "", FQ185 +FS184)</f>
        <v/>
      </c>
      <c r="FT185" t="str">
        <f>IF(INPUT!A109 = "", "", FR185*FQ185 +FT184)</f>
        <v/>
      </c>
      <c r="FU185" s="210" t="str">
        <f>IF(INPUT!A108 = "", "", FS184/MAX($FS$106:$FS$206))</f>
        <v/>
      </c>
      <c r="FV185" s="210" t="str">
        <f>IF(INPUT!A108 = "", "", FT184/MAX($FT$106:$FT$206))</f>
        <v/>
      </c>
      <c r="FW185" s="311" t="str">
        <f>IF(INPUT!A109 = "", "", (FU186-FU185) * (FV186+FV185) / 2 )</f>
        <v/>
      </c>
    </row>
    <row r="186" spans="43:179" x14ac:dyDescent="0.35">
      <c r="AQ186" s="180" t="str">
        <f t="shared" si="54"/>
        <v/>
      </c>
      <c r="AR186" s="180" t="str">
        <f t="shared" si="50"/>
        <v/>
      </c>
      <c r="AT186" t="str">
        <f t="shared" si="56"/>
        <v/>
      </c>
      <c r="AV186" t="str">
        <f t="shared" si="55"/>
        <v/>
      </c>
      <c r="AX186" s="180" t="str">
        <f t="shared" si="57"/>
        <v/>
      </c>
      <c r="AY186" s="180" t="str">
        <f t="shared" si="51"/>
        <v/>
      </c>
      <c r="BB186" s="307" t="str">
        <f t="shared" si="58"/>
        <v/>
      </c>
      <c r="BF186" t="str">
        <f t="shared" si="59"/>
        <v/>
      </c>
      <c r="FE186" s="310" t="str">
        <f>IF(INPUT!A110 = "", "", OUTPUT!E84)</f>
        <v/>
      </c>
      <c r="FF186" t="str">
        <f>IF(INPUT!A110 = "", "", INPUT!I110)</f>
        <v/>
      </c>
      <c r="FG186" t="str">
        <v/>
      </c>
      <c r="FH186" t="str">
        <v/>
      </c>
      <c r="FI186" t="str">
        <f>IF(INPUT!A110 = "", "", FG186 +FI185)</f>
        <v/>
      </c>
      <c r="FJ186" t="str">
        <f>IF(INPUT!A110 = "", "", FH186*FG186 +FJ185)</f>
        <v/>
      </c>
      <c r="FK186" s="210" t="str">
        <f>IF(INPUT!A109 = "", "", FI185/MAX($FI$106:$FI$206))</f>
        <v/>
      </c>
      <c r="FL186" s="210" t="str">
        <f>IF(INPUT!A109 = "", "", FJ185/MAX($FJ$106:$FJ$206))</f>
        <v/>
      </c>
      <c r="FM186" s="311" t="str">
        <f>IF(INPUT!A110 = "", "", (FK187-FK186) * (FL187+FL186) / 2 )</f>
        <v/>
      </c>
      <c r="FO186" s="310" t="str">
        <f>IF(INPUT!A110 = "", "", OUTPUT!I84)</f>
        <v/>
      </c>
      <c r="FP186" t="str">
        <f>IF(INPUT!A110 = "", "", INPUT!I110)</f>
        <v/>
      </c>
      <c r="FQ186" t="str">
        <v/>
      </c>
      <c r="FR186" t="str">
        <v/>
      </c>
      <c r="FS186" t="str">
        <f>IF(INPUT!A110 = "", "", FQ186 +FS185)</f>
        <v/>
      </c>
      <c r="FT186" t="str">
        <f>IF(INPUT!A110 = "", "", FR186*FQ186 +FT185)</f>
        <v/>
      </c>
      <c r="FU186" s="210" t="str">
        <f>IF(INPUT!A109 = "", "", FS185/MAX($FS$106:$FS$206))</f>
        <v/>
      </c>
      <c r="FV186" s="210" t="str">
        <f>IF(INPUT!A109 = "", "", FT185/MAX($FT$106:$FT$206))</f>
        <v/>
      </c>
      <c r="FW186" s="311" t="str">
        <f>IF(INPUT!A110 = "", "", (FU187-FU186) * (FV187+FV186) / 2 )</f>
        <v/>
      </c>
    </row>
    <row r="187" spans="43:179" x14ac:dyDescent="0.35">
      <c r="AQ187" s="180" t="str">
        <f t="shared" si="54"/>
        <v/>
      </c>
      <c r="AR187" s="180" t="str">
        <f t="shared" si="50"/>
        <v/>
      </c>
      <c r="AT187" t="str">
        <f t="shared" si="56"/>
        <v/>
      </c>
      <c r="AV187" t="str">
        <f t="shared" si="55"/>
        <v/>
      </c>
      <c r="AX187" s="180" t="str">
        <f t="shared" si="57"/>
        <v/>
      </c>
      <c r="AY187" s="180" t="str">
        <f t="shared" si="51"/>
        <v/>
      </c>
      <c r="BB187" s="307" t="str">
        <f t="shared" si="58"/>
        <v/>
      </c>
      <c r="BF187" t="str">
        <f t="shared" si="59"/>
        <v/>
      </c>
      <c r="FE187" s="310" t="str">
        <f>IF(INPUT!A111 = "", "", OUTPUT!E85)</f>
        <v/>
      </c>
      <c r="FF187" t="str">
        <f>IF(INPUT!A111 = "", "", INPUT!I111)</f>
        <v/>
      </c>
      <c r="FG187" t="str">
        <v/>
      </c>
      <c r="FH187" t="str">
        <v/>
      </c>
      <c r="FI187" t="str">
        <f>IF(INPUT!A111 = "", "", FG187 +FI186)</f>
        <v/>
      </c>
      <c r="FJ187" t="str">
        <f>IF(INPUT!A111 = "", "", FH187*FG187 +FJ186)</f>
        <v/>
      </c>
      <c r="FK187" s="210" t="str">
        <f>IF(INPUT!A110 = "", "", FI186/MAX($FI$106:$FI$206))</f>
        <v/>
      </c>
      <c r="FL187" s="210" t="str">
        <f>IF(INPUT!A110 = "", "", FJ186/MAX($FJ$106:$FJ$206))</f>
        <v/>
      </c>
      <c r="FM187" s="311" t="str">
        <f>IF(INPUT!A111 = "", "", (FK188-FK187) * (FL188+FL187) / 2 )</f>
        <v/>
      </c>
      <c r="FO187" s="310" t="str">
        <f>IF(INPUT!A111 = "", "", OUTPUT!I85)</f>
        <v/>
      </c>
      <c r="FP187" t="str">
        <f>IF(INPUT!A111 = "", "", INPUT!I111)</f>
        <v/>
      </c>
      <c r="FQ187" t="str">
        <v/>
      </c>
      <c r="FR187" t="str">
        <v/>
      </c>
      <c r="FS187" t="str">
        <f>IF(INPUT!A111 = "", "", FQ187 +FS186)</f>
        <v/>
      </c>
      <c r="FT187" t="str">
        <f>IF(INPUT!A111 = "", "", FR187*FQ187 +FT186)</f>
        <v/>
      </c>
      <c r="FU187" s="210" t="str">
        <f>IF(INPUT!A110 = "", "", FS186/MAX($FS$106:$FS$206))</f>
        <v/>
      </c>
      <c r="FV187" s="210" t="str">
        <f>IF(INPUT!A110 = "", "", FT186/MAX($FT$106:$FT$206))</f>
        <v/>
      </c>
      <c r="FW187" s="311" t="str">
        <f>IF(INPUT!A111 = "", "", (FU188-FU187) * (FV188+FV187) / 2 )</f>
        <v/>
      </c>
    </row>
    <row r="188" spans="43:179" x14ac:dyDescent="0.35">
      <c r="AQ188" s="180" t="str">
        <f t="shared" si="54"/>
        <v/>
      </c>
      <c r="AR188" s="180" t="str">
        <f t="shared" si="50"/>
        <v/>
      </c>
      <c r="AT188" t="str">
        <f t="shared" si="56"/>
        <v/>
      </c>
      <c r="AV188" t="str">
        <f t="shared" si="55"/>
        <v/>
      </c>
      <c r="AX188" s="180" t="str">
        <f t="shared" si="57"/>
        <v/>
      </c>
      <c r="AY188" s="180" t="str">
        <f t="shared" si="51"/>
        <v/>
      </c>
      <c r="BB188" s="307" t="str">
        <f t="shared" si="58"/>
        <v/>
      </c>
      <c r="BF188" t="str">
        <f t="shared" si="59"/>
        <v/>
      </c>
      <c r="FE188" s="310" t="str">
        <f>IF(INPUT!A112 = "", "", OUTPUT!E86)</f>
        <v/>
      </c>
      <c r="FF188" t="str">
        <f>IF(INPUT!A112 = "", "", INPUT!I112)</f>
        <v/>
      </c>
      <c r="FG188" t="str">
        <v/>
      </c>
      <c r="FH188" t="str">
        <v/>
      </c>
      <c r="FI188" t="str">
        <f>IF(INPUT!A112 = "", "", FG188 +FI187)</f>
        <v/>
      </c>
      <c r="FJ188" t="str">
        <f>IF(INPUT!A112 = "", "", FH188*FG188 +FJ187)</f>
        <v/>
      </c>
      <c r="FK188" s="210" t="str">
        <f>IF(INPUT!A111 = "", "", FI187/MAX($FI$106:$FI$206))</f>
        <v/>
      </c>
      <c r="FL188" s="210" t="str">
        <f>IF(INPUT!A111 = "", "", FJ187/MAX($FJ$106:$FJ$206))</f>
        <v/>
      </c>
      <c r="FM188" s="311" t="str">
        <f>IF(INPUT!A112 = "", "", (FK189-FK188) * (FL189+FL188) / 2 )</f>
        <v/>
      </c>
      <c r="FO188" s="310" t="str">
        <f>IF(INPUT!A112 = "", "", OUTPUT!I86)</f>
        <v/>
      </c>
      <c r="FP188" t="str">
        <f>IF(INPUT!A112 = "", "", INPUT!I112)</f>
        <v/>
      </c>
      <c r="FQ188" t="str">
        <v/>
      </c>
      <c r="FR188" t="str">
        <v/>
      </c>
      <c r="FS188" t="str">
        <f>IF(INPUT!A112 = "", "", FQ188 +FS187)</f>
        <v/>
      </c>
      <c r="FT188" t="str">
        <f>IF(INPUT!A112 = "", "", FR188*FQ188 +FT187)</f>
        <v/>
      </c>
      <c r="FU188" s="210" t="str">
        <f>IF(INPUT!A111 = "", "", FS187/MAX($FS$106:$FS$206))</f>
        <v/>
      </c>
      <c r="FV188" s="210" t="str">
        <f>IF(INPUT!A111 = "", "", FT187/MAX($FT$106:$FT$206))</f>
        <v/>
      </c>
      <c r="FW188" s="311" t="str">
        <f>IF(INPUT!A112 = "", "", (FU189-FU188) * (FV189+FV188) / 2 )</f>
        <v/>
      </c>
    </row>
    <row r="189" spans="43:179" x14ac:dyDescent="0.35">
      <c r="AQ189" s="180" t="str">
        <f t="shared" si="54"/>
        <v/>
      </c>
      <c r="AR189" s="180" t="str">
        <f t="shared" si="50"/>
        <v/>
      </c>
      <c r="AT189" t="str">
        <f t="shared" si="56"/>
        <v/>
      </c>
      <c r="AV189" t="str">
        <f t="shared" si="55"/>
        <v/>
      </c>
      <c r="AX189" s="180" t="str">
        <f t="shared" si="57"/>
        <v/>
      </c>
      <c r="AY189" s="180" t="str">
        <f t="shared" si="51"/>
        <v/>
      </c>
      <c r="BB189" s="307" t="str">
        <f t="shared" si="58"/>
        <v/>
      </c>
      <c r="BF189" t="str">
        <f t="shared" si="59"/>
        <v/>
      </c>
      <c r="FE189" s="310" t="str">
        <f>IF(INPUT!A113 = "", "", OUTPUT!E87)</f>
        <v/>
      </c>
      <c r="FF189" t="str">
        <f>IF(INPUT!A113 = "", "", INPUT!I113)</f>
        <v/>
      </c>
      <c r="FG189" t="str">
        <v/>
      </c>
      <c r="FH189" t="str">
        <v/>
      </c>
      <c r="FI189" t="str">
        <f>IF(INPUT!A113 = "", "", FG189 +FI188)</f>
        <v/>
      </c>
      <c r="FJ189" t="str">
        <f>IF(INPUT!A113 = "", "", FH189*FG189 +FJ188)</f>
        <v/>
      </c>
      <c r="FK189" s="210" t="str">
        <f>IF(INPUT!A112 = "", "", FI188/MAX($FI$106:$FI$206))</f>
        <v/>
      </c>
      <c r="FL189" s="210" t="str">
        <f>IF(INPUT!A112 = "", "", FJ188/MAX($FJ$106:$FJ$206))</f>
        <v/>
      </c>
      <c r="FM189" s="311" t="str">
        <f>IF(INPUT!A113 = "", "", (FK190-FK189) * (FL190+FL189) / 2 )</f>
        <v/>
      </c>
      <c r="FO189" s="310" t="str">
        <f>IF(INPUT!A113 = "", "", OUTPUT!I87)</f>
        <v/>
      </c>
      <c r="FP189" t="str">
        <f>IF(INPUT!A113 = "", "", INPUT!I113)</f>
        <v/>
      </c>
      <c r="FQ189" t="str">
        <v/>
      </c>
      <c r="FR189" t="str">
        <v/>
      </c>
      <c r="FS189" t="str">
        <f>IF(INPUT!A113 = "", "", FQ189 +FS188)</f>
        <v/>
      </c>
      <c r="FT189" t="str">
        <f>IF(INPUT!A113 = "", "", FR189*FQ189 +FT188)</f>
        <v/>
      </c>
      <c r="FU189" s="210" t="str">
        <f>IF(INPUT!A112 = "", "", FS188/MAX($FS$106:$FS$206))</f>
        <v/>
      </c>
      <c r="FV189" s="210" t="str">
        <f>IF(INPUT!A112 = "", "", FT188/MAX($FT$106:$FT$206))</f>
        <v/>
      </c>
      <c r="FW189" s="311" t="str">
        <f>IF(INPUT!A113 = "", "", (FU190-FU189) * (FV190+FV189) / 2 )</f>
        <v/>
      </c>
    </row>
    <row r="190" spans="43:179" x14ac:dyDescent="0.35">
      <c r="AQ190" s="180" t="str">
        <f t="shared" si="54"/>
        <v/>
      </c>
      <c r="AR190" s="180" t="str">
        <f t="shared" si="50"/>
        <v/>
      </c>
      <c r="AT190" t="str">
        <f t="shared" si="56"/>
        <v/>
      </c>
      <c r="AV190" t="str">
        <f t="shared" si="55"/>
        <v/>
      </c>
      <c r="AX190" s="180" t="str">
        <f t="shared" si="57"/>
        <v/>
      </c>
      <c r="AY190" s="180" t="str">
        <f t="shared" si="51"/>
        <v/>
      </c>
      <c r="BB190" s="307" t="str">
        <f t="shared" si="58"/>
        <v/>
      </c>
      <c r="BF190" t="str">
        <f t="shared" si="59"/>
        <v/>
      </c>
      <c r="FE190" s="310" t="str">
        <f>IF(INPUT!A114 = "", "", OUTPUT!E88)</f>
        <v/>
      </c>
      <c r="FF190" t="str">
        <f>IF(INPUT!A114 = "", "", INPUT!I114)</f>
        <v/>
      </c>
      <c r="FG190" t="str">
        <v/>
      </c>
      <c r="FH190" t="str">
        <v/>
      </c>
      <c r="FI190" t="str">
        <f>IF(INPUT!A114 = "", "", FG190 +FI189)</f>
        <v/>
      </c>
      <c r="FJ190" t="str">
        <f>IF(INPUT!A114 = "", "", FH190*FG190 +FJ189)</f>
        <v/>
      </c>
      <c r="FK190" s="210" t="str">
        <f>IF(INPUT!A113 = "", "", FI189/MAX($FI$106:$FI$206))</f>
        <v/>
      </c>
      <c r="FL190" s="210" t="str">
        <f>IF(INPUT!A113 = "", "", FJ189/MAX($FJ$106:$FJ$206))</f>
        <v/>
      </c>
      <c r="FM190" s="311" t="str">
        <f>IF(INPUT!A114 = "", "", (FK191-FK190) * (FL191+FL190) / 2 )</f>
        <v/>
      </c>
      <c r="FO190" s="310" t="str">
        <f>IF(INPUT!A114 = "", "", OUTPUT!I88)</f>
        <v/>
      </c>
      <c r="FP190" t="str">
        <f>IF(INPUT!A114 = "", "", INPUT!I114)</f>
        <v/>
      </c>
      <c r="FQ190" t="str">
        <v/>
      </c>
      <c r="FR190" t="str">
        <v/>
      </c>
      <c r="FS190" t="str">
        <f>IF(INPUT!A114 = "", "", FQ190 +FS189)</f>
        <v/>
      </c>
      <c r="FT190" t="str">
        <f>IF(INPUT!A114 = "", "", FR190*FQ190 +FT189)</f>
        <v/>
      </c>
      <c r="FU190" s="210" t="str">
        <f>IF(INPUT!A113 = "", "", FS189/MAX($FS$106:$FS$206))</f>
        <v/>
      </c>
      <c r="FV190" s="210" t="str">
        <f>IF(INPUT!A113 = "", "", FT189/MAX($FT$106:$FT$206))</f>
        <v/>
      </c>
      <c r="FW190" s="311" t="str">
        <f>IF(INPUT!A114 = "", "", (FU191-FU190) * (FV191+FV190) / 2 )</f>
        <v/>
      </c>
    </row>
    <row r="191" spans="43:179" x14ac:dyDescent="0.35">
      <c r="AQ191" s="180" t="str">
        <f t="shared" si="54"/>
        <v/>
      </c>
      <c r="AR191" s="180" t="str">
        <f t="shared" si="50"/>
        <v/>
      </c>
      <c r="AT191" t="str">
        <f t="shared" si="56"/>
        <v/>
      </c>
      <c r="AV191" t="str">
        <f t="shared" si="55"/>
        <v/>
      </c>
      <c r="AX191" s="180" t="str">
        <f t="shared" si="57"/>
        <v/>
      </c>
      <c r="AY191" s="180" t="str">
        <f t="shared" si="51"/>
        <v/>
      </c>
      <c r="BB191" s="307" t="str">
        <f t="shared" si="58"/>
        <v/>
      </c>
      <c r="BF191" t="str">
        <f t="shared" si="59"/>
        <v/>
      </c>
      <c r="FE191" s="310" t="str">
        <f>IF(INPUT!A115 = "", "", OUTPUT!E89)</f>
        <v/>
      </c>
      <c r="FF191" t="str">
        <f>IF(INPUT!A115 = "", "", INPUT!I115)</f>
        <v/>
      </c>
      <c r="FG191" t="str">
        <v/>
      </c>
      <c r="FH191" t="str">
        <v/>
      </c>
      <c r="FI191" t="str">
        <f>IF(INPUT!A115 = "", "", FG191 +FI190)</f>
        <v/>
      </c>
      <c r="FJ191" t="str">
        <f>IF(INPUT!A115 = "", "", FH191*FG191 +FJ190)</f>
        <v/>
      </c>
      <c r="FK191" s="210" t="str">
        <f>IF(INPUT!A114 = "", "", FI190/MAX($FI$106:$FI$206))</f>
        <v/>
      </c>
      <c r="FL191" s="210" t="str">
        <f>IF(INPUT!A114 = "", "", FJ190/MAX($FJ$106:$FJ$206))</f>
        <v/>
      </c>
      <c r="FM191" s="311" t="str">
        <f>IF(INPUT!A115 = "", "", (FK192-FK191) * (FL192+FL191) / 2 )</f>
        <v/>
      </c>
      <c r="FO191" s="310" t="str">
        <f>IF(INPUT!A115 = "", "", OUTPUT!I89)</f>
        <v/>
      </c>
      <c r="FP191" t="str">
        <f>IF(INPUT!A115 = "", "", INPUT!I115)</f>
        <v/>
      </c>
      <c r="FQ191" t="str">
        <v/>
      </c>
      <c r="FR191" t="str">
        <v/>
      </c>
      <c r="FS191" t="str">
        <f>IF(INPUT!A115 = "", "", FQ191 +FS190)</f>
        <v/>
      </c>
      <c r="FT191" t="str">
        <f>IF(INPUT!A115 = "", "", FR191*FQ191 +FT190)</f>
        <v/>
      </c>
      <c r="FU191" s="210" t="str">
        <f>IF(INPUT!A114 = "", "", FS190/MAX($FS$106:$FS$206))</f>
        <v/>
      </c>
      <c r="FV191" s="210" t="str">
        <f>IF(INPUT!A114 = "", "", FT190/MAX($FT$106:$FT$206))</f>
        <v/>
      </c>
      <c r="FW191" s="311" t="str">
        <f>IF(INPUT!A115 = "", "", (FU192-FU191) * (FV192+FV191) / 2 )</f>
        <v/>
      </c>
    </row>
    <row r="192" spans="43:179" x14ac:dyDescent="0.35">
      <c r="AQ192" s="180" t="str">
        <f t="shared" si="54"/>
        <v/>
      </c>
      <c r="AR192" s="180" t="str">
        <f t="shared" si="50"/>
        <v/>
      </c>
      <c r="AT192" t="str">
        <f t="shared" si="56"/>
        <v/>
      </c>
      <c r="AV192" t="str">
        <f t="shared" si="55"/>
        <v/>
      </c>
      <c r="AX192" s="180" t="str">
        <f t="shared" si="57"/>
        <v/>
      </c>
      <c r="AY192" s="180" t="str">
        <f t="shared" si="51"/>
        <v/>
      </c>
      <c r="BB192" s="307" t="str">
        <f t="shared" si="58"/>
        <v/>
      </c>
      <c r="BF192" t="str">
        <f t="shared" si="59"/>
        <v/>
      </c>
      <c r="FE192" s="310" t="str">
        <f>IF(INPUT!A116 = "", "", OUTPUT!E90)</f>
        <v/>
      </c>
      <c r="FF192" t="str">
        <f>IF(INPUT!A116 = "", "", INPUT!I116)</f>
        <v/>
      </c>
      <c r="FG192" t="str">
        <v/>
      </c>
      <c r="FH192" t="str">
        <v/>
      </c>
      <c r="FI192" t="str">
        <f>IF(INPUT!A116 = "", "", FG192 +FI191)</f>
        <v/>
      </c>
      <c r="FJ192" t="str">
        <f>IF(INPUT!A116 = "", "", FH192*FG192 +FJ191)</f>
        <v/>
      </c>
      <c r="FK192" s="210" t="str">
        <f>IF(INPUT!A115 = "", "", FI191/MAX($FI$106:$FI$206))</f>
        <v/>
      </c>
      <c r="FL192" s="210" t="str">
        <f>IF(INPUT!A115 = "", "", FJ191/MAX($FJ$106:$FJ$206))</f>
        <v/>
      </c>
      <c r="FM192" s="311" t="str">
        <f>IF(INPUT!A116 = "", "", (FK193-FK192) * (FL193+FL192) / 2 )</f>
        <v/>
      </c>
      <c r="FO192" s="310" t="str">
        <f>IF(INPUT!A116 = "", "", OUTPUT!I90)</f>
        <v/>
      </c>
      <c r="FP192" t="str">
        <f>IF(INPUT!A116 = "", "", INPUT!I116)</f>
        <v/>
      </c>
      <c r="FQ192" t="str">
        <v/>
      </c>
      <c r="FR192" t="str">
        <v/>
      </c>
      <c r="FS192" t="str">
        <f>IF(INPUT!A116 = "", "", FQ192 +FS191)</f>
        <v/>
      </c>
      <c r="FT192" t="str">
        <f>IF(INPUT!A116 = "", "", FR192*FQ192 +FT191)</f>
        <v/>
      </c>
      <c r="FU192" s="210" t="str">
        <f>IF(INPUT!A115 = "", "", FS191/MAX($FS$106:$FS$206))</f>
        <v/>
      </c>
      <c r="FV192" s="210" t="str">
        <f>IF(INPUT!A115 = "", "", FT191/MAX($FT$106:$FT$206))</f>
        <v/>
      </c>
      <c r="FW192" s="311" t="str">
        <f>IF(INPUT!A116 = "", "", (FU193-FU192) * (FV193+FV192) / 2 )</f>
        <v/>
      </c>
    </row>
    <row r="193" spans="43:179" x14ac:dyDescent="0.35">
      <c r="AQ193" s="180" t="str">
        <f t="shared" si="54"/>
        <v/>
      </c>
      <c r="AR193" s="180" t="str">
        <f t="shared" si="50"/>
        <v/>
      </c>
      <c r="AT193" t="str">
        <f t="shared" si="56"/>
        <v/>
      </c>
      <c r="AV193" t="str">
        <f t="shared" si="55"/>
        <v/>
      </c>
      <c r="AX193" s="180" t="str">
        <f t="shared" si="57"/>
        <v/>
      </c>
      <c r="AY193" s="180" t="str">
        <f t="shared" si="51"/>
        <v/>
      </c>
      <c r="BB193" s="307" t="str">
        <f t="shared" si="58"/>
        <v/>
      </c>
      <c r="BF193" t="str">
        <f t="shared" si="59"/>
        <v/>
      </c>
      <c r="FE193" s="310" t="str">
        <f>IF(INPUT!A117 = "", "", OUTPUT!E91)</f>
        <v/>
      </c>
      <c r="FF193" t="str">
        <f>IF(INPUT!A117 = "", "", INPUT!I117)</f>
        <v/>
      </c>
      <c r="FG193" t="str">
        <v/>
      </c>
      <c r="FH193" t="str">
        <v/>
      </c>
      <c r="FI193" t="str">
        <f>IF(INPUT!A117 = "", "", FG193 +FI192)</f>
        <v/>
      </c>
      <c r="FJ193" t="str">
        <f>IF(INPUT!A117 = "", "", FH193*FG193 +FJ192)</f>
        <v/>
      </c>
      <c r="FK193" s="210" t="str">
        <f>IF(INPUT!A116 = "", "", FI192/MAX($FI$106:$FI$206))</f>
        <v/>
      </c>
      <c r="FL193" s="210" t="str">
        <f>IF(INPUT!A116 = "", "", FJ192/MAX($FJ$106:$FJ$206))</f>
        <v/>
      </c>
      <c r="FM193" s="311" t="str">
        <f>IF(INPUT!A117 = "", "", (FK194-FK193) * (FL194+FL193) / 2 )</f>
        <v/>
      </c>
      <c r="FO193" s="310" t="str">
        <f>IF(INPUT!A117 = "", "", OUTPUT!I91)</f>
        <v/>
      </c>
      <c r="FP193" t="str">
        <f>IF(INPUT!A117 = "", "", INPUT!I117)</f>
        <v/>
      </c>
      <c r="FQ193" t="str">
        <v/>
      </c>
      <c r="FR193" t="str">
        <v/>
      </c>
      <c r="FS193" t="str">
        <f>IF(INPUT!A117 = "", "", FQ193 +FS192)</f>
        <v/>
      </c>
      <c r="FT193" t="str">
        <f>IF(INPUT!A117 = "", "", FR193*FQ193 +FT192)</f>
        <v/>
      </c>
      <c r="FU193" s="210" t="str">
        <f>IF(INPUT!A116 = "", "", FS192/MAX($FS$106:$FS$206))</f>
        <v/>
      </c>
      <c r="FV193" s="210" t="str">
        <f>IF(INPUT!A116 = "", "", FT192/MAX($FT$106:$FT$206))</f>
        <v/>
      </c>
      <c r="FW193" s="311" t="str">
        <f>IF(INPUT!A117 = "", "", (FU194-FU193) * (FV194+FV193) / 2 )</f>
        <v/>
      </c>
    </row>
    <row r="194" spans="43:179" x14ac:dyDescent="0.35">
      <c r="AQ194" s="180" t="str">
        <f t="shared" si="54"/>
        <v/>
      </c>
      <c r="AR194" s="180" t="str">
        <f t="shared" si="50"/>
        <v/>
      </c>
      <c r="AT194" t="str">
        <f t="shared" si="56"/>
        <v/>
      </c>
      <c r="AV194" t="str">
        <f t="shared" si="55"/>
        <v/>
      </c>
      <c r="AX194" s="180" t="str">
        <f t="shared" si="57"/>
        <v/>
      </c>
      <c r="AY194" s="180" t="str">
        <f t="shared" si="51"/>
        <v/>
      </c>
      <c r="BB194" s="307" t="str">
        <f t="shared" si="58"/>
        <v/>
      </c>
      <c r="BF194" t="str">
        <f t="shared" si="59"/>
        <v/>
      </c>
      <c r="FE194" s="310" t="str">
        <f>IF(INPUT!A118 = "", "", OUTPUT!E92)</f>
        <v/>
      </c>
      <c r="FF194" t="str">
        <f>IF(INPUT!A118 = "", "", INPUT!I118)</f>
        <v/>
      </c>
      <c r="FG194" t="str">
        <v/>
      </c>
      <c r="FH194" t="str">
        <v/>
      </c>
      <c r="FI194" t="str">
        <f>IF(INPUT!A118 = "", "", FG194 +FI193)</f>
        <v/>
      </c>
      <c r="FJ194" t="str">
        <f>IF(INPUT!A118 = "", "", FH194*FG194 +FJ193)</f>
        <v/>
      </c>
      <c r="FK194" s="210" t="str">
        <f>IF(INPUT!A117 = "", "", FI193/MAX($FI$106:$FI$206))</f>
        <v/>
      </c>
      <c r="FL194" s="210" t="str">
        <f>IF(INPUT!A117 = "", "", FJ193/MAX($FJ$106:$FJ$206))</f>
        <v/>
      </c>
      <c r="FM194" s="311" t="str">
        <f>IF(INPUT!A118 = "", "", (FK195-FK194) * (FL195+FL194) / 2 )</f>
        <v/>
      </c>
      <c r="FO194" s="310" t="str">
        <f>IF(INPUT!A118 = "", "", OUTPUT!I92)</f>
        <v/>
      </c>
      <c r="FP194" t="str">
        <f>IF(INPUT!A118 = "", "", INPUT!I118)</f>
        <v/>
      </c>
      <c r="FQ194" t="str">
        <v/>
      </c>
      <c r="FR194" t="str">
        <v/>
      </c>
      <c r="FS194" t="str">
        <f>IF(INPUT!A118 = "", "", FQ194 +FS193)</f>
        <v/>
      </c>
      <c r="FT194" t="str">
        <f>IF(INPUT!A118 = "", "", FR194*FQ194 +FT193)</f>
        <v/>
      </c>
      <c r="FU194" s="210" t="str">
        <f>IF(INPUT!A117 = "", "", FS193/MAX($FS$106:$FS$206))</f>
        <v/>
      </c>
      <c r="FV194" s="210" t="str">
        <f>IF(INPUT!A117 = "", "", FT193/MAX($FT$106:$FT$206))</f>
        <v/>
      </c>
      <c r="FW194" s="311" t="str">
        <f>IF(INPUT!A118 = "", "", (FU195-FU194) * (FV195+FV194) / 2 )</f>
        <v/>
      </c>
    </row>
    <row r="195" spans="43:179" x14ac:dyDescent="0.35">
      <c r="AQ195" s="180" t="str">
        <f t="shared" si="54"/>
        <v/>
      </c>
      <c r="AR195" s="180" t="str">
        <f t="shared" si="50"/>
        <v/>
      </c>
      <c r="AT195" t="str">
        <f t="shared" si="56"/>
        <v/>
      </c>
      <c r="AV195" t="str">
        <f t="shared" si="55"/>
        <v/>
      </c>
      <c r="AX195" s="180" t="str">
        <f t="shared" si="57"/>
        <v/>
      </c>
      <c r="AY195" s="180" t="str">
        <f t="shared" si="51"/>
        <v/>
      </c>
      <c r="BB195" s="307" t="str">
        <f t="shared" si="58"/>
        <v/>
      </c>
      <c r="BF195" t="str">
        <f t="shared" si="59"/>
        <v/>
      </c>
      <c r="FE195" s="310" t="str">
        <f>IF(INPUT!A119 = "", "", OUTPUT!E93)</f>
        <v/>
      </c>
      <c r="FF195" t="str">
        <f>IF(INPUT!A119 = "", "", INPUT!I119)</f>
        <v/>
      </c>
      <c r="FG195" t="str">
        <v/>
      </c>
      <c r="FH195" t="str">
        <v/>
      </c>
      <c r="FI195" t="str">
        <f>IF(INPUT!A119 = "", "", FG195 +FI194)</f>
        <v/>
      </c>
      <c r="FJ195" t="str">
        <f>IF(INPUT!A119 = "", "", FH195*FG195 +FJ194)</f>
        <v/>
      </c>
      <c r="FK195" s="210" t="str">
        <f>IF(INPUT!A118 = "", "", FI194/MAX($FI$106:$FI$206))</f>
        <v/>
      </c>
      <c r="FL195" s="210" t="str">
        <f>IF(INPUT!A118 = "", "", FJ194/MAX($FJ$106:$FJ$206))</f>
        <v/>
      </c>
      <c r="FM195" s="311" t="str">
        <f>IF(INPUT!A119 = "", "", (FK196-FK195) * (FL196+FL195) / 2 )</f>
        <v/>
      </c>
      <c r="FO195" s="310" t="str">
        <f>IF(INPUT!A119 = "", "", OUTPUT!I93)</f>
        <v/>
      </c>
      <c r="FP195" t="str">
        <f>IF(INPUT!A119 = "", "", INPUT!I119)</f>
        <v/>
      </c>
      <c r="FQ195" t="str">
        <v/>
      </c>
      <c r="FR195" t="str">
        <v/>
      </c>
      <c r="FS195" t="str">
        <f>IF(INPUT!A119 = "", "", FQ195 +FS194)</f>
        <v/>
      </c>
      <c r="FT195" t="str">
        <f>IF(INPUT!A119 = "", "", FR195*FQ195 +FT194)</f>
        <v/>
      </c>
      <c r="FU195" s="210" t="str">
        <f>IF(INPUT!A118 = "", "", FS194/MAX($FS$106:$FS$206))</f>
        <v/>
      </c>
      <c r="FV195" s="210" t="str">
        <f>IF(INPUT!A118 = "", "", FT194/MAX($FT$106:$FT$206))</f>
        <v/>
      </c>
      <c r="FW195" s="311" t="str">
        <f>IF(INPUT!A119 = "", "", (FU196-FU195) * (FV196+FV195) / 2 )</f>
        <v/>
      </c>
    </row>
    <row r="196" spans="43:179" x14ac:dyDescent="0.35">
      <c r="AQ196" s="180" t="str">
        <f t="shared" si="54"/>
        <v/>
      </c>
      <c r="AR196" s="180" t="str">
        <f t="shared" ref="AR196:AR204" si="60">IF(AQ196=0,"",AQ196)</f>
        <v/>
      </c>
      <c r="AT196" t="str">
        <f t="shared" si="56"/>
        <v/>
      </c>
      <c r="AV196" t="str">
        <f t="shared" si="55"/>
        <v/>
      </c>
      <c r="AX196" s="180" t="str">
        <f t="shared" si="57"/>
        <v/>
      </c>
      <c r="AY196" s="180" t="str">
        <f t="shared" ref="AY196:AY204" si="61">IF(AX196=0,"",AX196)</f>
        <v/>
      </c>
      <c r="BB196" s="307" t="str">
        <f t="shared" si="58"/>
        <v/>
      </c>
      <c r="BF196" t="str">
        <f t="shared" si="59"/>
        <v/>
      </c>
      <c r="FE196" s="310" t="str">
        <f>IF(INPUT!A120 = "", "", OUTPUT!E94)</f>
        <v/>
      </c>
      <c r="FF196" t="str">
        <f>IF(INPUT!A120 = "", "", INPUT!I120)</f>
        <v/>
      </c>
      <c r="FG196" t="str">
        <v/>
      </c>
      <c r="FH196" t="str">
        <v/>
      </c>
      <c r="FI196" t="str">
        <f>IF(INPUT!A120 = "", "", FG196 +FI195)</f>
        <v/>
      </c>
      <c r="FJ196" t="str">
        <f>IF(INPUT!A120 = "", "", FH196*FG196 +FJ195)</f>
        <v/>
      </c>
      <c r="FK196" s="210" t="str">
        <f>IF(INPUT!A119 = "", "", FI195/MAX($FI$106:$FI$206))</f>
        <v/>
      </c>
      <c r="FL196" s="210" t="str">
        <f>IF(INPUT!A119 = "", "", FJ195/MAX($FJ$106:$FJ$206))</f>
        <v/>
      </c>
      <c r="FM196" s="311" t="str">
        <f>IF(INPUT!A120 = "", "", (FK197-FK196) * (FL197+FL196) / 2 )</f>
        <v/>
      </c>
      <c r="FO196" s="310" t="str">
        <f>IF(INPUT!A120 = "", "", OUTPUT!I94)</f>
        <v/>
      </c>
      <c r="FP196" t="str">
        <f>IF(INPUT!A120 = "", "", INPUT!I120)</f>
        <v/>
      </c>
      <c r="FQ196" t="str">
        <v/>
      </c>
      <c r="FR196" t="str">
        <v/>
      </c>
      <c r="FS196" t="str">
        <f>IF(INPUT!A120 = "", "", FQ196 +FS195)</f>
        <v/>
      </c>
      <c r="FT196" t="str">
        <f>IF(INPUT!A120 = "", "", FR196*FQ196 +FT195)</f>
        <v/>
      </c>
      <c r="FU196" s="210" t="str">
        <f>IF(INPUT!A119 = "", "", FS195/MAX($FS$106:$FS$206))</f>
        <v/>
      </c>
      <c r="FV196" s="210" t="str">
        <f>IF(INPUT!A119 = "", "", FT195/MAX($FT$106:$FT$206))</f>
        <v/>
      </c>
      <c r="FW196" s="311" t="str">
        <f>IF(INPUT!A120 = "", "", (FU197-FU196) * (FV197+FV196) / 2 )</f>
        <v/>
      </c>
    </row>
    <row r="197" spans="43:179" x14ac:dyDescent="0.35">
      <c r="AQ197" s="180" t="str">
        <f t="shared" si="54"/>
        <v/>
      </c>
      <c r="AR197" s="180" t="str">
        <f t="shared" si="60"/>
        <v/>
      </c>
      <c r="AT197" t="str">
        <f t="shared" si="56"/>
        <v/>
      </c>
      <c r="AV197" t="str">
        <f t="shared" si="55"/>
        <v/>
      </c>
      <c r="AX197" s="180" t="str">
        <f t="shared" si="57"/>
        <v/>
      </c>
      <c r="AY197" s="180" t="str">
        <f t="shared" si="61"/>
        <v/>
      </c>
      <c r="BB197" s="307" t="str">
        <f t="shared" si="58"/>
        <v/>
      </c>
      <c r="BF197" t="str">
        <f t="shared" si="59"/>
        <v/>
      </c>
      <c r="FE197" s="310" t="str">
        <f>IF(INPUT!A121 = "", "", OUTPUT!E95)</f>
        <v/>
      </c>
      <c r="FF197" t="str">
        <f>IF(INPUT!A121 = "", "", INPUT!I121)</f>
        <v/>
      </c>
      <c r="FG197" t="str">
        <v/>
      </c>
      <c r="FH197" t="str">
        <v/>
      </c>
      <c r="FI197" t="str">
        <f>IF(INPUT!A121 = "", "", FG197 +FI196)</f>
        <v/>
      </c>
      <c r="FJ197" t="str">
        <f>IF(INPUT!A121 = "", "", FH197*FG197 +FJ196)</f>
        <v/>
      </c>
      <c r="FK197" s="210" t="str">
        <f>IF(INPUT!A120 = "", "", FI196/MAX($FI$106:$FI$206))</f>
        <v/>
      </c>
      <c r="FL197" s="210" t="str">
        <f>IF(INPUT!A120 = "", "", FJ196/MAX($FJ$106:$FJ$206))</f>
        <v/>
      </c>
      <c r="FM197" s="311" t="str">
        <f>IF(INPUT!A121 = "", "", (FK198-FK197) * (FL198+FL197) / 2 )</f>
        <v/>
      </c>
      <c r="FO197" s="310" t="str">
        <f>IF(INPUT!A121 = "", "", OUTPUT!I95)</f>
        <v/>
      </c>
      <c r="FP197" t="str">
        <f>IF(INPUT!A121 = "", "", INPUT!I121)</f>
        <v/>
      </c>
      <c r="FQ197" t="str">
        <v/>
      </c>
      <c r="FR197" t="str">
        <v/>
      </c>
      <c r="FS197" t="str">
        <f>IF(INPUT!A121 = "", "", FQ197 +FS196)</f>
        <v/>
      </c>
      <c r="FT197" t="str">
        <f>IF(INPUT!A121 = "", "", FR197*FQ197 +FT196)</f>
        <v/>
      </c>
      <c r="FU197" s="210" t="str">
        <f>IF(INPUT!A120 = "", "", FS196/MAX($FS$106:$FS$206))</f>
        <v/>
      </c>
      <c r="FV197" s="210" t="str">
        <f>IF(INPUT!A120 = "", "", FT196/MAX($FT$106:$FT$206))</f>
        <v/>
      </c>
      <c r="FW197" s="311" t="str">
        <f>IF(INPUT!A121 = "", "", (FU198-FU197) * (FV198+FV197) / 2 )</f>
        <v/>
      </c>
    </row>
    <row r="198" spans="43:179" x14ac:dyDescent="0.35">
      <c r="AQ198" s="180" t="str">
        <f t="shared" si="54"/>
        <v/>
      </c>
      <c r="AR198" s="180" t="str">
        <f t="shared" si="60"/>
        <v/>
      </c>
      <c r="AT198" t="str">
        <f t="shared" si="56"/>
        <v/>
      </c>
      <c r="AV198" t="str">
        <f t="shared" si="55"/>
        <v/>
      </c>
      <c r="AX198" s="180" t="str">
        <f t="shared" si="57"/>
        <v/>
      </c>
      <c r="AY198" s="180" t="str">
        <f t="shared" si="61"/>
        <v/>
      </c>
      <c r="BB198" s="307" t="str">
        <f t="shared" si="58"/>
        <v/>
      </c>
      <c r="BF198" t="str">
        <f t="shared" si="59"/>
        <v/>
      </c>
      <c r="FE198" s="310" t="str">
        <f>IF(INPUT!A122 = "", "", OUTPUT!E96)</f>
        <v/>
      </c>
      <c r="FF198" t="str">
        <f>IF(INPUT!A122 = "", "", INPUT!I122)</f>
        <v/>
      </c>
      <c r="FG198" t="str">
        <v/>
      </c>
      <c r="FH198" t="str">
        <v/>
      </c>
      <c r="FI198" t="str">
        <f>IF(INPUT!A122 = "", "", FG198 +FI197)</f>
        <v/>
      </c>
      <c r="FJ198" t="str">
        <f>IF(INPUT!A122 = "", "", FH198*FG198 +FJ197)</f>
        <v/>
      </c>
      <c r="FK198" s="210" t="str">
        <f>IF(INPUT!A121 = "", "", FI197/MAX($FI$106:$FI$206))</f>
        <v/>
      </c>
      <c r="FL198" s="210" t="str">
        <f>IF(INPUT!A121 = "", "", FJ197/MAX($FJ$106:$FJ$206))</f>
        <v/>
      </c>
      <c r="FM198" s="311" t="str">
        <f>IF(INPUT!A122 = "", "", (FK199-FK198) * (FL199+FL198) / 2 )</f>
        <v/>
      </c>
      <c r="FO198" s="310" t="str">
        <f>IF(INPUT!A122 = "", "", OUTPUT!I96)</f>
        <v/>
      </c>
      <c r="FP198" t="str">
        <f>IF(INPUT!A122 = "", "", INPUT!I122)</f>
        <v/>
      </c>
      <c r="FQ198" t="str">
        <v/>
      </c>
      <c r="FR198" t="str">
        <v/>
      </c>
      <c r="FS198" t="str">
        <f>IF(INPUT!A122 = "", "", FQ198 +FS197)</f>
        <v/>
      </c>
      <c r="FT198" t="str">
        <f>IF(INPUT!A122 = "", "", FR198*FQ198 +FT197)</f>
        <v/>
      </c>
      <c r="FU198" s="210" t="str">
        <f>IF(INPUT!A121 = "", "", FS197/MAX($FS$106:$FS$206))</f>
        <v/>
      </c>
      <c r="FV198" s="210" t="str">
        <f>IF(INPUT!A121 = "", "", FT197/MAX($FT$106:$FT$206))</f>
        <v/>
      </c>
      <c r="FW198" s="311" t="str">
        <f>IF(INPUT!A122 = "", "", (FU199-FU198) * (FV199+FV198) / 2 )</f>
        <v/>
      </c>
    </row>
    <row r="199" spans="43:179" x14ac:dyDescent="0.35">
      <c r="AQ199" s="180" t="str">
        <f t="shared" si="54"/>
        <v/>
      </c>
      <c r="AR199" s="180" t="str">
        <f t="shared" si="60"/>
        <v/>
      </c>
      <c r="AT199" t="str">
        <f t="shared" si="56"/>
        <v/>
      </c>
      <c r="AV199" t="str">
        <f t="shared" si="55"/>
        <v/>
      </c>
      <c r="AX199" s="180" t="str">
        <f t="shared" si="57"/>
        <v/>
      </c>
      <c r="AY199" s="180" t="str">
        <f t="shared" si="61"/>
        <v/>
      </c>
      <c r="BB199" s="307" t="str">
        <f t="shared" si="58"/>
        <v/>
      </c>
      <c r="BF199" t="str">
        <f t="shared" si="59"/>
        <v/>
      </c>
      <c r="FE199" s="310" t="str">
        <f>IF(INPUT!A123 = "", "", OUTPUT!E97)</f>
        <v/>
      </c>
      <c r="FF199" t="str">
        <f>IF(INPUT!A123 = "", "", INPUT!I123)</f>
        <v/>
      </c>
      <c r="FG199" t="str">
        <v/>
      </c>
      <c r="FH199" t="str">
        <v/>
      </c>
      <c r="FI199" t="str">
        <f>IF(INPUT!A123 = "", "", FG199 +FI198)</f>
        <v/>
      </c>
      <c r="FJ199" t="str">
        <f>IF(INPUT!A123 = "", "", FH199*FG199 +FJ198)</f>
        <v/>
      </c>
      <c r="FK199" s="210" t="str">
        <f>IF(INPUT!A122 = "", "", FI198/MAX($FI$106:$FI$206))</f>
        <v/>
      </c>
      <c r="FL199" s="210" t="str">
        <f>IF(INPUT!A122 = "", "", FJ198/MAX($FJ$106:$FJ$206))</f>
        <v/>
      </c>
      <c r="FM199" s="311" t="str">
        <f>IF(INPUT!A123 = "", "", (FK200-FK199) * (FL200+FL199) / 2 )</f>
        <v/>
      </c>
      <c r="FO199" s="310" t="str">
        <f>IF(INPUT!A123 = "", "", OUTPUT!I97)</f>
        <v/>
      </c>
      <c r="FP199" t="str">
        <f>IF(INPUT!A123 = "", "", INPUT!I123)</f>
        <v/>
      </c>
      <c r="FQ199" t="str">
        <v/>
      </c>
      <c r="FR199" t="str">
        <v/>
      </c>
      <c r="FS199" t="str">
        <f>IF(INPUT!A123 = "", "", FQ199 +FS198)</f>
        <v/>
      </c>
      <c r="FT199" t="str">
        <f>IF(INPUT!A123 = "", "", FR199*FQ199 +FT198)</f>
        <v/>
      </c>
      <c r="FU199" s="210" t="str">
        <f>IF(INPUT!A122 = "", "", FS198/MAX($FS$106:$FS$206))</f>
        <v/>
      </c>
      <c r="FV199" s="210" t="str">
        <f>IF(INPUT!A122 = "", "", FT198/MAX($FT$106:$FT$206))</f>
        <v/>
      </c>
      <c r="FW199" s="311" t="str">
        <f>IF(INPUT!A123 = "", "", (FU200-FU199) * (FV200+FV199) / 2 )</f>
        <v/>
      </c>
    </row>
    <row r="200" spans="43:179" x14ac:dyDescent="0.35">
      <c r="AQ200" s="180" t="str">
        <f t="shared" ref="AQ200:AQ204" si="62">IF(OR(AP99=1,AP99=2), "new_"&amp;AF99&amp;"_TIER_"&amp;AL99, "")</f>
        <v/>
      </c>
      <c r="AR200" s="180" t="str">
        <f t="shared" si="60"/>
        <v/>
      </c>
      <c r="AT200" t="str">
        <f t="shared" si="56"/>
        <v/>
      </c>
      <c r="AV200" t="str">
        <f t="shared" ref="AV200:AV204" si="63">IF(AR200= "", "", AL99)</f>
        <v/>
      </c>
      <c r="AX200" s="180" t="str">
        <f t="shared" si="57"/>
        <v/>
      </c>
      <c r="AY200" s="180" t="str">
        <f t="shared" si="61"/>
        <v/>
      </c>
      <c r="BB200" s="307" t="str">
        <f t="shared" si="58"/>
        <v/>
      </c>
      <c r="BF200" t="str">
        <f t="shared" si="59"/>
        <v/>
      </c>
      <c r="FE200" s="310" t="str">
        <f>IF(INPUT!A124 = "", "", OUTPUT!E98)</f>
        <v/>
      </c>
      <c r="FF200" t="str">
        <f>IF(INPUT!A124 = "", "", INPUT!I124)</f>
        <v/>
      </c>
      <c r="FG200" t="str">
        <v/>
      </c>
      <c r="FH200" t="str">
        <v/>
      </c>
      <c r="FI200" t="str">
        <f>IF(INPUT!A124 = "", "", FG200 +FI199)</f>
        <v/>
      </c>
      <c r="FJ200" t="str">
        <f>IF(INPUT!A124 = "", "", FH200*FG200 +FJ199)</f>
        <v/>
      </c>
      <c r="FK200" s="210" t="str">
        <f>IF(INPUT!A123 = "", "", FI199/MAX($FI$106:$FI$206))</f>
        <v/>
      </c>
      <c r="FL200" s="210" t="str">
        <f>IF(INPUT!A123 = "", "", FJ199/MAX($FJ$106:$FJ$206))</f>
        <v/>
      </c>
      <c r="FM200" s="311" t="str">
        <f>IF(INPUT!A124 = "", "", (FK201-FK200) * (FL201+FL200) / 2 )</f>
        <v/>
      </c>
      <c r="FO200" s="310" t="str">
        <f>IF(INPUT!A124 = "", "", OUTPUT!I98)</f>
        <v/>
      </c>
      <c r="FP200" t="str">
        <f>IF(INPUT!A124 = "", "", INPUT!I124)</f>
        <v/>
      </c>
      <c r="FQ200" t="str">
        <v/>
      </c>
      <c r="FR200" t="str">
        <v/>
      </c>
      <c r="FS200" t="str">
        <f>IF(INPUT!A124 = "", "", FQ200 +FS199)</f>
        <v/>
      </c>
      <c r="FT200" t="str">
        <f>IF(INPUT!A124 = "", "", FR200*FQ200 +FT199)</f>
        <v/>
      </c>
      <c r="FU200" s="210" t="str">
        <f>IF(INPUT!A123 = "", "", FS199/MAX($FS$106:$FS$206))</f>
        <v/>
      </c>
      <c r="FV200" s="210" t="str">
        <f>IF(INPUT!A123 = "", "", FT199/MAX($FT$106:$FT$206))</f>
        <v/>
      </c>
      <c r="FW200" s="311" t="str">
        <f>IF(INPUT!A124 = "", "", (FU201-FU200) * (FV201+FV200) / 2 )</f>
        <v/>
      </c>
    </row>
    <row r="201" spans="43:179" x14ac:dyDescent="0.35">
      <c r="AQ201" s="180" t="str">
        <f t="shared" si="62"/>
        <v/>
      </c>
      <c r="AR201" s="180" t="str">
        <f t="shared" si="60"/>
        <v/>
      </c>
      <c r="AT201" t="str">
        <f t="shared" si="56"/>
        <v/>
      </c>
      <c r="AV201" t="str">
        <f t="shared" si="63"/>
        <v/>
      </c>
      <c r="AX201" s="180" t="str">
        <f t="shared" si="57"/>
        <v/>
      </c>
      <c r="AY201" s="180" t="str">
        <f t="shared" si="61"/>
        <v/>
      </c>
      <c r="BB201" s="307" t="str">
        <f t="shared" si="58"/>
        <v/>
      </c>
      <c r="BF201" t="str">
        <f t="shared" si="59"/>
        <v/>
      </c>
      <c r="FE201" s="310" t="str">
        <f>IF(INPUT!A125 = "", "", OUTPUT!E99)</f>
        <v/>
      </c>
      <c r="FF201" t="str">
        <f>IF(INPUT!A125 = "", "", INPUT!I125)</f>
        <v/>
      </c>
      <c r="FG201" t="str">
        <v/>
      </c>
      <c r="FH201" t="str">
        <v/>
      </c>
      <c r="FI201" t="str">
        <f>IF(INPUT!A125 = "", "", FG201 +FI200)</f>
        <v/>
      </c>
      <c r="FJ201" t="str">
        <f>IF(INPUT!A125 = "", "", FH201*FG201 +FJ200)</f>
        <v/>
      </c>
      <c r="FK201" s="210" t="str">
        <f>IF(INPUT!A124 = "", "", FI200/MAX($FI$106:$FI$206))</f>
        <v/>
      </c>
      <c r="FL201" s="210" t="str">
        <f>IF(INPUT!A124 = "", "", FJ200/MAX($FJ$106:$FJ$206))</f>
        <v/>
      </c>
      <c r="FM201" s="311" t="str">
        <f>IF(INPUT!A125 = "", "", (FK202-FK201) * (FL202+FL201) / 2 )</f>
        <v/>
      </c>
      <c r="FO201" s="310" t="str">
        <f>IF(INPUT!A125 = "", "", OUTPUT!I99)</f>
        <v/>
      </c>
      <c r="FP201" t="str">
        <f>IF(INPUT!A125 = "", "", INPUT!I125)</f>
        <v/>
      </c>
      <c r="FQ201" t="str">
        <v/>
      </c>
      <c r="FR201" t="str">
        <v/>
      </c>
      <c r="FS201" t="str">
        <f>IF(INPUT!A125 = "", "", FQ201 +FS200)</f>
        <v/>
      </c>
      <c r="FT201" t="str">
        <f>IF(INPUT!A125 = "", "", FR201*FQ201 +FT200)</f>
        <v/>
      </c>
      <c r="FU201" s="210" t="str">
        <f>IF(INPUT!A124 = "", "", FS200/MAX($FS$106:$FS$206))</f>
        <v/>
      </c>
      <c r="FV201" s="210" t="str">
        <f>IF(INPUT!A124 = "", "", FT200/MAX($FT$106:$FT$206))</f>
        <v/>
      </c>
      <c r="FW201" s="311" t="str">
        <f>IF(INPUT!A125 = "", "", (FU202-FU201) * (FV202+FV201) / 2 )</f>
        <v/>
      </c>
    </row>
    <row r="202" spans="43:179" x14ac:dyDescent="0.35">
      <c r="AQ202" s="180" t="str">
        <f t="shared" si="62"/>
        <v/>
      </c>
      <c r="AR202" s="180" t="str">
        <f t="shared" si="60"/>
        <v/>
      </c>
      <c r="AT202" t="str">
        <f t="shared" si="56"/>
        <v/>
      </c>
      <c r="AV202" t="str">
        <f t="shared" si="63"/>
        <v/>
      </c>
      <c r="AX202" s="180" t="str">
        <f t="shared" si="57"/>
        <v/>
      </c>
      <c r="AY202" s="180" t="str">
        <f t="shared" si="61"/>
        <v/>
      </c>
      <c r="BB202" s="307" t="str">
        <f t="shared" si="58"/>
        <v/>
      </c>
      <c r="BF202" t="str">
        <f t="shared" si="59"/>
        <v/>
      </c>
      <c r="FE202" s="310" t="str">
        <f>IF(INPUT!A126 = "", "", OUTPUT!E100)</f>
        <v/>
      </c>
      <c r="FF202" t="str">
        <f>IF(INPUT!A126 = "", "", INPUT!I126)</f>
        <v/>
      </c>
      <c r="FG202" t="str">
        <v/>
      </c>
      <c r="FH202" t="str">
        <v/>
      </c>
      <c r="FI202" t="str">
        <f>IF(INPUT!A126 = "", "", FG202 +FI201)</f>
        <v/>
      </c>
      <c r="FJ202" t="str">
        <f>IF(INPUT!A126 = "", "", FH202*FG202 +FJ201)</f>
        <v/>
      </c>
      <c r="FK202" s="210" t="str">
        <f>IF(INPUT!A125 = "", "", FI201/MAX($FI$106:$FI$206))</f>
        <v/>
      </c>
      <c r="FL202" s="210" t="str">
        <f>IF(INPUT!A125 = "", "", FJ201/MAX($FJ$106:$FJ$206))</f>
        <v/>
      </c>
      <c r="FM202" s="311" t="str">
        <f>IF(INPUT!A126 = "", "", (FK203-FK202) * (FL203+FL202) / 2 )</f>
        <v/>
      </c>
      <c r="FO202" s="310" t="str">
        <f>IF(INPUT!A126 = "", "", OUTPUT!I100)</f>
        <v/>
      </c>
      <c r="FP202" t="str">
        <f>IF(INPUT!A126 = "", "", INPUT!I126)</f>
        <v/>
      </c>
      <c r="FQ202" t="str">
        <v/>
      </c>
      <c r="FR202" t="str">
        <v/>
      </c>
      <c r="FS202" t="str">
        <f>IF(INPUT!A126 = "", "", FQ202 +FS201)</f>
        <v/>
      </c>
      <c r="FT202" t="str">
        <f>IF(INPUT!A126 = "", "", FR202*FQ202 +FT201)</f>
        <v/>
      </c>
      <c r="FU202" s="210" t="str">
        <f>IF(INPUT!A125 = "", "", FS201/MAX($FS$106:$FS$206))</f>
        <v/>
      </c>
      <c r="FV202" s="210" t="str">
        <f>IF(INPUT!A125 = "", "", FT201/MAX($FT$106:$FT$206))</f>
        <v/>
      </c>
      <c r="FW202" s="311" t="str">
        <f>IF(INPUT!A126 = "", "", (FU203-FU202) * (FV203+FV202) / 2 )</f>
        <v/>
      </c>
    </row>
    <row r="203" spans="43:179" x14ac:dyDescent="0.35">
      <c r="AQ203" s="180" t="str">
        <f t="shared" si="62"/>
        <v/>
      </c>
      <c r="AR203" s="180" t="str">
        <f t="shared" si="60"/>
        <v/>
      </c>
      <c r="AT203" t="str">
        <f t="shared" si="56"/>
        <v/>
      </c>
      <c r="AV203" t="str">
        <f t="shared" si="63"/>
        <v/>
      </c>
      <c r="AX203" s="180" t="str">
        <f t="shared" si="57"/>
        <v/>
      </c>
      <c r="AY203" s="180" t="str">
        <f t="shared" si="61"/>
        <v/>
      </c>
      <c r="BB203" s="307" t="str">
        <f t="shared" si="58"/>
        <v/>
      </c>
      <c r="BF203" t="str">
        <f t="shared" si="59"/>
        <v/>
      </c>
      <c r="FE203" s="310" t="str">
        <f>IF(INPUT!A127 = "", "", OUTPUT!E101)</f>
        <v/>
      </c>
      <c r="FF203" t="str">
        <f>IF(INPUT!A127 = "", "", INPUT!I127)</f>
        <v/>
      </c>
      <c r="FG203" t="str">
        <v/>
      </c>
      <c r="FH203" t="str">
        <v/>
      </c>
      <c r="FI203" t="str">
        <f>IF(INPUT!A127 = "", "", FG203 +FI202)</f>
        <v/>
      </c>
      <c r="FJ203" t="str">
        <f>IF(INPUT!A127 = "", "", FH203*FG203 +FJ202)</f>
        <v/>
      </c>
      <c r="FK203" s="210" t="str">
        <f>IF(INPUT!A126 = "", "", FI202/MAX($FI$106:$FI$206))</f>
        <v/>
      </c>
      <c r="FL203" s="210" t="str">
        <f>IF(INPUT!A126 = "", "", FJ202/MAX($FJ$106:$FJ$206))</f>
        <v/>
      </c>
      <c r="FM203" s="311" t="str">
        <f>IF(INPUT!A127 = "", "", (FK204-FK203) * (FL204+FL203) / 2 )</f>
        <v/>
      </c>
      <c r="FO203" s="310" t="str">
        <f>IF(INPUT!A127 = "", "", OUTPUT!I101)</f>
        <v/>
      </c>
      <c r="FP203" t="str">
        <f>IF(INPUT!A127 = "", "", INPUT!I127)</f>
        <v/>
      </c>
      <c r="FQ203" t="str">
        <v/>
      </c>
      <c r="FR203" t="str">
        <v/>
      </c>
      <c r="FS203" t="str">
        <f>IF(INPUT!A127 = "", "", FQ203 +FS202)</f>
        <v/>
      </c>
      <c r="FT203" t="str">
        <f>IF(INPUT!A127 = "", "", FR203*FQ203 +FT202)</f>
        <v/>
      </c>
      <c r="FU203" s="210" t="str">
        <f>IF(INPUT!A126 = "", "", FS202/MAX($FS$106:$FS$206))</f>
        <v/>
      </c>
      <c r="FV203" s="210" t="str">
        <f>IF(INPUT!A126 = "", "", FT202/MAX($FT$106:$FT$206))</f>
        <v/>
      </c>
      <c r="FW203" s="311" t="str">
        <f>IF(INPUT!A127 = "", "", (FU204-FU203) * (FV204+FV203) / 2 )</f>
        <v/>
      </c>
    </row>
    <row r="204" spans="43:179" x14ac:dyDescent="0.35">
      <c r="AQ204" s="180" t="str">
        <f t="shared" si="62"/>
        <v/>
      </c>
      <c r="AR204" s="180" t="str">
        <f t="shared" si="60"/>
        <v/>
      </c>
      <c r="AT204" t="str">
        <f t="shared" si="56"/>
        <v/>
      </c>
      <c r="AV204" t="str">
        <f t="shared" si="63"/>
        <v/>
      </c>
      <c r="AX204" s="180" t="str">
        <f t="shared" si="57"/>
        <v/>
      </c>
      <c r="AY204" s="180" t="str">
        <f t="shared" si="61"/>
        <v/>
      </c>
      <c r="BB204" s="307" t="str">
        <f t="shared" si="58"/>
        <v/>
      </c>
      <c r="BF204" t="str">
        <f t="shared" si="59"/>
        <v/>
      </c>
      <c r="FE204" s="310" t="str">
        <f>IF(INPUT!A128 = "", "", OUTPUT!E102)</f>
        <v/>
      </c>
      <c r="FF204" t="str">
        <f>IF(INPUT!A128 = "", "", INPUT!I128)</f>
        <v/>
      </c>
      <c r="FG204" t="str">
        <v/>
      </c>
      <c r="FH204" t="str">
        <v/>
      </c>
      <c r="FI204" t="str">
        <f>IF(INPUT!A128 = "", "", FG204 +FI203)</f>
        <v/>
      </c>
      <c r="FJ204" t="str">
        <f>IF(INPUT!A128 = "", "", FH204*FG204 +FJ203)</f>
        <v/>
      </c>
      <c r="FK204" s="210" t="str">
        <f>IF(INPUT!A127 = "", "", FI203/MAX($FI$106:$FI$206))</f>
        <v/>
      </c>
      <c r="FL204" s="210" t="str">
        <f>IF(INPUT!A127 = "", "", FJ203/MAX($FJ$106:$FJ$206))</f>
        <v/>
      </c>
      <c r="FM204" s="311" t="str">
        <f>IF(INPUT!A128 = "", "", (FK205-FK204) * (FL205+FL204) / 2 )</f>
        <v/>
      </c>
      <c r="FO204" s="310" t="str">
        <f>IF(INPUT!A128 = "", "", OUTPUT!I102)</f>
        <v/>
      </c>
      <c r="FP204" t="str">
        <f>IF(INPUT!A128 = "", "", INPUT!I128)</f>
        <v/>
      </c>
      <c r="FQ204" t="str">
        <v/>
      </c>
      <c r="FR204" t="str">
        <v/>
      </c>
      <c r="FS204" t="str">
        <f>IF(INPUT!A128 = "", "", FQ204 +FS203)</f>
        <v/>
      </c>
      <c r="FT204" t="str">
        <f>IF(INPUT!A128 = "", "", FR204*FQ204 +FT203)</f>
        <v/>
      </c>
      <c r="FU204" s="210" t="str">
        <f>IF(INPUT!A127 = "", "", FS203/MAX($FS$106:$FS$206))</f>
        <v/>
      </c>
      <c r="FV204" s="210" t="str">
        <f>IF(INPUT!A127 = "", "", FT203/MAX($FT$106:$FT$206))</f>
        <v/>
      </c>
      <c r="FW204" s="311" t="str">
        <f>IF(INPUT!A128 = "", "", (FU205-FU204) * (FV205+FV204) / 2 )</f>
        <v/>
      </c>
    </row>
    <row r="205" spans="43:179" x14ac:dyDescent="0.35">
      <c r="FE205" s="310" t="str">
        <f>IF(INPUT!A129 = "", "", OUTPUT!E103)</f>
        <v/>
      </c>
      <c r="FF205" t="str">
        <f>IF(INPUT!A129 = "", "", INPUT!I129)</f>
        <v/>
      </c>
      <c r="FG205" t="str">
        <v/>
      </c>
      <c r="FH205" t="str">
        <v/>
      </c>
      <c r="FI205" t="str">
        <f>IF(INPUT!A129 = "", "", FG205 +FI204)</f>
        <v/>
      </c>
      <c r="FJ205" t="str">
        <f>IF(INPUT!A129 = "", "", FH205*FG205 +FJ204)</f>
        <v/>
      </c>
      <c r="FK205" s="210" t="str">
        <f>IF(INPUT!A128 = "", "", FI204/MAX($FI$106:$FI$206))</f>
        <v/>
      </c>
      <c r="FL205" s="210" t="str">
        <f>IF(INPUT!A128 = "", "", FJ204/MAX($FJ$106:$FJ$206))</f>
        <v/>
      </c>
      <c r="FM205" s="311" t="str">
        <f>IF(INPUT!A129 = "", "", (FK206-FK205) * (FL206+FL205) / 2 )</f>
        <v/>
      </c>
      <c r="FO205" s="310" t="str">
        <f>IF(INPUT!A129 = "", "", OUTPUT!I103)</f>
        <v/>
      </c>
      <c r="FP205" t="str">
        <f>IF(INPUT!A129 = "", "", INPUT!I129)</f>
        <v/>
      </c>
      <c r="FQ205" t="str">
        <v/>
      </c>
      <c r="FR205" t="str">
        <v/>
      </c>
      <c r="FS205" t="str">
        <f>IF(INPUT!A129 = "", "", FQ205 +FS204)</f>
        <v/>
      </c>
      <c r="FT205" t="str">
        <f>IF(INPUT!A129 = "", "", FR205*FQ205 +FT204)</f>
        <v/>
      </c>
      <c r="FU205" s="210" t="str">
        <f>IF(INPUT!A128 = "", "", FS204/MAX($FS$106:$FS$206))</f>
        <v/>
      </c>
      <c r="FV205" s="210" t="str">
        <f>IF(INPUT!A128 = "", "", FT204/MAX($FT$106:$FT$206))</f>
        <v/>
      </c>
      <c r="FW205" s="311" t="str">
        <f>IF(INPUT!A129 = "", "", (FU206-FU205) * (FV206+FV205) / 2 )</f>
        <v/>
      </c>
    </row>
    <row r="206" spans="43:179" x14ac:dyDescent="0.35">
      <c r="FE206" s="310" t="str">
        <f>IF(INPUT!A130 = "", "", OUTPUT!E104)</f>
        <v/>
      </c>
      <c r="FF206" t="str">
        <f>IF(INPUT!A130 = "", "", INPUT!I130)</f>
        <v/>
      </c>
      <c r="FG206" t="str">
        <v/>
      </c>
      <c r="FH206" t="str">
        <v/>
      </c>
      <c r="FI206" t="str">
        <f>IF(INPUT!A130 = "", "", FG206 +FI205)</f>
        <v/>
      </c>
      <c r="FJ206" t="str">
        <f>IF(INPUT!A130 = "", "", FH206*FG206 +FJ205)</f>
        <v/>
      </c>
      <c r="FK206" s="210" t="str">
        <f>IF(INPUT!A129 = "", "", FI205/MAX($FI$106:$FI$206))</f>
        <v/>
      </c>
      <c r="FL206" s="210" t="str">
        <f>IF(INPUT!A129 = "", "", FJ205/MAX($FJ$106:$FJ$206))</f>
        <v/>
      </c>
      <c r="FM206" s="311" t="str">
        <f>IF(INPUT!A130 = "", "", (FK207-FK206) * (FL207+FL206) / 2 )</f>
        <v/>
      </c>
      <c r="FO206" s="310" t="str">
        <f>IF(INPUT!A130 = "", "", OUTPUT!I104)</f>
        <v/>
      </c>
      <c r="FP206" t="str">
        <f>IF(INPUT!A130 = "", "", INPUT!I130)</f>
        <v/>
      </c>
      <c r="FQ206" t="str">
        <v/>
      </c>
      <c r="FR206" t="str">
        <v/>
      </c>
      <c r="FS206" t="str">
        <f>IF(INPUT!A130 = "", "", FQ206 +FS205)</f>
        <v/>
      </c>
      <c r="FT206" t="str">
        <f>IF(INPUT!A130 = "", "", FR206*FQ206 +FT205)</f>
        <v/>
      </c>
      <c r="FU206" s="210" t="str">
        <f>IF(INPUT!A129 = "", "", FS205/MAX($FS$106:$FS$206))</f>
        <v/>
      </c>
      <c r="FV206" s="210" t="str">
        <f>IF(INPUT!A129 = "", "", FT205/MAX($FT$106:$FT$206))</f>
        <v/>
      </c>
      <c r="FW206" s="311" t="str">
        <f>IF(INPUT!A130 = "", "", (FU207-FU206) * (FV207+FV206) / 2 )</f>
        <v/>
      </c>
    </row>
  </sheetData>
  <mergeCells count="46">
    <mergeCell ref="FY1:GB1"/>
    <mergeCell ref="GC1:GE1"/>
    <mergeCell ref="GF1:GH1"/>
    <mergeCell ref="FE104:FM104"/>
    <mergeCell ref="FG105:FH105"/>
    <mergeCell ref="FI105:FJ105"/>
    <mergeCell ref="FK105:FL105"/>
    <mergeCell ref="FO104:FW104"/>
    <mergeCell ref="FQ105:FR105"/>
    <mergeCell ref="FS105:FT105"/>
    <mergeCell ref="FU105:FV105"/>
    <mergeCell ref="FE1:FM1"/>
    <mergeCell ref="FG2:FH2"/>
    <mergeCell ref="FI2:FJ2"/>
    <mergeCell ref="FK2:FL2"/>
    <mergeCell ref="FO1:FW1"/>
    <mergeCell ref="AO2:AP2"/>
    <mergeCell ref="AQ1:AW1"/>
    <mergeCell ref="AX1:BG1"/>
    <mergeCell ref="CK1:CV1"/>
    <mergeCell ref="DB2:DC2"/>
    <mergeCell ref="CX1:DO1"/>
    <mergeCell ref="DJ2:DK2"/>
    <mergeCell ref="DL2:DM2"/>
    <mergeCell ref="DD2:DE2"/>
    <mergeCell ref="DF2:DG2"/>
    <mergeCell ref="DH2:DI2"/>
    <mergeCell ref="DS2:DT2"/>
    <mergeCell ref="DU2:DV2"/>
    <mergeCell ref="DW2:DX2"/>
    <mergeCell ref="DQ1:DY1"/>
    <mergeCell ref="EC2:ED2"/>
    <mergeCell ref="EE2:EF2"/>
    <mergeCell ref="EG2:EH2"/>
    <mergeCell ref="EA1:EI1"/>
    <mergeCell ref="EM2:EN2"/>
    <mergeCell ref="EO2:EP2"/>
    <mergeCell ref="FQ2:FR2"/>
    <mergeCell ref="FS2:FT2"/>
    <mergeCell ref="FU2:FV2"/>
    <mergeCell ref="EQ2:ER2"/>
    <mergeCell ref="EK1:ES1"/>
    <mergeCell ref="EU1:FC1"/>
    <mergeCell ref="EW2:EX2"/>
    <mergeCell ref="EY2:EZ2"/>
    <mergeCell ref="FA2:FB2"/>
  </mergeCells>
  <conditionalFormatting sqref="B2:M25">
    <cfRule type="cellIs" dxfId="0" priority="3" operator="greaterThan">
      <formula>$R$36</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28CB1-7CDB-48A8-B3F9-E1F79B46A5F1}">
  <sheetPr codeName="Sheet4"/>
  <dimension ref="A1:AR102"/>
  <sheetViews>
    <sheetView topLeftCell="A4" zoomScale="68" zoomScaleNormal="80" workbookViewId="0">
      <selection activeCell="Z29" sqref="Z29"/>
    </sheetView>
  </sheetViews>
  <sheetFormatPr defaultRowHeight="15" customHeight="1" x14ac:dyDescent="0.35"/>
  <cols>
    <col min="1" max="1" width="20.54296875" customWidth="1"/>
    <col min="2" max="2" width="21.453125" bestFit="1" customWidth="1"/>
    <col min="3" max="3" width="8.453125" customWidth="1"/>
    <col min="4" max="4" width="13.453125" customWidth="1"/>
    <col min="5" max="5" width="9.453125" customWidth="1"/>
    <col min="6" max="6" width="10.36328125" bestFit="1" customWidth="1"/>
    <col min="7" max="7" width="3.453125" customWidth="1"/>
    <col min="8" max="8" width="15.54296875" customWidth="1"/>
    <col min="9" max="9" width="22.6328125" bestFit="1" customWidth="1"/>
    <col min="10" max="10" width="19.6328125" bestFit="1" customWidth="1"/>
    <col min="11" max="11" width="10.36328125" bestFit="1" customWidth="1"/>
    <col min="12" max="12" width="12" customWidth="1"/>
    <col min="13" max="13" width="11" customWidth="1"/>
    <col min="14" max="14" width="13.453125" customWidth="1"/>
    <col min="17" max="17" width="22.6328125" bestFit="1" customWidth="1"/>
    <col min="18" max="18" width="19.6328125" bestFit="1" customWidth="1"/>
    <col min="19" max="19" width="10.453125" bestFit="1" customWidth="1"/>
    <col min="24" max="24" width="10.453125" bestFit="1" customWidth="1"/>
    <col min="25" max="25" width="22.6328125" bestFit="1" customWidth="1"/>
    <col min="26" max="26" width="19.6328125" bestFit="1" customWidth="1"/>
    <col min="27" max="27" width="9.453125" bestFit="1" customWidth="1"/>
    <col min="32" max="32" width="10.453125" customWidth="1"/>
    <col min="33" max="33" width="22.6328125" bestFit="1" customWidth="1"/>
    <col min="34" max="34" width="19.6328125" bestFit="1" customWidth="1"/>
    <col min="35" max="35" width="8.6328125" bestFit="1" customWidth="1"/>
    <col min="36" max="36" width="8.54296875" bestFit="1" customWidth="1"/>
    <col min="37" max="37" width="9.36328125" bestFit="1" customWidth="1"/>
    <col min="38" max="38" width="5.6328125" bestFit="1" customWidth="1"/>
  </cols>
  <sheetData>
    <row r="1" spans="1:44" ht="14.5" x14ac:dyDescent="0.35">
      <c r="A1" s="122" t="s">
        <v>152</v>
      </c>
      <c r="B1" s="177"/>
      <c r="G1" s="120"/>
      <c r="AR1" t="s">
        <v>153</v>
      </c>
    </row>
    <row r="2" spans="1:44" ht="14.5" x14ac:dyDescent="0.35">
      <c r="A2" s="123" t="s">
        <v>154</v>
      </c>
      <c r="B2" s="124"/>
      <c r="G2" s="120"/>
      <c r="AR2" t="s">
        <v>155</v>
      </c>
    </row>
    <row r="3" spans="1:44" ht="14.9" customHeight="1" thickBot="1" x14ac:dyDescent="0.4">
      <c r="A3" s="125" t="s">
        <v>156</v>
      </c>
      <c r="B3" s="126" t="s">
        <v>157</v>
      </c>
      <c r="G3" s="120"/>
      <c r="AR3" s="3" t="s">
        <v>158</v>
      </c>
    </row>
    <row r="4" spans="1:44" s="4" customFormat="1" ht="36" customHeight="1" x14ac:dyDescent="0.35">
      <c r="G4" s="121"/>
      <c r="V4" s="658" t="s">
        <v>159</v>
      </c>
      <c r="W4" s="659"/>
      <c r="X4" s="659"/>
      <c r="Y4" s="659"/>
      <c r="Z4" s="659"/>
      <c r="AA4" s="658" t="s">
        <v>160</v>
      </c>
      <c r="AB4" s="659"/>
      <c r="AC4" s="659"/>
      <c r="AD4" s="659"/>
      <c r="AE4" s="659"/>
      <c r="AF4" s="658" t="s">
        <v>161</v>
      </c>
      <c r="AG4" s="659"/>
      <c r="AH4" s="659"/>
      <c r="AI4" s="659"/>
      <c r="AJ4" s="660"/>
      <c r="AK4" s="655" t="s">
        <v>162</v>
      </c>
      <c r="AL4" s="656"/>
      <c r="AM4" s="656"/>
      <c r="AN4" s="656"/>
      <c r="AO4" s="656"/>
      <c r="AP4" s="657"/>
      <c r="AR4" t="s">
        <v>163</v>
      </c>
    </row>
    <row r="5" spans="1:44" ht="43.5" x14ac:dyDescent="0.35">
      <c r="A5" s="4"/>
      <c r="B5" s="69" t="s">
        <v>56</v>
      </c>
      <c r="C5" s="70" t="s">
        <v>57</v>
      </c>
      <c r="D5" s="70" t="s">
        <v>58</v>
      </c>
      <c r="E5" s="69" t="s">
        <v>164</v>
      </c>
      <c r="F5" s="71" t="s">
        <v>59</v>
      </c>
      <c r="G5" s="121"/>
      <c r="H5" s="284" t="s">
        <v>165</v>
      </c>
      <c r="I5" s="285" t="s">
        <v>166</v>
      </c>
      <c r="J5" s="285" t="s">
        <v>167</v>
      </c>
      <c r="K5" s="286" t="s">
        <v>168</v>
      </c>
      <c r="L5" s="285" t="s">
        <v>169</v>
      </c>
      <c r="M5" s="285" t="s">
        <v>170</v>
      </c>
      <c r="N5" s="285" t="s">
        <v>171</v>
      </c>
      <c r="O5" s="287" t="s">
        <v>172</v>
      </c>
      <c r="Q5" s="114" t="s">
        <v>173</v>
      </c>
      <c r="R5" s="115" t="s">
        <v>174</v>
      </c>
      <c r="S5" s="116" t="s">
        <v>175</v>
      </c>
      <c r="T5" s="72" t="s">
        <v>176</v>
      </c>
      <c r="V5" s="76" t="s">
        <v>177</v>
      </c>
      <c r="W5" s="77" t="s">
        <v>178</v>
      </c>
      <c r="X5" s="77" t="s">
        <v>179</v>
      </c>
      <c r="Y5" s="77" t="s">
        <v>180</v>
      </c>
      <c r="Z5" s="78" t="s">
        <v>181</v>
      </c>
      <c r="AA5" s="76" t="s">
        <v>177</v>
      </c>
      <c r="AB5" s="77" t="s">
        <v>178</v>
      </c>
      <c r="AC5" s="77" t="s">
        <v>179</v>
      </c>
      <c r="AD5" s="77" t="s">
        <v>180</v>
      </c>
      <c r="AE5" s="78" t="s">
        <v>181</v>
      </c>
      <c r="AF5" s="76" t="s">
        <v>177</v>
      </c>
      <c r="AG5" s="77" t="s">
        <v>178</v>
      </c>
      <c r="AH5" s="77" t="s">
        <v>179</v>
      </c>
      <c r="AI5" s="77" t="s">
        <v>180</v>
      </c>
      <c r="AJ5" s="79" t="s">
        <v>181</v>
      </c>
      <c r="AK5" s="80" t="s">
        <v>173</v>
      </c>
      <c r="AL5" s="81"/>
      <c r="AM5" s="81" t="s">
        <v>174</v>
      </c>
      <c r="AN5" s="81"/>
      <c r="AO5" s="81" t="s">
        <v>175</v>
      </c>
      <c r="AP5" s="82"/>
      <c r="AR5" t="s">
        <v>182</v>
      </c>
    </row>
    <row r="6" spans="1:44" ht="14.9" customHeight="1" thickBot="1" x14ac:dyDescent="0.4">
      <c r="F6" s="5"/>
      <c r="G6" s="120"/>
      <c r="AR6" t="s">
        <v>183</v>
      </c>
    </row>
    <row r="7" spans="1:44" s="1" customFormat="1" ht="14.5" x14ac:dyDescent="0.35">
      <c r="A7" s="661" t="s">
        <v>60</v>
      </c>
      <c r="B7" s="212" t="s">
        <v>61</v>
      </c>
      <c r="C7" s="212"/>
      <c r="D7" s="212"/>
      <c r="E7" s="212">
        <f t="shared" ref="E7:E19" si="0">COUNTA(Q7:S7)</f>
        <v>2</v>
      </c>
      <c r="F7" s="213" cm="1">
        <f t="array" ref="F7">INDEX(CALCOLI!$R$12:$AC$12, ,_xlfn.XMATCH(B3,CALCOLI!$R$1:$AC$1,0))</f>
        <v>330</v>
      </c>
      <c r="G7" s="190"/>
      <c r="H7" s="255">
        <v>0.1</v>
      </c>
      <c r="I7" s="212">
        <v>10</v>
      </c>
      <c r="J7" s="212" t="s">
        <v>184</v>
      </c>
      <c r="K7" s="212">
        <v>0</v>
      </c>
      <c r="L7" s="212">
        <v>1</v>
      </c>
      <c r="M7" s="212" t="s">
        <v>184</v>
      </c>
      <c r="N7" s="212">
        <v>0</v>
      </c>
      <c r="O7" s="256">
        <v>0</v>
      </c>
      <c r="Q7" s="255" t="str" cm="1">
        <f t="array" ref="Q7">INDEX(CALCOLI!$R$17:$AC$17, ,_xlfn.XMATCH(B3,CALCOLI!$R$1:$AC$1,0))</f>
        <v>310,370</v>
      </c>
      <c r="R7" s="212" t="str" cm="1">
        <f t="array" ref="R7">INDEX(CALCOLI!$R$18:$AC$18, ,_xlfn.XMATCH(B3,CALCOLI!$R$1:$AC$1,0))</f>
        <v>1010,1280</v>
      </c>
      <c r="S7" s="212"/>
      <c r="T7" s="256">
        <v>0.1</v>
      </c>
      <c r="AR7" s="1" t="s">
        <v>185</v>
      </c>
    </row>
    <row r="8" spans="1:44" s="1" customFormat="1" ht="14.9" customHeight="1" x14ac:dyDescent="0.35">
      <c r="A8" s="662"/>
      <c r="B8" s="214" t="s">
        <v>62</v>
      </c>
      <c r="C8" s="214"/>
      <c r="D8" s="214"/>
      <c r="E8" s="214">
        <f t="shared" si="0"/>
        <v>2</v>
      </c>
      <c r="F8" s="215" cm="1">
        <f t="array" ref="F8">INDEX(CALCOLI!$R$12:$AC$12, ,_xlfn.XMATCH(B3,CALCOLI!$R$1:$AC$1,0))</f>
        <v>330</v>
      </c>
      <c r="G8" s="191"/>
      <c r="H8" s="257">
        <v>0.1</v>
      </c>
      <c r="I8" s="215">
        <v>10</v>
      </c>
      <c r="J8" s="215" t="s">
        <v>184</v>
      </c>
      <c r="K8" s="215">
        <v>0</v>
      </c>
      <c r="L8" s="215">
        <v>1</v>
      </c>
      <c r="M8" s="215" t="s">
        <v>184</v>
      </c>
      <c r="N8" s="215">
        <v>0</v>
      </c>
      <c r="O8" s="258">
        <v>0</v>
      </c>
      <c r="Q8" s="257" t="str" cm="1">
        <f t="array" ref="Q8">INDEX(CALCOLI!$R$17:$AC$17, ,_xlfn.XMATCH(B3,CALCOLI!$R$1:$AC$1,0))</f>
        <v>310,370</v>
      </c>
      <c r="R8" s="215" t="str" cm="1">
        <f t="array" ref="R8">INDEX(CALCOLI!$R$18:$AC$18, ,_xlfn.XMATCH(B3,CALCOLI!$R$1:$AC$1,0))</f>
        <v>1010,1280</v>
      </c>
      <c r="S8" s="215"/>
      <c r="T8" s="258">
        <v>0.1</v>
      </c>
      <c r="V8" s="192"/>
      <c r="Y8" s="192"/>
      <c r="Z8" s="192"/>
      <c r="AA8" s="192"/>
      <c r="AB8" s="192"/>
      <c r="AC8" s="192"/>
      <c r="AD8" s="192"/>
      <c r="AR8" s="1" t="s">
        <v>157</v>
      </c>
    </row>
    <row r="9" spans="1:44" s="1" customFormat="1" ht="14.5" x14ac:dyDescent="0.35">
      <c r="A9" s="662"/>
      <c r="B9" s="217" t="s">
        <v>63</v>
      </c>
      <c r="C9" s="218"/>
      <c r="D9" s="218"/>
      <c r="E9" s="217">
        <f t="shared" si="0"/>
        <v>2</v>
      </c>
      <c r="F9" s="219" cm="1">
        <f t="array" ref="F9">INDEX(CALCOLI!$R$20:$AC$20, ,_xlfn.XMATCH(B3,CALCOLI!$R$1:$AC$1,0))</f>
        <v>740</v>
      </c>
      <c r="G9" s="193"/>
      <c r="H9" s="259">
        <v>0.1</v>
      </c>
      <c r="I9" s="217">
        <v>1</v>
      </c>
      <c r="J9" s="217" t="s">
        <v>184</v>
      </c>
      <c r="K9" s="217">
        <v>0</v>
      </c>
      <c r="L9" s="217">
        <v>1</v>
      </c>
      <c r="M9" s="217" t="s">
        <v>186</v>
      </c>
      <c r="N9" s="217">
        <v>0</v>
      </c>
      <c r="O9" s="260">
        <v>2</v>
      </c>
      <c r="Q9" s="259" t="str" cm="1">
        <f t="array" ref="Q9">INDEX(CALCOLI!$R$21:$AC$21, ,_xlfn.XMATCH(B3,CALCOLI!$R$1:$AC$1,0))</f>
        <v>1040,1440</v>
      </c>
      <c r="R9" s="217" t="str" cm="1">
        <f t="array" ref="R9">INDEX(CALCOLI!$R$22:$AC$22, ,_xlfn.XMATCH(B3,CALCOLI!$R$1:$AC$1,0))</f>
        <v>0,340</v>
      </c>
      <c r="S9" s="217"/>
      <c r="T9" s="260">
        <v>0.1</v>
      </c>
      <c r="AR9" s="1" t="s">
        <v>187</v>
      </c>
    </row>
    <row r="10" spans="1:44" s="1" customFormat="1" ht="14.9" customHeight="1" thickBot="1" x14ac:dyDescent="0.4">
      <c r="A10" s="663"/>
      <c r="B10" s="216"/>
      <c r="C10" s="216"/>
      <c r="D10" s="216"/>
      <c r="E10" s="214">
        <f t="shared" si="0"/>
        <v>0</v>
      </c>
      <c r="F10" s="216"/>
      <c r="G10" s="194"/>
      <c r="H10" s="272"/>
      <c r="I10" s="273"/>
      <c r="J10" s="273"/>
      <c r="K10" s="273"/>
      <c r="L10" s="273"/>
      <c r="M10" s="273"/>
      <c r="N10" s="273"/>
      <c r="O10" s="274"/>
      <c r="Q10" s="272"/>
      <c r="R10" s="273"/>
      <c r="S10" s="273"/>
      <c r="T10" s="274"/>
      <c r="AR10" s="1" t="s">
        <v>188</v>
      </c>
    </row>
    <row r="11" spans="1:44" s="1" customFormat="1" ht="14.5" x14ac:dyDescent="0.35">
      <c r="A11" s="667" t="s">
        <v>64</v>
      </c>
      <c r="B11" s="220" t="s">
        <v>65</v>
      </c>
      <c r="C11" s="220"/>
      <c r="D11" s="220"/>
      <c r="E11" s="220">
        <f>COUNTA(Q11:S11)</f>
        <v>0</v>
      </c>
      <c r="F11" s="220"/>
      <c r="G11" s="190"/>
      <c r="H11" s="270">
        <v>0.2</v>
      </c>
      <c r="I11" s="270">
        <v>30</v>
      </c>
      <c r="J11" s="270" t="s">
        <v>184</v>
      </c>
      <c r="K11" s="270">
        <v>0</v>
      </c>
      <c r="L11" s="270">
        <v>1</v>
      </c>
      <c r="M11" s="270" t="s">
        <v>184</v>
      </c>
      <c r="N11" s="270">
        <v>0</v>
      </c>
      <c r="O11" s="271">
        <v>0</v>
      </c>
      <c r="Q11" s="275"/>
      <c r="R11" s="220"/>
      <c r="S11" s="220"/>
      <c r="T11" s="242">
        <v>0.1</v>
      </c>
      <c r="AR11" s="1" t="s">
        <v>189</v>
      </c>
    </row>
    <row r="12" spans="1:44" s="1" customFormat="1" ht="14.9" customHeight="1" x14ac:dyDescent="0.35">
      <c r="A12" s="668"/>
      <c r="B12" s="223" t="s">
        <v>66</v>
      </c>
      <c r="C12" s="223"/>
      <c r="D12" s="223"/>
      <c r="E12" s="223">
        <f>COUNTA(Q12:S12)</f>
        <v>0</v>
      </c>
      <c r="F12" s="223"/>
      <c r="G12" s="191"/>
      <c r="H12" s="223">
        <v>0.4</v>
      </c>
      <c r="I12" s="223">
        <v>20</v>
      </c>
      <c r="J12" s="223" t="s">
        <v>184</v>
      </c>
      <c r="K12" s="223">
        <v>0</v>
      </c>
      <c r="L12" s="223">
        <v>0.8</v>
      </c>
      <c r="M12" s="223" t="s">
        <v>184</v>
      </c>
      <c r="N12" s="223">
        <v>0</v>
      </c>
      <c r="O12" s="245">
        <v>0</v>
      </c>
      <c r="Q12" s="262"/>
      <c r="R12" s="223"/>
      <c r="S12" s="223"/>
      <c r="T12" s="245">
        <v>0.2</v>
      </c>
      <c r="AR12" s="1" t="s">
        <v>190</v>
      </c>
    </row>
    <row r="13" spans="1:44" s="1" customFormat="1" ht="14.9" customHeight="1" x14ac:dyDescent="0.35">
      <c r="A13" s="668"/>
      <c r="B13" s="221" t="s">
        <v>67</v>
      </c>
      <c r="C13" s="221"/>
      <c r="D13" s="221"/>
      <c r="E13" s="221">
        <f>COUNTA(Q13:S13)</f>
        <v>0</v>
      </c>
      <c r="F13" s="221"/>
      <c r="G13" s="191"/>
      <c r="H13" s="221">
        <v>0.25</v>
      </c>
      <c r="I13" s="221">
        <v>30</v>
      </c>
      <c r="J13" s="221" t="s">
        <v>184</v>
      </c>
      <c r="K13" s="221">
        <v>0</v>
      </c>
      <c r="L13" s="221">
        <v>0.8</v>
      </c>
      <c r="M13" s="221" t="s">
        <v>184</v>
      </c>
      <c r="N13" s="221">
        <v>0</v>
      </c>
      <c r="O13" s="243">
        <v>0</v>
      </c>
      <c r="Q13" s="261"/>
      <c r="R13" s="221"/>
      <c r="S13" s="221"/>
      <c r="T13" s="243">
        <v>0.15</v>
      </c>
    </row>
    <row r="14" spans="1:44" s="1" customFormat="1" ht="14.5" x14ac:dyDescent="0.35">
      <c r="A14" s="668"/>
      <c r="B14" s="223" t="s">
        <v>68</v>
      </c>
      <c r="C14" s="223"/>
      <c r="D14" s="223"/>
      <c r="E14" s="223">
        <f>COUNTA(Q14:S14)</f>
        <v>0</v>
      </c>
      <c r="F14" s="223"/>
      <c r="G14" s="191"/>
      <c r="H14" s="223">
        <v>0.4</v>
      </c>
      <c r="I14" s="223">
        <v>20</v>
      </c>
      <c r="J14" s="223" t="s">
        <v>184</v>
      </c>
      <c r="K14" s="223">
        <v>0</v>
      </c>
      <c r="L14" s="223">
        <v>0.8</v>
      </c>
      <c r="M14" s="223" t="s">
        <v>184</v>
      </c>
      <c r="N14" s="223">
        <v>0</v>
      </c>
      <c r="O14" s="245">
        <v>0</v>
      </c>
      <c r="Q14" s="262"/>
      <c r="R14" s="223"/>
      <c r="S14" s="223"/>
      <c r="T14" s="245">
        <v>0.2</v>
      </c>
    </row>
    <row r="15" spans="1:44" s="1" customFormat="1" ht="14.9" customHeight="1" thickBot="1" x14ac:dyDescent="0.4">
      <c r="A15" s="669"/>
      <c r="B15" s="222"/>
      <c r="C15" s="222"/>
      <c r="D15" s="222"/>
      <c r="E15" s="221">
        <f t="shared" si="0"/>
        <v>0</v>
      </c>
      <c r="F15" s="222"/>
      <c r="G15" s="194"/>
      <c r="H15" s="222"/>
      <c r="I15" s="222"/>
      <c r="J15" s="222"/>
      <c r="K15" s="222"/>
      <c r="L15" s="222"/>
      <c r="M15" s="222"/>
      <c r="N15" s="222"/>
      <c r="O15" s="244"/>
      <c r="Q15" s="276"/>
      <c r="R15" s="222"/>
      <c r="S15" s="222"/>
      <c r="T15" s="244"/>
    </row>
    <row r="16" spans="1:44" s="1" customFormat="1" ht="14.9" customHeight="1" x14ac:dyDescent="0.35">
      <c r="A16" s="670" t="s">
        <v>69</v>
      </c>
      <c r="B16" s="224" t="s">
        <v>70</v>
      </c>
      <c r="C16" s="224"/>
      <c r="D16" s="224"/>
      <c r="E16" s="224">
        <f t="shared" si="0"/>
        <v>2</v>
      </c>
      <c r="F16" s="225" cm="1">
        <f t="array" ref="F16">INDEX(CALCOLI!$R$2:$AC$2, ,_xlfn.XMATCH(B3,CALCOLI!$R$1:$AC$1,0))</f>
        <v>0</v>
      </c>
      <c r="G16" s="190"/>
      <c r="H16" s="224">
        <v>0.2</v>
      </c>
      <c r="I16" s="224">
        <v>30</v>
      </c>
      <c r="J16" s="224" t="s">
        <v>184</v>
      </c>
      <c r="K16" s="224">
        <v>0</v>
      </c>
      <c r="L16" s="224">
        <v>1</v>
      </c>
      <c r="M16" s="224" t="s">
        <v>184</v>
      </c>
      <c r="N16" s="224">
        <v>0</v>
      </c>
      <c r="O16" s="246">
        <v>0</v>
      </c>
      <c r="Q16" s="277" t="str" cm="1">
        <f t="array" ref="Q16">INDEX(CALCOLI!$R$5:$AC$5, ,_xlfn.XMATCH(B3,CALCOLI!$R$1:$AC$1,0))</f>
        <v>420,420</v>
      </c>
      <c r="R16" s="224" t="str" cm="1">
        <f t="array" ref="R16">INDEX(CALCOLI!$R$6:$AC$6, ,_xlfn.XMATCH(B3,CALCOLI!$R$1:$AC$1,0))</f>
        <v>900,900</v>
      </c>
      <c r="S16" s="224"/>
      <c r="T16" s="246">
        <v>0.1</v>
      </c>
    </row>
    <row r="17" spans="1:42" s="1" customFormat="1" ht="14.9" customHeight="1" x14ac:dyDescent="0.35">
      <c r="A17" s="671"/>
      <c r="B17" s="227" t="s">
        <v>71</v>
      </c>
      <c r="C17" s="227"/>
      <c r="D17" s="227"/>
      <c r="E17" s="227">
        <f t="shared" si="0"/>
        <v>2</v>
      </c>
      <c r="F17" s="228" cm="1">
        <f t="array" ref="F17">INDEX(CALCOLI!$R$2:$AC$2, ,_xlfn.XMATCH(B3,CALCOLI!$R$1:$AC$1,0))</f>
        <v>0</v>
      </c>
      <c r="G17" s="191"/>
      <c r="H17" s="227">
        <v>0.2</v>
      </c>
      <c r="I17" s="227">
        <v>30</v>
      </c>
      <c r="J17" s="227" t="s">
        <v>184</v>
      </c>
      <c r="K17" s="227">
        <v>0</v>
      </c>
      <c r="L17" s="227">
        <v>1</v>
      </c>
      <c r="M17" s="227" t="s">
        <v>184</v>
      </c>
      <c r="N17" s="227">
        <v>0</v>
      </c>
      <c r="O17" s="248">
        <v>0</v>
      </c>
      <c r="Q17" s="264" t="str" cm="1">
        <f t="array" ref="Q17">INDEX(CALCOLI!$R$5:$AC$5, ,_xlfn.XMATCH(B3,CALCOLI!$R$1:$AC$1,0))</f>
        <v>420,420</v>
      </c>
      <c r="R17" s="227" t="str" cm="1">
        <f t="array" ref="R17">INDEX(CALCOLI!$R$6:$AC$6, ,_xlfn.XMATCH(B3,CALCOLI!$R$1:$AC$1,0))</f>
        <v>900,900</v>
      </c>
      <c r="S17" s="227"/>
      <c r="T17" s="248">
        <v>0.1</v>
      </c>
    </row>
    <row r="18" spans="1:42" s="1" customFormat="1" ht="14.5" x14ac:dyDescent="0.35">
      <c r="A18" s="671"/>
      <c r="B18" s="226" t="s">
        <v>72</v>
      </c>
      <c r="C18" s="226"/>
      <c r="D18" s="226"/>
      <c r="E18" s="226">
        <f t="shared" si="0"/>
        <v>0</v>
      </c>
      <c r="F18" s="226"/>
      <c r="G18" s="191"/>
      <c r="H18" s="226">
        <v>0.2</v>
      </c>
      <c r="I18" s="226">
        <v>30</v>
      </c>
      <c r="J18" s="226" t="s">
        <v>191</v>
      </c>
      <c r="K18" s="226">
        <v>0</v>
      </c>
      <c r="L18" s="226">
        <v>1</v>
      </c>
      <c r="M18" s="226" t="s">
        <v>184</v>
      </c>
      <c r="N18" s="226">
        <v>0</v>
      </c>
      <c r="O18" s="247">
        <v>0</v>
      </c>
      <c r="Q18" s="263"/>
      <c r="R18" s="226"/>
      <c r="S18" s="226"/>
      <c r="T18" s="247">
        <v>0.1</v>
      </c>
    </row>
    <row r="19" spans="1:42" s="1" customFormat="1" ht="14.9" customHeight="1" thickBot="1" x14ac:dyDescent="0.25">
      <c r="A19" s="672"/>
      <c r="B19" s="229"/>
      <c r="C19" s="229"/>
      <c r="D19" s="229"/>
      <c r="E19" s="227">
        <f t="shared" si="0"/>
        <v>0</v>
      </c>
      <c r="F19" s="229"/>
      <c r="G19" s="194"/>
      <c r="H19" s="229"/>
      <c r="I19" s="229"/>
      <c r="J19" s="229"/>
      <c r="K19" s="229"/>
      <c r="L19" s="229"/>
      <c r="M19" s="229"/>
      <c r="N19" s="229"/>
      <c r="O19" s="249"/>
      <c r="Q19" s="278"/>
      <c r="R19" s="229"/>
      <c r="S19" s="229"/>
      <c r="T19" s="249"/>
      <c r="AK19" s="571"/>
    </row>
    <row r="20" spans="1:42" s="1" customFormat="1" ht="14.9" customHeight="1" x14ac:dyDescent="0.35">
      <c r="A20" s="673" t="s">
        <v>73</v>
      </c>
      <c r="B20" s="230" t="s">
        <v>74</v>
      </c>
      <c r="C20" s="230"/>
      <c r="D20" s="230"/>
      <c r="E20" s="230">
        <f t="shared" ref="E20:E26" si="1">COUNTA(Q20:S20)</f>
        <v>0</v>
      </c>
      <c r="F20" s="230"/>
      <c r="G20" s="190"/>
      <c r="H20" s="230">
        <v>0.25</v>
      </c>
      <c r="I20" s="230">
        <v>2</v>
      </c>
      <c r="J20" s="230" t="s">
        <v>184</v>
      </c>
      <c r="K20" s="230">
        <v>0</v>
      </c>
      <c r="L20" s="230">
        <v>0.5</v>
      </c>
      <c r="M20" s="230" t="s">
        <v>184</v>
      </c>
      <c r="N20" s="230">
        <v>0</v>
      </c>
      <c r="O20" s="250">
        <v>0</v>
      </c>
      <c r="Q20" s="279"/>
      <c r="R20" s="230"/>
      <c r="S20" s="230"/>
      <c r="T20" s="250">
        <v>0.2</v>
      </c>
    </row>
    <row r="21" spans="1:42" s="1" customFormat="1" ht="14.9" customHeight="1" x14ac:dyDescent="0.35">
      <c r="A21" s="674"/>
      <c r="B21" s="233" t="s">
        <v>75</v>
      </c>
      <c r="C21" s="233"/>
      <c r="D21" s="233"/>
      <c r="E21" s="233">
        <f t="shared" si="1"/>
        <v>0</v>
      </c>
      <c r="F21" s="233"/>
      <c r="G21" s="191"/>
      <c r="H21" s="233">
        <v>0.25</v>
      </c>
      <c r="I21" s="233">
        <v>2</v>
      </c>
      <c r="J21" s="233" t="s">
        <v>184</v>
      </c>
      <c r="K21" s="233">
        <v>0</v>
      </c>
      <c r="L21" s="233">
        <v>0.5</v>
      </c>
      <c r="M21" s="233" t="s">
        <v>184</v>
      </c>
      <c r="N21" s="233">
        <v>0</v>
      </c>
      <c r="O21" s="254">
        <v>0</v>
      </c>
      <c r="Q21" s="266"/>
      <c r="R21" s="233"/>
      <c r="S21" s="233"/>
      <c r="T21" s="254">
        <v>0.2</v>
      </c>
    </row>
    <row r="22" spans="1:42" s="1" customFormat="1" ht="14.9" customHeight="1" x14ac:dyDescent="0.35">
      <c r="A22" s="674"/>
      <c r="B22" s="231" t="s">
        <v>76</v>
      </c>
      <c r="C22" s="231"/>
      <c r="D22" s="231"/>
      <c r="E22" s="231">
        <f t="shared" si="1"/>
        <v>0</v>
      </c>
      <c r="F22" s="231"/>
      <c r="G22" s="191"/>
      <c r="H22" s="231"/>
      <c r="I22" s="231"/>
      <c r="J22" s="231"/>
      <c r="K22" s="231"/>
      <c r="L22" s="231"/>
      <c r="M22" s="231"/>
      <c r="N22" s="231"/>
      <c r="O22" s="251"/>
      <c r="Q22" s="265"/>
      <c r="R22" s="231"/>
      <c r="S22" s="231"/>
      <c r="T22" s="251"/>
    </row>
    <row r="23" spans="1:42" s="1" customFormat="1" ht="14.9" customHeight="1" x14ac:dyDescent="0.35">
      <c r="A23" s="674"/>
      <c r="B23" s="233" t="s">
        <v>77</v>
      </c>
      <c r="C23" s="233"/>
      <c r="D23" s="233"/>
      <c r="E23" s="233">
        <f t="shared" si="1"/>
        <v>0</v>
      </c>
      <c r="F23" s="233"/>
      <c r="G23" s="191"/>
      <c r="H23" s="233"/>
      <c r="I23" s="233"/>
      <c r="J23" s="233"/>
      <c r="K23" s="233"/>
      <c r="L23" s="233"/>
      <c r="M23" s="233"/>
      <c r="N23" s="233"/>
      <c r="O23" s="254"/>
      <c r="Q23" s="266"/>
      <c r="R23" s="233"/>
      <c r="S23" s="233"/>
      <c r="T23" s="254"/>
    </row>
    <row r="24" spans="1:42" s="1" customFormat="1" ht="14.9" customHeight="1" x14ac:dyDescent="0.35">
      <c r="A24" s="674"/>
      <c r="B24" s="231" t="s">
        <v>78</v>
      </c>
      <c r="C24" s="231"/>
      <c r="D24" s="231"/>
      <c r="E24" s="231">
        <f t="shared" si="1"/>
        <v>1</v>
      </c>
      <c r="F24" s="231">
        <v>1440</v>
      </c>
      <c r="G24" s="191"/>
      <c r="H24" s="231">
        <v>0</v>
      </c>
      <c r="I24" s="231">
        <v>30</v>
      </c>
      <c r="J24" s="252" t="s">
        <v>186</v>
      </c>
      <c r="K24" s="231">
        <v>3</v>
      </c>
      <c r="L24" s="231">
        <v>1</v>
      </c>
      <c r="M24" s="231" t="s">
        <v>184</v>
      </c>
      <c r="N24" s="231">
        <v>0</v>
      </c>
      <c r="O24" s="251">
        <v>0</v>
      </c>
      <c r="Q24" s="265" t="s">
        <v>192</v>
      </c>
      <c r="R24" s="231"/>
      <c r="S24" s="231"/>
      <c r="T24" s="251">
        <v>0</v>
      </c>
      <c r="V24" s="83">
        <v>100</v>
      </c>
      <c r="W24" s="84">
        <v>20</v>
      </c>
      <c r="X24" s="84">
        <v>5</v>
      </c>
      <c r="Y24" s="84">
        <v>10</v>
      </c>
      <c r="Z24" s="84">
        <v>0.1</v>
      </c>
      <c r="AA24" s="83">
        <v>100</v>
      </c>
      <c r="AB24" s="84">
        <v>15</v>
      </c>
      <c r="AC24" s="84">
        <v>5</v>
      </c>
      <c r="AD24" s="84">
        <v>15</v>
      </c>
      <c r="AE24" s="85">
        <v>0.1</v>
      </c>
      <c r="AF24" s="84">
        <v>100</v>
      </c>
      <c r="AG24" s="84">
        <v>10</v>
      </c>
      <c r="AH24" s="84">
        <v>5</v>
      </c>
      <c r="AI24" s="84">
        <v>20</v>
      </c>
      <c r="AJ24" s="84">
        <v>0.1</v>
      </c>
      <c r="AK24" s="572" t="s">
        <v>496</v>
      </c>
      <c r="AL24" s="86" t="s">
        <v>193</v>
      </c>
      <c r="AM24" s="86" t="s">
        <v>497</v>
      </c>
      <c r="AN24" s="86" t="s">
        <v>193</v>
      </c>
      <c r="AO24" s="86" t="s">
        <v>498</v>
      </c>
      <c r="AP24" s="573" t="s">
        <v>499</v>
      </c>
    </row>
    <row r="25" spans="1:42" s="1" customFormat="1" ht="14.9" customHeight="1" x14ac:dyDescent="0.35">
      <c r="A25" s="674"/>
      <c r="B25" s="233" t="s">
        <v>79</v>
      </c>
      <c r="C25" s="233"/>
      <c r="D25" s="233"/>
      <c r="E25" s="233">
        <f>COUNTA(Q25:S25)</f>
        <v>1</v>
      </c>
      <c r="F25" s="233">
        <v>1440</v>
      </c>
      <c r="G25" s="191"/>
      <c r="H25" s="233">
        <v>0</v>
      </c>
      <c r="I25" s="233">
        <v>30</v>
      </c>
      <c r="J25" s="233" t="s">
        <v>186</v>
      </c>
      <c r="K25" s="233">
        <v>3</v>
      </c>
      <c r="L25" s="233">
        <v>1</v>
      </c>
      <c r="M25" s="233" t="s">
        <v>184</v>
      </c>
      <c r="N25" s="233">
        <v>0</v>
      </c>
      <c r="O25" s="254">
        <v>0</v>
      </c>
      <c r="Q25" s="266" t="s">
        <v>192</v>
      </c>
      <c r="R25" s="233"/>
      <c r="S25" s="233"/>
      <c r="T25" s="254"/>
      <c r="V25" s="87">
        <v>100</v>
      </c>
      <c r="W25" s="88">
        <v>20</v>
      </c>
      <c r="X25" s="88">
        <v>5</v>
      </c>
      <c r="Y25" s="88">
        <v>10</v>
      </c>
      <c r="Z25" s="88">
        <v>0.1</v>
      </c>
      <c r="AA25" s="87">
        <v>100</v>
      </c>
      <c r="AB25" s="88">
        <v>15</v>
      </c>
      <c r="AC25" s="88">
        <v>5</v>
      </c>
      <c r="AD25" s="88">
        <v>15</v>
      </c>
      <c r="AE25" s="89">
        <v>0.1</v>
      </c>
      <c r="AF25" s="88">
        <v>100</v>
      </c>
      <c r="AG25" s="88">
        <v>10</v>
      </c>
      <c r="AH25" s="88">
        <v>5</v>
      </c>
      <c r="AI25" s="88">
        <v>20</v>
      </c>
      <c r="AJ25" s="88">
        <v>0.1</v>
      </c>
      <c r="AK25" s="87" t="s">
        <v>496</v>
      </c>
      <c r="AL25" s="88" t="s">
        <v>193</v>
      </c>
      <c r="AM25" s="88" t="s">
        <v>497</v>
      </c>
      <c r="AN25" s="88" t="s">
        <v>193</v>
      </c>
      <c r="AO25" s="88" t="s">
        <v>498</v>
      </c>
      <c r="AP25" s="89" t="s">
        <v>499</v>
      </c>
    </row>
    <row r="26" spans="1:42" s="1" customFormat="1" ht="14.9" customHeight="1" thickBot="1" x14ac:dyDescent="0.4">
      <c r="A26" s="674"/>
      <c r="B26" s="232"/>
      <c r="C26" s="232"/>
      <c r="D26" s="232"/>
      <c r="E26" s="231">
        <f t="shared" si="1"/>
        <v>0</v>
      </c>
      <c r="F26" s="232"/>
      <c r="G26" s="191"/>
      <c r="H26" s="232"/>
      <c r="I26" s="232"/>
      <c r="J26" s="232"/>
      <c r="K26" s="232"/>
      <c r="L26" s="232"/>
      <c r="M26" s="232"/>
      <c r="N26" s="232"/>
      <c r="O26" s="253"/>
      <c r="Q26" s="280"/>
      <c r="R26" s="281"/>
      <c r="S26" s="281"/>
      <c r="T26" s="282"/>
    </row>
    <row r="27" spans="1:42" s="1" customFormat="1" ht="14.9" customHeight="1" x14ac:dyDescent="0.35">
      <c r="A27" s="664" t="s">
        <v>80</v>
      </c>
      <c r="B27" s="234" t="s">
        <v>81</v>
      </c>
      <c r="C27" s="234"/>
      <c r="D27" s="234"/>
      <c r="E27" s="234">
        <f>COUNTA(Q27:S27)</f>
        <v>0</v>
      </c>
      <c r="F27" s="235"/>
      <c r="G27" s="190"/>
      <c r="H27" s="234"/>
      <c r="I27" s="234"/>
      <c r="J27" s="234"/>
      <c r="K27" s="234"/>
      <c r="L27" s="234"/>
      <c r="M27" s="234"/>
      <c r="N27" s="234">
        <v>0</v>
      </c>
      <c r="O27" s="235"/>
      <c r="Q27" s="283"/>
      <c r="R27" s="234"/>
      <c r="S27" s="234"/>
      <c r="T27" s="235"/>
    </row>
    <row r="28" spans="1:42" s="1" customFormat="1" ht="14.9" customHeight="1" x14ac:dyDescent="0.35">
      <c r="A28" s="665"/>
      <c r="B28" s="238" t="s">
        <v>82</v>
      </c>
      <c r="C28" s="238"/>
      <c r="D28" s="238"/>
      <c r="E28" s="238">
        <f>COUNTA(Q32:S32)</f>
        <v>0</v>
      </c>
      <c r="F28" s="239"/>
      <c r="G28" s="191"/>
      <c r="H28" s="238"/>
      <c r="I28" s="238"/>
      <c r="J28" s="238"/>
      <c r="K28" s="238"/>
      <c r="L28" s="238"/>
      <c r="M28" s="238"/>
      <c r="N28" s="238">
        <v>0</v>
      </c>
      <c r="O28" s="239"/>
      <c r="Q28" s="268"/>
      <c r="R28" s="238"/>
      <c r="S28" s="238"/>
      <c r="T28" s="239"/>
    </row>
    <row r="29" spans="1:42" s="1" customFormat="1" ht="14.9" customHeight="1" x14ac:dyDescent="0.35">
      <c r="A29" s="665"/>
      <c r="B29" s="236"/>
      <c r="C29" s="236"/>
      <c r="D29" s="236"/>
      <c r="E29" s="236">
        <f t="shared" ref="E29" si="2">COUNTA(Q29:S29)</f>
        <v>0</v>
      </c>
      <c r="F29" s="237"/>
      <c r="G29" s="191"/>
      <c r="H29" s="236"/>
      <c r="I29" s="236"/>
      <c r="J29" s="236"/>
      <c r="K29" s="236"/>
      <c r="L29" s="236"/>
      <c r="M29" s="236"/>
      <c r="N29" s="236"/>
      <c r="O29" s="237"/>
      <c r="Q29" s="267"/>
      <c r="R29" s="236"/>
      <c r="S29" s="236"/>
      <c r="T29" s="237"/>
    </row>
    <row r="30" spans="1:42" s="1" customFormat="1" ht="14.9" customHeight="1" x14ac:dyDescent="0.35">
      <c r="A30" s="665"/>
      <c r="B30" s="238"/>
      <c r="C30" s="238"/>
      <c r="D30" s="238"/>
      <c r="E30" s="238">
        <f t="shared" ref="E30" si="3">COUNTA(Q34:S34)</f>
        <v>0</v>
      </c>
      <c r="F30" s="239"/>
      <c r="G30" s="191"/>
      <c r="H30" s="238"/>
      <c r="I30" s="238"/>
      <c r="J30" s="238"/>
      <c r="K30" s="238"/>
      <c r="L30" s="238"/>
      <c r="M30" s="238"/>
      <c r="N30" s="238"/>
      <c r="O30" s="239"/>
      <c r="Q30" s="268"/>
      <c r="R30" s="238"/>
      <c r="S30" s="238"/>
      <c r="T30" s="239"/>
    </row>
    <row r="31" spans="1:42" s="1" customFormat="1" ht="14.9" customHeight="1" x14ac:dyDescent="0.35">
      <c r="A31" s="665"/>
      <c r="B31" s="236"/>
      <c r="C31" s="236"/>
      <c r="D31" s="236"/>
      <c r="E31" s="236">
        <f t="shared" ref="E31" si="4">COUNTA(Q31:S31)</f>
        <v>0</v>
      </c>
      <c r="F31" s="237"/>
      <c r="G31" s="191"/>
      <c r="H31" s="236"/>
      <c r="I31" s="236"/>
      <c r="J31" s="236"/>
      <c r="K31" s="236"/>
      <c r="L31" s="236"/>
      <c r="M31" s="236"/>
      <c r="N31" s="236"/>
      <c r="O31" s="237"/>
      <c r="Q31" s="267"/>
      <c r="R31" s="236"/>
      <c r="S31" s="236"/>
      <c r="T31" s="237"/>
    </row>
    <row r="32" spans="1:42" s="1" customFormat="1" ht="15" customHeight="1" thickBot="1" x14ac:dyDescent="0.4">
      <c r="A32" s="666"/>
      <c r="B32" s="240"/>
      <c r="C32" s="240"/>
      <c r="D32" s="240"/>
      <c r="E32" s="240">
        <f t="shared" ref="E32" si="5">COUNTA(Q36:S36)</f>
        <v>0</v>
      </c>
      <c r="F32" s="241"/>
      <c r="G32" s="194"/>
      <c r="H32" s="240"/>
      <c r="I32" s="240"/>
      <c r="J32" s="240"/>
      <c r="K32" s="240"/>
      <c r="L32" s="240"/>
      <c r="M32" s="240"/>
      <c r="N32" s="240"/>
      <c r="O32" s="241"/>
      <c r="Q32" s="269"/>
      <c r="R32" s="240"/>
      <c r="S32" s="240"/>
      <c r="T32" s="241"/>
    </row>
    <row r="33" spans="1:43" ht="15" customHeight="1" x14ac:dyDescent="0.35">
      <c r="A33" s="120"/>
      <c r="B33" s="120"/>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c r="AB33" s="120"/>
      <c r="AC33" s="120"/>
      <c r="AD33" s="120"/>
      <c r="AE33" s="120"/>
      <c r="AF33" s="120"/>
      <c r="AG33" s="120"/>
      <c r="AH33" s="120"/>
      <c r="AI33" s="120"/>
      <c r="AJ33" s="120"/>
      <c r="AK33" s="120"/>
      <c r="AL33" s="120"/>
      <c r="AM33" s="120"/>
      <c r="AN33" s="120"/>
      <c r="AO33" s="120"/>
      <c r="AP33" s="120"/>
      <c r="AQ33" s="120"/>
    </row>
    <row r="34" spans="1:43" ht="14.5" x14ac:dyDescent="0.35">
      <c r="B34" s="41"/>
    </row>
    <row r="35" spans="1:43" ht="15" customHeight="1" x14ac:dyDescent="0.35">
      <c r="A35" s="4"/>
    </row>
    <row r="36" spans="1:43" ht="29" x14ac:dyDescent="0.35">
      <c r="A36" s="179"/>
      <c r="B36" s="70" t="s">
        <v>56</v>
      </c>
      <c r="C36" s="70" t="s">
        <v>57</v>
      </c>
      <c r="D36" s="70" t="s">
        <v>58</v>
      </c>
      <c r="E36" s="71" t="s">
        <v>59</v>
      </c>
    </row>
    <row r="37" spans="1:43" ht="15" customHeight="1" thickBot="1" x14ac:dyDescent="0.4">
      <c r="E37" s="5"/>
    </row>
    <row r="38" spans="1:43" ht="15" customHeight="1" x14ac:dyDescent="0.35">
      <c r="A38" s="597" t="s">
        <v>60</v>
      </c>
      <c r="B38" s="255" t="s">
        <v>61</v>
      </c>
      <c r="C38" s="212"/>
      <c r="D38" s="212"/>
      <c r="E38" s="256"/>
    </row>
    <row r="39" spans="1:43" ht="15" customHeight="1" x14ac:dyDescent="0.35">
      <c r="A39" s="598"/>
      <c r="B39" s="288" t="s">
        <v>62</v>
      </c>
      <c r="C39" s="214"/>
      <c r="D39" s="214"/>
      <c r="E39" s="289"/>
    </row>
    <row r="40" spans="1:43" ht="15" customHeight="1" x14ac:dyDescent="0.35">
      <c r="A40" s="598"/>
      <c r="B40" s="259" t="s">
        <v>63</v>
      </c>
      <c r="C40" s="218"/>
      <c r="D40" s="218"/>
      <c r="E40" s="290"/>
    </row>
    <row r="41" spans="1:43" ht="15" customHeight="1" thickBot="1" x14ac:dyDescent="0.4">
      <c r="A41" s="599"/>
      <c r="B41" s="291"/>
      <c r="C41" s="216"/>
      <c r="D41" s="216"/>
      <c r="E41" s="292"/>
    </row>
    <row r="42" spans="1:43" ht="15" customHeight="1" x14ac:dyDescent="0.35">
      <c r="A42" s="600" t="s">
        <v>64</v>
      </c>
      <c r="B42" s="275" t="s">
        <v>65</v>
      </c>
      <c r="C42" s="220"/>
      <c r="D42" s="220"/>
      <c r="E42" s="242"/>
    </row>
    <row r="43" spans="1:43" ht="15" customHeight="1" x14ac:dyDescent="0.35">
      <c r="A43" s="601"/>
      <c r="B43" s="262" t="s">
        <v>66</v>
      </c>
      <c r="C43" s="223"/>
      <c r="D43" s="223"/>
      <c r="E43" s="245"/>
    </row>
    <row r="44" spans="1:43" ht="15" customHeight="1" x14ac:dyDescent="0.35">
      <c r="A44" s="601"/>
      <c r="B44" s="261" t="s">
        <v>67</v>
      </c>
      <c r="C44" s="221"/>
      <c r="D44" s="221"/>
      <c r="E44" s="243"/>
    </row>
    <row r="45" spans="1:43" ht="15" customHeight="1" x14ac:dyDescent="0.35">
      <c r="A45" s="601"/>
      <c r="B45" s="262" t="s">
        <v>68</v>
      </c>
      <c r="C45" s="223"/>
      <c r="D45" s="223"/>
      <c r="E45" s="245"/>
    </row>
    <row r="46" spans="1:43" ht="15" customHeight="1" thickBot="1" x14ac:dyDescent="0.4">
      <c r="A46" s="602"/>
      <c r="B46" s="276"/>
      <c r="C46" s="222"/>
      <c r="D46" s="222"/>
      <c r="E46" s="244"/>
    </row>
    <row r="47" spans="1:43" ht="15" customHeight="1" x14ac:dyDescent="0.35">
      <c r="A47" s="603" t="s">
        <v>69</v>
      </c>
      <c r="B47" s="277" t="s">
        <v>70</v>
      </c>
      <c r="C47" s="224"/>
      <c r="D47" s="224"/>
      <c r="E47" s="246"/>
    </row>
    <row r="48" spans="1:43" ht="15" customHeight="1" x14ac:dyDescent="0.35">
      <c r="A48" s="604"/>
      <c r="B48" s="264" t="s">
        <v>71</v>
      </c>
      <c r="C48" s="227"/>
      <c r="D48" s="227"/>
      <c r="E48" s="248"/>
    </row>
    <row r="49" spans="1:5" ht="15" customHeight="1" x14ac:dyDescent="0.35">
      <c r="A49" s="604"/>
      <c r="B49" s="263" t="s">
        <v>72</v>
      </c>
      <c r="C49" s="226"/>
      <c r="D49" s="226"/>
      <c r="E49" s="247"/>
    </row>
    <row r="50" spans="1:5" ht="15" customHeight="1" thickBot="1" x14ac:dyDescent="0.4">
      <c r="A50" s="605"/>
      <c r="B50" s="278"/>
      <c r="C50" s="229"/>
      <c r="D50" s="229"/>
      <c r="E50" s="249"/>
    </row>
    <row r="51" spans="1:5" ht="15" customHeight="1" x14ac:dyDescent="0.35">
      <c r="A51" s="606" t="s">
        <v>73</v>
      </c>
      <c r="B51" s="279" t="s">
        <v>74</v>
      </c>
      <c r="C51" s="230"/>
      <c r="D51" s="230"/>
      <c r="E51" s="250"/>
    </row>
    <row r="52" spans="1:5" ht="15" customHeight="1" x14ac:dyDescent="0.35">
      <c r="A52" s="607"/>
      <c r="B52" s="266" t="s">
        <v>75</v>
      </c>
      <c r="C52" s="233"/>
      <c r="D52" s="233"/>
      <c r="E52" s="254"/>
    </row>
    <row r="53" spans="1:5" ht="15" customHeight="1" x14ac:dyDescent="0.35">
      <c r="A53" s="607"/>
      <c r="B53" s="265" t="s">
        <v>76</v>
      </c>
      <c r="C53" s="231"/>
      <c r="D53" s="231"/>
      <c r="E53" s="251"/>
    </row>
    <row r="54" spans="1:5" ht="15" customHeight="1" x14ac:dyDescent="0.35">
      <c r="A54" s="607"/>
      <c r="B54" s="266" t="s">
        <v>77</v>
      </c>
      <c r="C54" s="233"/>
      <c r="D54" s="233"/>
      <c r="E54" s="254"/>
    </row>
    <row r="55" spans="1:5" ht="15" customHeight="1" x14ac:dyDescent="0.35">
      <c r="A55" s="607"/>
      <c r="B55" s="265" t="s">
        <v>78</v>
      </c>
      <c r="C55" s="231"/>
      <c r="D55" s="231"/>
      <c r="E55" s="251"/>
    </row>
    <row r="56" spans="1:5" ht="15" customHeight="1" x14ac:dyDescent="0.35">
      <c r="A56" s="607"/>
      <c r="B56" s="266" t="s">
        <v>79</v>
      </c>
      <c r="C56" s="233"/>
      <c r="D56" s="233"/>
      <c r="E56" s="254"/>
    </row>
    <row r="57" spans="1:5" ht="15" customHeight="1" thickBot="1" x14ac:dyDescent="0.4">
      <c r="A57" s="608"/>
      <c r="B57" s="293"/>
      <c r="C57" s="232"/>
      <c r="D57" s="232"/>
      <c r="E57" s="253"/>
    </row>
    <row r="58" spans="1:5" ht="15" customHeight="1" x14ac:dyDescent="0.35">
      <c r="A58" s="609" t="s">
        <v>80</v>
      </c>
      <c r="B58" s="283" t="s">
        <v>81</v>
      </c>
      <c r="C58" s="234"/>
      <c r="D58" s="234"/>
      <c r="E58" s="235"/>
    </row>
    <row r="59" spans="1:5" ht="15" customHeight="1" x14ac:dyDescent="0.35">
      <c r="A59" s="610"/>
      <c r="B59" s="268" t="s">
        <v>82</v>
      </c>
      <c r="C59" s="238"/>
      <c r="D59" s="238"/>
      <c r="E59" s="239"/>
    </row>
    <row r="60" spans="1:5" ht="15" customHeight="1" x14ac:dyDescent="0.35">
      <c r="A60" s="610"/>
      <c r="B60" s="267"/>
      <c r="C60" s="236"/>
      <c r="D60" s="236"/>
      <c r="E60" s="237"/>
    </row>
    <row r="61" spans="1:5" ht="15" customHeight="1" x14ac:dyDescent="0.35">
      <c r="A61" s="610"/>
      <c r="B61" s="268"/>
      <c r="C61" s="238"/>
      <c r="D61" s="238"/>
      <c r="E61" s="239"/>
    </row>
    <row r="62" spans="1:5" ht="15" customHeight="1" x14ac:dyDescent="0.35">
      <c r="A62" s="610"/>
      <c r="B62" s="267"/>
      <c r="C62" s="236"/>
      <c r="D62" s="236"/>
      <c r="E62" s="237"/>
    </row>
    <row r="63" spans="1:5" ht="15" customHeight="1" thickBot="1" x14ac:dyDescent="0.4">
      <c r="A63" s="611"/>
      <c r="B63" s="269"/>
      <c r="C63" s="240"/>
      <c r="D63" s="240"/>
      <c r="E63" s="241"/>
    </row>
    <row r="66" spans="1:38" ht="15" customHeight="1" x14ac:dyDescent="0.35">
      <c r="A66" s="737" t="s">
        <v>130</v>
      </c>
      <c r="B66" s="737"/>
      <c r="I66" s="737" t="s">
        <v>138</v>
      </c>
      <c r="J66" s="737"/>
      <c r="Q66" s="737" t="s">
        <v>144</v>
      </c>
      <c r="R66" s="737"/>
      <c r="Y66" s="738" t="s">
        <v>147</v>
      </c>
      <c r="Z66" s="738"/>
      <c r="AG66" s="737" t="s">
        <v>148</v>
      </c>
      <c r="AH66" s="737"/>
    </row>
    <row r="67" spans="1:38" ht="15" customHeight="1" x14ac:dyDescent="0.35">
      <c r="A67" s="737"/>
      <c r="B67" s="737"/>
      <c r="I67" s="737"/>
      <c r="J67" s="737"/>
      <c r="Q67" s="737"/>
      <c r="R67" s="737"/>
      <c r="Y67" s="738"/>
      <c r="Z67" s="738"/>
      <c r="AG67" s="737"/>
      <c r="AH67" s="737"/>
    </row>
    <row r="70" spans="1:38" ht="15" customHeight="1" thickBot="1" x14ac:dyDescent="0.4"/>
    <row r="71" spans="1:38" ht="15" customHeight="1" x14ac:dyDescent="0.35">
      <c r="A71" s="122" t="s">
        <v>152</v>
      </c>
      <c r="B71" s="177"/>
      <c r="I71" s="122" t="s">
        <v>152</v>
      </c>
      <c r="J71" s="177"/>
      <c r="Q71" s="122" t="s">
        <v>152</v>
      </c>
      <c r="R71" s="177"/>
      <c r="Y71" s="122" t="s">
        <v>152</v>
      </c>
      <c r="Z71" s="177"/>
      <c r="AG71" s="122" t="s">
        <v>152</v>
      </c>
      <c r="AH71" s="177"/>
    </row>
    <row r="72" spans="1:38" ht="15" customHeight="1" x14ac:dyDescent="0.35">
      <c r="A72" s="123" t="s">
        <v>154</v>
      </c>
      <c r="B72" s="124"/>
      <c r="I72" s="123" t="s">
        <v>154</v>
      </c>
      <c r="J72" s="124"/>
      <c r="Q72" s="123" t="s">
        <v>154</v>
      </c>
      <c r="R72" s="124"/>
      <c r="Y72" s="123" t="s">
        <v>154</v>
      </c>
      <c r="Z72" s="124"/>
      <c r="AG72" s="123" t="s">
        <v>154</v>
      </c>
      <c r="AH72" s="124"/>
    </row>
    <row r="73" spans="1:38" ht="15" customHeight="1" thickBot="1" x14ac:dyDescent="0.4">
      <c r="A73" s="125" t="s">
        <v>156</v>
      </c>
      <c r="B73" s="126" t="s">
        <v>155</v>
      </c>
      <c r="I73" s="125" t="s">
        <v>156</v>
      </c>
      <c r="J73" s="126" t="s">
        <v>153</v>
      </c>
      <c r="Q73" s="125" t="s">
        <v>156</v>
      </c>
      <c r="R73" s="126" t="s">
        <v>157</v>
      </c>
      <c r="Y73" s="125" t="s">
        <v>156</v>
      </c>
      <c r="Z73" s="126" t="s">
        <v>157</v>
      </c>
      <c r="AG73" s="125" t="s">
        <v>156</v>
      </c>
      <c r="AH73" s="126" t="s">
        <v>157</v>
      </c>
    </row>
    <row r="74" spans="1:38" ht="15" customHeight="1" x14ac:dyDescent="0.35">
      <c r="A74" s="4"/>
      <c r="B74" s="4"/>
      <c r="C74" s="4"/>
      <c r="D74" s="4"/>
      <c r="E74" s="4"/>
      <c r="F74" s="4"/>
      <c r="I74" s="4"/>
      <c r="J74" s="4"/>
      <c r="K74" s="4"/>
      <c r="L74" s="4"/>
      <c r="M74" s="4"/>
      <c r="N74" s="4"/>
      <c r="Q74" s="4"/>
      <c r="R74" s="4"/>
      <c r="S74" s="4"/>
      <c r="T74" s="4"/>
      <c r="U74" s="4"/>
      <c r="V74" s="4"/>
      <c r="Y74" s="4"/>
      <c r="Z74" s="4"/>
      <c r="AA74" s="4"/>
      <c r="AB74" s="4"/>
      <c r="AC74" s="4"/>
      <c r="AD74" s="4"/>
      <c r="AG74" s="4"/>
      <c r="AH74" s="4"/>
      <c r="AI74" s="4"/>
      <c r="AJ74" s="4"/>
      <c r="AK74" s="4"/>
      <c r="AL74" s="4"/>
    </row>
    <row r="75" spans="1:38" ht="43.5" x14ac:dyDescent="0.35">
      <c r="A75" s="4"/>
      <c r="B75" s="69" t="s">
        <v>56</v>
      </c>
      <c r="C75" s="70" t="s">
        <v>57</v>
      </c>
      <c r="D75" s="70" t="s">
        <v>58</v>
      </c>
      <c r="E75" s="69" t="s">
        <v>164</v>
      </c>
      <c r="F75" s="71" t="s">
        <v>59</v>
      </c>
      <c r="I75" s="4"/>
      <c r="J75" s="69" t="s">
        <v>56</v>
      </c>
      <c r="K75" s="70" t="s">
        <v>57</v>
      </c>
      <c r="L75" s="70" t="s">
        <v>58</v>
      </c>
      <c r="M75" s="69" t="s">
        <v>164</v>
      </c>
      <c r="N75" s="71" t="s">
        <v>59</v>
      </c>
      <c r="Q75" s="4"/>
      <c r="R75" s="69" t="s">
        <v>56</v>
      </c>
      <c r="S75" s="70" t="s">
        <v>57</v>
      </c>
      <c r="T75" s="70" t="s">
        <v>58</v>
      </c>
      <c r="U75" s="69" t="s">
        <v>164</v>
      </c>
      <c r="V75" s="71" t="s">
        <v>59</v>
      </c>
      <c r="Y75" s="4"/>
      <c r="Z75" s="69" t="s">
        <v>56</v>
      </c>
      <c r="AA75" s="70" t="s">
        <v>57</v>
      </c>
      <c r="AB75" s="70" t="s">
        <v>58</v>
      </c>
      <c r="AC75" s="69" t="s">
        <v>164</v>
      </c>
      <c r="AD75" s="71" t="s">
        <v>59</v>
      </c>
      <c r="AG75" s="4"/>
      <c r="AH75" s="69" t="s">
        <v>56</v>
      </c>
      <c r="AI75" s="70" t="s">
        <v>57</v>
      </c>
      <c r="AJ75" s="70" t="s">
        <v>58</v>
      </c>
      <c r="AK75" s="69" t="s">
        <v>164</v>
      </c>
      <c r="AL75" s="71" t="s">
        <v>59</v>
      </c>
    </row>
    <row r="76" spans="1:38" ht="15" customHeight="1" thickBot="1" x14ac:dyDescent="0.4">
      <c r="F76" s="5"/>
      <c r="N76" s="5"/>
      <c r="V76" s="5"/>
      <c r="AD76" s="5"/>
      <c r="AL76" s="5"/>
    </row>
    <row r="77" spans="1:38" ht="15" customHeight="1" x14ac:dyDescent="0.35">
      <c r="A77" s="661" t="s">
        <v>60</v>
      </c>
      <c r="B77" s="255" t="s">
        <v>61</v>
      </c>
      <c r="C77" s="212">
        <v>1</v>
      </c>
      <c r="D77" s="212">
        <v>2</v>
      </c>
      <c r="E77" s="212">
        <f t="shared" ref="E77:E97" si="6">COUNTA(Q77:S77)</f>
        <v>3</v>
      </c>
      <c r="F77" s="212" cm="1">
        <f t="array" ref="F77">INDEX(CALCOLI!$R$12:$AC$12, ,_xlfn.XMATCH(B73,CALCOLI!$R$1:$AC$1,0))</f>
        <v>330</v>
      </c>
      <c r="I77" s="661" t="s">
        <v>60</v>
      </c>
      <c r="J77" s="255" t="s">
        <v>61</v>
      </c>
      <c r="K77" s="212">
        <v>1</v>
      </c>
      <c r="L77" s="212">
        <v>2</v>
      </c>
      <c r="M77" s="256">
        <f t="shared" ref="M77:M97" si="7">COUNTA(Y77:AA77)</f>
        <v>3</v>
      </c>
      <c r="N77" s="256" cm="1">
        <f t="array" ref="N77">INDEX(CALCOLI!$R$12:$AC$12, ,_xlfn.XMATCH(J73,CALCOLI!$R$1:$AC$1,0))</f>
        <v>330</v>
      </c>
      <c r="Q77" s="661" t="s">
        <v>60</v>
      </c>
      <c r="R77" s="255" t="s">
        <v>61</v>
      </c>
      <c r="S77" s="212">
        <v>1</v>
      </c>
      <c r="T77" s="212">
        <v>2</v>
      </c>
      <c r="U77" s="256">
        <f t="shared" ref="U77:U97" si="8">COUNTA(AG77:AI77)</f>
        <v>3</v>
      </c>
      <c r="V77" s="256" cm="1">
        <f t="array" ref="V77">INDEX(CALCOLI!$R$12:$AC$12, ,_xlfn.XMATCH(R73,CALCOLI!$R$1:$AC$1,0))</f>
        <v>330</v>
      </c>
      <c r="Y77" s="661" t="s">
        <v>60</v>
      </c>
      <c r="Z77" s="255" t="s">
        <v>61</v>
      </c>
      <c r="AA77" s="212">
        <v>1</v>
      </c>
      <c r="AB77" s="212">
        <v>2</v>
      </c>
      <c r="AC77" s="256">
        <f>COUNTA(AO77:AQ77)</f>
        <v>0</v>
      </c>
      <c r="AD77" s="256" cm="1">
        <f t="array" ref="AD77">INDEX(CALCOLI!$R$12:$AC$12, ,_xlfn.XMATCH(Z73,CALCOLI!$R$1:$AC$1,0))</f>
        <v>330</v>
      </c>
      <c r="AG77" s="661" t="s">
        <v>60</v>
      </c>
      <c r="AH77" s="255" t="s">
        <v>61</v>
      </c>
      <c r="AI77" s="212">
        <v>1</v>
      </c>
      <c r="AJ77" s="212">
        <v>2</v>
      </c>
      <c r="AK77" s="256">
        <f t="shared" ref="AK77:AK97" si="9">COUNTA(AW77:AY77)</f>
        <v>0</v>
      </c>
      <c r="AL77" s="256" cm="1">
        <f t="array" ref="AL77">INDEX(CALCOLI!$R$12:$AC$12, ,_xlfn.XMATCH(AH73,CALCOLI!$R$1:$AC$1,0))</f>
        <v>330</v>
      </c>
    </row>
    <row r="78" spans="1:38" ht="15" customHeight="1" x14ac:dyDescent="0.35">
      <c r="A78" s="662"/>
      <c r="B78" s="288" t="s">
        <v>62</v>
      </c>
      <c r="C78" s="214"/>
      <c r="D78" s="214"/>
      <c r="E78" s="214">
        <f t="shared" si="6"/>
        <v>2</v>
      </c>
      <c r="F78" s="214" cm="1">
        <f t="array" ref="F78">INDEX(CALCOLI!$R$12:$AC$12, ,_xlfn.XMATCH(B73,CALCOLI!$R$1:$AC$1,0))</f>
        <v>330</v>
      </c>
      <c r="I78" s="662"/>
      <c r="J78" s="288" t="s">
        <v>62</v>
      </c>
      <c r="K78" s="214">
        <v>1</v>
      </c>
      <c r="L78" s="214">
        <v>12</v>
      </c>
      <c r="M78" s="289">
        <f t="shared" si="7"/>
        <v>2</v>
      </c>
      <c r="N78" s="289" cm="1">
        <f t="array" ref="N78">INDEX(CALCOLI!$R$12:$AC$12, ,_xlfn.XMATCH(J73,CALCOLI!$R$1:$AC$1,0))</f>
        <v>330</v>
      </c>
      <c r="Q78" s="662"/>
      <c r="R78" s="288" t="s">
        <v>62</v>
      </c>
      <c r="S78" s="214">
        <v>1</v>
      </c>
      <c r="T78" s="214">
        <v>12</v>
      </c>
      <c r="U78" s="289">
        <f t="shared" si="8"/>
        <v>2</v>
      </c>
      <c r="V78" s="289" cm="1">
        <f t="array" ref="V78">INDEX(CALCOLI!$R$12:$AC$12, ,_xlfn.XMATCH(R73,CALCOLI!$R$1:$AC$1,0))</f>
        <v>330</v>
      </c>
      <c r="Y78" s="662"/>
      <c r="Z78" s="288" t="s">
        <v>62</v>
      </c>
      <c r="AA78" s="214">
        <v>1</v>
      </c>
      <c r="AB78" s="214">
        <v>12</v>
      </c>
      <c r="AC78" s="289">
        <f>COUNTA(AO78:AQ78)</f>
        <v>0</v>
      </c>
      <c r="AD78" s="289" cm="1">
        <f t="array" ref="AD78">INDEX(CALCOLI!$R$12:$AC$12, ,_xlfn.XMATCH(Z73,CALCOLI!$R$1:$AC$1,0))</f>
        <v>330</v>
      </c>
      <c r="AG78" s="662"/>
      <c r="AH78" s="288" t="s">
        <v>62</v>
      </c>
      <c r="AI78" s="214">
        <v>1</v>
      </c>
      <c r="AJ78" s="214">
        <v>12</v>
      </c>
      <c r="AK78" s="289">
        <f t="shared" si="9"/>
        <v>0</v>
      </c>
      <c r="AL78" s="289" cm="1">
        <f t="array" ref="AL78">INDEX(CALCOLI!$R$12:$AC$12, ,_xlfn.XMATCH(AH73,CALCOLI!$R$1:$AC$1,0))</f>
        <v>330</v>
      </c>
    </row>
    <row r="79" spans="1:38" ht="15" customHeight="1" x14ac:dyDescent="0.35">
      <c r="A79" s="662"/>
      <c r="B79" s="259" t="s">
        <v>63</v>
      </c>
      <c r="C79" s="218"/>
      <c r="D79" s="218"/>
      <c r="E79" s="218">
        <f t="shared" si="6"/>
        <v>1</v>
      </c>
      <c r="F79" s="218" cm="1">
        <f t="array" ref="F79">INDEX(CALCOLI!$R$20:$AC$20, ,_xlfn.XMATCH(B73,CALCOLI!$R$1:$AC$1,0))</f>
        <v>689</v>
      </c>
      <c r="I79" s="662"/>
      <c r="J79" s="259" t="s">
        <v>63</v>
      </c>
      <c r="K79" s="218"/>
      <c r="L79" s="218"/>
      <c r="M79" s="290">
        <f t="shared" si="7"/>
        <v>1</v>
      </c>
      <c r="N79" s="290" cm="1">
        <f t="array" ref="N79">INDEX(CALCOLI!$R$20:$AC$20, ,_xlfn.XMATCH(J73,CALCOLI!$R$1:$AC$1,0))</f>
        <v>671</v>
      </c>
      <c r="Q79" s="662"/>
      <c r="R79" s="259" t="s">
        <v>63</v>
      </c>
      <c r="S79" s="218"/>
      <c r="T79" s="218"/>
      <c r="U79" s="290">
        <f t="shared" si="8"/>
        <v>1</v>
      </c>
      <c r="V79" s="290" cm="1">
        <f t="array" ref="V79">INDEX(CALCOLI!$R$20:$AC$20, ,_xlfn.XMATCH(R73,CALCOLI!$R$1:$AC$1,0))</f>
        <v>740</v>
      </c>
      <c r="Y79" s="662"/>
      <c r="Z79" s="259" t="s">
        <v>63</v>
      </c>
      <c r="AA79" s="218"/>
      <c r="AB79" s="218"/>
      <c r="AC79" s="290">
        <f>COUNTA(AO79:AQ79)</f>
        <v>0</v>
      </c>
      <c r="AD79" s="290" cm="1">
        <f t="array" ref="AD79">INDEX(CALCOLI!$R$20:$AC$20, ,_xlfn.XMATCH(Z73,CALCOLI!$R$1:$AC$1,0))</f>
        <v>740</v>
      </c>
      <c r="AG79" s="662"/>
      <c r="AH79" s="259" t="s">
        <v>63</v>
      </c>
      <c r="AI79" s="218"/>
      <c r="AJ79" s="218"/>
      <c r="AK79" s="290">
        <f t="shared" si="9"/>
        <v>0</v>
      </c>
      <c r="AL79" s="290" cm="1">
        <f t="array" ref="AL79">INDEX(CALCOLI!$R$20:$AC$20, ,_xlfn.XMATCH(AH73,CALCOLI!$R$1:$AC$1,0))</f>
        <v>740</v>
      </c>
    </row>
    <row r="80" spans="1:38" ht="15" customHeight="1" thickBot="1" x14ac:dyDescent="0.4">
      <c r="A80" s="663"/>
      <c r="B80" s="291"/>
      <c r="C80" s="216"/>
      <c r="D80" s="216"/>
      <c r="E80" s="216">
        <f t="shared" si="6"/>
        <v>0</v>
      </c>
      <c r="F80" s="216"/>
      <c r="I80" s="663"/>
      <c r="J80" s="291"/>
      <c r="K80" s="216"/>
      <c r="L80" s="216"/>
      <c r="M80" s="292">
        <f t="shared" si="7"/>
        <v>0</v>
      </c>
      <c r="N80" s="292"/>
      <c r="Q80" s="663"/>
      <c r="R80" s="291"/>
      <c r="S80" s="216"/>
      <c r="T80" s="216"/>
      <c r="U80" s="292">
        <f t="shared" si="8"/>
        <v>0</v>
      </c>
      <c r="V80" s="292"/>
      <c r="Y80" s="663"/>
      <c r="Z80" s="291"/>
      <c r="AA80" s="216"/>
      <c r="AB80" s="216"/>
      <c r="AC80" s="292">
        <f>COUNTA(AO80:AQ80)</f>
        <v>0</v>
      </c>
      <c r="AD80" s="292"/>
      <c r="AG80" s="663"/>
      <c r="AH80" s="291"/>
      <c r="AI80" s="216"/>
      <c r="AJ80" s="216"/>
      <c r="AK80" s="292">
        <f t="shared" si="9"/>
        <v>0</v>
      </c>
      <c r="AL80" s="292"/>
    </row>
    <row r="81" spans="1:38" ht="15" customHeight="1" x14ac:dyDescent="0.35">
      <c r="A81" s="667" t="s">
        <v>64</v>
      </c>
      <c r="B81" s="275" t="s">
        <v>65</v>
      </c>
      <c r="C81" s="220">
        <v>1</v>
      </c>
      <c r="D81" s="220">
        <v>2</v>
      </c>
      <c r="E81" s="220">
        <f t="shared" si="6"/>
        <v>3</v>
      </c>
      <c r="F81" s="220">
        <v>120</v>
      </c>
      <c r="I81" s="667" t="s">
        <v>64</v>
      </c>
      <c r="J81" s="275" t="s">
        <v>65</v>
      </c>
      <c r="K81" s="220">
        <v>1</v>
      </c>
      <c r="L81" s="220">
        <v>2</v>
      </c>
      <c r="M81" s="242">
        <f t="shared" si="7"/>
        <v>3</v>
      </c>
      <c r="N81" s="242">
        <v>240</v>
      </c>
      <c r="Q81" s="667" t="s">
        <v>64</v>
      </c>
      <c r="R81" s="275" t="s">
        <v>65</v>
      </c>
      <c r="S81" s="220">
        <v>1</v>
      </c>
      <c r="T81" s="220">
        <v>2</v>
      </c>
      <c r="U81" s="242">
        <f t="shared" si="8"/>
        <v>3</v>
      </c>
      <c r="V81" s="242">
        <v>240</v>
      </c>
      <c r="Y81" s="667" t="s">
        <v>64</v>
      </c>
      <c r="Z81" s="275" t="s">
        <v>65</v>
      </c>
      <c r="AA81" s="220">
        <v>1</v>
      </c>
      <c r="AB81" s="220">
        <v>2</v>
      </c>
      <c r="AC81" s="242">
        <f t="shared" ref="AC81:AC83" si="10">COUNTA(AO81:AQ81)</f>
        <v>0</v>
      </c>
      <c r="AD81" s="242">
        <v>240</v>
      </c>
      <c r="AG81" s="667" t="s">
        <v>64</v>
      </c>
      <c r="AH81" s="275" t="s">
        <v>65</v>
      </c>
      <c r="AI81" s="220">
        <v>1</v>
      </c>
      <c r="AJ81" s="220">
        <v>2</v>
      </c>
      <c r="AK81" s="242">
        <f t="shared" si="9"/>
        <v>0</v>
      </c>
      <c r="AL81" s="242">
        <v>240</v>
      </c>
    </row>
    <row r="82" spans="1:38" ht="15" customHeight="1" x14ac:dyDescent="0.35">
      <c r="A82" s="668"/>
      <c r="B82" s="262" t="s">
        <v>66</v>
      </c>
      <c r="C82" s="223">
        <v>1</v>
      </c>
      <c r="D82" s="223">
        <v>7</v>
      </c>
      <c r="E82" s="223">
        <f t="shared" si="6"/>
        <v>2</v>
      </c>
      <c r="F82" s="223">
        <v>120</v>
      </c>
      <c r="I82" s="668"/>
      <c r="J82" s="262" t="s">
        <v>66</v>
      </c>
      <c r="K82" s="223">
        <v>1</v>
      </c>
      <c r="L82" s="223">
        <v>7</v>
      </c>
      <c r="M82" s="245">
        <f t="shared" si="7"/>
        <v>2</v>
      </c>
      <c r="N82" s="245">
        <v>240</v>
      </c>
      <c r="Q82" s="668"/>
      <c r="R82" s="262" t="s">
        <v>66</v>
      </c>
      <c r="S82" s="223">
        <v>1</v>
      </c>
      <c r="T82" s="223">
        <v>7</v>
      </c>
      <c r="U82" s="245">
        <f t="shared" si="8"/>
        <v>2</v>
      </c>
      <c r="V82" s="245">
        <v>240</v>
      </c>
      <c r="Y82" s="668"/>
      <c r="Z82" s="262" t="s">
        <v>66</v>
      </c>
      <c r="AA82" s="223">
        <v>1</v>
      </c>
      <c r="AB82" s="223">
        <v>7</v>
      </c>
      <c r="AC82" s="245">
        <f t="shared" si="10"/>
        <v>0</v>
      </c>
      <c r="AD82" s="245">
        <v>240</v>
      </c>
      <c r="AG82" s="668"/>
      <c r="AH82" s="262" t="s">
        <v>66</v>
      </c>
      <c r="AI82" s="223">
        <v>1</v>
      </c>
      <c r="AJ82" s="223">
        <v>7</v>
      </c>
      <c r="AK82" s="245">
        <f t="shared" si="9"/>
        <v>0</v>
      </c>
      <c r="AL82" s="245">
        <v>240</v>
      </c>
    </row>
    <row r="83" spans="1:38" ht="15" customHeight="1" x14ac:dyDescent="0.35">
      <c r="A83" s="668"/>
      <c r="B83" s="261" t="s">
        <v>67</v>
      </c>
      <c r="C83" s="221"/>
      <c r="D83" s="221"/>
      <c r="E83" s="221">
        <f t="shared" si="6"/>
        <v>2</v>
      </c>
      <c r="F83" s="221"/>
      <c r="I83" s="668"/>
      <c r="J83" s="261" t="s">
        <v>67</v>
      </c>
      <c r="K83" s="221">
        <v>1</v>
      </c>
      <c r="L83" s="221">
        <v>20</v>
      </c>
      <c r="M83" s="243">
        <f t="shared" si="7"/>
        <v>2</v>
      </c>
      <c r="N83" s="243">
        <v>120</v>
      </c>
      <c r="Q83" s="668"/>
      <c r="R83" s="261" t="s">
        <v>67</v>
      </c>
      <c r="S83" s="221">
        <v>1</v>
      </c>
      <c r="T83" s="221">
        <v>40</v>
      </c>
      <c r="U83" s="243">
        <f t="shared" si="8"/>
        <v>2</v>
      </c>
      <c r="V83" s="243">
        <v>120</v>
      </c>
      <c r="Y83" s="668"/>
      <c r="Z83" s="261" t="s">
        <v>67</v>
      </c>
      <c r="AA83" s="221">
        <v>1</v>
      </c>
      <c r="AB83" s="221">
        <v>40</v>
      </c>
      <c r="AC83" s="243">
        <f t="shared" si="10"/>
        <v>0</v>
      </c>
      <c r="AD83" s="243">
        <v>120</v>
      </c>
      <c r="AG83" s="668"/>
      <c r="AH83" s="261" t="s">
        <v>67</v>
      </c>
      <c r="AI83" s="221">
        <v>1</v>
      </c>
      <c r="AJ83" s="221">
        <v>40</v>
      </c>
      <c r="AK83" s="243">
        <f t="shared" si="9"/>
        <v>0</v>
      </c>
      <c r="AL83" s="243">
        <v>120</v>
      </c>
    </row>
    <row r="84" spans="1:38" ht="15" customHeight="1" x14ac:dyDescent="0.35">
      <c r="A84" s="668"/>
      <c r="B84" s="262" t="s">
        <v>68</v>
      </c>
      <c r="C84" s="223"/>
      <c r="D84" s="223"/>
      <c r="E84" s="223">
        <f t="shared" si="6"/>
        <v>1</v>
      </c>
      <c r="F84" s="223"/>
      <c r="I84" s="668"/>
      <c r="J84" s="262" t="s">
        <v>68</v>
      </c>
      <c r="K84" s="223"/>
      <c r="L84" s="223"/>
      <c r="M84" s="245">
        <f t="shared" si="7"/>
        <v>1</v>
      </c>
      <c r="N84" s="245"/>
      <c r="Q84" s="668"/>
      <c r="R84" s="262" t="s">
        <v>68</v>
      </c>
      <c r="S84" s="223"/>
      <c r="T84" s="223"/>
      <c r="U84" s="245">
        <f t="shared" si="8"/>
        <v>1</v>
      </c>
      <c r="V84" s="245"/>
      <c r="Y84" s="668"/>
      <c r="Z84" s="262" t="s">
        <v>68</v>
      </c>
      <c r="AA84" s="223"/>
      <c r="AB84" s="223"/>
      <c r="AC84" s="245">
        <f t="shared" ref="AC84:AC97" si="11">COUNTA(AO84:AQ84)</f>
        <v>0</v>
      </c>
      <c r="AD84" s="245"/>
      <c r="AG84" s="668"/>
      <c r="AH84" s="262" t="s">
        <v>68</v>
      </c>
      <c r="AI84" s="223"/>
      <c r="AJ84" s="223"/>
      <c r="AK84" s="245">
        <f t="shared" si="9"/>
        <v>0</v>
      </c>
      <c r="AL84" s="245"/>
    </row>
    <row r="85" spans="1:38" ht="15" customHeight="1" thickBot="1" x14ac:dyDescent="0.4">
      <c r="A85" s="669"/>
      <c r="B85" s="276"/>
      <c r="C85" s="222"/>
      <c r="D85" s="222"/>
      <c r="E85" s="222">
        <f t="shared" si="6"/>
        <v>0</v>
      </c>
      <c r="F85" s="222"/>
      <c r="I85" s="669"/>
      <c r="J85" s="276"/>
      <c r="K85" s="222"/>
      <c r="L85" s="222"/>
      <c r="M85" s="244">
        <f t="shared" si="7"/>
        <v>0</v>
      </c>
      <c r="N85" s="244"/>
      <c r="Q85" s="669"/>
      <c r="R85" s="276"/>
      <c r="S85" s="222"/>
      <c r="T85" s="222"/>
      <c r="U85" s="244">
        <f t="shared" si="8"/>
        <v>0</v>
      </c>
      <c r="V85" s="244"/>
      <c r="Y85" s="669"/>
      <c r="Z85" s="276"/>
      <c r="AA85" s="222"/>
      <c r="AB85" s="222"/>
      <c r="AC85" s="244">
        <f t="shared" si="11"/>
        <v>0</v>
      </c>
      <c r="AD85" s="244"/>
      <c r="AG85" s="669"/>
      <c r="AH85" s="276"/>
      <c r="AI85" s="222"/>
      <c r="AJ85" s="222"/>
      <c r="AK85" s="244">
        <f t="shared" si="9"/>
        <v>0</v>
      </c>
      <c r="AL85" s="244"/>
    </row>
    <row r="86" spans="1:38" ht="15" customHeight="1" x14ac:dyDescent="0.35">
      <c r="A86" s="670" t="s">
        <v>69</v>
      </c>
      <c r="B86" s="277" t="s">
        <v>70</v>
      </c>
      <c r="C86" s="224"/>
      <c r="D86" s="224"/>
      <c r="E86" s="224">
        <f t="shared" si="6"/>
        <v>3</v>
      </c>
      <c r="F86" s="224" cm="1">
        <f t="array" ref="F86">INDEX(CALCOLI!$R$2:$AC$2, ,_xlfn.XMATCH(B73,CALCOLI!$R$1:$AC$1,0))</f>
        <v>0</v>
      </c>
      <c r="I86" s="670" t="s">
        <v>69</v>
      </c>
      <c r="J86" s="277" t="s">
        <v>70</v>
      </c>
      <c r="K86" s="224">
        <v>1</v>
      </c>
      <c r="L86" s="224">
        <v>20</v>
      </c>
      <c r="M86" s="246">
        <f t="shared" si="7"/>
        <v>3</v>
      </c>
      <c r="N86" s="246" cm="1">
        <f t="array" ref="N86">INDEX(CALCOLI!$R$2:$AC$2, ,_xlfn.XMATCH(J73,CALCOLI!$R$1:$AC$1,0))</f>
        <v>0</v>
      </c>
      <c r="Q86" s="670" t="s">
        <v>69</v>
      </c>
      <c r="R86" s="277" t="s">
        <v>70</v>
      </c>
      <c r="S86" s="224">
        <v>1</v>
      </c>
      <c r="T86" s="224">
        <v>40</v>
      </c>
      <c r="U86" s="246">
        <f t="shared" si="8"/>
        <v>2</v>
      </c>
      <c r="V86" s="246" cm="1">
        <f t="array" ref="V86">INDEX(CALCOLI!$R$2:$AC$2, ,_xlfn.XMATCH(R73,CALCOLI!$R$1:$AC$1,0))</f>
        <v>0</v>
      </c>
      <c r="Y86" s="670" t="s">
        <v>69</v>
      </c>
      <c r="Z86" s="277" t="s">
        <v>70</v>
      </c>
      <c r="AA86" s="224">
        <v>1</v>
      </c>
      <c r="AB86" s="224">
        <v>40</v>
      </c>
      <c r="AC86" s="246">
        <f t="shared" si="11"/>
        <v>0</v>
      </c>
      <c r="AD86" s="246" cm="1">
        <f t="array" ref="AD86">INDEX(CALCOLI!$R$2:$AC$2, ,_xlfn.XMATCH(Z73,CALCOLI!$R$1:$AC$1,0))</f>
        <v>0</v>
      </c>
      <c r="AG86" s="670" t="s">
        <v>69</v>
      </c>
      <c r="AH86" s="277" t="s">
        <v>70</v>
      </c>
      <c r="AI86" s="224"/>
      <c r="AJ86" s="224"/>
      <c r="AK86" s="246">
        <f t="shared" si="9"/>
        <v>0</v>
      </c>
      <c r="AL86" s="246" cm="1">
        <f t="array" ref="AL86">INDEX(CALCOLI!$R$2:$AC$2, ,_xlfn.XMATCH(AH73,CALCOLI!$R$1:$AC$1,0))</f>
        <v>0</v>
      </c>
    </row>
    <row r="87" spans="1:38" ht="15" customHeight="1" x14ac:dyDescent="0.35">
      <c r="A87" s="671"/>
      <c r="B87" s="264" t="s">
        <v>71</v>
      </c>
      <c r="C87" s="227"/>
      <c r="D87" s="227"/>
      <c r="E87" s="227">
        <f t="shared" si="6"/>
        <v>1</v>
      </c>
      <c r="F87" s="227" cm="1">
        <f t="array" ref="F87">INDEX(CALCOLI!$R$2:$AC$2, ,_xlfn.XMATCH(B73,CALCOLI!$R$1:$AC$1,0))</f>
        <v>0</v>
      </c>
      <c r="I87" s="671"/>
      <c r="J87" s="264" t="s">
        <v>71</v>
      </c>
      <c r="K87" s="227"/>
      <c r="L87" s="227"/>
      <c r="M87" s="248">
        <f t="shared" si="7"/>
        <v>1</v>
      </c>
      <c r="N87" s="248" cm="1">
        <f t="array" ref="N87">INDEX(CALCOLI!$R$2:$AC$2, ,_xlfn.XMATCH(J73,CALCOLI!$R$1:$AC$1,0))</f>
        <v>0</v>
      </c>
      <c r="Q87" s="671"/>
      <c r="R87" s="264" t="s">
        <v>71</v>
      </c>
      <c r="S87" s="227"/>
      <c r="T87" s="227"/>
      <c r="U87" s="248">
        <f t="shared" si="8"/>
        <v>2</v>
      </c>
      <c r="V87" s="248" cm="1">
        <f t="array" ref="V87">INDEX(CALCOLI!$R$2:$AC$2, ,_xlfn.XMATCH(R73,CALCOLI!$R$1:$AC$1,0))</f>
        <v>0</v>
      </c>
      <c r="Y87" s="671"/>
      <c r="Z87" s="264" t="s">
        <v>71</v>
      </c>
      <c r="AA87" s="227"/>
      <c r="AB87" s="227"/>
      <c r="AC87" s="248">
        <f t="shared" si="11"/>
        <v>0</v>
      </c>
      <c r="AD87" s="248" cm="1">
        <f t="array" ref="AD87">INDEX(CALCOLI!$R$2:$AC$2, ,_xlfn.XMATCH(Z73,CALCOLI!$R$1:$AC$1,0))</f>
        <v>0</v>
      </c>
      <c r="AG87" s="671"/>
      <c r="AH87" s="264" t="s">
        <v>71</v>
      </c>
      <c r="AI87" s="227">
        <v>1</v>
      </c>
      <c r="AJ87" s="227">
        <v>1500</v>
      </c>
      <c r="AK87" s="248">
        <f t="shared" si="9"/>
        <v>0</v>
      </c>
      <c r="AL87" s="248" cm="1">
        <f t="array" ref="AL87">INDEX(CALCOLI!$R$2:$AC$2, ,_xlfn.XMATCH(AH73,CALCOLI!$R$1:$AC$1,0))</f>
        <v>0</v>
      </c>
    </row>
    <row r="88" spans="1:38" ht="15" customHeight="1" x14ac:dyDescent="0.35">
      <c r="A88" s="671"/>
      <c r="B88" s="263" t="s">
        <v>72</v>
      </c>
      <c r="C88" s="226"/>
      <c r="D88" s="226"/>
      <c r="E88" s="226">
        <f t="shared" si="6"/>
        <v>1</v>
      </c>
      <c r="F88" s="226"/>
      <c r="I88" s="671"/>
      <c r="J88" s="263" t="s">
        <v>72</v>
      </c>
      <c r="K88" s="226"/>
      <c r="L88" s="226"/>
      <c r="M88" s="247">
        <f t="shared" si="7"/>
        <v>1</v>
      </c>
      <c r="N88" s="247"/>
      <c r="Q88" s="671"/>
      <c r="R88" s="263" t="s">
        <v>72</v>
      </c>
      <c r="S88" s="226"/>
      <c r="T88" s="226"/>
      <c r="U88" s="247">
        <f t="shared" si="8"/>
        <v>1</v>
      </c>
      <c r="V88" s="247"/>
      <c r="Y88" s="671"/>
      <c r="Z88" s="263" t="s">
        <v>72</v>
      </c>
      <c r="AA88" s="226"/>
      <c r="AB88" s="226"/>
      <c r="AC88" s="247">
        <f t="shared" si="11"/>
        <v>0</v>
      </c>
      <c r="AD88" s="247"/>
      <c r="AG88" s="671"/>
      <c r="AH88" s="263" t="s">
        <v>72</v>
      </c>
      <c r="AI88" s="226"/>
      <c r="AJ88" s="226"/>
      <c r="AK88" s="247">
        <f t="shared" si="9"/>
        <v>0</v>
      </c>
      <c r="AL88" s="247"/>
    </row>
    <row r="89" spans="1:38" ht="15" customHeight="1" thickBot="1" x14ac:dyDescent="0.4">
      <c r="A89" s="672"/>
      <c r="B89" s="278"/>
      <c r="C89" s="229"/>
      <c r="D89" s="229"/>
      <c r="E89" s="229">
        <f t="shared" si="6"/>
        <v>0</v>
      </c>
      <c r="F89" s="229"/>
      <c r="I89" s="672"/>
      <c r="J89" s="278"/>
      <c r="K89" s="229"/>
      <c r="L89" s="229"/>
      <c r="M89" s="249">
        <f t="shared" si="7"/>
        <v>0</v>
      </c>
      <c r="N89" s="249"/>
      <c r="Q89" s="672"/>
      <c r="R89" s="278"/>
      <c r="S89" s="229"/>
      <c r="T89" s="229"/>
      <c r="U89" s="249">
        <f t="shared" si="8"/>
        <v>0</v>
      </c>
      <c r="V89" s="249"/>
      <c r="Y89" s="672"/>
      <c r="Z89" s="278"/>
      <c r="AA89" s="229"/>
      <c r="AB89" s="229"/>
      <c r="AC89" s="249">
        <f t="shared" si="11"/>
        <v>0</v>
      </c>
      <c r="AD89" s="249"/>
      <c r="AG89" s="672"/>
      <c r="AH89" s="278"/>
      <c r="AI89" s="229"/>
      <c r="AJ89" s="229"/>
      <c r="AK89" s="249">
        <f t="shared" si="9"/>
        <v>0</v>
      </c>
      <c r="AL89" s="249"/>
    </row>
    <row r="90" spans="1:38" ht="15" customHeight="1" x14ac:dyDescent="0.35">
      <c r="A90" s="673" t="s">
        <v>73</v>
      </c>
      <c r="B90" s="279" t="s">
        <v>74</v>
      </c>
      <c r="C90" s="230"/>
      <c r="D90" s="230"/>
      <c r="E90" s="230">
        <f t="shared" si="6"/>
        <v>3</v>
      </c>
      <c r="F90" s="230"/>
      <c r="I90" s="673" t="s">
        <v>73</v>
      </c>
      <c r="J90" s="279" t="s">
        <v>74</v>
      </c>
      <c r="K90" s="230"/>
      <c r="L90" s="230"/>
      <c r="M90" s="250">
        <f t="shared" si="7"/>
        <v>3</v>
      </c>
      <c r="N90" s="250"/>
      <c r="Q90" s="673" t="s">
        <v>73</v>
      </c>
      <c r="R90" s="279" t="s">
        <v>74</v>
      </c>
      <c r="S90" s="230">
        <v>1</v>
      </c>
      <c r="T90" s="230">
        <v>200</v>
      </c>
      <c r="U90" s="250">
        <f t="shared" si="8"/>
        <v>3</v>
      </c>
      <c r="V90" s="250">
        <v>30</v>
      </c>
      <c r="Y90" s="673" t="s">
        <v>73</v>
      </c>
      <c r="Z90" s="279" t="s">
        <v>74</v>
      </c>
      <c r="AA90" s="230">
        <v>1</v>
      </c>
      <c r="AB90" s="230">
        <v>200</v>
      </c>
      <c r="AC90" s="250">
        <f t="shared" si="11"/>
        <v>0</v>
      </c>
      <c r="AD90" s="250">
        <v>30</v>
      </c>
      <c r="AG90" s="673" t="s">
        <v>73</v>
      </c>
      <c r="AH90" s="279" t="s">
        <v>74</v>
      </c>
      <c r="AI90" s="230">
        <v>1</v>
      </c>
      <c r="AJ90" s="230">
        <v>200</v>
      </c>
      <c r="AK90" s="250">
        <f t="shared" si="9"/>
        <v>0</v>
      </c>
      <c r="AL90" s="250">
        <v>30</v>
      </c>
    </row>
    <row r="91" spans="1:38" ht="15" customHeight="1" x14ac:dyDescent="0.35">
      <c r="A91" s="674"/>
      <c r="B91" s="266" t="s">
        <v>75</v>
      </c>
      <c r="C91" s="233"/>
      <c r="D91" s="233"/>
      <c r="E91" s="233">
        <f t="shared" si="6"/>
        <v>1</v>
      </c>
      <c r="F91" s="233"/>
      <c r="I91" s="674"/>
      <c r="J91" s="266" t="s">
        <v>75</v>
      </c>
      <c r="K91" s="233"/>
      <c r="L91" s="233"/>
      <c r="M91" s="254">
        <f t="shared" si="7"/>
        <v>1</v>
      </c>
      <c r="N91" s="254"/>
      <c r="Q91" s="674"/>
      <c r="R91" s="266" t="s">
        <v>75</v>
      </c>
      <c r="S91" s="233"/>
      <c r="T91" s="233"/>
      <c r="U91" s="254">
        <f t="shared" si="8"/>
        <v>1</v>
      </c>
      <c r="V91" s="254"/>
      <c r="Y91" s="674"/>
      <c r="Z91" s="266" t="s">
        <v>75</v>
      </c>
      <c r="AA91" s="233"/>
      <c r="AB91" s="233"/>
      <c r="AC91" s="254">
        <f t="shared" si="11"/>
        <v>0</v>
      </c>
      <c r="AD91" s="254"/>
      <c r="AG91" s="674"/>
      <c r="AH91" s="266" t="s">
        <v>75</v>
      </c>
      <c r="AI91" s="233"/>
      <c r="AJ91" s="233"/>
      <c r="AK91" s="254">
        <f t="shared" si="9"/>
        <v>0</v>
      </c>
      <c r="AL91" s="254"/>
    </row>
    <row r="92" spans="1:38" ht="15" customHeight="1" x14ac:dyDescent="0.35">
      <c r="A92" s="674"/>
      <c r="B92" s="265" t="s">
        <v>76</v>
      </c>
      <c r="C92" s="231"/>
      <c r="D92" s="231"/>
      <c r="E92" s="231">
        <f t="shared" si="6"/>
        <v>1</v>
      </c>
      <c r="F92" s="231"/>
      <c r="I92" s="674"/>
      <c r="J92" s="265" t="s">
        <v>76</v>
      </c>
      <c r="K92" s="231"/>
      <c r="L92" s="231"/>
      <c r="M92" s="251">
        <f t="shared" si="7"/>
        <v>1</v>
      </c>
      <c r="N92" s="251"/>
      <c r="Q92" s="674"/>
      <c r="R92" s="265" t="s">
        <v>76</v>
      </c>
      <c r="S92" s="231"/>
      <c r="T92" s="231"/>
      <c r="U92" s="251">
        <f t="shared" si="8"/>
        <v>1</v>
      </c>
      <c r="V92" s="251"/>
      <c r="Y92" s="674"/>
      <c r="Z92" s="265" t="s">
        <v>76</v>
      </c>
      <c r="AA92" s="231"/>
      <c r="AB92" s="231"/>
      <c r="AC92" s="251">
        <f t="shared" si="11"/>
        <v>0</v>
      </c>
      <c r="AD92" s="251"/>
      <c r="AG92" s="674"/>
      <c r="AH92" s="265" t="s">
        <v>76</v>
      </c>
      <c r="AI92" s="231"/>
      <c r="AJ92" s="231"/>
      <c r="AK92" s="251">
        <f t="shared" si="9"/>
        <v>0</v>
      </c>
      <c r="AL92" s="251"/>
    </row>
    <row r="93" spans="1:38" ht="15" customHeight="1" x14ac:dyDescent="0.35">
      <c r="A93" s="674"/>
      <c r="B93" s="266" t="s">
        <v>77</v>
      </c>
      <c r="C93" s="233"/>
      <c r="D93" s="233"/>
      <c r="E93" s="233">
        <f t="shared" si="6"/>
        <v>1</v>
      </c>
      <c r="F93" s="233"/>
      <c r="I93" s="674"/>
      <c r="J93" s="266" t="s">
        <v>77</v>
      </c>
      <c r="K93" s="233"/>
      <c r="L93" s="233"/>
      <c r="M93" s="254">
        <f t="shared" si="7"/>
        <v>1</v>
      </c>
      <c r="N93" s="254"/>
      <c r="Q93" s="674"/>
      <c r="R93" s="266" t="s">
        <v>77</v>
      </c>
      <c r="S93" s="233"/>
      <c r="T93" s="233"/>
      <c r="U93" s="254">
        <f t="shared" si="8"/>
        <v>1</v>
      </c>
      <c r="V93" s="254"/>
      <c r="Y93" s="674"/>
      <c r="Z93" s="266" t="s">
        <v>77</v>
      </c>
      <c r="AA93" s="233"/>
      <c r="AB93" s="233"/>
      <c r="AC93" s="254">
        <f t="shared" si="11"/>
        <v>0</v>
      </c>
      <c r="AD93" s="254"/>
      <c r="AG93" s="674"/>
      <c r="AH93" s="266" t="s">
        <v>77</v>
      </c>
      <c r="AI93" s="233"/>
      <c r="AJ93" s="233"/>
      <c r="AK93" s="254">
        <f t="shared" si="9"/>
        <v>0</v>
      </c>
      <c r="AL93" s="254"/>
    </row>
    <row r="94" spans="1:38" ht="15" customHeight="1" x14ac:dyDescent="0.35">
      <c r="A94" s="674"/>
      <c r="B94" s="265" t="s">
        <v>78</v>
      </c>
      <c r="C94" s="231"/>
      <c r="D94" s="231"/>
      <c r="E94" s="231">
        <f t="shared" si="6"/>
        <v>1</v>
      </c>
      <c r="F94" s="231">
        <v>1440</v>
      </c>
      <c r="I94" s="674"/>
      <c r="J94" s="265" t="s">
        <v>78</v>
      </c>
      <c r="K94" s="231"/>
      <c r="L94" s="231"/>
      <c r="M94" s="251">
        <f t="shared" si="7"/>
        <v>2</v>
      </c>
      <c r="N94" s="251">
        <v>1440</v>
      </c>
      <c r="Q94" s="674"/>
      <c r="R94" s="265" t="s">
        <v>78</v>
      </c>
      <c r="S94" s="231"/>
      <c r="T94" s="231"/>
      <c r="U94" s="251">
        <f t="shared" si="8"/>
        <v>2</v>
      </c>
      <c r="V94" s="251">
        <v>1440</v>
      </c>
      <c r="Y94" s="674"/>
      <c r="Z94" s="265" t="s">
        <v>78</v>
      </c>
      <c r="AA94" s="231">
        <v>1</v>
      </c>
      <c r="AB94" s="231">
        <v>300</v>
      </c>
      <c r="AC94" s="251">
        <f t="shared" si="11"/>
        <v>0</v>
      </c>
      <c r="AD94" s="251">
        <v>1440</v>
      </c>
      <c r="AG94" s="674"/>
      <c r="AH94" s="265" t="s">
        <v>78</v>
      </c>
      <c r="AI94" s="231">
        <v>1</v>
      </c>
      <c r="AJ94" s="231">
        <v>300</v>
      </c>
      <c r="AK94" s="251">
        <f t="shared" si="9"/>
        <v>0</v>
      </c>
      <c r="AL94" s="251">
        <v>1440</v>
      </c>
    </row>
    <row r="95" spans="1:38" ht="15" customHeight="1" x14ac:dyDescent="0.35">
      <c r="A95" s="674"/>
      <c r="B95" s="266" t="s">
        <v>79</v>
      </c>
      <c r="C95" s="233"/>
      <c r="D95" s="233"/>
      <c r="E95" s="233">
        <f t="shared" si="6"/>
        <v>1</v>
      </c>
      <c r="F95" s="233"/>
      <c r="I95" s="674"/>
      <c r="J95" s="266" t="s">
        <v>79</v>
      </c>
      <c r="K95" s="233"/>
      <c r="L95" s="233"/>
      <c r="M95" s="254">
        <f t="shared" si="7"/>
        <v>1</v>
      </c>
      <c r="N95" s="254"/>
      <c r="Q95" s="674"/>
      <c r="R95" s="266" t="s">
        <v>79</v>
      </c>
      <c r="S95" s="233"/>
      <c r="T95" s="233"/>
      <c r="U95" s="254">
        <f t="shared" si="8"/>
        <v>1</v>
      </c>
      <c r="V95" s="254"/>
      <c r="Y95" s="674"/>
      <c r="Z95" s="266" t="s">
        <v>79</v>
      </c>
      <c r="AA95" s="233"/>
      <c r="AB95" s="233"/>
      <c r="AC95" s="254">
        <f t="shared" si="11"/>
        <v>0</v>
      </c>
      <c r="AD95" s="254"/>
      <c r="AG95" s="674"/>
      <c r="AH95" s="266" t="s">
        <v>79</v>
      </c>
      <c r="AI95" s="233"/>
      <c r="AJ95" s="233"/>
      <c r="AK95" s="254">
        <f t="shared" si="9"/>
        <v>0</v>
      </c>
      <c r="AL95" s="254"/>
    </row>
    <row r="96" spans="1:38" ht="15" customHeight="1" thickBot="1" x14ac:dyDescent="0.4">
      <c r="A96" s="674"/>
      <c r="B96" s="293"/>
      <c r="C96" s="232"/>
      <c r="D96" s="232"/>
      <c r="E96" s="232">
        <f t="shared" si="6"/>
        <v>0</v>
      </c>
      <c r="F96" s="232"/>
      <c r="I96" s="674"/>
      <c r="J96" s="293"/>
      <c r="K96" s="232"/>
      <c r="L96" s="232"/>
      <c r="M96" s="253">
        <f t="shared" si="7"/>
        <v>0</v>
      </c>
      <c r="N96" s="253"/>
      <c r="Q96" s="674"/>
      <c r="R96" s="293"/>
      <c r="S96" s="232"/>
      <c r="T96" s="232"/>
      <c r="U96" s="253">
        <f t="shared" si="8"/>
        <v>0</v>
      </c>
      <c r="V96" s="253"/>
      <c r="Y96" s="674"/>
      <c r="Z96" s="293"/>
      <c r="AA96" s="232"/>
      <c r="AB96" s="232"/>
      <c r="AC96" s="253">
        <f t="shared" si="11"/>
        <v>0</v>
      </c>
      <c r="AD96" s="253"/>
      <c r="AG96" s="674"/>
      <c r="AH96" s="293"/>
      <c r="AI96" s="232"/>
      <c r="AJ96" s="232"/>
      <c r="AK96" s="253">
        <f t="shared" si="9"/>
        <v>0</v>
      </c>
      <c r="AL96" s="253"/>
    </row>
    <row r="97" spans="1:38" ht="15" customHeight="1" x14ac:dyDescent="0.35">
      <c r="A97" s="664" t="s">
        <v>80</v>
      </c>
      <c r="B97" s="283" t="s">
        <v>81</v>
      </c>
      <c r="C97" s="234"/>
      <c r="D97" s="234"/>
      <c r="E97" s="234">
        <f t="shared" si="6"/>
        <v>2</v>
      </c>
      <c r="F97" s="234"/>
      <c r="I97" s="664" t="s">
        <v>80</v>
      </c>
      <c r="J97" s="283" t="s">
        <v>326</v>
      </c>
      <c r="K97" s="234"/>
      <c r="L97" s="234"/>
      <c r="M97" s="235">
        <f t="shared" si="7"/>
        <v>3</v>
      </c>
      <c r="N97" s="235"/>
      <c r="Q97" s="664" t="s">
        <v>80</v>
      </c>
      <c r="R97" s="283" t="s">
        <v>326</v>
      </c>
      <c r="S97" s="234"/>
      <c r="T97" s="234"/>
      <c r="U97" s="235">
        <f t="shared" si="8"/>
        <v>3</v>
      </c>
      <c r="V97" s="235"/>
      <c r="Y97" s="664" t="s">
        <v>80</v>
      </c>
      <c r="Z97" s="283" t="s">
        <v>326</v>
      </c>
      <c r="AA97" s="234">
        <v>1</v>
      </c>
      <c r="AB97" s="234">
        <v>1100</v>
      </c>
      <c r="AC97" s="235">
        <f t="shared" si="11"/>
        <v>0</v>
      </c>
      <c r="AD97" s="235">
        <v>20</v>
      </c>
      <c r="AG97" s="664" t="s">
        <v>80</v>
      </c>
      <c r="AH97" s="283" t="s">
        <v>326</v>
      </c>
      <c r="AI97" s="234">
        <v>1</v>
      </c>
      <c r="AJ97" s="234">
        <v>1100</v>
      </c>
      <c r="AK97" s="235">
        <f t="shared" si="9"/>
        <v>0</v>
      </c>
      <c r="AL97" s="235">
        <v>20</v>
      </c>
    </row>
    <row r="98" spans="1:38" ht="15" customHeight="1" x14ac:dyDescent="0.35">
      <c r="A98" s="665"/>
      <c r="B98" s="268" t="s">
        <v>82</v>
      </c>
      <c r="C98" s="238"/>
      <c r="D98" s="238"/>
      <c r="E98" s="238">
        <f>COUNTA(Q102:S102)</f>
        <v>0</v>
      </c>
      <c r="F98" s="238"/>
      <c r="I98" s="665"/>
      <c r="J98" s="268" t="s">
        <v>82</v>
      </c>
      <c r="K98" s="238"/>
      <c r="L98" s="238"/>
      <c r="M98" s="239">
        <f>COUNTA(Y102:AA102)</f>
        <v>0</v>
      </c>
      <c r="N98" s="239"/>
      <c r="Q98" s="665"/>
      <c r="R98" s="268" t="s">
        <v>82</v>
      </c>
      <c r="S98" s="238">
        <v>1</v>
      </c>
      <c r="T98" s="238">
        <v>500</v>
      </c>
      <c r="U98" s="239">
        <f>COUNTA(AG102:AI102)</f>
        <v>0</v>
      </c>
      <c r="V98" s="239">
        <v>60</v>
      </c>
      <c r="Y98" s="665"/>
      <c r="Z98" s="268" t="s">
        <v>82</v>
      </c>
      <c r="AA98" s="238">
        <v>1</v>
      </c>
      <c r="AB98" s="238">
        <v>500</v>
      </c>
      <c r="AC98" s="239">
        <f>COUNTA(AO102:AQ102)</f>
        <v>0</v>
      </c>
      <c r="AD98" s="239">
        <v>60</v>
      </c>
      <c r="AG98" s="665"/>
      <c r="AH98" s="268" t="s">
        <v>82</v>
      </c>
      <c r="AI98" s="238">
        <v>1</v>
      </c>
      <c r="AJ98" s="238">
        <v>500</v>
      </c>
      <c r="AK98" s="239">
        <f>COUNTA(AW102:AY102)</f>
        <v>0</v>
      </c>
      <c r="AL98" s="239">
        <v>60</v>
      </c>
    </row>
    <row r="99" spans="1:38" ht="15" customHeight="1" x14ac:dyDescent="0.35">
      <c r="A99" s="665"/>
      <c r="B99" s="267"/>
      <c r="C99" s="236"/>
      <c r="D99" s="236"/>
      <c r="E99" s="236">
        <f>COUNTA(Q99:S99)</f>
        <v>0</v>
      </c>
      <c r="F99" s="236"/>
      <c r="I99" s="665"/>
      <c r="J99" s="267"/>
      <c r="K99" s="236"/>
      <c r="L99" s="236"/>
      <c r="M99" s="237">
        <f>COUNTA(Y99:AA99)</f>
        <v>0</v>
      </c>
      <c r="N99" s="237"/>
      <c r="Q99" s="665"/>
      <c r="R99" s="267"/>
      <c r="S99" s="236"/>
      <c r="T99" s="236"/>
      <c r="U99" s="237">
        <f>COUNTA(AG99:AI99)</f>
        <v>0</v>
      </c>
      <c r="V99" s="237"/>
      <c r="Y99" s="665"/>
      <c r="Z99" s="267"/>
      <c r="AA99" s="236"/>
      <c r="AB99" s="236"/>
      <c r="AC99" s="237">
        <f>COUNTA(AO99:AQ99)</f>
        <v>0</v>
      </c>
      <c r="AD99" s="237"/>
      <c r="AG99" s="665"/>
      <c r="AH99" s="267"/>
      <c r="AI99" s="236"/>
      <c r="AJ99" s="236"/>
      <c r="AK99" s="237">
        <f>COUNTA(AW99:AY99)</f>
        <v>0</v>
      </c>
      <c r="AL99" s="237"/>
    </row>
    <row r="100" spans="1:38" ht="15" customHeight="1" x14ac:dyDescent="0.35">
      <c r="A100" s="665"/>
      <c r="B100" s="268"/>
      <c r="C100" s="238"/>
      <c r="D100" s="238"/>
      <c r="E100" s="238">
        <f>COUNTA(Q104:S104)</f>
        <v>0</v>
      </c>
      <c r="F100" s="238"/>
      <c r="I100" s="665"/>
      <c r="J100" s="268"/>
      <c r="K100" s="238"/>
      <c r="L100" s="238"/>
      <c r="M100" s="239">
        <f>COUNTA(Y104:AA104)</f>
        <v>0</v>
      </c>
      <c r="N100" s="239"/>
      <c r="Q100" s="665"/>
      <c r="R100" s="268"/>
      <c r="S100" s="238"/>
      <c r="T100" s="238"/>
      <c r="U100" s="239">
        <f>COUNTA(AG104:AI104)</f>
        <v>0</v>
      </c>
      <c r="V100" s="239"/>
      <c r="Y100" s="665"/>
      <c r="Z100" s="268"/>
      <c r="AA100" s="238"/>
      <c r="AB100" s="238"/>
      <c r="AC100" s="239">
        <f>COUNTA(AO104:AQ104)</f>
        <v>0</v>
      </c>
      <c r="AD100" s="239"/>
      <c r="AG100" s="665"/>
      <c r="AH100" s="268"/>
      <c r="AI100" s="238"/>
      <c r="AJ100" s="238"/>
      <c r="AK100" s="239">
        <f>COUNTA(AW104:AY104)</f>
        <v>0</v>
      </c>
      <c r="AL100" s="239"/>
    </row>
    <row r="101" spans="1:38" ht="15" customHeight="1" x14ac:dyDescent="0.35">
      <c r="A101" s="665"/>
      <c r="B101" s="267"/>
      <c r="C101" s="236"/>
      <c r="D101" s="236"/>
      <c r="E101" s="236">
        <f>COUNTA(Q101:S101)</f>
        <v>0</v>
      </c>
      <c r="F101" s="236"/>
      <c r="I101" s="665"/>
      <c r="J101" s="267"/>
      <c r="K101" s="236"/>
      <c r="L101" s="236"/>
      <c r="M101" s="237">
        <f>COUNTA(Y101:AA101)</f>
        <v>0</v>
      </c>
      <c r="N101" s="237"/>
      <c r="Q101" s="665"/>
      <c r="R101" s="267"/>
      <c r="S101" s="236"/>
      <c r="T101" s="236"/>
      <c r="U101" s="237">
        <f>COUNTA(AG101:AI101)</f>
        <v>0</v>
      </c>
      <c r="V101" s="237"/>
      <c r="Y101" s="665"/>
      <c r="Z101" s="267"/>
      <c r="AA101" s="236"/>
      <c r="AB101" s="236"/>
      <c r="AC101" s="237">
        <f>COUNTA(AO101:AQ101)</f>
        <v>0</v>
      </c>
      <c r="AD101" s="237"/>
      <c r="AG101" s="665"/>
      <c r="AH101" s="267"/>
      <c r="AI101" s="236"/>
      <c r="AJ101" s="236"/>
      <c r="AK101" s="237">
        <f>COUNTA(AW101:AY101)</f>
        <v>0</v>
      </c>
      <c r="AL101" s="237"/>
    </row>
    <row r="102" spans="1:38" ht="15" customHeight="1" thickBot="1" x14ac:dyDescent="0.4">
      <c r="A102" s="666"/>
      <c r="B102" s="269"/>
      <c r="C102" s="240"/>
      <c r="D102" s="240"/>
      <c r="E102" s="240">
        <f>COUNTA(Q106:S106)</f>
        <v>0</v>
      </c>
      <c r="F102" s="240"/>
      <c r="I102" s="666"/>
      <c r="J102" s="269"/>
      <c r="K102" s="240"/>
      <c r="L102" s="240"/>
      <c r="M102" s="241">
        <f>COUNTA(Y106:AA106)</f>
        <v>0</v>
      </c>
      <c r="N102" s="241"/>
      <c r="Q102" s="666"/>
      <c r="R102" s="269"/>
      <c r="S102" s="240"/>
      <c r="T102" s="240"/>
      <c r="U102" s="241">
        <f>COUNTA(AG106:AI106)</f>
        <v>0</v>
      </c>
      <c r="V102" s="241"/>
      <c r="Y102" s="666"/>
      <c r="Z102" s="269"/>
      <c r="AA102" s="240"/>
      <c r="AB102" s="240"/>
      <c r="AC102" s="241">
        <f>COUNTA(AO106:AQ106)</f>
        <v>0</v>
      </c>
      <c r="AD102" s="241"/>
      <c r="AG102" s="666"/>
      <c r="AH102" s="269"/>
      <c r="AI102" s="240"/>
      <c r="AJ102" s="240"/>
      <c r="AK102" s="241">
        <f>COUNTA(AW106:AY106)</f>
        <v>0</v>
      </c>
      <c r="AL102" s="241"/>
    </row>
  </sheetData>
  <mergeCells count="44">
    <mergeCell ref="A66:B67"/>
    <mergeCell ref="I66:J67"/>
    <mergeCell ref="Q66:R67"/>
    <mergeCell ref="Y66:Z67"/>
    <mergeCell ref="AG66:AH67"/>
    <mergeCell ref="AG77:AG80"/>
    <mergeCell ref="AG81:AG85"/>
    <mergeCell ref="AG86:AG89"/>
    <mergeCell ref="AG90:AG96"/>
    <mergeCell ref="AG97:AG102"/>
    <mergeCell ref="Y77:Y80"/>
    <mergeCell ref="Y81:Y85"/>
    <mergeCell ref="Y86:Y89"/>
    <mergeCell ref="Y90:Y96"/>
    <mergeCell ref="Y97:Y102"/>
    <mergeCell ref="Q77:Q80"/>
    <mergeCell ref="Q81:Q85"/>
    <mergeCell ref="Q86:Q89"/>
    <mergeCell ref="Q90:Q96"/>
    <mergeCell ref="Q97:Q102"/>
    <mergeCell ref="A97:A102"/>
    <mergeCell ref="I77:I80"/>
    <mergeCell ref="I81:I85"/>
    <mergeCell ref="I86:I89"/>
    <mergeCell ref="I90:I96"/>
    <mergeCell ref="I97:I102"/>
    <mergeCell ref="A77:A80"/>
    <mergeCell ref="A81:A85"/>
    <mergeCell ref="A86:A89"/>
    <mergeCell ref="A90:A96"/>
    <mergeCell ref="A27:A32"/>
    <mergeCell ref="AK4:AP4"/>
    <mergeCell ref="V4:Z4"/>
    <mergeCell ref="AA4:AE4"/>
    <mergeCell ref="AF4:AJ4"/>
    <mergeCell ref="A7:A10"/>
    <mergeCell ref="A11:A15"/>
    <mergeCell ref="A16:A19"/>
    <mergeCell ref="A20:A26"/>
    <mergeCell ref="A38:A41"/>
    <mergeCell ref="A42:A46"/>
    <mergeCell ref="A47:A50"/>
    <mergeCell ref="A51:A57"/>
    <mergeCell ref="A58:A63"/>
  </mergeCells>
  <phoneticPr fontId="16" type="noConversion"/>
  <dataValidations disablePrompts="1" count="1">
    <dataValidation type="list" allowBlank="1" showInputMessage="1" showErrorMessage="1" sqref="B3 B73 J73 R73 Z73 AH73" xr:uid="{F4CD9896-2F65-44CE-94A7-771F9FEFB1B2}">
      <formula1>$AR$1:$AR$12</formula1>
    </dataValidation>
  </dataValidations>
  <pageMargins left="0.7" right="0.7" top="0.75" bottom="0.75" header="0.3" footer="0.3"/>
  <pageSetup paperSize="9" orientation="portrait" r:id="rId1"/>
  <ignoredErrors>
    <ignoredError sqref="E11" formulaRange="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67D95-9299-430B-B3EF-1FBD5D9D269F}">
  <sheetPr codeName="Foglio5"/>
  <dimension ref="A1:AN95"/>
  <sheetViews>
    <sheetView topLeftCell="K515" workbookViewId="0">
      <selection activeCell="T524" sqref="T524:AN549"/>
    </sheetView>
  </sheetViews>
  <sheetFormatPr defaultRowHeight="14.5" x14ac:dyDescent="0.35"/>
  <cols>
    <col min="1" max="1" width="19.54296875" bestFit="1" customWidth="1"/>
    <col min="2" max="2" width="14.54296875" bestFit="1" customWidth="1"/>
  </cols>
  <sheetData>
    <row r="1" spans="1:40" x14ac:dyDescent="0.35">
      <c r="A1" s="182"/>
      <c r="B1" s="182"/>
      <c r="C1" s="739" t="s">
        <v>327</v>
      </c>
      <c r="D1" s="739"/>
      <c r="E1" s="739"/>
      <c r="F1" s="739"/>
      <c r="G1" s="739"/>
      <c r="H1" s="739"/>
      <c r="I1" s="739"/>
      <c r="J1" s="739"/>
      <c r="K1" s="739"/>
      <c r="L1" s="739"/>
      <c r="M1" s="739"/>
      <c r="N1" s="739"/>
      <c r="O1" s="740"/>
      <c r="P1" s="739" t="s">
        <v>328</v>
      </c>
      <c r="Q1" s="739"/>
      <c r="R1" s="739"/>
      <c r="S1" s="183"/>
      <c r="T1" s="741" t="s">
        <v>159</v>
      </c>
      <c r="U1" s="739"/>
      <c r="V1" s="739"/>
      <c r="W1" s="739"/>
      <c r="X1" s="740"/>
      <c r="Y1" s="741" t="s">
        <v>160</v>
      </c>
      <c r="Z1" s="739"/>
      <c r="AA1" s="739"/>
      <c r="AB1" s="739"/>
      <c r="AC1" s="740"/>
      <c r="AD1" s="741" t="s">
        <v>161</v>
      </c>
      <c r="AE1" s="739"/>
      <c r="AF1" s="739"/>
      <c r="AG1" s="739"/>
      <c r="AH1" s="740"/>
      <c r="AI1" s="655" t="s">
        <v>162</v>
      </c>
      <c r="AJ1" s="656"/>
      <c r="AK1" s="656"/>
      <c r="AL1" s="656"/>
      <c r="AM1" s="656"/>
      <c r="AN1" s="657"/>
    </row>
    <row r="2" spans="1:40" s="3" customFormat="1" ht="43.5" x14ac:dyDescent="0.35">
      <c r="A2" s="184" t="s">
        <v>329</v>
      </c>
      <c r="B2" s="184" t="s">
        <v>330</v>
      </c>
      <c r="C2" s="185" t="s">
        <v>331</v>
      </c>
      <c r="D2" s="185" t="s">
        <v>332</v>
      </c>
      <c r="E2" s="185" t="s">
        <v>333</v>
      </c>
      <c r="F2" s="185" t="s">
        <v>334</v>
      </c>
      <c r="G2" s="185" t="s">
        <v>335</v>
      </c>
      <c r="H2" s="185" t="s">
        <v>336</v>
      </c>
      <c r="I2" s="185" t="s">
        <v>337</v>
      </c>
      <c r="J2" s="185" t="s">
        <v>338</v>
      </c>
      <c r="K2" s="185" t="s">
        <v>339</v>
      </c>
      <c r="L2" s="185" t="s">
        <v>340</v>
      </c>
      <c r="M2" s="185" t="s">
        <v>341</v>
      </c>
      <c r="N2" s="185" t="s">
        <v>342</v>
      </c>
      <c r="O2" s="186" t="s">
        <v>343</v>
      </c>
      <c r="P2" s="185" t="s">
        <v>344</v>
      </c>
      <c r="Q2" s="185" t="s">
        <v>345</v>
      </c>
      <c r="R2" s="185" t="s">
        <v>346</v>
      </c>
      <c r="S2" s="186" t="s">
        <v>181</v>
      </c>
      <c r="T2" s="185" t="s">
        <v>177</v>
      </c>
      <c r="U2" s="185" t="s">
        <v>178</v>
      </c>
      <c r="V2" s="185" t="s">
        <v>179</v>
      </c>
      <c r="W2" s="185" t="s">
        <v>180</v>
      </c>
      <c r="X2" s="186" t="s">
        <v>181</v>
      </c>
      <c r="Y2" s="185" t="s">
        <v>177</v>
      </c>
      <c r="Z2" s="185" t="s">
        <v>178</v>
      </c>
      <c r="AA2" s="185" t="s">
        <v>179</v>
      </c>
      <c r="AB2" s="185" t="s">
        <v>180</v>
      </c>
      <c r="AC2" s="186" t="s">
        <v>181</v>
      </c>
      <c r="AD2" s="185" t="s">
        <v>177</v>
      </c>
      <c r="AE2" s="185" t="s">
        <v>178</v>
      </c>
      <c r="AF2" s="185" t="s">
        <v>179</v>
      </c>
      <c r="AG2" s="185" t="s">
        <v>180</v>
      </c>
      <c r="AH2" s="186" t="s">
        <v>181</v>
      </c>
      <c r="AI2" s="80" t="s">
        <v>173</v>
      </c>
      <c r="AJ2" s="81"/>
      <c r="AK2" s="81" t="s">
        <v>174</v>
      </c>
      <c r="AL2" s="81"/>
      <c r="AM2" s="81" t="s">
        <v>175</v>
      </c>
      <c r="AN2" s="82"/>
    </row>
    <row r="3" spans="1:40" s="187" customFormat="1" x14ac:dyDescent="0.35">
      <c r="A3" s="187" t="s">
        <v>347</v>
      </c>
      <c r="B3" s="187" t="s">
        <v>347</v>
      </c>
      <c r="C3" s="187">
        <v>0</v>
      </c>
      <c r="D3" s="187">
        <v>0</v>
      </c>
      <c r="E3" s="187">
        <v>1</v>
      </c>
      <c r="F3" s="187">
        <v>1</v>
      </c>
      <c r="G3" s="187">
        <v>0</v>
      </c>
      <c r="H3" s="187">
        <v>0</v>
      </c>
      <c r="I3" s="187">
        <v>1</v>
      </c>
      <c r="J3" s="188" t="s">
        <v>184</v>
      </c>
      <c r="K3" s="187">
        <v>0</v>
      </c>
      <c r="L3" s="187">
        <v>1</v>
      </c>
      <c r="M3" s="187" t="s">
        <v>184</v>
      </c>
      <c r="N3" s="187">
        <v>0</v>
      </c>
      <c r="O3" s="189">
        <v>2</v>
      </c>
      <c r="P3" s="187" t="s">
        <v>348</v>
      </c>
      <c r="Q3" s="187" t="s">
        <v>348</v>
      </c>
      <c r="R3" s="187" t="s">
        <v>348</v>
      </c>
      <c r="S3" s="189">
        <v>0</v>
      </c>
      <c r="T3" s="187">
        <v>0</v>
      </c>
      <c r="U3" s="187">
        <v>0</v>
      </c>
      <c r="V3" s="187">
        <v>0</v>
      </c>
      <c r="W3" s="187">
        <v>0</v>
      </c>
      <c r="X3" s="189">
        <v>0</v>
      </c>
      <c r="Y3" s="187">
        <v>0</v>
      </c>
      <c r="Z3" s="187">
        <v>0</v>
      </c>
      <c r="AA3" s="187">
        <v>0</v>
      </c>
      <c r="AB3" s="187">
        <v>0</v>
      </c>
      <c r="AC3" s="189">
        <v>0</v>
      </c>
      <c r="AD3" s="187">
        <v>0</v>
      </c>
      <c r="AE3" s="187">
        <v>0</v>
      </c>
      <c r="AF3" s="187">
        <v>0</v>
      </c>
      <c r="AG3" s="187">
        <v>0</v>
      </c>
      <c r="AH3" s="189">
        <v>0</v>
      </c>
    </row>
    <row r="4" spans="1:40" x14ac:dyDescent="0.35">
      <c r="A4" t="s">
        <v>65</v>
      </c>
      <c r="B4" t="s">
        <v>449</v>
      </c>
      <c r="C4">
        <v>5</v>
      </c>
      <c r="E4">
        <v>2</v>
      </c>
      <c r="F4">
        <v>1</v>
      </c>
      <c r="G4">
        <v>120</v>
      </c>
      <c r="H4">
        <v>0.2</v>
      </c>
      <c r="I4">
        <v>30</v>
      </c>
      <c r="J4" t="s">
        <v>184</v>
      </c>
      <c r="K4">
        <v>0</v>
      </c>
      <c r="L4">
        <v>1</v>
      </c>
      <c r="M4" t="s">
        <v>184</v>
      </c>
      <c r="N4">
        <v>0</v>
      </c>
      <c r="O4">
        <v>0</v>
      </c>
      <c r="P4" t="s">
        <v>192</v>
      </c>
      <c r="S4">
        <v>0.1</v>
      </c>
    </row>
    <row r="5" spans="1:40" x14ac:dyDescent="0.35">
      <c r="A5" t="s">
        <v>67</v>
      </c>
      <c r="B5" t="s">
        <v>449</v>
      </c>
      <c r="C5">
        <v>40</v>
      </c>
      <c r="E5">
        <v>1</v>
      </c>
      <c r="F5">
        <v>1</v>
      </c>
      <c r="G5">
        <v>120</v>
      </c>
      <c r="H5">
        <v>0.25</v>
      </c>
      <c r="I5">
        <v>30</v>
      </c>
      <c r="J5" t="s">
        <v>184</v>
      </c>
      <c r="K5">
        <v>0</v>
      </c>
      <c r="L5">
        <v>0.8</v>
      </c>
      <c r="M5" t="s">
        <v>184</v>
      </c>
      <c r="N5">
        <v>0</v>
      </c>
      <c r="O5">
        <v>0</v>
      </c>
      <c r="P5" t="s">
        <v>490</v>
      </c>
      <c r="S5">
        <v>0.15</v>
      </c>
    </row>
    <row r="6" spans="1:40" x14ac:dyDescent="0.35">
      <c r="A6" t="s">
        <v>68</v>
      </c>
      <c r="B6" t="s">
        <v>449</v>
      </c>
      <c r="C6">
        <v>20</v>
      </c>
      <c r="E6">
        <v>2</v>
      </c>
      <c r="F6">
        <v>1</v>
      </c>
      <c r="G6">
        <v>120</v>
      </c>
      <c r="H6">
        <v>0.4</v>
      </c>
      <c r="I6">
        <v>20</v>
      </c>
      <c r="J6" t="s">
        <v>184</v>
      </c>
      <c r="K6">
        <v>0</v>
      </c>
      <c r="L6">
        <v>0.8</v>
      </c>
      <c r="M6" t="s">
        <v>184</v>
      </c>
      <c r="N6">
        <v>0</v>
      </c>
      <c r="O6">
        <v>0</v>
      </c>
      <c r="P6" t="s">
        <v>192</v>
      </c>
      <c r="S6">
        <v>0.2</v>
      </c>
    </row>
    <row r="7" spans="1:40" x14ac:dyDescent="0.35">
      <c r="A7" t="s">
        <v>61</v>
      </c>
      <c r="B7" t="s">
        <v>452</v>
      </c>
      <c r="C7">
        <v>2</v>
      </c>
      <c r="E7">
        <v>1</v>
      </c>
      <c r="F7">
        <v>2</v>
      </c>
      <c r="G7">
        <v>330</v>
      </c>
      <c r="H7">
        <v>0.1</v>
      </c>
      <c r="I7">
        <v>10</v>
      </c>
      <c r="J7" t="s">
        <v>184</v>
      </c>
      <c r="K7">
        <v>0</v>
      </c>
      <c r="L7">
        <v>1</v>
      </c>
      <c r="M7" t="s">
        <v>184</v>
      </c>
      <c r="N7">
        <v>0</v>
      </c>
      <c r="O7">
        <v>0</v>
      </c>
      <c r="P7" t="s">
        <v>488</v>
      </c>
      <c r="Q7" t="s">
        <v>489</v>
      </c>
      <c r="S7">
        <v>0.1</v>
      </c>
    </row>
    <row r="8" spans="1:40" x14ac:dyDescent="0.35">
      <c r="A8" t="s">
        <v>65</v>
      </c>
      <c r="B8" t="s">
        <v>452</v>
      </c>
      <c r="C8">
        <v>2</v>
      </c>
      <c r="E8">
        <v>1</v>
      </c>
      <c r="F8">
        <v>1</v>
      </c>
      <c r="G8">
        <v>120</v>
      </c>
      <c r="H8">
        <v>0.2</v>
      </c>
      <c r="I8">
        <v>30</v>
      </c>
      <c r="J8" t="s">
        <v>184</v>
      </c>
      <c r="K8">
        <v>0</v>
      </c>
      <c r="L8">
        <v>1</v>
      </c>
      <c r="M8" t="s">
        <v>184</v>
      </c>
      <c r="N8">
        <v>0</v>
      </c>
      <c r="O8">
        <v>0</v>
      </c>
      <c r="P8" t="s">
        <v>192</v>
      </c>
      <c r="S8">
        <v>0.1</v>
      </c>
    </row>
    <row r="9" spans="1:40" x14ac:dyDescent="0.35">
      <c r="A9" t="s">
        <v>66</v>
      </c>
      <c r="B9" t="s">
        <v>452</v>
      </c>
      <c r="C9">
        <v>7</v>
      </c>
      <c r="E9">
        <v>1</v>
      </c>
      <c r="F9">
        <v>2</v>
      </c>
      <c r="G9">
        <v>120</v>
      </c>
      <c r="H9">
        <v>0.4</v>
      </c>
      <c r="I9">
        <v>20</v>
      </c>
      <c r="J9" t="s">
        <v>184</v>
      </c>
      <c r="K9">
        <v>0</v>
      </c>
      <c r="L9">
        <v>0.8</v>
      </c>
      <c r="M9" t="s">
        <v>184</v>
      </c>
      <c r="N9">
        <v>0</v>
      </c>
      <c r="O9">
        <v>0</v>
      </c>
      <c r="P9" t="s">
        <v>500</v>
      </c>
      <c r="Q9" t="s">
        <v>491</v>
      </c>
      <c r="S9">
        <v>0.2</v>
      </c>
    </row>
    <row r="10" spans="1:40" x14ac:dyDescent="0.35">
      <c r="A10" t="s">
        <v>61</v>
      </c>
      <c r="B10" t="s">
        <v>453</v>
      </c>
      <c r="C10">
        <v>2</v>
      </c>
      <c r="E10">
        <v>1</v>
      </c>
      <c r="F10">
        <v>2</v>
      </c>
      <c r="G10">
        <v>330</v>
      </c>
      <c r="H10">
        <v>0.1</v>
      </c>
      <c r="I10">
        <v>10</v>
      </c>
      <c r="J10" t="s">
        <v>184</v>
      </c>
      <c r="K10">
        <v>0</v>
      </c>
      <c r="L10">
        <v>1</v>
      </c>
      <c r="M10" t="s">
        <v>184</v>
      </c>
      <c r="N10">
        <v>0</v>
      </c>
      <c r="O10">
        <v>0</v>
      </c>
      <c r="P10" t="s">
        <v>488</v>
      </c>
      <c r="Q10" t="s">
        <v>489</v>
      </c>
      <c r="S10">
        <v>0.1</v>
      </c>
    </row>
    <row r="11" spans="1:40" x14ac:dyDescent="0.35">
      <c r="A11" t="s">
        <v>65</v>
      </c>
      <c r="B11" t="s">
        <v>453</v>
      </c>
      <c r="C11">
        <v>2</v>
      </c>
      <c r="E11">
        <v>2</v>
      </c>
      <c r="F11">
        <v>1</v>
      </c>
      <c r="G11">
        <v>120</v>
      </c>
      <c r="H11">
        <v>0.2</v>
      </c>
      <c r="I11">
        <v>30</v>
      </c>
      <c r="J11" t="s">
        <v>184</v>
      </c>
      <c r="K11">
        <v>0</v>
      </c>
      <c r="L11">
        <v>1</v>
      </c>
      <c r="M11" t="s">
        <v>184</v>
      </c>
      <c r="N11">
        <v>0</v>
      </c>
      <c r="O11">
        <v>0</v>
      </c>
      <c r="P11" t="s">
        <v>192</v>
      </c>
      <c r="S11">
        <v>0.1</v>
      </c>
    </row>
    <row r="12" spans="1:40" x14ac:dyDescent="0.35">
      <c r="A12" t="s">
        <v>66</v>
      </c>
      <c r="B12" t="s">
        <v>453</v>
      </c>
      <c r="C12">
        <v>7</v>
      </c>
      <c r="E12">
        <v>1</v>
      </c>
      <c r="F12">
        <v>2</v>
      </c>
      <c r="G12">
        <v>240</v>
      </c>
      <c r="H12">
        <v>0.4</v>
      </c>
      <c r="I12">
        <v>20</v>
      </c>
      <c r="J12" t="s">
        <v>184</v>
      </c>
      <c r="K12">
        <v>0</v>
      </c>
      <c r="L12">
        <v>0.8</v>
      </c>
      <c r="M12" t="s">
        <v>184</v>
      </c>
      <c r="N12">
        <v>0</v>
      </c>
      <c r="O12">
        <v>0</v>
      </c>
      <c r="P12" t="s">
        <v>500</v>
      </c>
      <c r="Q12" t="s">
        <v>491</v>
      </c>
      <c r="S12">
        <v>0.2</v>
      </c>
    </row>
    <row r="13" spans="1:40" x14ac:dyDescent="0.35">
      <c r="A13" t="s">
        <v>61</v>
      </c>
      <c r="B13" t="s">
        <v>454</v>
      </c>
      <c r="C13">
        <v>2</v>
      </c>
      <c r="E13">
        <v>1</v>
      </c>
      <c r="F13">
        <v>2</v>
      </c>
      <c r="G13">
        <v>330</v>
      </c>
      <c r="H13">
        <v>0.1</v>
      </c>
      <c r="I13">
        <v>10</v>
      </c>
      <c r="J13" t="s">
        <v>184</v>
      </c>
      <c r="K13">
        <v>0</v>
      </c>
      <c r="L13">
        <v>1</v>
      </c>
      <c r="M13" t="s">
        <v>184</v>
      </c>
      <c r="N13">
        <v>0</v>
      </c>
      <c r="O13">
        <v>0</v>
      </c>
      <c r="P13" t="s">
        <v>488</v>
      </c>
      <c r="Q13" t="s">
        <v>489</v>
      </c>
      <c r="S13">
        <v>0.1</v>
      </c>
    </row>
    <row r="14" spans="1:40" x14ac:dyDescent="0.35">
      <c r="A14" t="s">
        <v>65</v>
      </c>
      <c r="B14" t="s">
        <v>454</v>
      </c>
      <c r="C14">
        <v>2</v>
      </c>
      <c r="E14">
        <v>1</v>
      </c>
      <c r="F14">
        <v>1</v>
      </c>
      <c r="G14">
        <v>120</v>
      </c>
      <c r="H14">
        <v>0.2</v>
      </c>
      <c r="I14">
        <v>30</v>
      </c>
      <c r="J14" t="s">
        <v>184</v>
      </c>
      <c r="K14">
        <v>0</v>
      </c>
      <c r="L14">
        <v>1</v>
      </c>
      <c r="M14" t="s">
        <v>184</v>
      </c>
      <c r="N14">
        <v>0</v>
      </c>
      <c r="O14">
        <v>0</v>
      </c>
      <c r="P14" t="s">
        <v>192</v>
      </c>
      <c r="S14">
        <v>0.1</v>
      </c>
    </row>
    <row r="15" spans="1:40" x14ac:dyDescent="0.35">
      <c r="A15" t="s">
        <v>66</v>
      </c>
      <c r="B15" t="s">
        <v>454</v>
      </c>
      <c r="C15">
        <v>7</v>
      </c>
      <c r="E15">
        <v>1</v>
      </c>
      <c r="F15">
        <v>2</v>
      </c>
      <c r="G15">
        <v>120</v>
      </c>
      <c r="H15">
        <v>0.4</v>
      </c>
      <c r="I15">
        <v>20</v>
      </c>
      <c r="J15" t="s">
        <v>184</v>
      </c>
      <c r="K15">
        <v>0</v>
      </c>
      <c r="L15">
        <v>0.8</v>
      </c>
      <c r="M15" t="s">
        <v>184</v>
      </c>
      <c r="N15">
        <v>0</v>
      </c>
      <c r="O15">
        <v>0</v>
      </c>
      <c r="P15" t="s">
        <v>500</v>
      </c>
      <c r="Q15" t="s">
        <v>491</v>
      </c>
      <c r="S15">
        <v>0.2</v>
      </c>
    </row>
    <row r="16" spans="1:40" x14ac:dyDescent="0.35">
      <c r="A16" t="s">
        <v>61</v>
      </c>
      <c r="B16" t="s">
        <v>455</v>
      </c>
      <c r="C16">
        <v>2</v>
      </c>
      <c r="E16">
        <v>1</v>
      </c>
      <c r="F16">
        <v>2</v>
      </c>
      <c r="G16">
        <v>330</v>
      </c>
      <c r="H16">
        <v>0.1</v>
      </c>
      <c r="I16">
        <v>10</v>
      </c>
      <c r="J16" t="s">
        <v>184</v>
      </c>
      <c r="K16">
        <v>0</v>
      </c>
      <c r="L16">
        <v>1</v>
      </c>
      <c r="M16" t="s">
        <v>184</v>
      </c>
      <c r="N16">
        <v>0</v>
      </c>
      <c r="O16">
        <v>0</v>
      </c>
      <c r="P16" t="s">
        <v>488</v>
      </c>
      <c r="Q16" t="s">
        <v>489</v>
      </c>
      <c r="S16">
        <v>0.1</v>
      </c>
    </row>
    <row r="17" spans="1:19" x14ac:dyDescent="0.35">
      <c r="A17" t="s">
        <v>65</v>
      </c>
      <c r="B17" t="s">
        <v>455</v>
      </c>
      <c r="C17">
        <v>2</v>
      </c>
      <c r="E17">
        <v>2</v>
      </c>
      <c r="F17">
        <v>1</v>
      </c>
      <c r="G17">
        <v>120</v>
      </c>
      <c r="H17">
        <v>0.2</v>
      </c>
      <c r="I17">
        <v>30</v>
      </c>
      <c r="J17" t="s">
        <v>184</v>
      </c>
      <c r="K17">
        <v>0</v>
      </c>
      <c r="L17">
        <v>1</v>
      </c>
      <c r="M17" t="s">
        <v>184</v>
      </c>
      <c r="N17">
        <v>0</v>
      </c>
      <c r="O17">
        <v>0</v>
      </c>
      <c r="P17" t="s">
        <v>192</v>
      </c>
      <c r="S17">
        <v>0.1</v>
      </c>
    </row>
    <row r="18" spans="1:19" x14ac:dyDescent="0.35">
      <c r="A18" t="s">
        <v>66</v>
      </c>
      <c r="B18" t="s">
        <v>455</v>
      </c>
      <c r="C18">
        <v>7</v>
      </c>
      <c r="E18">
        <v>1</v>
      </c>
      <c r="F18">
        <v>2</v>
      </c>
      <c r="G18">
        <v>120</v>
      </c>
      <c r="H18">
        <v>0.4</v>
      </c>
      <c r="I18">
        <v>20</v>
      </c>
      <c r="J18" t="s">
        <v>184</v>
      </c>
      <c r="K18">
        <v>0</v>
      </c>
      <c r="L18">
        <v>0.8</v>
      </c>
      <c r="M18" t="s">
        <v>184</v>
      </c>
      <c r="N18">
        <v>0</v>
      </c>
      <c r="O18">
        <v>0</v>
      </c>
      <c r="P18" t="s">
        <v>500</v>
      </c>
      <c r="Q18" t="s">
        <v>491</v>
      </c>
      <c r="S18">
        <v>0.2</v>
      </c>
    </row>
    <row r="19" spans="1:19" x14ac:dyDescent="0.35">
      <c r="A19" t="s">
        <v>68</v>
      </c>
      <c r="B19" t="s">
        <v>455</v>
      </c>
      <c r="C19">
        <v>20</v>
      </c>
      <c r="E19">
        <v>1</v>
      </c>
      <c r="F19">
        <v>1</v>
      </c>
      <c r="G19">
        <v>120</v>
      </c>
      <c r="H19">
        <v>0.4</v>
      </c>
      <c r="I19">
        <v>20</v>
      </c>
      <c r="J19" t="s">
        <v>184</v>
      </c>
      <c r="K19">
        <v>0</v>
      </c>
      <c r="L19">
        <v>0.8</v>
      </c>
      <c r="M19" t="s">
        <v>184</v>
      </c>
      <c r="N19">
        <v>0</v>
      </c>
      <c r="O19">
        <v>0</v>
      </c>
      <c r="P19" t="s">
        <v>192</v>
      </c>
      <c r="S19">
        <v>0.2</v>
      </c>
    </row>
    <row r="20" spans="1:19" x14ac:dyDescent="0.35">
      <c r="A20" t="s">
        <v>61</v>
      </c>
      <c r="B20" t="s">
        <v>456</v>
      </c>
      <c r="C20">
        <v>2</v>
      </c>
      <c r="E20">
        <v>1</v>
      </c>
      <c r="F20">
        <v>2</v>
      </c>
      <c r="G20">
        <v>330</v>
      </c>
      <c r="H20">
        <v>0.1</v>
      </c>
      <c r="I20">
        <v>10</v>
      </c>
      <c r="J20" t="s">
        <v>184</v>
      </c>
      <c r="K20">
        <v>0</v>
      </c>
      <c r="L20">
        <v>1</v>
      </c>
      <c r="M20" t="s">
        <v>184</v>
      </c>
      <c r="N20">
        <v>0</v>
      </c>
      <c r="O20">
        <v>0</v>
      </c>
      <c r="P20" t="s">
        <v>488</v>
      </c>
      <c r="Q20" t="s">
        <v>489</v>
      </c>
      <c r="S20">
        <v>0.1</v>
      </c>
    </row>
    <row r="21" spans="1:19" x14ac:dyDescent="0.35">
      <c r="A21" t="s">
        <v>65</v>
      </c>
      <c r="B21" t="s">
        <v>456</v>
      </c>
      <c r="C21">
        <v>2</v>
      </c>
      <c r="E21">
        <v>1</v>
      </c>
      <c r="F21">
        <v>1</v>
      </c>
      <c r="G21">
        <v>120</v>
      </c>
      <c r="H21">
        <v>0.2</v>
      </c>
      <c r="I21">
        <v>30</v>
      </c>
      <c r="J21" t="s">
        <v>184</v>
      </c>
      <c r="K21">
        <v>0</v>
      </c>
      <c r="L21">
        <v>1</v>
      </c>
      <c r="M21" t="s">
        <v>184</v>
      </c>
      <c r="N21">
        <v>0</v>
      </c>
      <c r="O21">
        <v>0</v>
      </c>
      <c r="P21" t="s">
        <v>192</v>
      </c>
      <c r="S21">
        <v>0.1</v>
      </c>
    </row>
    <row r="22" spans="1:19" x14ac:dyDescent="0.35">
      <c r="A22" t="s">
        <v>66</v>
      </c>
      <c r="B22" t="s">
        <v>456</v>
      </c>
      <c r="C22">
        <v>4</v>
      </c>
      <c r="E22">
        <v>1</v>
      </c>
      <c r="F22">
        <v>2</v>
      </c>
      <c r="G22">
        <v>240</v>
      </c>
      <c r="H22">
        <v>0.4</v>
      </c>
      <c r="I22">
        <v>20</v>
      </c>
      <c r="J22" t="s">
        <v>184</v>
      </c>
      <c r="K22">
        <v>0</v>
      </c>
      <c r="L22">
        <v>0.8</v>
      </c>
      <c r="M22" t="s">
        <v>184</v>
      </c>
      <c r="N22">
        <v>0</v>
      </c>
      <c r="O22">
        <v>0</v>
      </c>
      <c r="P22" t="s">
        <v>500</v>
      </c>
      <c r="Q22" t="s">
        <v>491</v>
      </c>
      <c r="S22">
        <v>0.2</v>
      </c>
    </row>
    <row r="23" spans="1:19" x14ac:dyDescent="0.35">
      <c r="A23" t="s">
        <v>61</v>
      </c>
      <c r="B23" t="s">
        <v>457</v>
      </c>
      <c r="C23">
        <v>2</v>
      </c>
      <c r="E23">
        <v>1</v>
      </c>
      <c r="F23">
        <v>2</v>
      </c>
      <c r="G23">
        <v>330</v>
      </c>
      <c r="H23">
        <v>0.1</v>
      </c>
      <c r="I23">
        <v>10</v>
      </c>
      <c r="J23" t="s">
        <v>184</v>
      </c>
      <c r="K23">
        <v>0</v>
      </c>
      <c r="L23">
        <v>1</v>
      </c>
      <c r="M23" t="s">
        <v>184</v>
      </c>
      <c r="N23">
        <v>0</v>
      </c>
      <c r="O23">
        <v>0</v>
      </c>
      <c r="P23" t="s">
        <v>488</v>
      </c>
      <c r="Q23" t="s">
        <v>489</v>
      </c>
      <c r="S23">
        <v>0.1</v>
      </c>
    </row>
    <row r="24" spans="1:19" x14ac:dyDescent="0.35">
      <c r="A24" t="s">
        <v>65</v>
      </c>
      <c r="B24" t="s">
        <v>457</v>
      </c>
      <c r="C24">
        <v>2</v>
      </c>
      <c r="E24">
        <v>1</v>
      </c>
      <c r="F24">
        <v>1</v>
      </c>
      <c r="G24">
        <v>120</v>
      </c>
      <c r="H24">
        <v>0.2</v>
      </c>
      <c r="I24">
        <v>30</v>
      </c>
      <c r="J24" t="s">
        <v>184</v>
      </c>
      <c r="K24">
        <v>0</v>
      </c>
      <c r="L24">
        <v>1</v>
      </c>
      <c r="M24" t="s">
        <v>184</v>
      </c>
      <c r="N24">
        <v>0</v>
      </c>
      <c r="O24">
        <v>0</v>
      </c>
      <c r="P24" t="s">
        <v>192</v>
      </c>
      <c r="S24">
        <v>0.1</v>
      </c>
    </row>
    <row r="25" spans="1:19" x14ac:dyDescent="0.35">
      <c r="A25" t="s">
        <v>66</v>
      </c>
      <c r="B25" t="s">
        <v>457</v>
      </c>
      <c r="C25">
        <v>2</v>
      </c>
      <c r="E25">
        <v>10</v>
      </c>
      <c r="F25">
        <v>2</v>
      </c>
      <c r="G25">
        <v>240</v>
      </c>
      <c r="H25">
        <v>0.4</v>
      </c>
      <c r="I25">
        <v>20</v>
      </c>
      <c r="J25" t="s">
        <v>184</v>
      </c>
      <c r="K25">
        <v>0</v>
      </c>
      <c r="L25">
        <v>0.8</v>
      </c>
      <c r="M25" t="s">
        <v>184</v>
      </c>
      <c r="N25">
        <v>0</v>
      </c>
      <c r="O25">
        <v>0</v>
      </c>
      <c r="P25" t="s">
        <v>500</v>
      </c>
      <c r="Q25" t="s">
        <v>491</v>
      </c>
      <c r="S25">
        <v>0.2</v>
      </c>
    </row>
    <row r="26" spans="1:19" x14ac:dyDescent="0.35">
      <c r="A26" t="s">
        <v>68</v>
      </c>
      <c r="B26" t="s">
        <v>457</v>
      </c>
      <c r="C26">
        <v>20</v>
      </c>
      <c r="E26">
        <v>2</v>
      </c>
      <c r="F26">
        <v>1</v>
      </c>
      <c r="G26">
        <v>120</v>
      </c>
      <c r="H26">
        <v>0.4</v>
      </c>
      <c r="I26">
        <v>20</v>
      </c>
      <c r="J26" t="s">
        <v>184</v>
      </c>
      <c r="K26">
        <v>0</v>
      </c>
      <c r="L26">
        <v>0.8</v>
      </c>
      <c r="M26" t="s">
        <v>184</v>
      </c>
      <c r="N26">
        <v>0</v>
      </c>
      <c r="O26">
        <v>0</v>
      </c>
      <c r="P26" t="s">
        <v>192</v>
      </c>
      <c r="S26">
        <v>0.2</v>
      </c>
    </row>
    <row r="27" spans="1:19" x14ac:dyDescent="0.35">
      <c r="A27" t="s">
        <v>61</v>
      </c>
      <c r="B27" t="s">
        <v>458</v>
      </c>
      <c r="C27">
        <v>2</v>
      </c>
      <c r="E27">
        <v>1</v>
      </c>
      <c r="F27">
        <v>2</v>
      </c>
      <c r="G27">
        <v>330</v>
      </c>
      <c r="H27">
        <v>0.1</v>
      </c>
      <c r="I27">
        <v>10</v>
      </c>
      <c r="J27" t="s">
        <v>184</v>
      </c>
      <c r="K27">
        <v>0</v>
      </c>
      <c r="L27">
        <v>1</v>
      </c>
      <c r="M27" t="s">
        <v>184</v>
      </c>
      <c r="N27">
        <v>0</v>
      </c>
      <c r="O27">
        <v>0</v>
      </c>
      <c r="P27" t="s">
        <v>488</v>
      </c>
      <c r="Q27" t="s">
        <v>489</v>
      </c>
      <c r="S27">
        <v>0.1</v>
      </c>
    </row>
    <row r="28" spans="1:19" x14ac:dyDescent="0.35">
      <c r="A28" t="s">
        <v>65</v>
      </c>
      <c r="B28" t="s">
        <v>458</v>
      </c>
      <c r="C28">
        <v>2</v>
      </c>
      <c r="E28">
        <v>1</v>
      </c>
      <c r="F28">
        <v>1</v>
      </c>
      <c r="G28">
        <v>120</v>
      </c>
      <c r="H28">
        <v>0.2</v>
      </c>
      <c r="I28">
        <v>30</v>
      </c>
      <c r="J28" t="s">
        <v>184</v>
      </c>
      <c r="K28">
        <v>0</v>
      </c>
      <c r="L28">
        <v>1</v>
      </c>
      <c r="M28" t="s">
        <v>184</v>
      </c>
      <c r="N28">
        <v>0</v>
      </c>
      <c r="O28">
        <v>0</v>
      </c>
      <c r="P28" t="s">
        <v>192</v>
      </c>
      <c r="S28">
        <v>0.1</v>
      </c>
    </row>
    <row r="29" spans="1:19" x14ac:dyDescent="0.35">
      <c r="A29" t="s">
        <v>66</v>
      </c>
      <c r="B29" t="s">
        <v>458</v>
      </c>
      <c r="C29">
        <v>7</v>
      </c>
      <c r="E29">
        <v>1</v>
      </c>
      <c r="F29">
        <v>2</v>
      </c>
      <c r="G29">
        <v>120</v>
      </c>
      <c r="H29">
        <v>0.4</v>
      </c>
      <c r="I29">
        <v>20</v>
      </c>
      <c r="J29" t="s">
        <v>184</v>
      </c>
      <c r="K29">
        <v>0</v>
      </c>
      <c r="L29">
        <v>0.8</v>
      </c>
      <c r="M29" t="s">
        <v>184</v>
      </c>
      <c r="N29">
        <v>0</v>
      </c>
      <c r="O29">
        <v>0</v>
      </c>
      <c r="P29" t="s">
        <v>500</v>
      </c>
      <c r="Q29" t="s">
        <v>491</v>
      </c>
      <c r="S29">
        <v>0.2</v>
      </c>
    </row>
    <row r="30" spans="1:19" x14ac:dyDescent="0.35">
      <c r="A30" t="s">
        <v>68</v>
      </c>
      <c r="B30" t="s">
        <v>458</v>
      </c>
      <c r="C30">
        <v>20</v>
      </c>
      <c r="E30">
        <v>1</v>
      </c>
      <c r="F30">
        <v>1</v>
      </c>
      <c r="G30">
        <v>120</v>
      </c>
      <c r="H30">
        <v>0.4</v>
      </c>
      <c r="I30">
        <v>20</v>
      </c>
      <c r="J30" t="s">
        <v>184</v>
      </c>
      <c r="K30">
        <v>0</v>
      </c>
      <c r="L30">
        <v>0.8</v>
      </c>
      <c r="M30" t="s">
        <v>184</v>
      </c>
      <c r="N30">
        <v>0</v>
      </c>
      <c r="O30">
        <v>0</v>
      </c>
      <c r="P30" t="s">
        <v>192</v>
      </c>
      <c r="S30">
        <v>0.2</v>
      </c>
    </row>
    <row r="31" spans="1:19" x14ac:dyDescent="0.35">
      <c r="A31" t="s">
        <v>61</v>
      </c>
      <c r="B31" t="s">
        <v>459</v>
      </c>
      <c r="C31">
        <v>2</v>
      </c>
      <c r="E31">
        <v>1</v>
      </c>
      <c r="F31">
        <v>2</v>
      </c>
      <c r="G31">
        <v>330</v>
      </c>
      <c r="H31">
        <v>0.1</v>
      </c>
      <c r="I31">
        <v>10</v>
      </c>
      <c r="J31" t="s">
        <v>184</v>
      </c>
      <c r="K31">
        <v>0</v>
      </c>
      <c r="L31">
        <v>1</v>
      </c>
      <c r="M31" t="s">
        <v>184</v>
      </c>
      <c r="N31">
        <v>0</v>
      </c>
      <c r="O31">
        <v>0</v>
      </c>
      <c r="P31" t="s">
        <v>488</v>
      </c>
      <c r="Q31" t="s">
        <v>489</v>
      </c>
      <c r="S31">
        <v>0.1</v>
      </c>
    </row>
    <row r="32" spans="1:19" x14ac:dyDescent="0.35">
      <c r="A32" t="s">
        <v>65</v>
      </c>
      <c r="B32" t="s">
        <v>459</v>
      </c>
      <c r="C32">
        <v>2</v>
      </c>
      <c r="E32">
        <v>1</v>
      </c>
      <c r="F32">
        <v>1</v>
      </c>
      <c r="G32">
        <v>120</v>
      </c>
      <c r="H32">
        <v>0.2</v>
      </c>
      <c r="I32">
        <v>30</v>
      </c>
      <c r="J32" t="s">
        <v>184</v>
      </c>
      <c r="K32">
        <v>0</v>
      </c>
      <c r="L32">
        <v>1</v>
      </c>
      <c r="M32" t="s">
        <v>184</v>
      </c>
      <c r="N32">
        <v>0</v>
      </c>
      <c r="O32">
        <v>0</v>
      </c>
      <c r="P32" t="s">
        <v>192</v>
      </c>
      <c r="S32">
        <v>0.1</v>
      </c>
    </row>
    <row r="33" spans="1:19" x14ac:dyDescent="0.35">
      <c r="A33" t="s">
        <v>66</v>
      </c>
      <c r="B33" t="s">
        <v>459</v>
      </c>
      <c r="C33">
        <v>7</v>
      </c>
      <c r="E33">
        <v>1</v>
      </c>
      <c r="F33">
        <v>2</v>
      </c>
      <c r="G33">
        <v>120</v>
      </c>
      <c r="H33">
        <v>0.4</v>
      </c>
      <c r="I33">
        <v>20</v>
      </c>
      <c r="J33" t="s">
        <v>184</v>
      </c>
      <c r="K33">
        <v>0</v>
      </c>
      <c r="L33">
        <v>0.8</v>
      </c>
      <c r="M33" t="s">
        <v>184</v>
      </c>
      <c r="N33">
        <v>0</v>
      </c>
      <c r="O33">
        <v>0</v>
      </c>
      <c r="P33" t="s">
        <v>500</v>
      </c>
      <c r="Q33" t="s">
        <v>491</v>
      </c>
      <c r="S33">
        <v>0.2</v>
      </c>
    </row>
    <row r="34" spans="1:19" x14ac:dyDescent="0.35">
      <c r="A34" t="s">
        <v>67</v>
      </c>
      <c r="B34" t="s">
        <v>459</v>
      </c>
      <c r="C34">
        <v>40</v>
      </c>
      <c r="E34">
        <v>1</v>
      </c>
      <c r="F34">
        <v>1</v>
      </c>
      <c r="G34">
        <v>120</v>
      </c>
      <c r="H34">
        <v>0.25</v>
      </c>
      <c r="I34">
        <v>30</v>
      </c>
      <c r="J34" t="s">
        <v>184</v>
      </c>
      <c r="K34">
        <v>0</v>
      </c>
      <c r="L34">
        <v>0.8</v>
      </c>
      <c r="M34" t="s">
        <v>184</v>
      </c>
      <c r="N34">
        <v>0</v>
      </c>
      <c r="O34">
        <v>0</v>
      </c>
      <c r="P34" t="s">
        <v>490</v>
      </c>
      <c r="S34">
        <v>0.15</v>
      </c>
    </row>
    <row r="35" spans="1:19" x14ac:dyDescent="0.35">
      <c r="A35" t="s">
        <v>68</v>
      </c>
      <c r="B35" t="s">
        <v>459</v>
      </c>
      <c r="C35">
        <v>20</v>
      </c>
      <c r="E35">
        <v>2</v>
      </c>
      <c r="F35">
        <v>1</v>
      </c>
      <c r="G35">
        <v>120</v>
      </c>
      <c r="H35">
        <v>0.4</v>
      </c>
      <c r="I35">
        <v>20</v>
      </c>
      <c r="J35" t="s">
        <v>184</v>
      </c>
      <c r="K35">
        <v>0</v>
      </c>
      <c r="L35">
        <v>0.8</v>
      </c>
      <c r="M35" t="s">
        <v>184</v>
      </c>
      <c r="N35">
        <v>0</v>
      </c>
      <c r="O35">
        <v>0</v>
      </c>
      <c r="P35" t="s">
        <v>192</v>
      </c>
      <c r="S35">
        <v>0.2</v>
      </c>
    </row>
    <row r="36" spans="1:19" x14ac:dyDescent="0.35">
      <c r="A36" t="s">
        <v>61</v>
      </c>
      <c r="B36" t="s">
        <v>460</v>
      </c>
      <c r="C36">
        <v>2</v>
      </c>
      <c r="E36">
        <v>1</v>
      </c>
      <c r="F36">
        <v>2</v>
      </c>
      <c r="G36">
        <v>330</v>
      </c>
      <c r="H36">
        <v>0.1</v>
      </c>
      <c r="I36">
        <v>10</v>
      </c>
      <c r="J36" t="s">
        <v>184</v>
      </c>
      <c r="K36">
        <v>0</v>
      </c>
      <c r="L36">
        <v>1</v>
      </c>
      <c r="M36" t="s">
        <v>184</v>
      </c>
      <c r="N36">
        <v>0</v>
      </c>
      <c r="O36">
        <v>0</v>
      </c>
      <c r="P36" t="s">
        <v>488</v>
      </c>
      <c r="Q36" t="s">
        <v>489</v>
      </c>
      <c r="S36">
        <v>0.1</v>
      </c>
    </row>
    <row r="37" spans="1:19" x14ac:dyDescent="0.35">
      <c r="A37" t="s">
        <v>65</v>
      </c>
      <c r="B37" t="s">
        <v>460</v>
      </c>
      <c r="C37">
        <v>2</v>
      </c>
      <c r="E37">
        <v>1</v>
      </c>
      <c r="F37">
        <v>1</v>
      </c>
      <c r="G37">
        <v>120</v>
      </c>
      <c r="H37">
        <v>0.2</v>
      </c>
      <c r="I37">
        <v>30</v>
      </c>
      <c r="J37" t="s">
        <v>184</v>
      </c>
      <c r="K37">
        <v>0</v>
      </c>
      <c r="L37">
        <v>1</v>
      </c>
      <c r="M37" t="s">
        <v>184</v>
      </c>
      <c r="N37">
        <v>0</v>
      </c>
      <c r="O37">
        <v>0</v>
      </c>
      <c r="P37" t="s">
        <v>192</v>
      </c>
      <c r="S37">
        <v>0.1</v>
      </c>
    </row>
    <row r="38" spans="1:19" x14ac:dyDescent="0.35">
      <c r="A38" t="s">
        <v>66</v>
      </c>
      <c r="B38" t="s">
        <v>460</v>
      </c>
      <c r="C38">
        <v>7</v>
      </c>
      <c r="E38">
        <v>1</v>
      </c>
      <c r="F38">
        <v>2</v>
      </c>
      <c r="G38">
        <v>120</v>
      </c>
      <c r="H38">
        <v>0.4</v>
      </c>
      <c r="I38">
        <v>20</v>
      </c>
      <c r="J38" t="s">
        <v>184</v>
      </c>
      <c r="K38">
        <v>0</v>
      </c>
      <c r="L38">
        <v>0.8</v>
      </c>
      <c r="M38" t="s">
        <v>184</v>
      </c>
      <c r="N38">
        <v>0</v>
      </c>
      <c r="O38">
        <v>0</v>
      </c>
      <c r="P38" t="s">
        <v>500</v>
      </c>
      <c r="Q38" t="s">
        <v>491</v>
      </c>
      <c r="S38">
        <v>0.2</v>
      </c>
    </row>
    <row r="39" spans="1:19" x14ac:dyDescent="0.35">
      <c r="A39" t="s">
        <v>451</v>
      </c>
      <c r="B39" t="s">
        <v>460</v>
      </c>
      <c r="C39">
        <v>100</v>
      </c>
      <c r="E39">
        <v>1</v>
      </c>
      <c r="F39">
        <v>1</v>
      </c>
      <c r="G39">
        <v>120</v>
      </c>
      <c r="P39" t="s">
        <v>492</v>
      </c>
    </row>
    <row r="40" spans="1:19" x14ac:dyDescent="0.35">
      <c r="A40" t="s">
        <v>61</v>
      </c>
      <c r="B40" t="s">
        <v>476</v>
      </c>
      <c r="C40">
        <v>2</v>
      </c>
      <c r="E40">
        <v>1</v>
      </c>
      <c r="F40">
        <v>2</v>
      </c>
      <c r="G40">
        <v>330</v>
      </c>
      <c r="H40">
        <v>0.1</v>
      </c>
      <c r="I40">
        <v>10</v>
      </c>
      <c r="J40" t="s">
        <v>184</v>
      </c>
      <c r="K40">
        <v>0</v>
      </c>
      <c r="L40">
        <v>1</v>
      </c>
      <c r="M40" t="s">
        <v>184</v>
      </c>
      <c r="N40">
        <v>0</v>
      </c>
      <c r="O40">
        <v>0</v>
      </c>
      <c r="P40" t="s">
        <v>488</v>
      </c>
      <c r="Q40" t="s">
        <v>489</v>
      </c>
      <c r="S40">
        <v>0.1</v>
      </c>
    </row>
    <row r="41" spans="1:19" x14ac:dyDescent="0.35">
      <c r="A41" t="s">
        <v>62</v>
      </c>
      <c r="B41" t="s">
        <v>476</v>
      </c>
      <c r="C41">
        <v>12</v>
      </c>
      <c r="E41">
        <v>1</v>
      </c>
      <c r="F41">
        <v>2</v>
      </c>
      <c r="G41">
        <v>330</v>
      </c>
      <c r="H41">
        <v>0.1</v>
      </c>
      <c r="I41">
        <v>10</v>
      </c>
      <c r="J41" t="s">
        <v>184</v>
      </c>
      <c r="K41">
        <v>0</v>
      </c>
      <c r="L41">
        <v>1</v>
      </c>
      <c r="M41" t="s">
        <v>184</v>
      </c>
      <c r="N41">
        <v>0</v>
      </c>
      <c r="O41">
        <v>0</v>
      </c>
      <c r="P41" t="s">
        <v>488</v>
      </c>
      <c r="Q41" t="s">
        <v>489</v>
      </c>
      <c r="S41">
        <v>0.1</v>
      </c>
    </row>
    <row r="42" spans="1:19" x14ac:dyDescent="0.35">
      <c r="A42" t="s">
        <v>65</v>
      </c>
      <c r="B42" t="s">
        <v>476</v>
      </c>
      <c r="C42">
        <v>2</v>
      </c>
      <c r="E42">
        <v>1</v>
      </c>
      <c r="F42">
        <v>1</v>
      </c>
      <c r="G42">
        <v>240</v>
      </c>
      <c r="H42">
        <v>0.2</v>
      </c>
      <c r="I42">
        <v>30</v>
      </c>
      <c r="J42" t="s">
        <v>184</v>
      </c>
      <c r="K42">
        <v>0</v>
      </c>
      <c r="L42">
        <v>1</v>
      </c>
      <c r="M42" t="s">
        <v>184</v>
      </c>
      <c r="N42">
        <v>0</v>
      </c>
      <c r="O42">
        <v>0</v>
      </c>
      <c r="P42" t="s">
        <v>192</v>
      </c>
      <c r="S42">
        <v>0.1</v>
      </c>
    </row>
    <row r="43" spans="1:19" x14ac:dyDescent="0.35">
      <c r="A43" t="s">
        <v>66</v>
      </c>
      <c r="B43" t="s">
        <v>476</v>
      </c>
      <c r="C43">
        <v>10</v>
      </c>
      <c r="E43">
        <v>1</v>
      </c>
      <c r="F43">
        <v>2</v>
      </c>
      <c r="G43">
        <v>240</v>
      </c>
      <c r="H43">
        <v>0.4</v>
      </c>
      <c r="I43">
        <v>20</v>
      </c>
      <c r="J43" t="s">
        <v>184</v>
      </c>
      <c r="K43">
        <v>0</v>
      </c>
      <c r="L43">
        <v>0.8</v>
      </c>
      <c r="M43" t="s">
        <v>184</v>
      </c>
      <c r="N43">
        <v>0</v>
      </c>
      <c r="O43">
        <v>0</v>
      </c>
      <c r="P43" t="s">
        <v>500</v>
      </c>
      <c r="Q43" t="s">
        <v>491</v>
      </c>
      <c r="S43">
        <v>0.2</v>
      </c>
    </row>
    <row r="44" spans="1:19" x14ac:dyDescent="0.35">
      <c r="A44" t="s">
        <v>67</v>
      </c>
      <c r="B44" t="s">
        <v>476</v>
      </c>
      <c r="C44">
        <v>20</v>
      </c>
      <c r="E44">
        <v>1</v>
      </c>
      <c r="F44">
        <v>1</v>
      </c>
      <c r="G44">
        <v>120</v>
      </c>
      <c r="H44">
        <v>0.25</v>
      </c>
      <c r="I44">
        <v>30</v>
      </c>
      <c r="J44" t="s">
        <v>184</v>
      </c>
      <c r="K44">
        <v>0</v>
      </c>
      <c r="L44">
        <v>0.8</v>
      </c>
      <c r="M44" t="s">
        <v>184</v>
      </c>
      <c r="N44">
        <v>0</v>
      </c>
      <c r="O44">
        <v>0</v>
      </c>
      <c r="P44" t="s">
        <v>490</v>
      </c>
      <c r="S44">
        <v>0.15</v>
      </c>
    </row>
    <row r="45" spans="1:19" x14ac:dyDescent="0.35">
      <c r="A45" t="s">
        <v>68</v>
      </c>
      <c r="B45" t="s">
        <v>476</v>
      </c>
      <c r="C45">
        <v>20</v>
      </c>
      <c r="E45">
        <v>2</v>
      </c>
      <c r="F45">
        <v>1</v>
      </c>
      <c r="G45">
        <v>120</v>
      </c>
      <c r="H45">
        <v>0.4</v>
      </c>
      <c r="I45">
        <v>20</v>
      </c>
      <c r="J45" t="s">
        <v>184</v>
      </c>
      <c r="K45">
        <v>0</v>
      </c>
      <c r="L45">
        <v>0.8</v>
      </c>
      <c r="M45" t="s">
        <v>184</v>
      </c>
      <c r="N45">
        <v>0</v>
      </c>
      <c r="O45">
        <v>0</v>
      </c>
      <c r="P45" t="s">
        <v>192</v>
      </c>
      <c r="S45">
        <v>0.2</v>
      </c>
    </row>
    <row r="46" spans="1:19" x14ac:dyDescent="0.35">
      <c r="A46" t="s">
        <v>70</v>
      </c>
      <c r="B46" t="s">
        <v>476</v>
      </c>
      <c r="C46">
        <v>20</v>
      </c>
      <c r="E46">
        <v>1</v>
      </c>
      <c r="F46">
        <v>2</v>
      </c>
      <c r="G46">
        <v>60</v>
      </c>
      <c r="H46">
        <v>0.2</v>
      </c>
      <c r="I46">
        <v>30</v>
      </c>
      <c r="J46" t="s">
        <v>184</v>
      </c>
      <c r="K46">
        <v>0</v>
      </c>
      <c r="L46">
        <v>1</v>
      </c>
      <c r="M46" t="s">
        <v>184</v>
      </c>
      <c r="N46">
        <v>0</v>
      </c>
      <c r="O46">
        <v>0</v>
      </c>
      <c r="P46" t="s">
        <v>502</v>
      </c>
      <c r="Q46" t="s">
        <v>501</v>
      </c>
      <c r="S46">
        <v>0.1</v>
      </c>
    </row>
    <row r="47" spans="1:19" x14ac:dyDescent="0.35">
      <c r="A47" t="s">
        <v>61</v>
      </c>
      <c r="B47" t="s">
        <v>461</v>
      </c>
      <c r="C47">
        <v>2</v>
      </c>
      <c r="E47">
        <v>1</v>
      </c>
      <c r="F47">
        <v>2</v>
      </c>
      <c r="G47">
        <v>330</v>
      </c>
      <c r="H47">
        <v>0.1</v>
      </c>
      <c r="I47">
        <v>10</v>
      </c>
      <c r="J47" t="s">
        <v>184</v>
      </c>
      <c r="K47">
        <v>0</v>
      </c>
      <c r="L47">
        <v>1</v>
      </c>
      <c r="M47" t="s">
        <v>184</v>
      </c>
      <c r="N47">
        <v>0</v>
      </c>
      <c r="O47">
        <v>0</v>
      </c>
      <c r="P47" t="s">
        <v>488</v>
      </c>
      <c r="Q47" t="s">
        <v>489</v>
      </c>
      <c r="S47">
        <v>0.1</v>
      </c>
    </row>
    <row r="48" spans="1:19" x14ac:dyDescent="0.35">
      <c r="A48" t="s">
        <v>62</v>
      </c>
      <c r="B48" t="s">
        <v>461</v>
      </c>
      <c r="C48">
        <v>12</v>
      </c>
      <c r="E48">
        <v>1</v>
      </c>
      <c r="F48">
        <v>2</v>
      </c>
      <c r="G48">
        <v>330</v>
      </c>
      <c r="H48">
        <v>0.1</v>
      </c>
      <c r="I48">
        <v>10</v>
      </c>
      <c r="J48" t="s">
        <v>184</v>
      </c>
      <c r="K48">
        <v>0</v>
      </c>
      <c r="L48">
        <v>1</v>
      </c>
      <c r="M48" t="s">
        <v>184</v>
      </c>
      <c r="N48">
        <v>0</v>
      </c>
      <c r="O48">
        <v>0</v>
      </c>
      <c r="P48" t="s">
        <v>488</v>
      </c>
      <c r="Q48" t="s">
        <v>489</v>
      </c>
      <c r="S48">
        <v>0.1</v>
      </c>
    </row>
    <row r="49" spans="1:19" x14ac:dyDescent="0.35">
      <c r="A49" t="s">
        <v>65</v>
      </c>
      <c r="B49" t="s">
        <v>461</v>
      </c>
      <c r="C49">
        <v>2</v>
      </c>
      <c r="E49">
        <v>2</v>
      </c>
      <c r="F49">
        <v>1</v>
      </c>
      <c r="G49">
        <v>120</v>
      </c>
      <c r="H49">
        <v>0.2</v>
      </c>
      <c r="I49">
        <v>30</v>
      </c>
      <c r="J49" t="s">
        <v>184</v>
      </c>
      <c r="K49">
        <v>0</v>
      </c>
      <c r="L49">
        <v>1</v>
      </c>
      <c r="M49" t="s">
        <v>184</v>
      </c>
      <c r="N49">
        <v>0</v>
      </c>
      <c r="O49">
        <v>0</v>
      </c>
      <c r="P49" t="s">
        <v>192</v>
      </c>
      <c r="S49">
        <v>0.1</v>
      </c>
    </row>
    <row r="50" spans="1:19" x14ac:dyDescent="0.35">
      <c r="A50" t="s">
        <v>66</v>
      </c>
      <c r="B50" t="s">
        <v>461</v>
      </c>
      <c r="C50">
        <v>10</v>
      </c>
      <c r="E50">
        <v>2</v>
      </c>
      <c r="F50">
        <v>2</v>
      </c>
      <c r="G50">
        <v>240</v>
      </c>
      <c r="H50">
        <v>0.4</v>
      </c>
      <c r="I50">
        <v>20</v>
      </c>
      <c r="J50" t="s">
        <v>184</v>
      </c>
      <c r="K50">
        <v>0</v>
      </c>
      <c r="L50">
        <v>0.8</v>
      </c>
      <c r="M50" t="s">
        <v>184</v>
      </c>
      <c r="N50">
        <v>0</v>
      </c>
      <c r="O50">
        <v>0</v>
      </c>
      <c r="P50" t="s">
        <v>500</v>
      </c>
      <c r="Q50" t="s">
        <v>491</v>
      </c>
      <c r="S50">
        <v>0.2</v>
      </c>
    </row>
    <row r="51" spans="1:19" x14ac:dyDescent="0.35">
      <c r="A51" t="s">
        <v>67</v>
      </c>
      <c r="B51" t="s">
        <v>461</v>
      </c>
      <c r="C51">
        <v>20</v>
      </c>
      <c r="E51">
        <v>1</v>
      </c>
      <c r="F51">
        <v>1</v>
      </c>
      <c r="G51">
        <v>120</v>
      </c>
      <c r="H51">
        <v>0.25</v>
      </c>
      <c r="I51">
        <v>30</v>
      </c>
      <c r="J51" t="s">
        <v>184</v>
      </c>
      <c r="K51">
        <v>0</v>
      </c>
      <c r="L51">
        <v>0.8</v>
      </c>
      <c r="M51" t="s">
        <v>184</v>
      </c>
      <c r="N51">
        <v>0</v>
      </c>
      <c r="O51">
        <v>0</v>
      </c>
      <c r="P51" t="s">
        <v>490</v>
      </c>
      <c r="S51">
        <v>0.15</v>
      </c>
    </row>
    <row r="52" spans="1:19" x14ac:dyDescent="0.35">
      <c r="A52" t="s">
        <v>68</v>
      </c>
      <c r="B52" t="s">
        <v>461</v>
      </c>
      <c r="C52">
        <v>20</v>
      </c>
      <c r="E52">
        <v>2</v>
      </c>
      <c r="F52">
        <v>1</v>
      </c>
      <c r="G52">
        <v>120</v>
      </c>
      <c r="H52">
        <v>0.4</v>
      </c>
      <c r="I52">
        <v>20</v>
      </c>
      <c r="J52" t="s">
        <v>184</v>
      </c>
      <c r="K52">
        <v>0</v>
      </c>
      <c r="L52">
        <v>0.8</v>
      </c>
      <c r="M52" t="s">
        <v>184</v>
      </c>
      <c r="N52">
        <v>0</v>
      </c>
      <c r="O52">
        <v>0</v>
      </c>
      <c r="P52" t="s">
        <v>192</v>
      </c>
      <c r="S52">
        <v>0.2</v>
      </c>
    </row>
    <row r="53" spans="1:19" x14ac:dyDescent="0.35">
      <c r="A53" t="s">
        <v>70</v>
      </c>
      <c r="B53" t="s">
        <v>461</v>
      </c>
      <c r="C53">
        <v>20</v>
      </c>
      <c r="E53">
        <v>1</v>
      </c>
      <c r="F53">
        <v>2</v>
      </c>
      <c r="G53">
        <v>60</v>
      </c>
      <c r="H53">
        <v>0.2</v>
      </c>
      <c r="I53">
        <v>30</v>
      </c>
      <c r="J53" t="s">
        <v>184</v>
      </c>
      <c r="K53">
        <v>0</v>
      </c>
      <c r="L53">
        <v>1</v>
      </c>
      <c r="M53" t="s">
        <v>184</v>
      </c>
      <c r="N53">
        <v>0</v>
      </c>
      <c r="O53">
        <v>0</v>
      </c>
      <c r="P53" t="s">
        <v>502</v>
      </c>
      <c r="Q53" t="s">
        <v>501</v>
      </c>
      <c r="S53">
        <v>0.1</v>
      </c>
    </row>
    <row r="54" spans="1:19" x14ac:dyDescent="0.35">
      <c r="A54" t="s">
        <v>61</v>
      </c>
      <c r="B54" t="s">
        <v>469</v>
      </c>
      <c r="C54">
        <v>2</v>
      </c>
      <c r="E54">
        <v>1</v>
      </c>
      <c r="F54">
        <v>2</v>
      </c>
      <c r="G54">
        <v>330</v>
      </c>
      <c r="H54">
        <v>0.1</v>
      </c>
      <c r="I54">
        <v>10</v>
      </c>
      <c r="J54" t="s">
        <v>184</v>
      </c>
      <c r="K54">
        <v>0</v>
      </c>
      <c r="L54">
        <v>1</v>
      </c>
      <c r="M54" t="s">
        <v>184</v>
      </c>
      <c r="N54">
        <v>0</v>
      </c>
      <c r="O54">
        <v>0</v>
      </c>
      <c r="P54" t="s">
        <v>488</v>
      </c>
      <c r="Q54" t="s">
        <v>489</v>
      </c>
      <c r="S54">
        <v>0.1</v>
      </c>
    </row>
    <row r="55" spans="1:19" x14ac:dyDescent="0.35">
      <c r="A55" t="s">
        <v>65</v>
      </c>
      <c r="B55" t="s">
        <v>469</v>
      </c>
      <c r="C55">
        <v>5</v>
      </c>
      <c r="E55">
        <v>2</v>
      </c>
      <c r="F55">
        <v>1</v>
      </c>
      <c r="G55">
        <v>120</v>
      </c>
      <c r="H55">
        <v>0.2</v>
      </c>
      <c r="I55">
        <v>30</v>
      </c>
      <c r="J55" t="s">
        <v>184</v>
      </c>
      <c r="K55">
        <v>0</v>
      </c>
      <c r="L55">
        <v>1</v>
      </c>
      <c r="M55" t="s">
        <v>184</v>
      </c>
      <c r="N55">
        <v>0</v>
      </c>
      <c r="O55">
        <v>0</v>
      </c>
      <c r="P55" t="s">
        <v>192</v>
      </c>
      <c r="S55">
        <v>0.1</v>
      </c>
    </row>
    <row r="56" spans="1:19" x14ac:dyDescent="0.35">
      <c r="A56" t="s">
        <v>66</v>
      </c>
      <c r="B56" t="s">
        <v>469</v>
      </c>
      <c r="C56">
        <v>7</v>
      </c>
      <c r="E56">
        <v>1</v>
      </c>
      <c r="F56">
        <v>2</v>
      </c>
      <c r="G56">
        <v>120</v>
      </c>
      <c r="H56">
        <v>0.4</v>
      </c>
      <c r="I56">
        <v>20</v>
      </c>
      <c r="J56" t="s">
        <v>184</v>
      </c>
      <c r="K56">
        <v>0</v>
      </c>
      <c r="L56">
        <v>0.8</v>
      </c>
      <c r="M56" t="s">
        <v>184</v>
      </c>
      <c r="N56">
        <v>0</v>
      </c>
      <c r="O56">
        <v>0</v>
      </c>
      <c r="P56" t="s">
        <v>500</v>
      </c>
      <c r="Q56" t="s">
        <v>491</v>
      </c>
      <c r="S56">
        <v>0.2</v>
      </c>
    </row>
    <row r="57" spans="1:19" x14ac:dyDescent="0.35">
      <c r="A57" t="s">
        <v>61</v>
      </c>
      <c r="B57" t="s">
        <v>470</v>
      </c>
      <c r="C57">
        <v>2</v>
      </c>
      <c r="E57">
        <v>1</v>
      </c>
      <c r="F57">
        <v>2</v>
      </c>
      <c r="G57">
        <v>330</v>
      </c>
      <c r="H57">
        <v>0.1</v>
      </c>
      <c r="I57">
        <v>10</v>
      </c>
      <c r="J57" t="s">
        <v>184</v>
      </c>
      <c r="K57">
        <v>0</v>
      </c>
      <c r="L57">
        <v>1</v>
      </c>
      <c r="M57" t="s">
        <v>184</v>
      </c>
      <c r="N57">
        <v>0</v>
      </c>
      <c r="O57">
        <v>0</v>
      </c>
      <c r="P57" t="s">
        <v>488</v>
      </c>
      <c r="Q57" t="s">
        <v>489</v>
      </c>
      <c r="S57">
        <v>0.1</v>
      </c>
    </row>
    <row r="58" spans="1:19" x14ac:dyDescent="0.35">
      <c r="A58" t="s">
        <v>65</v>
      </c>
      <c r="B58" t="s">
        <v>470</v>
      </c>
      <c r="C58">
        <v>2</v>
      </c>
      <c r="E58">
        <v>1</v>
      </c>
      <c r="F58">
        <v>1</v>
      </c>
      <c r="G58">
        <v>120</v>
      </c>
      <c r="H58">
        <v>0.2</v>
      </c>
      <c r="I58">
        <v>30</v>
      </c>
      <c r="J58" t="s">
        <v>184</v>
      </c>
      <c r="K58">
        <v>0</v>
      </c>
      <c r="L58">
        <v>1</v>
      </c>
      <c r="M58" t="s">
        <v>184</v>
      </c>
      <c r="N58">
        <v>0</v>
      </c>
      <c r="O58">
        <v>0</v>
      </c>
      <c r="P58" t="s">
        <v>192</v>
      </c>
      <c r="S58">
        <v>0.1</v>
      </c>
    </row>
    <row r="59" spans="1:19" x14ac:dyDescent="0.35">
      <c r="A59" t="s">
        <v>66</v>
      </c>
      <c r="B59" t="s">
        <v>470</v>
      </c>
      <c r="C59">
        <v>7</v>
      </c>
      <c r="E59">
        <v>1</v>
      </c>
      <c r="F59">
        <v>2</v>
      </c>
      <c r="G59">
        <v>120</v>
      </c>
      <c r="H59">
        <v>0.4</v>
      </c>
      <c r="I59">
        <v>20</v>
      </c>
      <c r="J59" t="s">
        <v>184</v>
      </c>
      <c r="K59">
        <v>0</v>
      </c>
      <c r="L59">
        <v>0.8</v>
      </c>
      <c r="M59" t="s">
        <v>184</v>
      </c>
      <c r="N59">
        <v>0</v>
      </c>
      <c r="O59">
        <v>0</v>
      </c>
      <c r="P59" t="s">
        <v>500</v>
      </c>
      <c r="Q59" t="s">
        <v>491</v>
      </c>
      <c r="S59">
        <v>0.2</v>
      </c>
    </row>
    <row r="60" spans="1:19" x14ac:dyDescent="0.35">
      <c r="A60" t="s">
        <v>61</v>
      </c>
      <c r="B60" t="s">
        <v>464</v>
      </c>
      <c r="C60">
        <v>2</v>
      </c>
      <c r="E60">
        <v>1</v>
      </c>
      <c r="F60">
        <v>2</v>
      </c>
      <c r="G60">
        <v>330</v>
      </c>
      <c r="H60">
        <v>0.1</v>
      </c>
      <c r="I60">
        <v>10</v>
      </c>
      <c r="J60" t="s">
        <v>184</v>
      </c>
      <c r="K60">
        <v>0</v>
      </c>
      <c r="L60">
        <v>1</v>
      </c>
      <c r="M60" t="s">
        <v>184</v>
      </c>
      <c r="N60">
        <v>0</v>
      </c>
      <c r="O60">
        <v>0</v>
      </c>
      <c r="P60" t="s">
        <v>488</v>
      </c>
      <c r="Q60" t="s">
        <v>489</v>
      </c>
      <c r="S60">
        <v>0.1</v>
      </c>
    </row>
    <row r="61" spans="1:19" x14ac:dyDescent="0.35">
      <c r="A61" t="s">
        <v>62</v>
      </c>
      <c r="B61" t="s">
        <v>464</v>
      </c>
      <c r="C61">
        <v>12</v>
      </c>
      <c r="E61">
        <v>1</v>
      </c>
      <c r="F61">
        <v>2</v>
      </c>
      <c r="G61">
        <v>330</v>
      </c>
      <c r="H61">
        <v>0.1</v>
      </c>
      <c r="I61">
        <v>10</v>
      </c>
      <c r="J61" t="s">
        <v>184</v>
      </c>
      <c r="K61">
        <v>0</v>
      </c>
      <c r="L61">
        <v>1</v>
      </c>
      <c r="M61" t="s">
        <v>184</v>
      </c>
      <c r="N61">
        <v>0</v>
      </c>
      <c r="O61">
        <v>0</v>
      </c>
      <c r="P61" t="s">
        <v>488</v>
      </c>
      <c r="Q61" t="s">
        <v>489</v>
      </c>
      <c r="S61">
        <v>0.1</v>
      </c>
    </row>
    <row r="62" spans="1:19" x14ac:dyDescent="0.35">
      <c r="A62" t="s">
        <v>65</v>
      </c>
      <c r="B62" t="s">
        <v>464</v>
      </c>
      <c r="C62">
        <v>5</v>
      </c>
      <c r="E62">
        <v>2</v>
      </c>
      <c r="F62">
        <v>1</v>
      </c>
      <c r="G62">
        <v>120</v>
      </c>
      <c r="H62">
        <v>0.2</v>
      </c>
      <c r="I62">
        <v>30</v>
      </c>
      <c r="J62" t="s">
        <v>184</v>
      </c>
      <c r="K62">
        <v>0</v>
      </c>
      <c r="L62">
        <v>1</v>
      </c>
      <c r="M62" t="s">
        <v>184</v>
      </c>
      <c r="N62">
        <v>0</v>
      </c>
      <c r="O62">
        <v>0</v>
      </c>
      <c r="P62" t="s">
        <v>192</v>
      </c>
      <c r="S62">
        <v>0.1</v>
      </c>
    </row>
    <row r="63" spans="1:19" x14ac:dyDescent="0.35">
      <c r="A63" t="s">
        <v>66</v>
      </c>
      <c r="B63" t="s">
        <v>464</v>
      </c>
      <c r="C63">
        <v>10</v>
      </c>
      <c r="E63">
        <v>1</v>
      </c>
      <c r="F63">
        <v>2</v>
      </c>
      <c r="G63">
        <v>240</v>
      </c>
      <c r="H63">
        <v>0.4</v>
      </c>
      <c r="I63">
        <v>20</v>
      </c>
      <c r="J63" t="s">
        <v>184</v>
      </c>
      <c r="K63">
        <v>0</v>
      </c>
      <c r="L63">
        <v>0.8</v>
      </c>
      <c r="M63" t="s">
        <v>184</v>
      </c>
      <c r="N63">
        <v>0</v>
      </c>
      <c r="O63">
        <v>0</v>
      </c>
      <c r="P63" t="s">
        <v>500</v>
      </c>
      <c r="Q63" t="s">
        <v>491</v>
      </c>
      <c r="S63">
        <v>0.2</v>
      </c>
    </row>
    <row r="64" spans="1:19" x14ac:dyDescent="0.35">
      <c r="A64" t="s">
        <v>67</v>
      </c>
      <c r="B64" t="s">
        <v>464</v>
      </c>
      <c r="C64">
        <v>20</v>
      </c>
      <c r="E64">
        <v>1</v>
      </c>
      <c r="F64">
        <v>1</v>
      </c>
      <c r="G64">
        <v>120</v>
      </c>
      <c r="H64">
        <v>0.25</v>
      </c>
      <c r="I64">
        <v>30</v>
      </c>
      <c r="J64" t="s">
        <v>184</v>
      </c>
      <c r="K64">
        <v>0</v>
      </c>
      <c r="L64">
        <v>0.8</v>
      </c>
      <c r="M64" t="s">
        <v>184</v>
      </c>
      <c r="N64">
        <v>0</v>
      </c>
      <c r="O64">
        <v>0</v>
      </c>
      <c r="P64" t="s">
        <v>490</v>
      </c>
      <c r="S64">
        <v>0.15</v>
      </c>
    </row>
    <row r="65" spans="1:19" x14ac:dyDescent="0.35">
      <c r="A65" t="s">
        <v>70</v>
      </c>
      <c r="B65" t="s">
        <v>464</v>
      </c>
      <c r="C65">
        <v>20</v>
      </c>
      <c r="E65">
        <v>1</v>
      </c>
      <c r="F65">
        <v>2</v>
      </c>
      <c r="G65">
        <v>60</v>
      </c>
      <c r="H65">
        <v>0.2</v>
      </c>
      <c r="I65">
        <v>30</v>
      </c>
      <c r="J65" t="s">
        <v>184</v>
      </c>
      <c r="K65">
        <v>0</v>
      </c>
      <c r="L65">
        <v>1</v>
      </c>
      <c r="M65" t="s">
        <v>184</v>
      </c>
      <c r="N65">
        <v>0</v>
      </c>
      <c r="O65">
        <v>0</v>
      </c>
      <c r="P65" t="s">
        <v>502</v>
      </c>
      <c r="Q65" t="s">
        <v>501</v>
      </c>
      <c r="S65">
        <v>0.1</v>
      </c>
    </row>
    <row r="66" spans="1:19" x14ac:dyDescent="0.35">
      <c r="A66" t="s">
        <v>61</v>
      </c>
      <c r="B66" t="s">
        <v>465</v>
      </c>
      <c r="C66">
        <v>2</v>
      </c>
      <c r="E66">
        <v>1</v>
      </c>
      <c r="F66">
        <v>2</v>
      </c>
      <c r="G66">
        <v>330</v>
      </c>
      <c r="H66">
        <v>0.1</v>
      </c>
      <c r="I66">
        <v>10</v>
      </c>
      <c r="J66" t="s">
        <v>184</v>
      </c>
      <c r="K66">
        <v>0</v>
      </c>
      <c r="L66">
        <v>1</v>
      </c>
      <c r="M66" t="s">
        <v>184</v>
      </c>
      <c r="N66">
        <v>0</v>
      </c>
      <c r="O66">
        <v>0</v>
      </c>
      <c r="P66" t="s">
        <v>488</v>
      </c>
      <c r="Q66" t="s">
        <v>489</v>
      </c>
      <c r="S66">
        <v>0.1</v>
      </c>
    </row>
    <row r="67" spans="1:19" x14ac:dyDescent="0.35">
      <c r="A67" t="s">
        <v>62</v>
      </c>
      <c r="B67" t="s">
        <v>465</v>
      </c>
      <c r="C67">
        <v>12</v>
      </c>
      <c r="E67">
        <v>1</v>
      </c>
      <c r="F67">
        <v>2</v>
      </c>
      <c r="G67">
        <v>330</v>
      </c>
      <c r="H67">
        <v>0.1</v>
      </c>
      <c r="I67">
        <v>10</v>
      </c>
      <c r="J67" t="s">
        <v>184</v>
      </c>
      <c r="K67">
        <v>0</v>
      </c>
      <c r="L67">
        <v>1</v>
      </c>
      <c r="M67" t="s">
        <v>184</v>
      </c>
      <c r="N67">
        <v>0</v>
      </c>
      <c r="O67">
        <v>0</v>
      </c>
      <c r="P67" t="s">
        <v>488</v>
      </c>
      <c r="Q67" t="s">
        <v>489</v>
      </c>
      <c r="S67">
        <v>0.1</v>
      </c>
    </row>
    <row r="68" spans="1:19" x14ac:dyDescent="0.35">
      <c r="A68" t="s">
        <v>65</v>
      </c>
      <c r="B68" t="s">
        <v>465</v>
      </c>
      <c r="C68">
        <v>5</v>
      </c>
      <c r="E68">
        <v>1</v>
      </c>
      <c r="F68">
        <v>1</v>
      </c>
      <c r="G68">
        <v>120</v>
      </c>
      <c r="H68">
        <v>0.2</v>
      </c>
      <c r="I68">
        <v>30</v>
      </c>
      <c r="J68" t="s">
        <v>184</v>
      </c>
      <c r="K68">
        <v>0</v>
      </c>
      <c r="L68">
        <v>1</v>
      </c>
      <c r="M68" t="s">
        <v>184</v>
      </c>
      <c r="N68">
        <v>0</v>
      </c>
      <c r="O68">
        <v>0</v>
      </c>
      <c r="P68" t="s">
        <v>192</v>
      </c>
      <c r="S68">
        <v>0.1</v>
      </c>
    </row>
    <row r="69" spans="1:19" x14ac:dyDescent="0.35">
      <c r="A69" t="s">
        <v>66</v>
      </c>
      <c r="B69" t="s">
        <v>465</v>
      </c>
      <c r="C69">
        <v>10</v>
      </c>
      <c r="E69">
        <v>2</v>
      </c>
      <c r="F69">
        <v>2</v>
      </c>
      <c r="G69">
        <v>240</v>
      </c>
      <c r="H69">
        <v>0.4</v>
      </c>
      <c r="I69">
        <v>20</v>
      </c>
      <c r="J69" t="s">
        <v>184</v>
      </c>
      <c r="K69">
        <v>0</v>
      </c>
      <c r="L69">
        <v>0.8</v>
      </c>
      <c r="M69" t="s">
        <v>184</v>
      </c>
      <c r="N69">
        <v>0</v>
      </c>
      <c r="O69">
        <v>0</v>
      </c>
      <c r="P69" t="s">
        <v>500</v>
      </c>
      <c r="Q69" t="s">
        <v>491</v>
      </c>
      <c r="S69">
        <v>0.2</v>
      </c>
    </row>
    <row r="70" spans="1:19" x14ac:dyDescent="0.35">
      <c r="A70" t="s">
        <v>67</v>
      </c>
      <c r="B70" t="s">
        <v>465</v>
      </c>
      <c r="C70">
        <v>20</v>
      </c>
      <c r="E70">
        <v>1</v>
      </c>
      <c r="F70">
        <v>1</v>
      </c>
      <c r="G70">
        <v>120</v>
      </c>
      <c r="H70">
        <v>0.25</v>
      </c>
      <c r="I70">
        <v>30</v>
      </c>
      <c r="J70" t="s">
        <v>184</v>
      </c>
      <c r="K70">
        <v>0</v>
      </c>
      <c r="L70">
        <v>0.8</v>
      </c>
      <c r="M70" t="s">
        <v>184</v>
      </c>
      <c r="N70">
        <v>0</v>
      </c>
      <c r="O70">
        <v>0</v>
      </c>
      <c r="P70" t="s">
        <v>490</v>
      </c>
      <c r="S70">
        <v>0.15</v>
      </c>
    </row>
    <row r="71" spans="1:19" x14ac:dyDescent="0.35">
      <c r="A71" t="s">
        <v>68</v>
      </c>
      <c r="B71" t="s">
        <v>465</v>
      </c>
      <c r="C71">
        <v>10</v>
      </c>
      <c r="E71">
        <v>1</v>
      </c>
      <c r="F71">
        <v>1</v>
      </c>
      <c r="G71">
        <v>120</v>
      </c>
      <c r="H71">
        <v>0.4</v>
      </c>
      <c r="I71">
        <v>20</v>
      </c>
      <c r="J71" t="s">
        <v>184</v>
      </c>
      <c r="K71">
        <v>0</v>
      </c>
      <c r="L71">
        <v>0.8</v>
      </c>
      <c r="M71" t="s">
        <v>184</v>
      </c>
      <c r="N71">
        <v>0</v>
      </c>
      <c r="O71">
        <v>0</v>
      </c>
      <c r="P71" t="s">
        <v>192</v>
      </c>
      <c r="S71">
        <v>0.2</v>
      </c>
    </row>
    <row r="72" spans="1:19" x14ac:dyDescent="0.35">
      <c r="A72" t="s">
        <v>70</v>
      </c>
      <c r="B72" t="s">
        <v>465</v>
      </c>
      <c r="C72">
        <v>20</v>
      </c>
      <c r="E72">
        <v>1</v>
      </c>
      <c r="F72">
        <v>2</v>
      </c>
      <c r="G72">
        <v>60</v>
      </c>
      <c r="H72">
        <v>0.2</v>
      </c>
      <c r="I72">
        <v>30</v>
      </c>
      <c r="J72" t="s">
        <v>184</v>
      </c>
      <c r="K72">
        <v>0</v>
      </c>
      <c r="L72">
        <v>1</v>
      </c>
      <c r="M72" t="s">
        <v>184</v>
      </c>
      <c r="N72">
        <v>0</v>
      </c>
      <c r="O72">
        <v>0</v>
      </c>
      <c r="P72" t="s">
        <v>502</v>
      </c>
      <c r="Q72" t="s">
        <v>501</v>
      </c>
      <c r="S72">
        <v>0.1</v>
      </c>
    </row>
    <row r="73" spans="1:19" x14ac:dyDescent="0.35">
      <c r="A73" t="s">
        <v>61</v>
      </c>
      <c r="B73" t="s">
        <v>477</v>
      </c>
      <c r="C73">
        <v>2</v>
      </c>
      <c r="E73">
        <v>1</v>
      </c>
      <c r="F73">
        <v>2</v>
      </c>
      <c r="G73">
        <v>330</v>
      </c>
      <c r="H73">
        <v>0.1</v>
      </c>
      <c r="I73">
        <v>10</v>
      </c>
      <c r="J73" t="s">
        <v>184</v>
      </c>
      <c r="K73">
        <v>0</v>
      </c>
      <c r="L73">
        <v>1</v>
      </c>
      <c r="M73" t="s">
        <v>184</v>
      </c>
      <c r="N73">
        <v>0</v>
      </c>
      <c r="O73">
        <v>0</v>
      </c>
      <c r="P73" t="s">
        <v>488</v>
      </c>
      <c r="Q73" t="s">
        <v>489</v>
      </c>
      <c r="S73">
        <v>0.1</v>
      </c>
    </row>
    <row r="74" spans="1:19" x14ac:dyDescent="0.35">
      <c r="A74" t="s">
        <v>62</v>
      </c>
      <c r="B74" t="s">
        <v>477</v>
      </c>
      <c r="C74">
        <v>12</v>
      </c>
      <c r="E74">
        <v>1</v>
      </c>
      <c r="F74">
        <v>2</v>
      </c>
      <c r="G74">
        <v>330</v>
      </c>
      <c r="H74">
        <v>0.1</v>
      </c>
      <c r="I74">
        <v>10</v>
      </c>
      <c r="J74" t="s">
        <v>184</v>
      </c>
      <c r="K74">
        <v>0</v>
      </c>
      <c r="L74">
        <v>1</v>
      </c>
      <c r="M74" t="s">
        <v>184</v>
      </c>
      <c r="N74">
        <v>0</v>
      </c>
      <c r="O74">
        <v>0</v>
      </c>
      <c r="P74" t="s">
        <v>488</v>
      </c>
      <c r="Q74" t="s">
        <v>489</v>
      </c>
      <c r="S74">
        <v>0.1</v>
      </c>
    </row>
    <row r="75" spans="1:19" x14ac:dyDescent="0.35">
      <c r="A75" t="s">
        <v>65</v>
      </c>
      <c r="B75" t="s">
        <v>477</v>
      </c>
      <c r="C75">
        <v>5</v>
      </c>
      <c r="E75">
        <v>2</v>
      </c>
      <c r="F75">
        <v>1</v>
      </c>
      <c r="G75">
        <v>120</v>
      </c>
      <c r="H75">
        <v>0.2</v>
      </c>
      <c r="I75">
        <v>30</v>
      </c>
      <c r="J75" t="s">
        <v>184</v>
      </c>
      <c r="K75">
        <v>0</v>
      </c>
      <c r="L75">
        <v>1</v>
      </c>
      <c r="M75" t="s">
        <v>184</v>
      </c>
      <c r="N75">
        <v>0</v>
      </c>
      <c r="O75">
        <v>0</v>
      </c>
      <c r="P75" t="s">
        <v>192</v>
      </c>
      <c r="S75">
        <v>0.1</v>
      </c>
    </row>
    <row r="76" spans="1:19" x14ac:dyDescent="0.35">
      <c r="A76" t="s">
        <v>66</v>
      </c>
      <c r="B76" t="s">
        <v>477</v>
      </c>
      <c r="C76">
        <v>7</v>
      </c>
      <c r="E76">
        <v>1</v>
      </c>
      <c r="F76">
        <v>2</v>
      </c>
      <c r="G76">
        <v>240</v>
      </c>
      <c r="H76">
        <v>0.4</v>
      </c>
      <c r="I76">
        <v>20</v>
      </c>
      <c r="J76" t="s">
        <v>184</v>
      </c>
      <c r="K76">
        <v>0</v>
      </c>
      <c r="L76">
        <v>0.8</v>
      </c>
      <c r="M76" t="s">
        <v>184</v>
      </c>
      <c r="N76">
        <v>0</v>
      </c>
      <c r="O76">
        <v>0</v>
      </c>
      <c r="P76" t="s">
        <v>500</v>
      </c>
      <c r="Q76" t="s">
        <v>491</v>
      </c>
      <c r="S76">
        <v>0.2</v>
      </c>
    </row>
    <row r="77" spans="1:19" x14ac:dyDescent="0.35">
      <c r="A77" t="s">
        <v>67</v>
      </c>
      <c r="B77" t="s">
        <v>477</v>
      </c>
      <c r="C77">
        <v>20</v>
      </c>
      <c r="E77">
        <v>1</v>
      </c>
      <c r="F77">
        <v>1</v>
      </c>
      <c r="G77">
        <v>120</v>
      </c>
      <c r="H77">
        <v>0.25</v>
      </c>
      <c r="I77">
        <v>30</v>
      </c>
      <c r="J77" t="s">
        <v>184</v>
      </c>
      <c r="K77">
        <v>0</v>
      </c>
      <c r="L77">
        <v>0.8</v>
      </c>
      <c r="M77" t="s">
        <v>184</v>
      </c>
      <c r="N77">
        <v>0</v>
      </c>
      <c r="O77">
        <v>0</v>
      </c>
      <c r="P77" t="s">
        <v>490</v>
      </c>
      <c r="S77">
        <v>0.15</v>
      </c>
    </row>
    <row r="78" spans="1:19" x14ac:dyDescent="0.35">
      <c r="A78" t="s">
        <v>68</v>
      </c>
      <c r="B78" t="s">
        <v>477</v>
      </c>
      <c r="C78">
        <v>20</v>
      </c>
      <c r="E78">
        <v>2</v>
      </c>
      <c r="F78">
        <v>1</v>
      </c>
      <c r="G78">
        <v>120</v>
      </c>
      <c r="H78">
        <v>0.4</v>
      </c>
      <c r="I78">
        <v>20</v>
      </c>
      <c r="J78" t="s">
        <v>184</v>
      </c>
      <c r="K78">
        <v>0</v>
      </c>
      <c r="L78">
        <v>0.8</v>
      </c>
      <c r="M78" t="s">
        <v>184</v>
      </c>
      <c r="N78">
        <v>0</v>
      </c>
      <c r="O78">
        <v>0</v>
      </c>
      <c r="P78" t="s">
        <v>192</v>
      </c>
      <c r="S78">
        <v>0.2</v>
      </c>
    </row>
    <row r="79" spans="1:19" x14ac:dyDescent="0.35">
      <c r="A79" t="s">
        <v>70</v>
      </c>
      <c r="B79" t="s">
        <v>477</v>
      </c>
      <c r="C79">
        <v>20</v>
      </c>
      <c r="E79">
        <v>1</v>
      </c>
      <c r="F79">
        <v>2</v>
      </c>
      <c r="G79">
        <v>60</v>
      </c>
      <c r="H79">
        <v>0.2</v>
      </c>
      <c r="I79">
        <v>30</v>
      </c>
      <c r="J79" t="s">
        <v>184</v>
      </c>
      <c r="K79">
        <v>0</v>
      </c>
      <c r="L79">
        <v>1</v>
      </c>
      <c r="M79" t="s">
        <v>184</v>
      </c>
      <c r="N79">
        <v>0</v>
      </c>
      <c r="O79">
        <v>0</v>
      </c>
      <c r="P79" t="s">
        <v>502</v>
      </c>
      <c r="Q79" t="s">
        <v>501</v>
      </c>
      <c r="S79">
        <v>0.1</v>
      </c>
    </row>
    <row r="80" spans="1:19" x14ac:dyDescent="0.35">
      <c r="A80" t="s">
        <v>61</v>
      </c>
      <c r="B80" t="s">
        <v>478</v>
      </c>
      <c r="C80">
        <v>2</v>
      </c>
      <c r="E80">
        <v>1</v>
      </c>
      <c r="F80">
        <v>2</v>
      </c>
      <c r="G80">
        <v>330</v>
      </c>
      <c r="H80">
        <v>0.1</v>
      </c>
      <c r="I80">
        <v>10</v>
      </c>
      <c r="J80" t="s">
        <v>184</v>
      </c>
      <c r="K80">
        <v>0</v>
      </c>
      <c r="L80">
        <v>1</v>
      </c>
      <c r="M80" t="s">
        <v>184</v>
      </c>
      <c r="N80">
        <v>0</v>
      </c>
      <c r="O80">
        <v>0</v>
      </c>
      <c r="P80" t="s">
        <v>488</v>
      </c>
      <c r="Q80" t="s">
        <v>489</v>
      </c>
      <c r="S80">
        <v>0.1</v>
      </c>
    </row>
    <row r="81" spans="1:19" x14ac:dyDescent="0.35">
      <c r="A81" t="s">
        <v>62</v>
      </c>
      <c r="B81" t="s">
        <v>478</v>
      </c>
      <c r="C81">
        <v>12</v>
      </c>
      <c r="E81">
        <v>3</v>
      </c>
      <c r="F81">
        <v>2</v>
      </c>
      <c r="G81">
        <v>330</v>
      </c>
      <c r="H81">
        <v>0.1</v>
      </c>
      <c r="I81">
        <v>10</v>
      </c>
      <c r="J81" t="s">
        <v>184</v>
      </c>
      <c r="K81">
        <v>0</v>
      </c>
      <c r="L81">
        <v>1</v>
      </c>
      <c r="M81" t="s">
        <v>184</v>
      </c>
      <c r="N81">
        <v>0</v>
      </c>
      <c r="O81">
        <v>0</v>
      </c>
      <c r="P81" t="s">
        <v>488</v>
      </c>
      <c r="Q81" t="s">
        <v>489</v>
      </c>
      <c r="S81">
        <v>0.1</v>
      </c>
    </row>
    <row r="82" spans="1:19" x14ac:dyDescent="0.35">
      <c r="A82" t="s">
        <v>65</v>
      </c>
      <c r="B82" t="s">
        <v>478</v>
      </c>
      <c r="C82">
        <v>5</v>
      </c>
      <c r="E82">
        <v>3</v>
      </c>
      <c r="F82">
        <v>1</v>
      </c>
      <c r="G82">
        <v>120</v>
      </c>
      <c r="H82">
        <v>0.2</v>
      </c>
      <c r="I82">
        <v>30</v>
      </c>
      <c r="J82" t="s">
        <v>184</v>
      </c>
      <c r="K82">
        <v>0</v>
      </c>
      <c r="L82">
        <v>1</v>
      </c>
      <c r="M82" t="s">
        <v>184</v>
      </c>
      <c r="N82">
        <v>0</v>
      </c>
      <c r="O82">
        <v>0</v>
      </c>
      <c r="P82" t="s">
        <v>192</v>
      </c>
      <c r="S82">
        <v>0.1</v>
      </c>
    </row>
    <row r="83" spans="1:19" x14ac:dyDescent="0.35">
      <c r="A83" t="s">
        <v>66</v>
      </c>
      <c r="B83" t="s">
        <v>478</v>
      </c>
      <c r="C83">
        <v>10</v>
      </c>
      <c r="E83">
        <v>1</v>
      </c>
      <c r="F83">
        <v>2</v>
      </c>
      <c r="G83">
        <v>120</v>
      </c>
      <c r="H83">
        <v>0.4</v>
      </c>
      <c r="I83">
        <v>20</v>
      </c>
      <c r="J83" t="s">
        <v>184</v>
      </c>
      <c r="K83">
        <v>0</v>
      </c>
      <c r="L83">
        <v>0.8</v>
      </c>
      <c r="M83" t="s">
        <v>184</v>
      </c>
      <c r="N83">
        <v>0</v>
      </c>
      <c r="O83">
        <v>0</v>
      </c>
      <c r="P83" t="s">
        <v>500</v>
      </c>
      <c r="Q83" t="s">
        <v>491</v>
      </c>
      <c r="S83">
        <v>0.2</v>
      </c>
    </row>
    <row r="84" spans="1:19" x14ac:dyDescent="0.35">
      <c r="A84" t="s">
        <v>67</v>
      </c>
      <c r="B84" t="s">
        <v>478</v>
      </c>
      <c r="C84">
        <v>20</v>
      </c>
      <c r="E84">
        <v>1</v>
      </c>
      <c r="F84">
        <v>1</v>
      </c>
      <c r="G84">
        <v>120</v>
      </c>
      <c r="H84">
        <v>0.25</v>
      </c>
      <c r="I84">
        <v>30</v>
      </c>
      <c r="J84" t="s">
        <v>184</v>
      </c>
      <c r="K84">
        <v>0</v>
      </c>
      <c r="L84">
        <v>0.8</v>
      </c>
      <c r="M84" t="s">
        <v>184</v>
      </c>
      <c r="N84">
        <v>0</v>
      </c>
      <c r="O84">
        <v>0</v>
      </c>
      <c r="P84" t="s">
        <v>490</v>
      </c>
      <c r="S84">
        <v>0.15</v>
      </c>
    </row>
    <row r="85" spans="1:19" x14ac:dyDescent="0.35">
      <c r="A85" t="s">
        <v>68</v>
      </c>
      <c r="B85" t="s">
        <v>478</v>
      </c>
      <c r="C85">
        <v>20</v>
      </c>
      <c r="E85">
        <v>3</v>
      </c>
      <c r="F85">
        <v>1</v>
      </c>
      <c r="G85">
        <v>120</v>
      </c>
      <c r="H85">
        <v>0.4</v>
      </c>
      <c r="I85">
        <v>20</v>
      </c>
      <c r="J85" t="s">
        <v>184</v>
      </c>
      <c r="K85">
        <v>0</v>
      </c>
      <c r="L85">
        <v>0.8</v>
      </c>
      <c r="M85" t="s">
        <v>184</v>
      </c>
      <c r="N85">
        <v>0</v>
      </c>
      <c r="O85">
        <v>0</v>
      </c>
      <c r="P85" t="s">
        <v>192</v>
      </c>
      <c r="S85">
        <v>0.2</v>
      </c>
    </row>
    <row r="86" spans="1:19" x14ac:dyDescent="0.35">
      <c r="A86" t="s">
        <v>70</v>
      </c>
      <c r="B86" t="s">
        <v>478</v>
      </c>
      <c r="C86">
        <v>20</v>
      </c>
      <c r="E86">
        <v>1</v>
      </c>
      <c r="F86">
        <v>2</v>
      </c>
      <c r="G86">
        <v>60</v>
      </c>
      <c r="H86">
        <v>0.2</v>
      </c>
      <c r="I86">
        <v>30</v>
      </c>
      <c r="J86" t="s">
        <v>184</v>
      </c>
      <c r="K86">
        <v>0</v>
      </c>
      <c r="L86">
        <v>1</v>
      </c>
      <c r="M86" t="s">
        <v>184</v>
      </c>
      <c r="N86">
        <v>0</v>
      </c>
      <c r="O86">
        <v>0</v>
      </c>
      <c r="P86" t="s">
        <v>502</v>
      </c>
      <c r="Q86" t="s">
        <v>501</v>
      </c>
      <c r="S86">
        <v>0.1</v>
      </c>
    </row>
    <row r="87" spans="1:19" x14ac:dyDescent="0.35">
      <c r="A87" t="s">
        <v>61</v>
      </c>
      <c r="B87" t="s">
        <v>466</v>
      </c>
      <c r="C87">
        <v>2</v>
      </c>
      <c r="E87">
        <v>1</v>
      </c>
      <c r="F87">
        <v>2</v>
      </c>
      <c r="G87">
        <v>330</v>
      </c>
      <c r="H87">
        <v>0.1</v>
      </c>
      <c r="I87">
        <v>10</v>
      </c>
      <c r="J87" t="s">
        <v>184</v>
      </c>
      <c r="K87">
        <v>0</v>
      </c>
      <c r="L87">
        <v>1</v>
      </c>
      <c r="M87" t="s">
        <v>184</v>
      </c>
      <c r="N87">
        <v>0</v>
      </c>
      <c r="O87">
        <v>0</v>
      </c>
      <c r="P87" t="s">
        <v>488</v>
      </c>
      <c r="Q87" t="s">
        <v>489</v>
      </c>
      <c r="S87">
        <v>0.1</v>
      </c>
    </row>
    <row r="88" spans="1:19" x14ac:dyDescent="0.35">
      <c r="A88" t="s">
        <v>65</v>
      </c>
      <c r="B88" t="s">
        <v>466</v>
      </c>
      <c r="C88">
        <v>2</v>
      </c>
      <c r="E88">
        <v>1</v>
      </c>
      <c r="F88">
        <v>1</v>
      </c>
      <c r="G88">
        <v>120</v>
      </c>
      <c r="H88">
        <v>0.2</v>
      </c>
      <c r="I88">
        <v>30</v>
      </c>
      <c r="J88" t="s">
        <v>184</v>
      </c>
      <c r="K88">
        <v>0</v>
      </c>
      <c r="L88">
        <v>1</v>
      </c>
      <c r="M88" t="s">
        <v>184</v>
      </c>
      <c r="N88">
        <v>0</v>
      </c>
      <c r="O88">
        <v>0</v>
      </c>
      <c r="P88" t="s">
        <v>192</v>
      </c>
      <c r="S88">
        <v>0.1</v>
      </c>
    </row>
    <row r="89" spans="1:19" x14ac:dyDescent="0.35">
      <c r="A89" t="s">
        <v>66</v>
      </c>
      <c r="B89" t="s">
        <v>466</v>
      </c>
      <c r="C89">
        <v>10</v>
      </c>
      <c r="E89">
        <v>1</v>
      </c>
      <c r="F89">
        <v>2</v>
      </c>
      <c r="G89">
        <v>120</v>
      </c>
      <c r="H89">
        <v>0.4</v>
      </c>
      <c r="I89">
        <v>20</v>
      </c>
      <c r="J89" t="s">
        <v>184</v>
      </c>
      <c r="K89">
        <v>0</v>
      </c>
      <c r="L89">
        <v>0.8</v>
      </c>
      <c r="M89" t="s">
        <v>184</v>
      </c>
      <c r="N89">
        <v>0</v>
      </c>
      <c r="O89">
        <v>0</v>
      </c>
      <c r="P89" t="s">
        <v>500</v>
      </c>
      <c r="Q89" t="s">
        <v>491</v>
      </c>
      <c r="S89">
        <v>0.2</v>
      </c>
    </row>
    <row r="90" spans="1:19" x14ac:dyDescent="0.35">
      <c r="A90" t="s">
        <v>61</v>
      </c>
      <c r="B90" t="s">
        <v>471</v>
      </c>
      <c r="C90">
        <v>2</v>
      </c>
      <c r="E90">
        <v>1</v>
      </c>
      <c r="F90">
        <v>2</v>
      </c>
      <c r="G90">
        <v>330</v>
      </c>
      <c r="H90">
        <v>0.1</v>
      </c>
      <c r="I90">
        <v>10</v>
      </c>
      <c r="J90" t="s">
        <v>184</v>
      </c>
      <c r="K90">
        <v>0</v>
      </c>
      <c r="L90">
        <v>1</v>
      </c>
      <c r="M90" t="s">
        <v>184</v>
      </c>
      <c r="N90">
        <v>0</v>
      </c>
      <c r="O90">
        <v>0</v>
      </c>
      <c r="P90" t="s">
        <v>488</v>
      </c>
      <c r="Q90" t="s">
        <v>489</v>
      </c>
      <c r="S90">
        <v>0.1</v>
      </c>
    </row>
    <row r="91" spans="1:19" x14ac:dyDescent="0.35">
      <c r="A91" t="s">
        <v>65</v>
      </c>
      <c r="B91" t="s">
        <v>471</v>
      </c>
      <c r="C91">
        <v>5</v>
      </c>
      <c r="E91">
        <v>3</v>
      </c>
      <c r="F91">
        <v>1</v>
      </c>
      <c r="G91">
        <v>120</v>
      </c>
      <c r="H91">
        <v>0.2</v>
      </c>
      <c r="I91">
        <v>30</v>
      </c>
      <c r="J91" t="s">
        <v>184</v>
      </c>
      <c r="K91">
        <v>0</v>
      </c>
      <c r="L91">
        <v>1</v>
      </c>
      <c r="M91" t="s">
        <v>184</v>
      </c>
      <c r="N91">
        <v>0</v>
      </c>
      <c r="O91">
        <v>0</v>
      </c>
      <c r="P91" t="s">
        <v>192</v>
      </c>
      <c r="S91">
        <v>0.1</v>
      </c>
    </row>
    <row r="92" spans="1:19" x14ac:dyDescent="0.35">
      <c r="A92" t="s">
        <v>66</v>
      </c>
      <c r="B92" t="s">
        <v>471</v>
      </c>
      <c r="C92">
        <v>10</v>
      </c>
      <c r="E92">
        <v>1</v>
      </c>
      <c r="F92">
        <v>2</v>
      </c>
      <c r="G92">
        <v>120</v>
      </c>
      <c r="H92">
        <v>0.4</v>
      </c>
      <c r="I92">
        <v>20</v>
      </c>
      <c r="J92" t="s">
        <v>184</v>
      </c>
      <c r="K92">
        <v>0</v>
      </c>
      <c r="L92">
        <v>0.8</v>
      </c>
      <c r="M92" t="s">
        <v>184</v>
      </c>
      <c r="N92">
        <v>0</v>
      </c>
      <c r="O92">
        <v>0</v>
      </c>
      <c r="P92" t="s">
        <v>500</v>
      </c>
      <c r="Q92" t="s">
        <v>491</v>
      </c>
      <c r="S92">
        <v>0.2</v>
      </c>
    </row>
    <row r="93" spans="1:19" x14ac:dyDescent="0.35">
      <c r="A93" t="s">
        <v>61</v>
      </c>
      <c r="B93" t="s">
        <v>472</v>
      </c>
      <c r="C93">
        <v>2</v>
      </c>
      <c r="E93">
        <v>1</v>
      </c>
      <c r="F93">
        <v>2</v>
      </c>
      <c r="G93">
        <v>330</v>
      </c>
      <c r="H93">
        <v>0.1</v>
      </c>
      <c r="I93">
        <v>10</v>
      </c>
      <c r="J93" t="s">
        <v>184</v>
      </c>
      <c r="K93">
        <v>0</v>
      </c>
      <c r="L93">
        <v>1</v>
      </c>
      <c r="M93" t="s">
        <v>184</v>
      </c>
      <c r="N93">
        <v>0</v>
      </c>
      <c r="O93">
        <v>0</v>
      </c>
      <c r="P93" t="s">
        <v>488</v>
      </c>
      <c r="Q93" t="s">
        <v>489</v>
      </c>
      <c r="S93">
        <v>0.1</v>
      </c>
    </row>
    <row r="94" spans="1:19" x14ac:dyDescent="0.35">
      <c r="A94" t="s">
        <v>65</v>
      </c>
      <c r="B94" t="s">
        <v>472</v>
      </c>
      <c r="C94">
        <v>2</v>
      </c>
      <c r="E94">
        <v>1</v>
      </c>
      <c r="F94">
        <v>1</v>
      </c>
      <c r="G94">
        <v>120</v>
      </c>
      <c r="H94">
        <v>0.2</v>
      </c>
      <c r="I94">
        <v>30</v>
      </c>
      <c r="J94" t="s">
        <v>184</v>
      </c>
      <c r="K94">
        <v>0</v>
      </c>
      <c r="L94">
        <v>1</v>
      </c>
      <c r="M94" t="s">
        <v>184</v>
      </c>
      <c r="N94">
        <v>0</v>
      </c>
      <c r="O94">
        <v>0</v>
      </c>
      <c r="P94" t="s">
        <v>192</v>
      </c>
      <c r="S94">
        <v>0.1</v>
      </c>
    </row>
    <row r="95" spans="1:19" x14ac:dyDescent="0.35">
      <c r="A95" t="s">
        <v>66</v>
      </c>
      <c r="B95" t="s">
        <v>472</v>
      </c>
      <c r="C95">
        <v>7</v>
      </c>
      <c r="E95">
        <v>1</v>
      </c>
      <c r="F95">
        <v>2</v>
      </c>
      <c r="G95">
        <v>120</v>
      </c>
      <c r="H95">
        <v>0.4</v>
      </c>
      <c r="I95">
        <v>20</v>
      </c>
      <c r="J95" t="s">
        <v>184</v>
      </c>
      <c r="K95">
        <v>0</v>
      </c>
      <c r="L95">
        <v>0.8</v>
      </c>
      <c r="M95" t="s">
        <v>184</v>
      </c>
      <c r="N95">
        <v>0</v>
      </c>
      <c r="O95">
        <v>0</v>
      </c>
      <c r="P95" t="s">
        <v>500</v>
      </c>
      <c r="Q95" t="s">
        <v>491</v>
      </c>
      <c r="S95">
        <v>0.2</v>
      </c>
    </row>
  </sheetData>
  <mergeCells count="6">
    <mergeCell ref="AI1:AN1"/>
    <mergeCell ref="C1:O1"/>
    <mergeCell ref="P1:R1"/>
    <mergeCell ref="T1:X1"/>
    <mergeCell ref="Y1:AC1"/>
    <mergeCell ref="AD1:AH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8005-9D4A-496A-B52D-60F70132B952}">
  <sheetPr codeName="Foglio10"/>
  <dimension ref="A1:AN113"/>
  <sheetViews>
    <sheetView topLeftCell="K515" workbookViewId="0">
      <selection activeCell="T524" sqref="T524:AN549"/>
    </sheetView>
  </sheetViews>
  <sheetFormatPr defaultRowHeight="14.5" x14ac:dyDescent="0.35"/>
  <cols>
    <col min="1" max="1" width="14.36328125" bestFit="1" customWidth="1"/>
    <col min="2" max="2" width="23" bestFit="1" customWidth="1"/>
  </cols>
  <sheetData>
    <row r="1" spans="1:40" x14ac:dyDescent="0.35">
      <c r="A1" s="182"/>
      <c r="B1" s="182"/>
      <c r="C1" s="739" t="s">
        <v>327</v>
      </c>
      <c r="D1" s="739"/>
      <c r="E1" s="739"/>
      <c r="F1" s="739"/>
      <c r="G1" s="739"/>
      <c r="H1" s="739"/>
      <c r="I1" s="739"/>
      <c r="J1" s="739"/>
      <c r="K1" s="739"/>
      <c r="L1" s="739"/>
      <c r="M1" s="739"/>
      <c r="N1" s="739"/>
      <c r="O1" s="740"/>
      <c r="P1" s="739" t="s">
        <v>328</v>
      </c>
      <c r="Q1" s="739"/>
      <c r="R1" s="739"/>
      <c r="S1" s="183"/>
      <c r="T1" s="741" t="s">
        <v>159</v>
      </c>
      <c r="U1" s="739"/>
      <c r="V1" s="739"/>
      <c r="W1" s="739"/>
      <c r="X1" s="740"/>
      <c r="Y1" s="741" t="s">
        <v>160</v>
      </c>
      <c r="Z1" s="739"/>
      <c r="AA1" s="739"/>
      <c r="AB1" s="739"/>
      <c r="AC1" s="740"/>
      <c r="AD1" s="741" t="s">
        <v>161</v>
      </c>
      <c r="AE1" s="739"/>
      <c r="AF1" s="739"/>
      <c r="AG1" s="739"/>
      <c r="AH1" s="740"/>
      <c r="AI1" s="655" t="s">
        <v>162</v>
      </c>
      <c r="AJ1" s="656"/>
      <c r="AK1" s="656"/>
      <c r="AL1" s="656"/>
      <c r="AM1" s="656"/>
      <c r="AN1" s="657"/>
    </row>
    <row r="2" spans="1:40" s="3" customFormat="1" ht="43.5" x14ac:dyDescent="0.35">
      <c r="A2" s="184" t="s">
        <v>329</v>
      </c>
      <c r="B2" s="184" t="s">
        <v>330</v>
      </c>
      <c r="C2" s="185" t="s">
        <v>331</v>
      </c>
      <c r="D2" s="185" t="s">
        <v>332</v>
      </c>
      <c r="E2" s="185" t="s">
        <v>333</v>
      </c>
      <c r="F2" s="185" t="s">
        <v>334</v>
      </c>
      <c r="G2" s="185" t="s">
        <v>335</v>
      </c>
      <c r="H2" s="185" t="s">
        <v>336</v>
      </c>
      <c r="I2" s="185" t="s">
        <v>337</v>
      </c>
      <c r="J2" s="185" t="s">
        <v>338</v>
      </c>
      <c r="K2" s="185" t="s">
        <v>339</v>
      </c>
      <c r="L2" s="185" t="s">
        <v>340</v>
      </c>
      <c r="M2" s="185" t="s">
        <v>341</v>
      </c>
      <c r="N2" s="185" t="s">
        <v>342</v>
      </c>
      <c r="O2" s="186" t="s">
        <v>343</v>
      </c>
      <c r="P2" s="185" t="s">
        <v>344</v>
      </c>
      <c r="Q2" s="185" t="s">
        <v>345</v>
      </c>
      <c r="R2" s="185" t="s">
        <v>346</v>
      </c>
      <c r="S2" s="186" t="s">
        <v>181</v>
      </c>
      <c r="T2" s="185" t="s">
        <v>177</v>
      </c>
      <c r="U2" s="185" t="s">
        <v>178</v>
      </c>
      <c r="V2" s="185" t="s">
        <v>179</v>
      </c>
      <c r="W2" s="185" t="s">
        <v>180</v>
      </c>
      <c r="X2" s="186" t="s">
        <v>181</v>
      </c>
      <c r="Y2" s="185" t="s">
        <v>177</v>
      </c>
      <c r="Z2" s="185" t="s">
        <v>178</v>
      </c>
      <c r="AA2" s="185" t="s">
        <v>179</v>
      </c>
      <c r="AB2" s="185" t="s">
        <v>180</v>
      </c>
      <c r="AC2" s="186" t="s">
        <v>181</v>
      </c>
      <c r="AD2" s="185" t="s">
        <v>177</v>
      </c>
      <c r="AE2" s="185" t="s">
        <v>178</v>
      </c>
      <c r="AF2" s="185" t="s">
        <v>179</v>
      </c>
      <c r="AG2" s="185" t="s">
        <v>180</v>
      </c>
      <c r="AH2" s="186" t="s">
        <v>181</v>
      </c>
      <c r="AI2" s="80" t="s">
        <v>173</v>
      </c>
      <c r="AJ2" s="81"/>
      <c r="AK2" s="81" t="s">
        <v>174</v>
      </c>
      <c r="AL2" s="81"/>
      <c r="AM2" s="81" t="s">
        <v>175</v>
      </c>
      <c r="AN2" s="82"/>
    </row>
    <row r="3" spans="1:40" s="187" customFormat="1" x14ac:dyDescent="0.35">
      <c r="A3" s="187" t="s">
        <v>347</v>
      </c>
      <c r="B3" s="187" t="s">
        <v>347</v>
      </c>
      <c r="C3" s="187">
        <v>0</v>
      </c>
      <c r="D3" s="187">
        <v>0</v>
      </c>
      <c r="E3" s="187">
        <v>1</v>
      </c>
      <c r="F3" s="187">
        <v>1</v>
      </c>
      <c r="G3" s="187">
        <v>0</v>
      </c>
      <c r="H3" s="187">
        <v>0</v>
      </c>
      <c r="I3" s="187">
        <v>1</v>
      </c>
      <c r="J3" s="188" t="s">
        <v>184</v>
      </c>
      <c r="K3" s="187">
        <v>0</v>
      </c>
      <c r="L3" s="187">
        <v>1</v>
      </c>
      <c r="M3" s="187" t="s">
        <v>184</v>
      </c>
      <c r="N3" s="187">
        <v>0</v>
      </c>
      <c r="O3" s="189">
        <v>2</v>
      </c>
      <c r="P3" s="187" t="s">
        <v>348</v>
      </c>
      <c r="Q3" s="187" t="s">
        <v>348</v>
      </c>
      <c r="R3" s="187" t="s">
        <v>348</v>
      </c>
      <c r="S3" s="189">
        <v>0</v>
      </c>
      <c r="T3" s="187">
        <v>0</v>
      </c>
      <c r="U3" s="187">
        <v>0</v>
      </c>
      <c r="V3" s="187">
        <v>0</v>
      </c>
      <c r="W3" s="187">
        <v>0</v>
      </c>
      <c r="X3" s="189">
        <v>0</v>
      </c>
      <c r="Y3" s="187">
        <v>0</v>
      </c>
      <c r="Z3" s="187">
        <v>0</v>
      </c>
      <c r="AA3" s="187">
        <v>0</v>
      </c>
      <c r="AB3" s="187">
        <v>0</v>
      </c>
      <c r="AC3" s="189">
        <v>0</v>
      </c>
      <c r="AD3" s="187">
        <v>0</v>
      </c>
      <c r="AE3" s="187">
        <v>0</v>
      </c>
      <c r="AF3" s="187">
        <v>0</v>
      </c>
      <c r="AG3" s="187">
        <v>0</v>
      </c>
      <c r="AH3" s="189">
        <v>0</v>
      </c>
    </row>
    <row r="4" spans="1:40" x14ac:dyDescent="0.35">
      <c r="A4" t="s">
        <v>65</v>
      </c>
      <c r="B4" t="s">
        <v>449</v>
      </c>
      <c r="C4">
        <v>5</v>
      </c>
      <c r="E4">
        <v>2</v>
      </c>
      <c r="F4">
        <v>1</v>
      </c>
      <c r="G4">
        <v>120</v>
      </c>
      <c r="H4">
        <v>0.2</v>
      </c>
      <c r="I4">
        <v>30</v>
      </c>
      <c r="J4" t="s">
        <v>184</v>
      </c>
      <c r="K4">
        <v>0</v>
      </c>
      <c r="L4">
        <v>1</v>
      </c>
      <c r="M4" t="s">
        <v>184</v>
      </c>
      <c r="N4">
        <v>0</v>
      </c>
      <c r="O4">
        <v>0</v>
      </c>
      <c r="P4" t="s">
        <v>192</v>
      </c>
      <c r="S4">
        <v>0.1</v>
      </c>
    </row>
    <row r="5" spans="1:40" x14ac:dyDescent="0.35">
      <c r="A5" t="s">
        <v>67</v>
      </c>
      <c r="B5" t="s">
        <v>449</v>
      </c>
      <c r="C5">
        <v>40</v>
      </c>
      <c r="E5">
        <v>1</v>
      </c>
      <c r="F5">
        <v>1</v>
      </c>
      <c r="G5">
        <v>120</v>
      </c>
      <c r="H5">
        <v>0.25</v>
      </c>
      <c r="I5">
        <v>30</v>
      </c>
      <c r="J5" t="s">
        <v>184</v>
      </c>
      <c r="K5">
        <v>0</v>
      </c>
      <c r="L5">
        <v>0.8</v>
      </c>
      <c r="M5" t="s">
        <v>184</v>
      </c>
      <c r="N5">
        <v>0</v>
      </c>
      <c r="O5">
        <v>0</v>
      </c>
      <c r="P5" t="s">
        <v>490</v>
      </c>
      <c r="S5">
        <v>0.15</v>
      </c>
    </row>
    <row r="6" spans="1:40" x14ac:dyDescent="0.35">
      <c r="A6" t="s">
        <v>68</v>
      </c>
      <c r="B6" t="s">
        <v>449</v>
      </c>
      <c r="C6">
        <v>20</v>
      </c>
      <c r="E6">
        <v>2</v>
      </c>
      <c r="F6">
        <v>1</v>
      </c>
      <c r="G6">
        <v>120</v>
      </c>
      <c r="H6">
        <v>0.4</v>
      </c>
      <c r="I6">
        <v>20</v>
      </c>
      <c r="J6" t="s">
        <v>184</v>
      </c>
      <c r="K6">
        <v>0</v>
      </c>
      <c r="L6">
        <v>0.8</v>
      </c>
      <c r="M6" t="s">
        <v>184</v>
      </c>
      <c r="N6">
        <v>0</v>
      </c>
      <c r="O6">
        <v>0</v>
      </c>
      <c r="P6" t="s">
        <v>192</v>
      </c>
      <c r="S6">
        <v>0.2</v>
      </c>
    </row>
    <row r="7" spans="1:40" x14ac:dyDescent="0.35">
      <c r="A7" t="s">
        <v>61</v>
      </c>
      <c r="B7" t="s">
        <v>481</v>
      </c>
      <c r="C7">
        <v>2</v>
      </c>
      <c r="E7">
        <v>1</v>
      </c>
      <c r="F7">
        <v>2</v>
      </c>
      <c r="G7">
        <v>330</v>
      </c>
      <c r="H7">
        <v>0.1</v>
      </c>
      <c r="I7">
        <v>10</v>
      </c>
      <c r="J7" t="s">
        <v>184</v>
      </c>
      <c r="K7">
        <v>0</v>
      </c>
      <c r="L7">
        <v>1</v>
      </c>
      <c r="M7" t="s">
        <v>184</v>
      </c>
      <c r="N7">
        <v>0</v>
      </c>
      <c r="O7">
        <v>0</v>
      </c>
      <c r="P7" t="s">
        <v>488</v>
      </c>
      <c r="Q7" t="s">
        <v>489</v>
      </c>
      <c r="S7">
        <v>0.1</v>
      </c>
    </row>
    <row r="8" spans="1:40" x14ac:dyDescent="0.35">
      <c r="A8" t="s">
        <v>62</v>
      </c>
      <c r="B8" t="s">
        <v>481</v>
      </c>
      <c r="C8">
        <v>12</v>
      </c>
      <c r="E8">
        <v>1</v>
      </c>
      <c r="F8">
        <v>2</v>
      </c>
      <c r="G8">
        <v>330</v>
      </c>
      <c r="H8">
        <v>0.1</v>
      </c>
      <c r="I8">
        <v>10</v>
      </c>
      <c r="J8" t="s">
        <v>184</v>
      </c>
      <c r="K8">
        <v>0</v>
      </c>
      <c r="L8">
        <v>1</v>
      </c>
      <c r="M8" t="s">
        <v>184</v>
      </c>
      <c r="N8">
        <v>0</v>
      </c>
      <c r="O8">
        <v>0</v>
      </c>
      <c r="P8" t="s">
        <v>488</v>
      </c>
      <c r="Q8" t="s">
        <v>489</v>
      </c>
      <c r="S8">
        <v>0.1</v>
      </c>
    </row>
    <row r="9" spans="1:40" x14ac:dyDescent="0.35">
      <c r="A9" t="s">
        <v>65</v>
      </c>
      <c r="B9" t="s">
        <v>481</v>
      </c>
      <c r="C9">
        <v>2</v>
      </c>
      <c r="E9">
        <v>1</v>
      </c>
      <c r="F9">
        <v>1</v>
      </c>
      <c r="G9">
        <v>240</v>
      </c>
      <c r="H9">
        <v>0.2</v>
      </c>
      <c r="I9">
        <v>30</v>
      </c>
      <c r="J9" t="s">
        <v>184</v>
      </c>
      <c r="K9">
        <v>0</v>
      </c>
      <c r="L9">
        <v>1</v>
      </c>
      <c r="M9" t="s">
        <v>184</v>
      </c>
      <c r="N9">
        <v>0</v>
      </c>
      <c r="O9">
        <v>0</v>
      </c>
      <c r="P9" t="s">
        <v>192</v>
      </c>
      <c r="S9">
        <v>0.1</v>
      </c>
    </row>
    <row r="10" spans="1:40" x14ac:dyDescent="0.35">
      <c r="A10" t="s">
        <v>66</v>
      </c>
      <c r="B10" t="s">
        <v>481</v>
      </c>
      <c r="C10">
        <v>7</v>
      </c>
      <c r="E10">
        <v>1</v>
      </c>
      <c r="F10">
        <v>2</v>
      </c>
      <c r="G10">
        <v>240</v>
      </c>
      <c r="H10">
        <v>0.4</v>
      </c>
      <c r="I10">
        <v>20</v>
      </c>
      <c r="J10" t="s">
        <v>184</v>
      </c>
      <c r="K10">
        <v>0</v>
      </c>
      <c r="L10">
        <v>0.8</v>
      </c>
      <c r="M10" t="s">
        <v>184</v>
      </c>
      <c r="N10">
        <v>0</v>
      </c>
      <c r="O10">
        <v>0</v>
      </c>
      <c r="P10" t="s">
        <v>500</v>
      </c>
      <c r="Q10" t="s">
        <v>491</v>
      </c>
      <c r="S10">
        <v>0.2</v>
      </c>
    </row>
    <row r="11" spans="1:40" x14ac:dyDescent="0.35">
      <c r="A11" t="s">
        <v>70</v>
      </c>
      <c r="B11" t="s">
        <v>481</v>
      </c>
      <c r="C11">
        <v>20</v>
      </c>
      <c r="E11">
        <v>1</v>
      </c>
      <c r="F11">
        <v>2</v>
      </c>
      <c r="G11">
        <v>60</v>
      </c>
      <c r="H11">
        <v>0.2</v>
      </c>
      <c r="I11">
        <v>30</v>
      </c>
      <c r="J11" t="s">
        <v>184</v>
      </c>
      <c r="K11">
        <v>0</v>
      </c>
      <c r="L11">
        <v>1</v>
      </c>
      <c r="M11" t="s">
        <v>184</v>
      </c>
      <c r="N11">
        <v>0</v>
      </c>
      <c r="O11">
        <v>0</v>
      </c>
      <c r="P11" t="s">
        <v>502</v>
      </c>
      <c r="Q11" t="s">
        <v>501</v>
      </c>
      <c r="S11">
        <v>0.1</v>
      </c>
    </row>
    <row r="12" spans="1:40" x14ac:dyDescent="0.35">
      <c r="A12" t="s">
        <v>61</v>
      </c>
      <c r="B12" t="s">
        <v>482</v>
      </c>
      <c r="C12">
        <v>2</v>
      </c>
      <c r="E12">
        <v>1</v>
      </c>
      <c r="F12">
        <v>2</v>
      </c>
      <c r="G12">
        <v>330</v>
      </c>
      <c r="H12">
        <v>0.1</v>
      </c>
      <c r="I12">
        <v>10</v>
      </c>
      <c r="J12" t="s">
        <v>184</v>
      </c>
      <c r="K12">
        <v>0</v>
      </c>
      <c r="L12">
        <v>1</v>
      </c>
      <c r="M12" t="s">
        <v>184</v>
      </c>
      <c r="N12">
        <v>0</v>
      </c>
      <c r="O12">
        <v>0</v>
      </c>
      <c r="P12" t="s">
        <v>488</v>
      </c>
      <c r="Q12" t="s">
        <v>489</v>
      </c>
      <c r="S12">
        <v>0.1</v>
      </c>
    </row>
    <row r="13" spans="1:40" x14ac:dyDescent="0.35">
      <c r="A13" t="s">
        <v>62</v>
      </c>
      <c r="B13" t="s">
        <v>482</v>
      </c>
      <c r="C13">
        <v>12</v>
      </c>
      <c r="E13">
        <v>1</v>
      </c>
      <c r="F13">
        <v>2</v>
      </c>
      <c r="G13">
        <v>330</v>
      </c>
      <c r="H13">
        <v>0.1</v>
      </c>
      <c r="I13">
        <v>10</v>
      </c>
      <c r="J13" t="s">
        <v>184</v>
      </c>
      <c r="K13">
        <v>0</v>
      </c>
      <c r="L13">
        <v>1</v>
      </c>
      <c r="M13" t="s">
        <v>184</v>
      </c>
      <c r="N13">
        <v>0</v>
      </c>
      <c r="O13">
        <v>0</v>
      </c>
      <c r="P13" t="s">
        <v>488</v>
      </c>
      <c r="Q13" t="s">
        <v>489</v>
      </c>
      <c r="S13">
        <v>0.1</v>
      </c>
    </row>
    <row r="14" spans="1:40" x14ac:dyDescent="0.35">
      <c r="A14" t="s">
        <v>65</v>
      </c>
      <c r="B14" t="s">
        <v>482</v>
      </c>
      <c r="C14">
        <v>2</v>
      </c>
      <c r="E14">
        <v>2</v>
      </c>
      <c r="F14">
        <v>1</v>
      </c>
      <c r="G14">
        <v>120</v>
      </c>
      <c r="H14">
        <v>0.2</v>
      </c>
      <c r="I14">
        <v>30</v>
      </c>
      <c r="J14" t="s">
        <v>184</v>
      </c>
      <c r="K14">
        <v>0</v>
      </c>
      <c r="L14">
        <v>1</v>
      </c>
      <c r="M14" t="s">
        <v>184</v>
      </c>
      <c r="N14">
        <v>0</v>
      </c>
      <c r="O14">
        <v>0</v>
      </c>
      <c r="P14" t="s">
        <v>192</v>
      </c>
      <c r="S14">
        <v>0.1</v>
      </c>
    </row>
    <row r="15" spans="1:40" x14ac:dyDescent="0.35">
      <c r="A15" t="s">
        <v>66</v>
      </c>
      <c r="B15" t="s">
        <v>482</v>
      </c>
      <c r="C15">
        <v>7</v>
      </c>
      <c r="E15">
        <v>1</v>
      </c>
      <c r="F15">
        <v>2</v>
      </c>
      <c r="G15">
        <v>240</v>
      </c>
      <c r="H15">
        <v>0.4</v>
      </c>
      <c r="I15">
        <v>20</v>
      </c>
      <c r="J15" t="s">
        <v>184</v>
      </c>
      <c r="K15">
        <v>0</v>
      </c>
      <c r="L15">
        <v>0.8</v>
      </c>
      <c r="M15" t="s">
        <v>184</v>
      </c>
      <c r="N15">
        <v>0</v>
      </c>
      <c r="O15">
        <v>0</v>
      </c>
      <c r="P15" t="s">
        <v>500</v>
      </c>
      <c r="Q15" t="s">
        <v>491</v>
      </c>
      <c r="S15">
        <v>0.2</v>
      </c>
    </row>
    <row r="16" spans="1:40" x14ac:dyDescent="0.35">
      <c r="A16" t="s">
        <v>70</v>
      </c>
      <c r="B16" t="s">
        <v>482</v>
      </c>
      <c r="C16">
        <v>20</v>
      </c>
      <c r="E16">
        <v>1</v>
      </c>
      <c r="F16">
        <v>2</v>
      </c>
      <c r="G16">
        <v>60</v>
      </c>
      <c r="H16">
        <v>0.2</v>
      </c>
      <c r="I16">
        <v>30</v>
      </c>
      <c r="J16" t="s">
        <v>184</v>
      </c>
      <c r="K16">
        <v>0</v>
      </c>
      <c r="L16">
        <v>1</v>
      </c>
      <c r="M16" t="s">
        <v>184</v>
      </c>
      <c r="N16">
        <v>0</v>
      </c>
      <c r="O16">
        <v>0</v>
      </c>
      <c r="P16" t="s">
        <v>502</v>
      </c>
      <c r="Q16" t="s">
        <v>501</v>
      </c>
      <c r="S16">
        <v>0.1</v>
      </c>
    </row>
    <row r="17" spans="1:19" x14ac:dyDescent="0.35">
      <c r="A17" t="s">
        <v>61</v>
      </c>
      <c r="B17" t="s">
        <v>480</v>
      </c>
      <c r="C17">
        <v>2</v>
      </c>
      <c r="E17">
        <v>1</v>
      </c>
      <c r="F17">
        <v>2</v>
      </c>
      <c r="G17">
        <v>330</v>
      </c>
      <c r="H17">
        <v>0.1</v>
      </c>
      <c r="I17">
        <v>10</v>
      </c>
      <c r="J17" t="s">
        <v>184</v>
      </c>
      <c r="K17">
        <v>0</v>
      </c>
      <c r="L17">
        <v>1</v>
      </c>
      <c r="M17" t="s">
        <v>184</v>
      </c>
      <c r="N17">
        <v>0</v>
      </c>
      <c r="O17">
        <v>0</v>
      </c>
      <c r="P17" t="s">
        <v>488</v>
      </c>
      <c r="Q17" t="s">
        <v>489</v>
      </c>
      <c r="S17">
        <v>0.1</v>
      </c>
    </row>
    <row r="18" spans="1:19" x14ac:dyDescent="0.35">
      <c r="A18" t="s">
        <v>62</v>
      </c>
      <c r="B18" t="s">
        <v>480</v>
      </c>
      <c r="C18">
        <v>12</v>
      </c>
      <c r="E18">
        <v>1</v>
      </c>
      <c r="F18">
        <v>2</v>
      </c>
      <c r="G18">
        <v>330</v>
      </c>
      <c r="H18">
        <v>0.1</v>
      </c>
      <c r="I18">
        <v>10</v>
      </c>
      <c r="J18" t="s">
        <v>184</v>
      </c>
      <c r="K18">
        <v>0</v>
      </c>
      <c r="L18">
        <v>1</v>
      </c>
      <c r="M18" t="s">
        <v>184</v>
      </c>
      <c r="N18">
        <v>0</v>
      </c>
      <c r="O18">
        <v>0</v>
      </c>
      <c r="P18" t="s">
        <v>488</v>
      </c>
      <c r="Q18" t="s">
        <v>489</v>
      </c>
      <c r="S18">
        <v>0.1</v>
      </c>
    </row>
    <row r="19" spans="1:19" x14ac:dyDescent="0.35">
      <c r="A19" t="s">
        <v>65</v>
      </c>
      <c r="B19" t="s">
        <v>480</v>
      </c>
      <c r="C19">
        <v>2</v>
      </c>
      <c r="E19">
        <v>1</v>
      </c>
      <c r="F19">
        <v>1</v>
      </c>
      <c r="G19">
        <v>120</v>
      </c>
      <c r="H19">
        <v>0.2</v>
      </c>
      <c r="I19">
        <v>30</v>
      </c>
      <c r="J19" t="s">
        <v>184</v>
      </c>
      <c r="K19">
        <v>0</v>
      </c>
      <c r="L19">
        <v>1</v>
      </c>
      <c r="M19" t="s">
        <v>184</v>
      </c>
      <c r="N19">
        <v>0</v>
      </c>
      <c r="O19">
        <v>0</v>
      </c>
      <c r="P19" t="s">
        <v>192</v>
      </c>
      <c r="S19">
        <v>0.1</v>
      </c>
    </row>
    <row r="20" spans="1:19" x14ac:dyDescent="0.35">
      <c r="A20" t="s">
        <v>66</v>
      </c>
      <c r="B20" t="s">
        <v>480</v>
      </c>
      <c r="C20">
        <v>7</v>
      </c>
      <c r="E20">
        <v>1</v>
      </c>
      <c r="F20">
        <v>2</v>
      </c>
      <c r="G20">
        <v>240</v>
      </c>
      <c r="H20">
        <v>0.4</v>
      </c>
      <c r="I20">
        <v>20</v>
      </c>
      <c r="J20" t="s">
        <v>184</v>
      </c>
      <c r="K20">
        <v>0</v>
      </c>
      <c r="L20">
        <v>0.8</v>
      </c>
      <c r="M20" t="s">
        <v>184</v>
      </c>
      <c r="N20">
        <v>0</v>
      </c>
      <c r="O20">
        <v>0</v>
      </c>
      <c r="P20" t="s">
        <v>500</v>
      </c>
      <c r="Q20" t="s">
        <v>491</v>
      </c>
      <c r="S20">
        <v>0.2</v>
      </c>
    </row>
    <row r="21" spans="1:19" x14ac:dyDescent="0.35">
      <c r="A21" t="s">
        <v>70</v>
      </c>
      <c r="B21" t="s">
        <v>480</v>
      </c>
      <c r="C21">
        <v>20</v>
      </c>
      <c r="E21">
        <v>1</v>
      </c>
      <c r="F21">
        <v>2</v>
      </c>
      <c r="G21">
        <v>60</v>
      </c>
      <c r="H21">
        <v>0.2</v>
      </c>
      <c r="I21">
        <v>30</v>
      </c>
      <c r="J21" t="s">
        <v>184</v>
      </c>
      <c r="K21">
        <v>0</v>
      </c>
      <c r="L21">
        <v>1</v>
      </c>
      <c r="M21" t="s">
        <v>184</v>
      </c>
      <c r="N21">
        <v>0</v>
      </c>
      <c r="O21">
        <v>0</v>
      </c>
      <c r="P21" t="s">
        <v>502</v>
      </c>
      <c r="Q21" t="s">
        <v>501</v>
      </c>
      <c r="S21">
        <v>0.1</v>
      </c>
    </row>
    <row r="22" spans="1:19" x14ac:dyDescent="0.35">
      <c r="A22" t="s">
        <v>61</v>
      </c>
      <c r="B22" t="s">
        <v>455</v>
      </c>
      <c r="C22">
        <v>2</v>
      </c>
      <c r="E22">
        <v>1</v>
      </c>
      <c r="F22">
        <v>2</v>
      </c>
      <c r="G22">
        <v>330</v>
      </c>
      <c r="H22">
        <v>0.1</v>
      </c>
      <c r="I22">
        <v>10</v>
      </c>
      <c r="J22" t="s">
        <v>184</v>
      </c>
      <c r="K22">
        <v>0</v>
      </c>
      <c r="L22">
        <v>1</v>
      </c>
      <c r="M22" t="s">
        <v>184</v>
      </c>
      <c r="N22">
        <v>0</v>
      </c>
      <c r="O22">
        <v>0</v>
      </c>
      <c r="P22" t="s">
        <v>488</v>
      </c>
      <c r="Q22" t="s">
        <v>489</v>
      </c>
      <c r="S22">
        <v>0.1</v>
      </c>
    </row>
    <row r="23" spans="1:19" x14ac:dyDescent="0.35">
      <c r="A23" t="s">
        <v>65</v>
      </c>
      <c r="B23" t="s">
        <v>455</v>
      </c>
      <c r="C23">
        <v>2</v>
      </c>
      <c r="E23">
        <v>2</v>
      </c>
      <c r="F23">
        <v>1</v>
      </c>
      <c r="G23">
        <v>120</v>
      </c>
      <c r="H23">
        <v>0.2</v>
      </c>
      <c r="I23">
        <v>30</v>
      </c>
      <c r="J23" t="s">
        <v>184</v>
      </c>
      <c r="K23">
        <v>0</v>
      </c>
      <c r="L23">
        <v>1</v>
      </c>
      <c r="M23" t="s">
        <v>184</v>
      </c>
      <c r="N23">
        <v>0</v>
      </c>
      <c r="O23">
        <v>0</v>
      </c>
      <c r="P23" t="s">
        <v>192</v>
      </c>
      <c r="S23">
        <v>0.1</v>
      </c>
    </row>
    <row r="24" spans="1:19" x14ac:dyDescent="0.35">
      <c r="A24" t="s">
        <v>66</v>
      </c>
      <c r="B24" t="s">
        <v>455</v>
      </c>
      <c r="C24">
        <v>7</v>
      </c>
      <c r="E24">
        <v>1</v>
      </c>
      <c r="F24">
        <v>2</v>
      </c>
      <c r="G24">
        <v>120</v>
      </c>
      <c r="H24">
        <v>0.4</v>
      </c>
      <c r="I24">
        <v>20</v>
      </c>
      <c r="J24" t="s">
        <v>184</v>
      </c>
      <c r="K24">
        <v>0</v>
      </c>
      <c r="L24">
        <v>0.8</v>
      </c>
      <c r="M24" t="s">
        <v>184</v>
      </c>
      <c r="N24">
        <v>0</v>
      </c>
      <c r="O24">
        <v>0</v>
      </c>
      <c r="P24" t="s">
        <v>500</v>
      </c>
      <c r="Q24" t="s">
        <v>491</v>
      </c>
      <c r="S24">
        <v>0.2</v>
      </c>
    </row>
    <row r="25" spans="1:19" x14ac:dyDescent="0.35">
      <c r="A25" t="s">
        <v>68</v>
      </c>
      <c r="B25" t="s">
        <v>455</v>
      </c>
      <c r="C25">
        <v>20</v>
      </c>
      <c r="E25">
        <v>1</v>
      </c>
      <c r="F25">
        <v>1</v>
      </c>
      <c r="G25">
        <v>120</v>
      </c>
      <c r="H25">
        <v>0.4</v>
      </c>
      <c r="I25">
        <v>20</v>
      </c>
      <c r="J25" t="s">
        <v>184</v>
      </c>
      <c r="K25">
        <v>0</v>
      </c>
      <c r="L25">
        <v>0.8</v>
      </c>
      <c r="M25" t="s">
        <v>184</v>
      </c>
      <c r="N25">
        <v>0</v>
      </c>
      <c r="O25">
        <v>0</v>
      </c>
      <c r="P25" t="s">
        <v>192</v>
      </c>
      <c r="S25">
        <v>0.2</v>
      </c>
    </row>
    <row r="26" spans="1:19" x14ac:dyDescent="0.35">
      <c r="A26" t="s">
        <v>61</v>
      </c>
      <c r="B26" t="s">
        <v>483</v>
      </c>
      <c r="C26">
        <v>2</v>
      </c>
      <c r="E26">
        <v>1</v>
      </c>
      <c r="F26">
        <v>2</v>
      </c>
      <c r="G26">
        <v>330</v>
      </c>
      <c r="H26">
        <v>0.1</v>
      </c>
      <c r="I26">
        <v>10</v>
      </c>
      <c r="J26" t="s">
        <v>184</v>
      </c>
      <c r="K26">
        <v>0</v>
      </c>
      <c r="L26">
        <v>1</v>
      </c>
      <c r="M26" t="s">
        <v>184</v>
      </c>
      <c r="N26">
        <v>0</v>
      </c>
      <c r="O26">
        <v>0</v>
      </c>
      <c r="P26" t="s">
        <v>488</v>
      </c>
      <c r="Q26" t="s">
        <v>489</v>
      </c>
      <c r="S26">
        <v>0.1</v>
      </c>
    </row>
    <row r="27" spans="1:19" x14ac:dyDescent="0.35">
      <c r="A27" t="s">
        <v>62</v>
      </c>
      <c r="B27" t="s">
        <v>483</v>
      </c>
      <c r="C27">
        <v>12</v>
      </c>
      <c r="E27">
        <v>1</v>
      </c>
      <c r="F27">
        <v>2</v>
      </c>
      <c r="G27">
        <v>330</v>
      </c>
      <c r="H27">
        <v>0.1</v>
      </c>
      <c r="I27">
        <v>10</v>
      </c>
      <c r="J27" t="s">
        <v>184</v>
      </c>
      <c r="K27">
        <v>0</v>
      </c>
      <c r="L27">
        <v>1</v>
      </c>
      <c r="M27" t="s">
        <v>184</v>
      </c>
      <c r="N27">
        <v>0</v>
      </c>
      <c r="O27">
        <v>0</v>
      </c>
      <c r="P27" t="s">
        <v>488</v>
      </c>
      <c r="Q27" t="s">
        <v>489</v>
      </c>
      <c r="S27">
        <v>0.1</v>
      </c>
    </row>
    <row r="28" spans="1:19" x14ac:dyDescent="0.35">
      <c r="A28" t="s">
        <v>65</v>
      </c>
      <c r="B28" t="s">
        <v>483</v>
      </c>
      <c r="C28">
        <v>2</v>
      </c>
      <c r="E28">
        <v>1</v>
      </c>
      <c r="F28">
        <v>1</v>
      </c>
      <c r="G28">
        <v>240</v>
      </c>
      <c r="H28">
        <v>0.2</v>
      </c>
      <c r="I28">
        <v>30</v>
      </c>
      <c r="J28" t="s">
        <v>184</v>
      </c>
      <c r="K28">
        <v>0</v>
      </c>
      <c r="L28">
        <v>1</v>
      </c>
      <c r="M28" t="s">
        <v>184</v>
      </c>
      <c r="N28">
        <v>0</v>
      </c>
      <c r="O28">
        <v>0</v>
      </c>
      <c r="P28" t="s">
        <v>192</v>
      </c>
      <c r="S28">
        <v>0.1</v>
      </c>
    </row>
    <row r="29" spans="1:19" x14ac:dyDescent="0.35">
      <c r="A29" t="s">
        <v>66</v>
      </c>
      <c r="B29" t="s">
        <v>483</v>
      </c>
      <c r="C29">
        <v>4</v>
      </c>
      <c r="E29">
        <v>1</v>
      </c>
      <c r="F29">
        <v>2</v>
      </c>
      <c r="G29">
        <v>240</v>
      </c>
      <c r="H29">
        <v>0.4</v>
      </c>
      <c r="I29">
        <v>20</v>
      </c>
      <c r="J29" t="s">
        <v>184</v>
      </c>
      <c r="K29">
        <v>0</v>
      </c>
      <c r="L29">
        <v>0.8</v>
      </c>
      <c r="M29" t="s">
        <v>184</v>
      </c>
      <c r="N29">
        <v>0</v>
      </c>
      <c r="O29">
        <v>0</v>
      </c>
      <c r="P29" t="s">
        <v>500</v>
      </c>
      <c r="Q29" t="s">
        <v>491</v>
      </c>
      <c r="S29">
        <v>0.2</v>
      </c>
    </row>
    <row r="30" spans="1:19" x14ac:dyDescent="0.35">
      <c r="A30" t="s">
        <v>70</v>
      </c>
      <c r="B30" t="s">
        <v>483</v>
      </c>
      <c r="C30">
        <v>20</v>
      </c>
      <c r="E30">
        <v>1</v>
      </c>
      <c r="F30">
        <v>2</v>
      </c>
      <c r="G30">
        <v>60</v>
      </c>
      <c r="H30">
        <v>0.2</v>
      </c>
      <c r="I30">
        <v>30</v>
      </c>
      <c r="J30" t="s">
        <v>184</v>
      </c>
      <c r="K30">
        <v>0</v>
      </c>
      <c r="L30">
        <v>1</v>
      </c>
      <c r="M30" t="s">
        <v>184</v>
      </c>
      <c r="N30">
        <v>0</v>
      </c>
      <c r="O30">
        <v>0</v>
      </c>
      <c r="P30" t="s">
        <v>502</v>
      </c>
      <c r="Q30" t="s">
        <v>501</v>
      </c>
      <c r="S30">
        <v>0.1</v>
      </c>
    </row>
    <row r="31" spans="1:19" x14ac:dyDescent="0.35">
      <c r="A31" t="s">
        <v>61</v>
      </c>
      <c r="B31" t="s">
        <v>457</v>
      </c>
      <c r="C31">
        <v>2</v>
      </c>
      <c r="E31">
        <v>1</v>
      </c>
      <c r="F31">
        <v>2</v>
      </c>
      <c r="G31">
        <v>330</v>
      </c>
      <c r="H31">
        <v>0.1</v>
      </c>
      <c r="I31">
        <v>10</v>
      </c>
      <c r="J31" t="s">
        <v>184</v>
      </c>
      <c r="K31">
        <v>0</v>
      </c>
      <c r="L31">
        <v>1</v>
      </c>
      <c r="M31" t="s">
        <v>184</v>
      </c>
      <c r="N31">
        <v>0</v>
      </c>
      <c r="O31">
        <v>0</v>
      </c>
      <c r="P31" t="s">
        <v>488</v>
      </c>
      <c r="Q31" t="s">
        <v>489</v>
      </c>
      <c r="S31">
        <v>0.1</v>
      </c>
    </row>
    <row r="32" spans="1:19" x14ac:dyDescent="0.35">
      <c r="A32" t="s">
        <v>65</v>
      </c>
      <c r="B32" t="s">
        <v>457</v>
      </c>
      <c r="C32">
        <v>2</v>
      </c>
      <c r="E32">
        <v>1</v>
      </c>
      <c r="F32">
        <v>1</v>
      </c>
      <c r="G32">
        <v>120</v>
      </c>
      <c r="H32">
        <v>0.2</v>
      </c>
      <c r="I32">
        <v>30</v>
      </c>
      <c r="J32" t="s">
        <v>184</v>
      </c>
      <c r="K32">
        <v>0</v>
      </c>
      <c r="L32">
        <v>1</v>
      </c>
      <c r="M32" t="s">
        <v>184</v>
      </c>
      <c r="N32">
        <v>0</v>
      </c>
      <c r="O32">
        <v>0</v>
      </c>
      <c r="P32" t="s">
        <v>192</v>
      </c>
      <c r="S32">
        <v>0.1</v>
      </c>
    </row>
    <row r="33" spans="1:19" x14ac:dyDescent="0.35">
      <c r="A33" t="s">
        <v>66</v>
      </c>
      <c r="B33" t="s">
        <v>457</v>
      </c>
      <c r="C33">
        <v>2</v>
      </c>
      <c r="E33">
        <v>10</v>
      </c>
      <c r="F33">
        <v>2</v>
      </c>
      <c r="G33">
        <v>240</v>
      </c>
      <c r="H33">
        <v>0.4</v>
      </c>
      <c r="I33">
        <v>20</v>
      </c>
      <c r="J33" t="s">
        <v>184</v>
      </c>
      <c r="K33">
        <v>0</v>
      </c>
      <c r="L33">
        <v>0.8</v>
      </c>
      <c r="M33" t="s">
        <v>184</v>
      </c>
      <c r="N33">
        <v>0</v>
      </c>
      <c r="O33">
        <v>0</v>
      </c>
      <c r="P33" t="s">
        <v>500</v>
      </c>
      <c r="Q33" t="s">
        <v>491</v>
      </c>
      <c r="S33">
        <v>0.2</v>
      </c>
    </row>
    <row r="34" spans="1:19" x14ac:dyDescent="0.35">
      <c r="A34" t="s">
        <v>68</v>
      </c>
      <c r="B34" t="s">
        <v>457</v>
      </c>
      <c r="C34">
        <v>20</v>
      </c>
      <c r="E34">
        <v>2</v>
      </c>
      <c r="F34">
        <v>1</v>
      </c>
      <c r="G34">
        <v>120</v>
      </c>
      <c r="H34">
        <v>0.4</v>
      </c>
      <c r="I34">
        <v>20</v>
      </c>
      <c r="J34" t="s">
        <v>184</v>
      </c>
      <c r="K34">
        <v>0</v>
      </c>
      <c r="L34">
        <v>0.8</v>
      </c>
      <c r="M34" t="s">
        <v>184</v>
      </c>
      <c r="N34">
        <v>0</v>
      </c>
      <c r="O34">
        <v>0</v>
      </c>
      <c r="P34" t="s">
        <v>192</v>
      </c>
      <c r="S34">
        <v>0.2</v>
      </c>
    </row>
    <row r="35" spans="1:19" x14ac:dyDescent="0.35">
      <c r="A35" t="s">
        <v>61</v>
      </c>
      <c r="B35" t="s">
        <v>458</v>
      </c>
      <c r="C35">
        <v>2</v>
      </c>
      <c r="E35">
        <v>1</v>
      </c>
      <c r="F35">
        <v>2</v>
      </c>
      <c r="G35">
        <v>330</v>
      </c>
      <c r="H35">
        <v>0.1</v>
      </c>
      <c r="I35">
        <v>10</v>
      </c>
      <c r="J35" t="s">
        <v>184</v>
      </c>
      <c r="K35">
        <v>0</v>
      </c>
      <c r="L35">
        <v>1</v>
      </c>
      <c r="M35" t="s">
        <v>184</v>
      </c>
      <c r="N35">
        <v>0</v>
      </c>
      <c r="O35">
        <v>0</v>
      </c>
      <c r="P35" t="s">
        <v>488</v>
      </c>
      <c r="Q35" t="s">
        <v>489</v>
      </c>
      <c r="S35">
        <v>0.1</v>
      </c>
    </row>
    <row r="36" spans="1:19" x14ac:dyDescent="0.35">
      <c r="A36" t="s">
        <v>65</v>
      </c>
      <c r="B36" t="s">
        <v>458</v>
      </c>
      <c r="C36">
        <v>2</v>
      </c>
      <c r="E36">
        <v>1</v>
      </c>
      <c r="F36">
        <v>1</v>
      </c>
      <c r="G36">
        <v>120</v>
      </c>
      <c r="H36">
        <v>0.2</v>
      </c>
      <c r="I36">
        <v>30</v>
      </c>
      <c r="J36" t="s">
        <v>184</v>
      </c>
      <c r="K36">
        <v>0</v>
      </c>
      <c r="L36">
        <v>1</v>
      </c>
      <c r="M36" t="s">
        <v>184</v>
      </c>
      <c r="N36">
        <v>0</v>
      </c>
      <c r="O36">
        <v>0</v>
      </c>
      <c r="P36" t="s">
        <v>192</v>
      </c>
      <c r="S36">
        <v>0.1</v>
      </c>
    </row>
    <row r="37" spans="1:19" x14ac:dyDescent="0.35">
      <c r="A37" t="s">
        <v>66</v>
      </c>
      <c r="B37" t="s">
        <v>458</v>
      </c>
      <c r="C37">
        <v>7</v>
      </c>
      <c r="E37">
        <v>1</v>
      </c>
      <c r="F37">
        <v>2</v>
      </c>
      <c r="G37">
        <v>120</v>
      </c>
      <c r="H37">
        <v>0.4</v>
      </c>
      <c r="I37">
        <v>20</v>
      </c>
      <c r="J37" t="s">
        <v>184</v>
      </c>
      <c r="K37">
        <v>0</v>
      </c>
      <c r="L37">
        <v>0.8</v>
      </c>
      <c r="M37" t="s">
        <v>184</v>
      </c>
      <c r="N37">
        <v>0</v>
      </c>
      <c r="O37">
        <v>0</v>
      </c>
      <c r="P37" t="s">
        <v>500</v>
      </c>
      <c r="Q37" t="s">
        <v>491</v>
      </c>
      <c r="S37">
        <v>0.2</v>
      </c>
    </row>
    <row r="38" spans="1:19" x14ac:dyDescent="0.35">
      <c r="A38" t="s">
        <v>68</v>
      </c>
      <c r="B38" t="s">
        <v>458</v>
      </c>
      <c r="C38">
        <v>20</v>
      </c>
      <c r="E38">
        <v>1</v>
      </c>
      <c r="F38">
        <v>1</v>
      </c>
      <c r="G38">
        <v>120</v>
      </c>
      <c r="H38">
        <v>0.4</v>
      </c>
      <c r="I38">
        <v>20</v>
      </c>
      <c r="J38" t="s">
        <v>184</v>
      </c>
      <c r="K38">
        <v>0</v>
      </c>
      <c r="L38">
        <v>0.8</v>
      </c>
      <c r="M38" t="s">
        <v>184</v>
      </c>
      <c r="N38">
        <v>0</v>
      </c>
      <c r="O38">
        <v>0</v>
      </c>
      <c r="P38" t="s">
        <v>192</v>
      </c>
      <c r="S38">
        <v>0.2</v>
      </c>
    </row>
    <row r="39" spans="1:19" x14ac:dyDescent="0.35">
      <c r="A39" t="s">
        <v>61</v>
      </c>
      <c r="B39" t="s">
        <v>459</v>
      </c>
      <c r="C39">
        <v>2</v>
      </c>
      <c r="E39">
        <v>1</v>
      </c>
      <c r="F39">
        <v>2</v>
      </c>
      <c r="G39">
        <v>330</v>
      </c>
      <c r="H39">
        <v>0.1</v>
      </c>
      <c r="I39">
        <v>10</v>
      </c>
      <c r="J39" t="s">
        <v>184</v>
      </c>
      <c r="K39">
        <v>0</v>
      </c>
      <c r="L39">
        <v>1</v>
      </c>
      <c r="M39" t="s">
        <v>184</v>
      </c>
      <c r="N39">
        <v>0</v>
      </c>
      <c r="O39">
        <v>0</v>
      </c>
      <c r="P39" t="s">
        <v>488</v>
      </c>
      <c r="Q39" t="s">
        <v>489</v>
      </c>
      <c r="S39">
        <v>0.1</v>
      </c>
    </row>
    <row r="40" spans="1:19" x14ac:dyDescent="0.35">
      <c r="A40" t="s">
        <v>65</v>
      </c>
      <c r="B40" t="s">
        <v>459</v>
      </c>
      <c r="C40">
        <v>2</v>
      </c>
      <c r="E40">
        <v>1</v>
      </c>
      <c r="F40">
        <v>1</v>
      </c>
      <c r="G40">
        <v>120</v>
      </c>
      <c r="H40">
        <v>0.2</v>
      </c>
      <c r="I40">
        <v>30</v>
      </c>
      <c r="J40" t="s">
        <v>184</v>
      </c>
      <c r="K40">
        <v>0</v>
      </c>
      <c r="L40">
        <v>1</v>
      </c>
      <c r="M40" t="s">
        <v>184</v>
      </c>
      <c r="N40">
        <v>0</v>
      </c>
      <c r="O40">
        <v>0</v>
      </c>
      <c r="P40" t="s">
        <v>192</v>
      </c>
      <c r="S40">
        <v>0.1</v>
      </c>
    </row>
    <row r="41" spans="1:19" x14ac:dyDescent="0.35">
      <c r="A41" t="s">
        <v>66</v>
      </c>
      <c r="B41" t="s">
        <v>459</v>
      </c>
      <c r="C41">
        <v>7</v>
      </c>
      <c r="E41">
        <v>1</v>
      </c>
      <c r="F41">
        <v>2</v>
      </c>
      <c r="G41">
        <v>120</v>
      </c>
      <c r="H41">
        <v>0.4</v>
      </c>
      <c r="I41">
        <v>20</v>
      </c>
      <c r="J41" t="s">
        <v>184</v>
      </c>
      <c r="K41">
        <v>0</v>
      </c>
      <c r="L41">
        <v>0.8</v>
      </c>
      <c r="M41" t="s">
        <v>184</v>
      </c>
      <c r="N41">
        <v>0</v>
      </c>
      <c r="O41">
        <v>0</v>
      </c>
      <c r="P41" t="s">
        <v>500</v>
      </c>
      <c r="Q41" t="s">
        <v>491</v>
      </c>
      <c r="S41">
        <v>0.2</v>
      </c>
    </row>
    <row r="42" spans="1:19" x14ac:dyDescent="0.35">
      <c r="A42" t="s">
        <v>67</v>
      </c>
      <c r="B42" t="s">
        <v>459</v>
      </c>
      <c r="C42">
        <v>40</v>
      </c>
      <c r="E42">
        <v>1</v>
      </c>
      <c r="F42">
        <v>1</v>
      </c>
      <c r="G42">
        <v>120</v>
      </c>
      <c r="H42">
        <v>0.25</v>
      </c>
      <c r="I42">
        <v>30</v>
      </c>
      <c r="J42" t="s">
        <v>184</v>
      </c>
      <c r="K42">
        <v>0</v>
      </c>
      <c r="L42">
        <v>0.8</v>
      </c>
      <c r="M42" t="s">
        <v>184</v>
      </c>
      <c r="N42">
        <v>0</v>
      </c>
      <c r="O42">
        <v>0</v>
      </c>
      <c r="P42" t="s">
        <v>490</v>
      </c>
      <c r="S42">
        <v>0.15</v>
      </c>
    </row>
    <row r="43" spans="1:19" x14ac:dyDescent="0.35">
      <c r="A43" t="s">
        <v>68</v>
      </c>
      <c r="B43" t="s">
        <v>459</v>
      </c>
      <c r="C43">
        <v>20</v>
      </c>
      <c r="E43">
        <v>2</v>
      </c>
      <c r="F43">
        <v>1</v>
      </c>
      <c r="G43">
        <v>120</v>
      </c>
      <c r="H43">
        <v>0.4</v>
      </c>
      <c r="I43">
        <v>20</v>
      </c>
      <c r="J43" t="s">
        <v>184</v>
      </c>
      <c r="K43">
        <v>0</v>
      </c>
      <c r="L43">
        <v>0.8</v>
      </c>
      <c r="M43" t="s">
        <v>184</v>
      </c>
      <c r="N43">
        <v>0</v>
      </c>
      <c r="O43">
        <v>0</v>
      </c>
      <c r="P43" t="s">
        <v>192</v>
      </c>
      <c r="S43">
        <v>0.2</v>
      </c>
    </row>
    <row r="44" spans="1:19" x14ac:dyDescent="0.35">
      <c r="A44" t="s">
        <v>61</v>
      </c>
      <c r="B44" t="s">
        <v>460</v>
      </c>
      <c r="C44">
        <v>2</v>
      </c>
      <c r="E44">
        <v>1</v>
      </c>
      <c r="F44">
        <v>2</v>
      </c>
      <c r="G44">
        <v>330</v>
      </c>
      <c r="H44">
        <v>0.1</v>
      </c>
      <c r="I44">
        <v>10</v>
      </c>
      <c r="J44" t="s">
        <v>184</v>
      </c>
      <c r="K44">
        <v>0</v>
      </c>
      <c r="L44">
        <v>1</v>
      </c>
      <c r="M44" t="s">
        <v>184</v>
      </c>
      <c r="N44">
        <v>0</v>
      </c>
      <c r="O44">
        <v>0</v>
      </c>
      <c r="P44" t="s">
        <v>488</v>
      </c>
      <c r="Q44" t="s">
        <v>489</v>
      </c>
      <c r="S44">
        <v>0.1</v>
      </c>
    </row>
    <row r="45" spans="1:19" x14ac:dyDescent="0.35">
      <c r="A45" t="s">
        <v>65</v>
      </c>
      <c r="B45" t="s">
        <v>460</v>
      </c>
      <c r="C45">
        <v>2</v>
      </c>
      <c r="E45">
        <v>1</v>
      </c>
      <c r="F45">
        <v>1</v>
      </c>
      <c r="G45">
        <v>120</v>
      </c>
      <c r="H45">
        <v>0.2</v>
      </c>
      <c r="I45">
        <v>30</v>
      </c>
      <c r="J45" t="s">
        <v>184</v>
      </c>
      <c r="K45">
        <v>0</v>
      </c>
      <c r="L45">
        <v>1</v>
      </c>
      <c r="M45" t="s">
        <v>184</v>
      </c>
      <c r="N45">
        <v>0</v>
      </c>
      <c r="O45">
        <v>0</v>
      </c>
      <c r="P45" t="s">
        <v>192</v>
      </c>
      <c r="S45">
        <v>0.1</v>
      </c>
    </row>
    <row r="46" spans="1:19" x14ac:dyDescent="0.35">
      <c r="A46" t="s">
        <v>66</v>
      </c>
      <c r="B46" t="s">
        <v>460</v>
      </c>
      <c r="C46">
        <v>7</v>
      </c>
      <c r="E46">
        <v>1</v>
      </c>
      <c r="F46">
        <v>2</v>
      </c>
      <c r="G46">
        <v>120</v>
      </c>
      <c r="H46">
        <v>0.4</v>
      </c>
      <c r="I46">
        <v>20</v>
      </c>
      <c r="J46" t="s">
        <v>184</v>
      </c>
      <c r="K46">
        <v>0</v>
      </c>
      <c r="L46">
        <v>0.8</v>
      </c>
      <c r="M46" t="s">
        <v>184</v>
      </c>
      <c r="N46">
        <v>0</v>
      </c>
      <c r="O46">
        <v>0</v>
      </c>
      <c r="P46" t="s">
        <v>500</v>
      </c>
      <c r="Q46" t="s">
        <v>491</v>
      </c>
      <c r="S46">
        <v>0.2</v>
      </c>
    </row>
    <row r="47" spans="1:19" x14ac:dyDescent="0.35">
      <c r="A47" t="s">
        <v>451</v>
      </c>
      <c r="B47" t="s">
        <v>460</v>
      </c>
      <c r="C47">
        <v>100</v>
      </c>
      <c r="E47">
        <v>1</v>
      </c>
      <c r="F47">
        <v>1</v>
      </c>
      <c r="G47">
        <v>120</v>
      </c>
      <c r="H47">
        <v>0.25</v>
      </c>
      <c r="I47">
        <v>10</v>
      </c>
      <c r="J47" t="s">
        <v>186</v>
      </c>
      <c r="K47">
        <v>0</v>
      </c>
      <c r="L47">
        <v>1</v>
      </c>
      <c r="M47" t="s">
        <v>184</v>
      </c>
      <c r="N47">
        <v>0</v>
      </c>
      <c r="O47">
        <v>0</v>
      </c>
      <c r="P47" t="s">
        <v>492</v>
      </c>
    </row>
    <row r="48" spans="1:19" x14ac:dyDescent="0.35">
      <c r="A48" t="s">
        <v>61</v>
      </c>
      <c r="B48" t="s">
        <v>476</v>
      </c>
      <c r="C48">
        <v>2</v>
      </c>
      <c r="E48">
        <v>1</v>
      </c>
      <c r="F48">
        <v>2</v>
      </c>
      <c r="G48">
        <v>330</v>
      </c>
      <c r="H48">
        <v>0.1</v>
      </c>
      <c r="I48">
        <v>10</v>
      </c>
      <c r="J48" t="s">
        <v>184</v>
      </c>
      <c r="K48">
        <v>0</v>
      </c>
      <c r="L48">
        <v>1</v>
      </c>
      <c r="M48" t="s">
        <v>184</v>
      </c>
      <c r="N48">
        <v>0</v>
      </c>
      <c r="O48">
        <v>0</v>
      </c>
      <c r="P48" t="s">
        <v>488</v>
      </c>
      <c r="Q48" t="s">
        <v>489</v>
      </c>
      <c r="S48">
        <v>0.1</v>
      </c>
    </row>
    <row r="49" spans="1:19" x14ac:dyDescent="0.35">
      <c r="A49" t="s">
        <v>62</v>
      </c>
      <c r="B49" t="s">
        <v>476</v>
      </c>
      <c r="C49">
        <v>12</v>
      </c>
      <c r="E49">
        <v>1</v>
      </c>
      <c r="F49">
        <v>2</v>
      </c>
      <c r="G49">
        <v>330</v>
      </c>
      <c r="H49">
        <v>0.1</v>
      </c>
      <c r="I49">
        <v>10</v>
      </c>
      <c r="J49" t="s">
        <v>184</v>
      </c>
      <c r="K49">
        <v>0</v>
      </c>
      <c r="L49">
        <v>1</v>
      </c>
      <c r="M49" t="s">
        <v>184</v>
      </c>
      <c r="N49">
        <v>0</v>
      </c>
      <c r="O49">
        <v>0</v>
      </c>
      <c r="P49" t="s">
        <v>488</v>
      </c>
      <c r="Q49" t="s">
        <v>489</v>
      </c>
      <c r="S49">
        <v>0.1</v>
      </c>
    </row>
    <row r="50" spans="1:19" x14ac:dyDescent="0.35">
      <c r="A50" t="s">
        <v>65</v>
      </c>
      <c r="B50" t="s">
        <v>476</v>
      </c>
      <c r="C50">
        <v>2</v>
      </c>
      <c r="E50">
        <v>1</v>
      </c>
      <c r="F50">
        <v>1</v>
      </c>
      <c r="G50">
        <v>240</v>
      </c>
      <c r="H50">
        <v>0.2</v>
      </c>
      <c r="I50">
        <v>30</v>
      </c>
      <c r="J50" t="s">
        <v>184</v>
      </c>
      <c r="K50">
        <v>0</v>
      </c>
      <c r="L50">
        <v>1</v>
      </c>
      <c r="M50" t="s">
        <v>184</v>
      </c>
      <c r="N50">
        <v>0</v>
      </c>
      <c r="O50">
        <v>0</v>
      </c>
      <c r="P50" t="s">
        <v>192</v>
      </c>
      <c r="S50">
        <v>0.1</v>
      </c>
    </row>
    <row r="51" spans="1:19" x14ac:dyDescent="0.35">
      <c r="A51" t="s">
        <v>66</v>
      </c>
      <c r="B51" t="s">
        <v>476</v>
      </c>
      <c r="C51">
        <v>10</v>
      </c>
      <c r="E51">
        <v>1</v>
      </c>
      <c r="F51">
        <v>2</v>
      </c>
      <c r="G51">
        <v>240</v>
      </c>
      <c r="H51">
        <v>0.4</v>
      </c>
      <c r="I51">
        <v>20</v>
      </c>
      <c r="J51" t="s">
        <v>184</v>
      </c>
      <c r="K51">
        <v>0</v>
      </c>
      <c r="L51">
        <v>0.8</v>
      </c>
      <c r="M51" t="s">
        <v>184</v>
      </c>
      <c r="N51">
        <v>0</v>
      </c>
      <c r="O51">
        <v>0</v>
      </c>
      <c r="P51" t="s">
        <v>500</v>
      </c>
      <c r="Q51" t="s">
        <v>491</v>
      </c>
      <c r="S51">
        <v>0.2</v>
      </c>
    </row>
    <row r="52" spans="1:19" x14ac:dyDescent="0.35">
      <c r="A52" t="s">
        <v>67</v>
      </c>
      <c r="B52" t="s">
        <v>476</v>
      </c>
      <c r="C52">
        <v>20</v>
      </c>
      <c r="E52">
        <v>1</v>
      </c>
      <c r="F52">
        <v>1</v>
      </c>
      <c r="G52">
        <v>120</v>
      </c>
      <c r="H52">
        <v>0.25</v>
      </c>
      <c r="I52">
        <v>30</v>
      </c>
      <c r="J52" t="s">
        <v>184</v>
      </c>
      <c r="K52">
        <v>0</v>
      </c>
      <c r="L52">
        <v>0.8</v>
      </c>
      <c r="M52" t="s">
        <v>184</v>
      </c>
      <c r="N52">
        <v>0</v>
      </c>
      <c r="O52">
        <v>0</v>
      </c>
      <c r="P52" t="s">
        <v>490</v>
      </c>
      <c r="S52">
        <v>0.15</v>
      </c>
    </row>
    <row r="53" spans="1:19" x14ac:dyDescent="0.35">
      <c r="A53" t="s">
        <v>68</v>
      </c>
      <c r="B53" t="s">
        <v>476</v>
      </c>
      <c r="C53">
        <v>20</v>
      </c>
      <c r="E53">
        <v>2</v>
      </c>
      <c r="F53">
        <v>1</v>
      </c>
      <c r="G53">
        <v>120</v>
      </c>
      <c r="H53">
        <v>0.4</v>
      </c>
      <c r="I53">
        <v>20</v>
      </c>
      <c r="J53" t="s">
        <v>184</v>
      </c>
      <c r="K53">
        <v>0</v>
      </c>
      <c r="L53">
        <v>0.8</v>
      </c>
      <c r="M53" t="s">
        <v>184</v>
      </c>
      <c r="N53">
        <v>0</v>
      </c>
      <c r="O53">
        <v>0</v>
      </c>
      <c r="P53" t="s">
        <v>192</v>
      </c>
      <c r="S53">
        <v>0.2</v>
      </c>
    </row>
    <row r="54" spans="1:19" x14ac:dyDescent="0.35">
      <c r="A54" t="s">
        <v>70</v>
      </c>
      <c r="B54" t="s">
        <v>476</v>
      </c>
      <c r="C54">
        <v>20</v>
      </c>
      <c r="E54">
        <v>1</v>
      </c>
      <c r="F54">
        <v>2</v>
      </c>
      <c r="G54">
        <v>60</v>
      </c>
      <c r="H54">
        <v>0.2</v>
      </c>
      <c r="I54">
        <v>30</v>
      </c>
      <c r="J54" t="s">
        <v>184</v>
      </c>
      <c r="K54">
        <v>0</v>
      </c>
      <c r="L54">
        <v>1</v>
      </c>
      <c r="M54" t="s">
        <v>184</v>
      </c>
      <c r="N54">
        <v>0</v>
      </c>
      <c r="O54">
        <v>0</v>
      </c>
      <c r="P54" t="s">
        <v>502</v>
      </c>
      <c r="Q54" t="s">
        <v>501</v>
      </c>
      <c r="S54">
        <v>0.1</v>
      </c>
    </row>
    <row r="55" spans="1:19" x14ac:dyDescent="0.35">
      <c r="A55" t="s">
        <v>61</v>
      </c>
      <c r="B55" t="s">
        <v>461</v>
      </c>
      <c r="C55">
        <v>2</v>
      </c>
      <c r="E55">
        <v>1</v>
      </c>
      <c r="F55">
        <v>2</v>
      </c>
      <c r="G55">
        <v>330</v>
      </c>
      <c r="H55">
        <v>0.1</v>
      </c>
      <c r="I55">
        <v>10</v>
      </c>
      <c r="J55" t="s">
        <v>184</v>
      </c>
      <c r="K55">
        <v>0</v>
      </c>
      <c r="L55">
        <v>1</v>
      </c>
      <c r="M55" t="s">
        <v>184</v>
      </c>
      <c r="N55">
        <v>0</v>
      </c>
      <c r="O55">
        <v>0</v>
      </c>
      <c r="P55" t="s">
        <v>488</v>
      </c>
      <c r="Q55" t="s">
        <v>489</v>
      </c>
      <c r="S55">
        <v>0.1</v>
      </c>
    </row>
    <row r="56" spans="1:19" x14ac:dyDescent="0.35">
      <c r="A56" t="s">
        <v>62</v>
      </c>
      <c r="B56" t="s">
        <v>461</v>
      </c>
      <c r="C56">
        <v>12</v>
      </c>
      <c r="E56">
        <v>1</v>
      </c>
      <c r="F56">
        <v>2</v>
      </c>
      <c r="G56">
        <v>330</v>
      </c>
      <c r="H56">
        <v>0.1</v>
      </c>
      <c r="I56">
        <v>10</v>
      </c>
      <c r="J56" t="s">
        <v>184</v>
      </c>
      <c r="K56">
        <v>0</v>
      </c>
      <c r="L56">
        <v>1</v>
      </c>
      <c r="M56" t="s">
        <v>184</v>
      </c>
      <c r="N56">
        <v>0</v>
      </c>
      <c r="O56">
        <v>0</v>
      </c>
      <c r="P56" t="s">
        <v>488</v>
      </c>
      <c r="Q56" t="s">
        <v>489</v>
      </c>
      <c r="S56">
        <v>0.1</v>
      </c>
    </row>
    <row r="57" spans="1:19" x14ac:dyDescent="0.35">
      <c r="A57" t="s">
        <v>65</v>
      </c>
      <c r="B57" t="s">
        <v>461</v>
      </c>
      <c r="C57">
        <v>2</v>
      </c>
      <c r="E57">
        <v>2</v>
      </c>
      <c r="F57">
        <v>1</v>
      </c>
      <c r="G57">
        <v>120</v>
      </c>
      <c r="H57">
        <v>0.2</v>
      </c>
      <c r="I57">
        <v>30</v>
      </c>
      <c r="J57" t="s">
        <v>184</v>
      </c>
      <c r="K57">
        <v>0</v>
      </c>
      <c r="L57">
        <v>1</v>
      </c>
      <c r="M57" t="s">
        <v>184</v>
      </c>
      <c r="N57">
        <v>0</v>
      </c>
      <c r="O57">
        <v>0</v>
      </c>
      <c r="P57" t="s">
        <v>192</v>
      </c>
      <c r="S57">
        <v>0.1</v>
      </c>
    </row>
    <row r="58" spans="1:19" x14ac:dyDescent="0.35">
      <c r="A58" t="s">
        <v>66</v>
      </c>
      <c r="B58" t="s">
        <v>461</v>
      </c>
      <c r="C58">
        <v>10</v>
      </c>
      <c r="E58">
        <v>2</v>
      </c>
      <c r="F58">
        <v>2</v>
      </c>
      <c r="G58">
        <v>240</v>
      </c>
      <c r="H58">
        <v>0.4</v>
      </c>
      <c r="I58">
        <v>20</v>
      </c>
      <c r="J58" t="s">
        <v>184</v>
      </c>
      <c r="K58">
        <v>0</v>
      </c>
      <c r="L58">
        <v>0.8</v>
      </c>
      <c r="M58" t="s">
        <v>184</v>
      </c>
      <c r="N58">
        <v>0</v>
      </c>
      <c r="O58">
        <v>0</v>
      </c>
      <c r="P58" t="s">
        <v>500</v>
      </c>
      <c r="Q58" t="s">
        <v>491</v>
      </c>
      <c r="S58">
        <v>0.2</v>
      </c>
    </row>
    <row r="59" spans="1:19" x14ac:dyDescent="0.35">
      <c r="A59" t="s">
        <v>67</v>
      </c>
      <c r="B59" t="s">
        <v>461</v>
      </c>
      <c r="C59">
        <v>20</v>
      </c>
      <c r="E59">
        <v>1</v>
      </c>
      <c r="F59">
        <v>1</v>
      </c>
      <c r="G59">
        <v>120</v>
      </c>
      <c r="H59">
        <v>0.25</v>
      </c>
      <c r="I59">
        <v>30</v>
      </c>
      <c r="J59" t="s">
        <v>184</v>
      </c>
      <c r="K59">
        <v>0</v>
      </c>
      <c r="L59">
        <v>0.8</v>
      </c>
      <c r="M59" t="s">
        <v>184</v>
      </c>
      <c r="N59">
        <v>0</v>
      </c>
      <c r="O59">
        <v>0</v>
      </c>
      <c r="P59" t="s">
        <v>490</v>
      </c>
      <c r="S59">
        <v>0.15</v>
      </c>
    </row>
    <row r="60" spans="1:19" x14ac:dyDescent="0.35">
      <c r="A60" t="s">
        <v>68</v>
      </c>
      <c r="B60" t="s">
        <v>461</v>
      </c>
      <c r="C60">
        <v>20</v>
      </c>
      <c r="E60">
        <v>2</v>
      </c>
      <c r="F60">
        <v>1</v>
      </c>
      <c r="G60">
        <v>120</v>
      </c>
      <c r="H60">
        <v>0.4</v>
      </c>
      <c r="I60">
        <v>20</v>
      </c>
      <c r="J60" t="s">
        <v>184</v>
      </c>
      <c r="K60">
        <v>0</v>
      </c>
      <c r="L60">
        <v>0.8</v>
      </c>
      <c r="M60" t="s">
        <v>184</v>
      </c>
      <c r="N60">
        <v>0</v>
      </c>
      <c r="O60">
        <v>0</v>
      </c>
      <c r="P60" t="s">
        <v>192</v>
      </c>
      <c r="S60">
        <v>0.2</v>
      </c>
    </row>
    <row r="61" spans="1:19" x14ac:dyDescent="0.35">
      <c r="A61" t="s">
        <v>70</v>
      </c>
      <c r="B61" t="s">
        <v>461</v>
      </c>
      <c r="C61">
        <v>20</v>
      </c>
      <c r="E61">
        <v>1</v>
      </c>
      <c r="F61">
        <v>2</v>
      </c>
      <c r="G61">
        <v>60</v>
      </c>
      <c r="H61">
        <v>0.2</v>
      </c>
      <c r="I61">
        <v>30</v>
      </c>
      <c r="J61" t="s">
        <v>184</v>
      </c>
      <c r="K61">
        <v>0</v>
      </c>
      <c r="L61">
        <v>1</v>
      </c>
      <c r="M61" t="s">
        <v>184</v>
      </c>
      <c r="N61">
        <v>0</v>
      </c>
      <c r="O61">
        <v>0</v>
      </c>
      <c r="P61" t="s">
        <v>502</v>
      </c>
      <c r="Q61" t="s">
        <v>501</v>
      </c>
      <c r="S61">
        <v>0.1</v>
      </c>
    </row>
    <row r="62" spans="1:19" x14ac:dyDescent="0.35">
      <c r="A62" t="s">
        <v>61</v>
      </c>
      <c r="B62" t="s">
        <v>462</v>
      </c>
      <c r="C62">
        <v>2</v>
      </c>
      <c r="E62">
        <v>1</v>
      </c>
      <c r="F62">
        <v>2</v>
      </c>
      <c r="G62">
        <v>330</v>
      </c>
      <c r="H62">
        <v>0.1</v>
      </c>
      <c r="I62">
        <v>10</v>
      </c>
      <c r="J62" t="s">
        <v>184</v>
      </c>
      <c r="K62">
        <v>0</v>
      </c>
      <c r="L62">
        <v>1</v>
      </c>
      <c r="M62" t="s">
        <v>184</v>
      </c>
      <c r="N62">
        <v>0</v>
      </c>
      <c r="O62">
        <v>0</v>
      </c>
      <c r="P62" t="s">
        <v>488</v>
      </c>
      <c r="Q62" t="s">
        <v>489</v>
      </c>
      <c r="S62">
        <v>0.1</v>
      </c>
    </row>
    <row r="63" spans="1:19" x14ac:dyDescent="0.35">
      <c r="A63" t="s">
        <v>62</v>
      </c>
      <c r="B63" t="s">
        <v>462</v>
      </c>
      <c r="C63">
        <v>12</v>
      </c>
      <c r="E63">
        <v>1</v>
      </c>
      <c r="F63">
        <v>2</v>
      </c>
      <c r="G63">
        <v>330</v>
      </c>
      <c r="H63">
        <v>0.1</v>
      </c>
      <c r="I63">
        <v>10</v>
      </c>
      <c r="J63" t="s">
        <v>184</v>
      </c>
      <c r="K63">
        <v>0</v>
      </c>
      <c r="L63">
        <v>1</v>
      </c>
      <c r="M63" t="s">
        <v>184</v>
      </c>
      <c r="N63">
        <v>0</v>
      </c>
      <c r="O63">
        <v>0</v>
      </c>
      <c r="P63" t="s">
        <v>488</v>
      </c>
      <c r="Q63" t="s">
        <v>489</v>
      </c>
      <c r="S63">
        <v>0.1</v>
      </c>
    </row>
    <row r="64" spans="1:19" x14ac:dyDescent="0.35">
      <c r="A64" t="s">
        <v>65</v>
      </c>
      <c r="B64" t="s">
        <v>462</v>
      </c>
      <c r="C64">
        <v>5</v>
      </c>
      <c r="E64">
        <v>2</v>
      </c>
      <c r="F64">
        <v>1</v>
      </c>
      <c r="G64">
        <v>120</v>
      </c>
      <c r="H64">
        <v>0.2</v>
      </c>
      <c r="I64">
        <v>30</v>
      </c>
      <c r="J64" t="s">
        <v>184</v>
      </c>
      <c r="K64">
        <v>0</v>
      </c>
      <c r="L64">
        <v>1</v>
      </c>
      <c r="M64" t="s">
        <v>184</v>
      </c>
      <c r="N64">
        <v>0</v>
      </c>
      <c r="O64">
        <v>0</v>
      </c>
      <c r="P64" t="s">
        <v>192</v>
      </c>
      <c r="S64">
        <v>0.1</v>
      </c>
    </row>
    <row r="65" spans="1:19" x14ac:dyDescent="0.35">
      <c r="A65" t="s">
        <v>66</v>
      </c>
      <c r="B65" t="s">
        <v>462</v>
      </c>
      <c r="C65">
        <v>7</v>
      </c>
      <c r="E65">
        <v>1</v>
      </c>
      <c r="F65">
        <v>2</v>
      </c>
      <c r="G65">
        <v>240</v>
      </c>
      <c r="H65">
        <v>0.4</v>
      </c>
      <c r="I65">
        <v>20</v>
      </c>
      <c r="J65" t="s">
        <v>184</v>
      </c>
      <c r="K65">
        <v>0</v>
      </c>
      <c r="L65">
        <v>0.8</v>
      </c>
      <c r="M65" t="s">
        <v>184</v>
      </c>
      <c r="N65">
        <v>0</v>
      </c>
      <c r="O65">
        <v>0</v>
      </c>
      <c r="P65" t="s">
        <v>500</v>
      </c>
      <c r="Q65" t="s">
        <v>491</v>
      </c>
      <c r="S65">
        <v>0.2</v>
      </c>
    </row>
    <row r="66" spans="1:19" x14ac:dyDescent="0.35">
      <c r="A66" t="s">
        <v>70</v>
      </c>
      <c r="B66" t="s">
        <v>462</v>
      </c>
      <c r="C66">
        <v>20</v>
      </c>
      <c r="E66">
        <v>1</v>
      </c>
      <c r="F66">
        <v>2</v>
      </c>
      <c r="G66">
        <v>60</v>
      </c>
      <c r="H66">
        <v>0.2</v>
      </c>
      <c r="I66">
        <v>30</v>
      </c>
      <c r="J66" t="s">
        <v>184</v>
      </c>
      <c r="K66">
        <v>0</v>
      </c>
      <c r="L66">
        <v>1</v>
      </c>
      <c r="M66" t="s">
        <v>184</v>
      </c>
      <c r="N66">
        <v>0</v>
      </c>
      <c r="O66">
        <v>0</v>
      </c>
      <c r="P66" t="s">
        <v>502</v>
      </c>
      <c r="Q66" t="s">
        <v>501</v>
      </c>
      <c r="S66">
        <v>0.1</v>
      </c>
    </row>
    <row r="67" spans="1:19" x14ac:dyDescent="0.35">
      <c r="A67" t="s">
        <v>61</v>
      </c>
      <c r="B67" t="s">
        <v>463</v>
      </c>
      <c r="C67">
        <v>2</v>
      </c>
      <c r="E67">
        <v>1</v>
      </c>
      <c r="F67">
        <v>2</v>
      </c>
      <c r="G67">
        <v>330</v>
      </c>
      <c r="H67">
        <v>0.1</v>
      </c>
      <c r="I67">
        <v>10</v>
      </c>
      <c r="J67" t="s">
        <v>184</v>
      </c>
      <c r="K67">
        <v>0</v>
      </c>
      <c r="L67">
        <v>1</v>
      </c>
      <c r="M67" t="s">
        <v>184</v>
      </c>
      <c r="N67">
        <v>0</v>
      </c>
      <c r="O67">
        <v>0</v>
      </c>
      <c r="P67" t="s">
        <v>488</v>
      </c>
      <c r="Q67" t="s">
        <v>489</v>
      </c>
      <c r="S67">
        <v>0.1</v>
      </c>
    </row>
    <row r="68" spans="1:19" x14ac:dyDescent="0.35">
      <c r="A68" t="s">
        <v>62</v>
      </c>
      <c r="B68" t="s">
        <v>463</v>
      </c>
      <c r="C68">
        <v>12</v>
      </c>
      <c r="E68">
        <v>1</v>
      </c>
      <c r="F68">
        <v>2</v>
      </c>
      <c r="G68">
        <v>330</v>
      </c>
      <c r="H68">
        <v>0.1</v>
      </c>
      <c r="I68">
        <v>10</v>
      </c>
      <c r="J68" t="s">
        <v>184</v>
      </c>
      <c r="K68">
        <v>0</v>
      </c>
      <c r="L68">
        <v>1</v>
      </c>
      <c r="M68" t="s">
        <v>184</v>
      </c>
      <c r="N68">
        <v>0</v>
      </c>
      <c r="O68">
        <v>0</v>
      </c>
      <c r="P68" t="s">
        <v>488</v>
      </c>
      <c r="Q68" t="s">
        <v>489</v>
      </c>
      <c r="S68">
        <v>0.1</v>
      </c>
    </row>
    <row r="69" spans="1:19" x14ac:dyDescent="0.35">
      <c r="A69" t="s">
        <v>65</v>
      </c>
      <c r="B69" t="s">
        <v>463</v>
      </c>
      <c r="C69">
        <v>2</v>
      </c>
      <c r="E69">
        <v>1</v>
      </c>
      <c r="F69">
        <v>1</v>
      </c>
      <c r="G69">
        <v>240</v>
      </c>
      <c r="H69">
        <v>0.2</v>
      </c>
      <c r="I69">
        <v>30</v>
      </c>
      <c r="J69" t="s">
        <v>184</v>
      </c>
      <c r="K69">
        <v>0</v>
      </c>
      <c r="L69">
        <v>1</v>
      </c>
      <c r="M69" t="s">
        <v>184</v>
      </c>
      <c r="N69">
        <v>0</v>
      </c>
      <c r="O69">
        <v>0</v>
      </c>
      <c r="P69" t="s">
        <v>192</v>
      </c>
      <c r="S69">
        <v>0.1</v>
      </c>
    </row>
    <row r="70" spans="1:19" x14ac:dyDescent="0.35">
      <c r="A70" t="s">
        <v>66</v>
      </c>
      <c r="B70" t="s">
        <v>463</v>
      </c>
      <c r="C70">
        <v>7</v>
      </c>
      <c r="E70">
        <v>1</v>
      </c>
      <c r="F70">
        <v>2</v>
      </c>
      <c r="G70">
        <v>240</v>
      </c>
      <c r="H70">
        <v>0.4</v>
      </c>
      <c r="I70">
        <v>20</v>
      </c>
      <c r="J70" t="s">
        <v>184</v>
      </c>
      <c r="K70">
        <v>0</v>
      </c>
      <c r="L70">
        <v>0.8</v>
      </c>
      <c r="M70" t="s">
        <v>184</v>
      </c>
      <c r="N70">
        <v>0</v>
      </c>
      <c r="O70">
        <v>0</v>
      </c>
      <c r="P70" t="s">
        <v>500</v>
      </c>
      <c r="Q70" t="s">
        <v>491</v>
      </c>
      <c r="S70">
        <v>0.2</v>
      </c>
    </row>
    <row r="71" spans="1:19" x14ac:dyDescent="0.35">
      <c r="A71" t="s">
        <v>70</v>
      </c>
      <c r="B71" t="s">
        <v>463</v>
      </c>
      <c r="C71">
        <v>20</v>
      </c>
      <c r="E71">
        <v>1</v>
      </c>
      <c r="F71">
        <v>2</v>
      </c>
      <c r="G71">
        <v>60</v>
      </c>
      <c r="H71">
        <v>0.2</v>
      </c>
      <c r="I71">
        <v>30</v>
      </c>
      <c r="J71" t="s">
        <v>184</v>
      </c>
      <c r="K71">
        <v>0</v>
      </c>
      <c r="L71">
        <v>1</v>
      </c>
      <c r="M71" t="s">
        <v>184</v>
      </c>
      <c r="N71">
        <v>0</v>
      </c>
      <c r="O71">
        <v>0</v>
      </c>
      <c r="P71" t="s">
        <v>502</v>
      </c>
      <c r="Q71" t="s">
        <v>501</v>
      </c>
      <c r="S71">
        <v>0.1</v>
      </c>
    </row>
    <row r="72" spans="1:19" x14ac:dyDescent="0.35">
      <c r="A72" t="s">
        <v>61</v>
      </c>
      <c r="B72" t="s">
        <v>464</v>
      </c>
      <c r="C72">
        <v>2</v>
      </c>
      <c r="E72">
        <v>1</v>
      </c>
      <c r="F72">
        <v>2</v>
      </c>
      <c r="G72">
        <v>330</v>
      </c>
      <c r="H72">
        <v>0.1</v>
      </c>
      <c r="I72">
        <v>10</v>
      </c>
      <c r="J72" t="s">
        <v>184</v>
      </c>
      <c r="K72">
        <v>0</v>
      </c>
      <c r="L72">
        <v>1</v>
      </c>
      <c r="M72" t="s">
        <v>184</v>
      </c>
      <c r="N72">
        <v>0</v>
      </c>
      <c r="O72">
        <v>0</v>
      </c>
      <c r="P72" t="s">
        <v>488</v>
      </c>
      <c r="Q72" t="s">
        <v>489</v>
      </c>
      <c r="S72">
        <v>0.1</v>
      </c>
    </row>
    <row r="73" spans="1:19" x14ac:dyDescent="0.35">
      <c r="A73" t="s">
        <v>62</v>
      </c>
      <c r="B73" t="s">
        <v>464</v>
      </c>
      <c r="C73">
        <v>12</v>
      </c>
      <c r="E73">
        <v>1</v>
      </c>
      <c r="F73">
        <v>2</v>
      </c>
      <c r="G73">
        <v>330</v>
      </c>
      <c r="H73">
        <v>0.1</v>
      </c>
      <c r="I73">
        <v>10</v>
      </c>
      <c r="J73" t="s">
        <v>184</v>
      </c>
      <c r="K73">
        <v>0</v>
      </c>
      <c r="L73">
        <v>1</v>
      </c>
      <c r="M73" t="s">
        <v>184</v>
      </c>
      <c r="N73">
        <v>0</v>
      </c>
      <c r="O73">
        <v>0</v>
      </c>
      <c r="P73" t="s">
        <v>488</v>
      </c>
      <c r="Q73" t="s">
        <v>489</v>
      </c>
      <c r="S73">
        <v>0.1</v>
      </c>
    </row>
    <row r="74" spans="1:19" x14ac:dyDescent="0.35">
      <c r="A74" t="s">
        <v>65</v>
      </c>
      <c r="B74" t="s">
        <v>464</v>
      </c>
      <c r="C74">
        <v>5</v>
      </c>
      <c r="E74">
        <v>2</v>
      </c>
      <c r="F74">
        <v>1</v>
      </c>
      <c r="G74">
        <v>120</v>
      </c>
      <c r="H74">
        <v>0.2</v>
      </c>
      <c r="I74">
        <v>30</v>
      </c>
      <c r="J74" t="s">
        <v>184</v>
      </c>
      <c r="K74">
        <v>0</v>
      </c>
      <c r="L74">
        <v>1</v>
      </c>
      <c r="M74" t="s">
        <v>184</v>
      </c>
      <c r="N74">
        <v>0</v>
      </c>
      <c r="O74">
        <v>0</v>
      </c>
      <c r="P74" t="s">
        <v>192</v>
      </c>
      <c r="S74">
        <v>0.1</v>
      </c>
    </row>
    <row r="75" spans="1:19" x14ac:dyDescent="0.35">
      <c r="A75" t="s">
        <v>66</v>
      </c>
      <c r="B75" t="s">
        <v>464</v>
      </c>
      <c r="C75">
        <v>10</v>
      </c>
      <c r="E75">
        <v>1</v>
      </c>
      <c r="F75">
        <v>2</v>
      </c>
      <c r="G75">
        <v>240</v>
      </c>
      <c r="H75">
        <v>0.4</v>
      </c>
      <c r="I75">
        <v>20</v>
      </c>
      <c r="J75" t="s">
        <v>184</v>
      </c>
      <c r="K75">
        <v>0</v>
      </c>
      <c r="L75">
        <v>0.8</v>
      </c>
      <c r="M75" t="s">
        <v>184</v>
      </c>
      <c r="N75">
        <v>0</v>
      </c>
      <c r="O75">
        <v>0</v>
      </c>
      <c r="P75" t="s">
        <v>500</v>
      </c>
      <c r="Q75" t="s">
        <v>491</v>
      </c>
      <c r="S75">
        <v>0.2</v>
      </c>
    </row>
    <row r="76" spans="1:19" x14ac:dyDescent="0.35">
      <c r="A76" t="s">
        <v>67</v>
      </c>
      <c r="B76" t="s">
        <v>464</v>
      </c>
      <c r="C76">
        <v>20</v>
      </c>
      <c r="E76">
        <v>1</v>
      </c>
      <c r="F76">
        <v>1</v>
      </c>
      <c r="G76">
        <v>120</v>
      </c>
      <c r="H76">
        <v>0.25</v>
      </c>
      <c r="I76">
        <v>30</v>
      </c>
      <c r="J76" t="s">
        <v>184</v>
      </c>
      <c r="K76">
        <v>0</v>
      </c>
      <c r="L76">
        <v>0.8</v>
      </c>
      <c r="M76" t="s">
        <v>184</v>
      </c>
      <c r="N76">
        <v>0</v>
      </c>
      <c r="O76">
        <v>0</v>
      </c>
      <c r="P76" t="s">
        <v>490</v>
      </c>
      <c r="S76">
        <v>0.15</v>
      </c>
    </row>
    <row r="77" spans="1:19" x14ac:dyDescent="0.35">
      <c r="A77" t="s">
        <v>70</v>
      </c>
      <c r="B77" t="s">
        <v>464</v>
      </c>
      <c r="C77">
        <v>20</v>
      </c>
      <c r="E77">
        <v>1</v>
      </c>
      <c r="F77">
        <v>2</v>
      </c>
      <c r="G77">
        <v>60</v>
      </c>
      <c r="H77">
        <v>0.2</v>
      </c>
      <c r="I77">
        <v>30</v>
      </c>
      <c r="J77" t="s">
        <v>184</v>
      </c>
      <c r="K77">
        <v>0</v>
      </c>
      <c r="L77">
        <v>1</v>
      </c>
      <c r="M77" t="s">
        <v>184</v>
      </c>
      <c r="N77">
        <v>0</v>
      </c>
      <c r="O77">
        <v>0</v>
      </c>
      <c r="P77" t="s">
        <v>502</v>
      </c>
      <c r="Q77" t="s">
        <v>501</v>
      </c>
      <c r="S77">
        <v>0.1</v>
      </c>
    </row>
    <row r="78" spans="1:19" x14ac:dyDescent="0.35">
      <c r="A78" t="s">
        <v>61</v>
      </c>
      <c r="B78" t="s">
        <v>465</v>
      </c>
      <c r="C78">
        <v>2</v>
      </c>
      <c r="E78">
        <v>1</v>
      </c>
      <c r="F78">
        <v>2</v>
      </c>
      <c r="G78">
        <v>330</v>
      </c>
      <c r="H78">
        <v>0.1</v>
      </c>
      <c r="I78">
        <v>10</v>
      </c>
      <c r="J78" t="s">
        <v>184</v>
      </c>
      <c r="K78">
        <v>0</v>
      </c>
      <c r="L78">
        <v>1</v>
      </c>
      <c r="M78" t="s">
        <v>184</v>
      </c>
      <c r="N78">
        <v>0</v>
      </c>
      <c r="O78">
        <v>0</v>
      </c>
      <c r="P78" t="s">
        <v>488</v>
      </c>
      <c r="Q78" t="s">
        <v>489</v>
      </c>
      <c r="S78">
        <v>0.1</v>
      </c>
    </row>
    <row r="79" spans="1:19" x14ac:dyDescent="0.35">
      <c r="A79" t="s">
        <v>62</v>
      </c>
      <c r="B79" t="s">
        <v>465</v>
      </c>
      <c r="C79">
        <v>12</v>
      </c>
      <c r="E79">
        <v>1</v>
      </c>
      <c r="F79">
        <v>2</v>
      </c>
      <c r="G79">
        <v>330</v>
      </c>
      <c r="H79">
        <v>0.1</v>
      </c>
      <c r="I79">
        <v>10</v>
      </c>
      <c r="J79" t="s">
        <v>184</v>
      </c>
      <c r="K79">
        <v>0</v>
      </c>
      <c r="L79">
        <v>1</v>
      </c>
      <c r="M79" t="s">
        <v>184</v>
      </c>
      <c r="N79">
        <v>0</v>
      </c>
      <c r="O79">
        <v>0</v>
      </c>
      <c r="P79" t="s">
        <v>488</v>
      </c>
      <c r="Q79" t="s">
        <v>489</v>
      </c>
      <c r="S79">
        <v>0.1</v>
      </c>
    </row>
    <row r="80" spans="1:19" x14ac:dyDescent="0.35">
      <c r="A80" t="s">
        <v>65</v>
      </c>
      <c r="B80" t="s">
        <v>465</v>
      </c>
      <c r="C80">
        <v>5</v>
      </c>
      <c r="E80">
        <v>1</v>
      </c>
      <c r="F80">
        <v>1</v>
      </c>
      <c r="G80">
        <v>120</v>
      </c>
      <c r="H80">
        <v>0.2</v>
      </c>
      <c r="I80">
        <v>30</v>
      </c>
      <c r="J80" t="s">
        <v>184</v>
      </c>
      <c r="K80">
        <v>0</v>
      </c>
      <c r="L80">
        <v>1</v>
      </c>
      <c r="M80" t="s">
        <v>184</v>
      </c>
      <c r="N80">
        <v>0</v>
      </c>
      <c r="O80">
        <v>0</v>
      </c>
      <c r="P80" t="s">
        <v>192</v>
      </c>
      <c r="S80">
        <v>0.1</v>
      </c>
    </row>
    <row r="81" spans="1:19" x14ac:dyDescent="0.35">
      <c r="A81" t="s">
        <v>66</v>
      </c>
      <c r="B81" t="s">
        <v>465</v>
      </c>
      <c r="C81">
        <v>10</v>
      </c>
      <c r="E81">
        <v>2</v>
      </c>
      <c r="F81">
        <v>2</v>
      </c>
      <c r="G81">
        <v>240</v>
      </c>
      <c r="H81">
        <v>0.4</v>
      </c>
      <c r="I81">
        <v>20</v>
      </c>
      <c r="J81" t="s">
        <v>184</v>
      </c>
      <c r="K81">
        <v>0</v>
      </c>
      <c r="L81">
        <v>0.8</v>
      </c>
      <c r="M81" t="s">
        <v>184</v>
      </c>
      <c r="N81">
        <v>0</v>
      </c>
      <c r="O81">
        <v>0</v>
      </c>
      <c r="P81" t="s">
        <v>500</v>
      </c>
      <c r="Q81" t="s">
        <v>491</v>
      </c>
      <c r="S81">
        <v>0.2</v>
      </c>
    </row>
    <row r="82" spans="1:19" x14ac:dyDescent="0.35">
      <c r="A82" t="s">
        <v>67</v>
      </c>
      <c r="B82" t="s">
        <v>465</v>
      </c>
      <c r="C82">
        <v>20</v>
      </c>
      <c r="E82">
        <v>1</v>
      </c>
      <c r="F82">
        <v>1</v>
      </c>
      <c r="G82">
        <v>120</v>
      </c>
      <c r="H82">
        <v>0.25</v>
      </c>
      <c r="I82">
        <v>30</v>
      </c>
      <c r="J82" t="s">
        <v>184</v>
      </c>
      <c r="K82">
        <v>0</v>
      </c>
      <c r="L82">
        <v>0.8</v>
      </c>
      <c r="M82" t="s">
        <v>184</v>
      </c>
      <c r="N82">
        <v>0</v>
      </c>
      <c r="O82">
        <v>0</v>
      </c>
      <c r="P82" t="s">
        <v>490</v>
      </c>
      <c r="S82">
        <v>0.15</v>
      </c>
    </row>
    <row r="83" spans="1:19" x14ac:dyDescent="0.35">
      <c r="A83" t="s">
        <v>68</v>
      </c>
      <c r="B83" t="s">
        <v>465</v>
      </c>
      <c r="C83">
        <v>10</v>
      </c>
      <c r="E83">
        <v>1</v>
      </c>
      <c r="F83">
        <v>1</v>
      </c>
      <c r="G83">
        <v>120</v>
      </c>
      <c r="H83">
        <v>0.4</v>
      </c>
      <c r="I83">
        <v>20</v>
      </c>
      <c r="J83" t="s">
        <v>184</v>
      </c>
      <c r="K83">
        <v>0</v>
      </c>
      <c r="L83">
        <v>0.8</v>
      </c>
      <c r="M83" t="s">
        <v>184</v>
      </c>
      <c r="N83">
        <v>0</v>
      </c>
      <c r="O83">
        <v>0</v>
      </c>
      <c r="P83" t="s">
        <v>192</v>
      </c>
      <c r="S83">
        <v>0.2</v>
      </c>
    </row>
    <row r="84" spans="1:19" x14ac:dyDescent="0.35">
      <c r="A84" t="s">
        <v>70</v>
      </c>
      <c r="B84" t="s">
        <v>465</v>
      </c>
      <c r="C84">
        <v>20</v>
      </c>
      <c r="E84">
        <v>1</v>
      </c>
      <c r="F84">
        <v>2</v>
      </c>
      <c r="G84">
        <v>60</v>
      </c>
      <c r="H84">
        <v>0.2</v>
      </c>
      <c r="I84">
        <v>30</v>
      </c>
      <c r="J84" t="s">
        <v>184</v>
      </c>
      <c r="K84">
        <v>0</v>
      </c>
      <c r="L84">
        <v>1</v>
      </c>
      <c r="M84" t="s">
        <v>184</v>
      </c>
      <c r="N84">
        <v>0</v>
      </c>
      <c r="O84">
        <v>0</v>
      </c>
      <c r="P84" t="s">
        <v>502</v>
      </c>
      <c r="Q84" t="s">
        <v>501</v>
      </c>
      <c r="S84">
        <v>0.1</v>
      </c>
    </row>
    <row r="85" spans="1:19" x14ac:dyDescent="0.35">
      <c r="A85" t="s">
        <v>61</v>
      </c>
      <c r="B85" t="s">
        <v>477</v>
      </c>
      <c r="C85">
        <v>2</v>
      </c>
      <c r="E85">
        <v>1</v>
      </c>
      <c r="F85">
        <v>2</v>
      </c>
      <c r="G85">
        <v>330</v>
      </c>
      <c r="H85">
        <v>0.1</v>
      </c>
      <c r="I85">
        <v>10</v>
      </c>
      <c r="J85" t="s">
        <v>184</v>
      </c>
      <c r="K85">
        <v>0</v>
      </c>
      <c r="L85">
        <v>1</v>
      </c>
      <c r="M85" t="s">
        <v>184</v>
      </c>
      <c r="N85">
        <v>0</v>
      </c>
      <c r="O85">
        <v>0</v>
      </c>
      <c r="P85" t="s">
        <v>488</v>
      </c>
      <c r="Q85" t="s">
        <v>489</v>
      </c>
      <c r="S85">
        <v>0.1</v>
      </c>
    </row>
    <row r="86" spans="1:19" x14ac:dyDescent="0.35">
      <c r="A86" t="s">
        <v>62</v>
      </c>
      <c r="B86" t="s">
        <v>477</v>
      </c>
      <c r="C86">
        <v>12</v>
      </c>
      <c r="E86">
        <v>1</v>
      </c>
      <c r="F86">
        <v>2</v>
      </c>
      <c r="G86">
        <v>330</v>
      </c>
      <c r="H86">
        <v>0.1</v>
      </c>
      <c r="I86">
        <v>10</v>
      </c>
      <c r="J86" t="s">
        <v>184</v>
      </c>
      <c r="K86">
        <v>0</v>
      </c>
      <c r="L86">
        <v>1</v>
      </c>
      <c r="M86" t="s">
        <v>184</v>
      </c>
      <c r="N86">
        <v>0</v>
      </c>
      <c r="O86">
        <v>0</v>
      </c>
      <c r="P86" t="s">
        <v>488</v>
      </c>
      <c r="Q86" t="s">
        <v>489</v>
      </c>
      <c r="S86">
        <v>0.1</v>
      </c>
    </row>
    <row r="87" spans="1:19" x14ac:dyDescent="0.35">
      <c r="A87" t="s">
        <v>65</v>
      </c>
      <c r="B87" t="s">
        <v>477</v>
      </c>
      <c r="C87">
        <v>5</v>
      </c>
      <c r="E87">
        <v>2</v>
      </c>
      <c r="F87">
        <v>1</v>
      </c>
      <c r="G87">
        <v>120</v>
      </c>
      <c r="H87">
        <v>0.2</v>
      </c>
      <c r="I87">
        <v>30</v>
      </c>
      <c r="J87" t="s">
        <v>184</v>
      </c>
      <c r="K87">
        <v>0</v>
      </c>
      <c r="L87">
        <v>1</v>
      </c>
      <c r="M87" t="s">
        <v>184</v>
      </c>
      <c r="N87">
        <v>0</v>
      </c>
      <c r="O87">
        <v>0</v>
      </c>
      <c r="P87" t="s">
        <v>192</v>
      </c>
      <c r="S87">
        <v>0.1</v>
      </c>
    </row>
    <row r="88" spans="1:19" x14ac:dyDescent="0.35">
      <c r="A88" t="s">
        <v>66</v>
      </c>
      <c r="B88" t="s">
        <v>477</v>
      </c>
      <c r="C88">
        <v>7</v>
      </c>
      <c r="E88">
        <v>1</v>
      </c>
      <c r="F88">
        <v>2</v>
      </c>
      <c r="G88">
        <v>240</v>
      </c>
      <c r="H88">
        <v>0.4</v>
      </c>
      <c r="I88">
        <v>20</v>
      </c>
      <c r="J88" t="s">
        <v>184</v>
      </c>
      <c r="K88">
        <v>0</v>
      </c>
      <c r="L88">
        <v>0.8</v>
      </c>
      <c r="M88" t="s">
        <v>184</v>
      </c>
      <c r="N88">
        <v>0</v>
      </c>
      <c r="O88">
        <v>0</v>
      </c>
      <c r="P88" t="s">
        <v>500</v>
      </c>
      <c r="Q88" t="s">
        <v>491</v>
      </c>
      <c r="S88">
        <v>0.2</v>
      </c>
    </row>
    <row r="89" spans="1:19" x14ac:dyDescent="0.35">
      <c r="A89" t="s">
        <v>67</v>
      </c>
      <c r="B89" t="s">
        <v>477</v>
      </c>
      <c r="C89">
        <v>20</v>
      </c>
      <c r="E89">
        <v>1</v>
      </c>
      <c r="F89">
        <v>1</v>
      </c>
      <c r="G89">
        <v>120</v>
      </c>
      <c r="H89">
        <v>0.25</v>
      </c>
      <c r="I89">
        <v>30</v>
      </c>
      <c r="J89" t="s">
        <v>184</v>
      </c>
      <c r="K89">
        <v>0</v>
      </c>
      <c r="L89">
        <v>0.8</v>
      </c>
      <c r="M89" t="s">
        <v>184</v>
      </c>
      <c r="N89">
        <v>0</v>
      </c>
      <c r="O89">
        <v>0</v>
      </c>
      <c r="P89" t="s">
        <v>490</v>
      </c>
      <c r="S89">
        <v>0.15</v>
      </c>
    </row>
    <row r="90" spans="1:19" x14ac:dyDescent="0.35">
      <c r="A90" t="s">
        <v>68</v>
      </c>
      <c r="B90" t="s">
        <v>477</v>
      </c>
      <c r="C90">
        <v>20</v>
      </c>
      <c r="E90">
        <v>2</v>
      </c>
      <c r="F90">
        <v>1</v>
      </c>
      <c r="G90">
        <v>120</v>
      </c>
      <c r="H90">
        <v>0.4</v>
      </c>
      <c r="I90">
        <v>20</v>
      </c>
      <c r="J90" t="s">
        <v>184</v>
      </c>
      <c r="K90">
        <v>0</v>
      </c>
      <c r="L90">
        <v>0.8</v>
      </c>
      <c r="M90" t="s">
        <v>184</v>
      </c>
      <c r="N90">
        <v>0</v>
      </c>
      <c r="O90">
        <v>0</v>
      </c>
      <c r="P90" t="s">
        <v>192</v>
      </c>
      <c r="S90">
        <v>0.2</v>
      </c>
    </row>
    <row r="91" spans="1:19" x14ac:dyDescent="0.35">
      <c r="A91" t="s">
        <v>70</v>
      </c>
      <c r="B91" t="s">
        <v>477</v>
      </c>
      <c r="C91">
        <v>20</v>
      </c>
      <c r="E91">
        <v>1</v>
      </c>
      <c r="F91">
        <v>2</v>
      </c>
      <c r="G91">
        <v>60</v>
      </c>
      <c r="H91">
        <v>0.2</v>
      </c>
      <c r="I91">
        <v>30</v>
      </c>
      <c r="J91" t="s">
        <v>184</v>
      </c>
      <c r="K91">
        <v>0</v>
      </c>
      <c r="L91">
        <v>1</v>
      </c>
      <c r="M91" t="s">
        <v>184</v>
      </c>
      <c r="N91">
        <v>0</v>
      </c>
      <c r="O91">
        <v>0</v>
      </c>
      <c r="P91" t="s">
        <v>502</v>
      </c>
      <c r="Q91" t="s">
        <v>501</v>
      </c>
      <c r="S91">
        <v>0.1</v>
      </c>
    </row>
    <row r="92" spans="1:19" x14ac:dyDescent="0.35">
      <c r="A92" t="s">
        <v>61</v>
      </c>
      <c r="B92" t="s">
        <v>478</v>
      </c>
      <c r="C92">
        <v>2</v>
      </c>
      <c r="E92">
        <v>1</v>
      </c>
      <c r="F92">
        <v>2</v>
      </c>
      <c r="G92">
        <v>330</v>
      </c>
      <c r="H92">
        <v>0.1</v>
      </c>
      <c r="I92">
        <v>10</v>
      </c>
      <c r="J92" t="s">
        <v>184</v>
      </c>
      <c r="K92">
        <v>0</v>
      </c>
      <c r="L92">
        <v>1</v>
      </c>
      <c r="M92" t="s">
        <v>184</v>
      </c>
      <c r="N92">
        <v>0</v>
      </c>
      <c r="O92">
        <v>0</v>
      </c>
      <c r="P92" t="s">
        <v>488</v>
      </c>
      <c r="Q92" t="s">
        <v>489</v>
      </c>
      <c r="S92">
        <v>0.1</v>
      </c>
    </row>
    <row r="93" spans="1:19" x14ac:dyDescent="0.35">
      <c r="A93" t="s">
        <v>62</v>
      </c>
      <c r="B93" t="s">
        <v>478</v>
      </c>
      <c r="C93">
        <v>12</v>
      </c>
      <c r="E93">
        <v>3</v>
      </c>
      <c r="F93">
        <v>2</v>
      </c>
      <c r="G93">
        <v>330</v>
      </c>
      <c r="H93">
        <v>0.1</v>
      </c>
      <c r="I93">
        <v>10</v>
      </c>
      <c r="J93" t="s">
        <v>184</v>
      </c>
      <c r="K93">
        <v>0</v>
      </c>
      <c r="L93">
        <v>1</v>
      </c>
      <c r="M93" t="s">
        <v>184</v>
      </c>
      <c r="N93">
        <v>0</v>
      </c>
      <c r="O93">
        <v>0</v>
      </c>
      <c r="P93" t="s">
        <v>488</v>
      </c>
      <c r="Q93" t="s">
        <v>489</v>
      </c>
      <c r="S93">
        <v>0.1</v>
      </c>
    </row>
    <row r="94" spans="1:19" x14ac:dyDescent="0.35">
      <c r="A94" t="s">
        <v>65</v>
      </c>
      <c r="B94" t="s">
        <v>478</v>
      </c>
      <c r="C94">
        <v>5</v>
      </c>
      <c r="E94">
        <v>3</v>
      </c>
      <c r="F94">
        <v>1</v>
      </c>
      <c r="G94">
        <v>120</v>
      </c>
      <c r="H94">
        <v>0.2</v>
      </c>
      <c r="I94">
        <v>30</v>
      </c>
      <c r="J94" t="s">
        <v>184</v>
      </c>
      <c r="K94">
        <v>0</v>
      </c>
      <c r="L94">
        <v>1</v>
      </c>
      <c r="M94" t="s">
        <v>184</v>
      </c>
      <c r="N94">
        <v>0</v>
      </c>
      <c r="O94">
        <v>0</v>
      </c>
      <c r="P94" t="s">
        <v>192</v>
      </c>
      <c r="S94">
        <v>0.1</v>
      </c>
    </row>
    <row r="95" spans="1:19" x14ac:dyDescent="0.35">
      <c r="A95" t="s">
        <v>66</v>
      </c>
      <c r="B95" t="s">
        <v>478</v>
      </c>
      <c r="C95">
        <v>10</v>
      </c>
      <c r="E95">
        <v>1</v>
      </c>
      <c r="F95">
        <v>2</v>
      </c>
      <c r="G95">
        <v>120</v>
      </c>
      <c r="H95">
        <v>0.4</v>
      </c>
      <c r="I95">
        <v>20</v>
      </c>
      <c r="J95" t="s">
        <v>184</v>
      </c>
      <c r="K95">
        <v>0</v>
      </c>
      <c r="L95">
        <v>0.8</v>
      </c>
      <c r="M95" t="s">
        <v>184</v>
      </c>
      <c r="N95">
        <v>0</v>
      </c>
      <c r="O95">
        <v>0</v>
      </c>
      <c r="P95" t="s">
        <v>500</v>
      </c>
      <c r="Q95" t="s">
        <v>491</v>
      </c>
      <c r="S95">
        <v>0.2</v>
      </c>
    </row>
    <row r="96" spans="1:19" x14ac:dyDescent="0.35">
      <c r="A96" t="s">
        <v>67</v>
      </c>
      <c r="B96" t="s">
        <v>478</v>
      </c>
      <c r="C96">
        <v>20</v>
      </c>
      <c r="E96">
        <v>1</v>
      </c>
      <c r="F96">
        <v>1</v>
      </c>
      <c r="G96">
        <v>120</v>
      </c>
      <c r="H96">
        <v>0.25</v>
      </c>
      <c r="I96">
        <v>30</v>
      </c>
      <c r="J96" t="s">
        <v>184</v>
      </c>
      <c r="K96">
        <v>0</v>
      </c>
      <c r="L96">
        <v>0.8</v>
      </c>
      <c r="M96" t="s">
        <v>184</v>
      </c>
      <c r="N96">
        <v>0</v>
      </c>
      <c r="O96">
        <v>0</v>
      </c>
      <c r="P96" t="s">
        <v>490</v>
      </c>
      <c r="S96">
        <v>0.15</v>
      </c>
    </row>
    <row r="97" spans="1:19" x14ac:dyDescent="0.35">
      <c r="A97" t="s">
        <v>68</v>
      </c>
      <c r="B97" t="s">
        <v>478</v>
      </c>
      <c r="C97">
        <v>20</v>
      </c>
      <c r="E97">
        <v>3</v>
      </c>
      <c r="F97">
        <v>1</v>
      </c>
      <c r="G97">
        <v>120</v>
      </c>
      <c r="H97">
        <v>0.4</v>
      </c>
      <c r="I97">
        <v>20</v>
      </c>
      <c r="J97" t="s">
        <v>184</v>
      </c>
      <c r="K97">
        <v>0</v>
      </c>
      <c r="L97">
        <v>0.8</v>
      </c>
      <c r="M97" t="s">
        <v>184</v>
      </c>
      <c r="N97">
        <v>0</v>
      </c>
      <c r="O97">
        <v>0</v>
      </c>
      <c r="P97" t="s">
        <v>192</v>
      </c>
      <c r="S97">
        <v>0.2</v>
      </c>
    </row>
    <row r="98" spans="1:19" x14ac:dyDescent="0.35">
      <c r="A98" t="s">
        <v>70</v>
      </c>
      <c r="B98" t="s">
        <v>478</v>
      </c>
      <c r="C98">
        <v>20</v>
      </c>
      <c r="E98">
        <v>1</v>
      </c>
      <c r="F98">
        <v>2</v>
      </c>
      <c r="G98">
        <v>60</v>
      </c>
      <c r="H98">
        <v>0.2</v>
      </c>
      <c r="I98">
        <v>30</v>
      </c>
      <c r="J98" t="s">
        <v>184</v>
      </c>
      <c r="K98">
        <v>0</v>
      </c>
      <c r="L98">
        <v>1</v>
      </c>
      <c r="M98" t="s">
        <v>184</v>
      </c>
      <c r="N98">
        <v>0</v>
      </c>
      <c r="O98">
        <v>0</v>
      </c>
      <c r="P98" t="s">
        <v>502</v>
      </c>
      <c r="Q98" t="s">
        <v>501</v>
      </c>
      <c r="S98">
        <v>0.1</v>
      </c>
    </row>
    <row r="99" spans="1:19" x14ac:dyDescent="0.35">
      <c r="A99" t="s">
        <v>61</v>
      </c>
      <c r="B99" t="s">
        <v>479</v>
      </c>
      <c r="C99">
        <v>2</v>
      </c>
      <c r="E99">
        <v>1</v>
      </c>
      <c r="F99">
        <v>2</v>
      </c>
      <c r="G99">
        <v>330</v>
      </c>
      <c r="H99">
        <v>0.1</v>
      </c>
      <c r="I99">
        <v>10</v>
      </c>
      <c r="J99" t="s">
        <v>184</v>
      </c>
      <c r="K99">
        <v>0</v>
      </c>
      <c r="L99">
        <v>1</v>
      </c>
      <c r="M99" t="s">
        <v>184</v>
      </c>
      <c r="N99">
        <v>0</v>
      </c>
      <c r="O99">
        <v>0</v>
      </c>
      <c r="P99" t="s">
        <v>488</v>
      </c>
      <c r="Q99" t="s">
        <v>489</v>
      </c>
      <c r="S99">
        <v>0.1</v>
      </c>
    </row>
    <row r="100" spans="1:19" x14ac:dyDescent="0.35">
      <c r="A100" t="s">
        <v>62</v>
      </c>
      <c r="B100" t="s">
        <v>479</v>
      </c>
      <c r="C100">
        <v>12</v>
      </c>
      <c r="E100">
        <v>1</v>
      </c>
      <c r="F100">
        <v>2</v>
      </c>
      <c r="G100">
        <v>330</v>
      </c>
      <c r="H100">
        <v>0.1</v>
      </c>
      <c r="I100">
        <v>10</v>
      </c>
      <c r="J100" t="s">
        <v>184</v>
      </c>
      <c r="K100">
        <v>0</v>
      </c>
      <c r="L100">
        <v>1</v>
      </c>
      <c r="M100" t="s">
        <v>184</v>
      </c>
      <c r="N100">
        <v>0</v>
      </c>
      <c r="O100">
        <v>0</v>
      </c>
      <c r="P100" t="s">
        <v>488</v>
      </c>
      <c r="Q100" t="s">
        <v>489</v>
      </c>
      <c r="S100">
        <v>0.1</v>
      </c>
    </row>
    <row r="101" spans="1:19" x14ac:dyDescent="0.35">
      <c r="A101" t="s">
        <v>65</v>
      </c>
      <c r="B101" t="s">
        <v>479</v>
      </c>
      <c r="C101">
        <v>2</v>
      </c>
      <c r="E101">
        <v>1</v>
      </c>
      <c r="F101">
        <v>1</v>
      </c>
      <c r="G101">
        <v>240</v>
      </c>
      <c r="H101">
        <v>0.2</v>
      </c>
      <c r="I101">
        <v>30</v>
      </c>
      <c r="J101" t="s">
        <v>184</v>
      </c>
      <c r="K101">
        <v>0</v>
      </c>
      <c r="L101">
        <v>1</v>
      </c>
      <c r="M101" t="s">
        <v>184</v>
      </c>
      <c r="N101">
        <v>0</v>
      </c>
      <c r="O101">
        <v>0</v>
      </c>
      <c r="P101" t="s">
        <v>192</v>
      </c>
      <c r="S101">
        <v>0.1</v>
      </c>
    </row>
    <row r="102" spans="1:19" x14ac:dyDescent="0.35">
      <c r="A102" t="s">
        <v>66</v>
      </c>
      <c r="B102" t="s">
        <v>479</v>
      </c>
      <c r="C102">
        <v>10</v>
      </c>
      <c r="E102">
        <v>1</v>
      </c>
      <c r="F102">
        <v>2</v>
      </c>
      <c r="G102">
        <v>120</v>
      </c>
      <c r="H102">
        <v>0.4</v>
      </c>
      <c r="I102">
        <v>20</v>
      </c>
      <c r="J102" t="s">
        <v>184</v>
      </c>
      <c r="K102">
        <v>0</v>
      </c>
      <c r="L102">
        <v>0.8</v>
      </c>
      <c r="M102" t="s">
        <v>184</v>
      </c>
      <c r="N102">
        <v>0</v>
      </c>
      <c r="O102">
        <v>0</v>
      </c>
      <c r="P102" t="s">
        <v>500</v>
      </c>
      <c r="Q102" t="s">
        <v>491</v>
      </c>
      <c r="S102">
        <v>0.2</v>
      </c>
    </row>
    <row r="103" spans="1:19" x14ac:dyDescent="0.35">
      <c r="A103" t="s">
        <v>70</v>
      </c>
      <c r="B103" t="s">
        <v>479</v>
      </c>
      <c r="C103">
        <v>20</v>
      </c>
      <c r="E103">
        <v>1</v>
      </c>
      <c r="F103">
        <v>2</v>
      </c>
      <c r="G103">
        <v>60</v>
      </c>
      <c r="H103">
        <v>0.2</v>
      </c>
      <c r="I103">
        <v>30</v>
      </c>
      <c r="J103" t="s">
        <v>184</v>
      </c>
      <c r="K103">
        <v>0</v>
      </c>
      <c r="L103">
        <v>1</v>
      </c>
      <c r="M103" t="s">
        <v>184</v>
      </c>
      <c r="N103">
        <v>0</v>
      </c>
      <c r="O103">
        <v>0</v>
      </c>
      <c r="P103" t="s">
        <v>502</v>
      </c>
      <c r="Q103" t="s">
        <v>501</v>
      </c>
      <c r="S103">
        <v>0.1</v>
      </c>
    </row>
    <row r="104" spans="1:19" x14ac:dyDescent="0.35">
      <c r="A104" t="s">
        <v>61</v>
      </c>
      <c r="B104" t="s">
        <v>467</v>
      </c>
      <c r="C104">
        <v>2</v>
      </c>
      <c r="E104">
        <v>1</v>
      </c>
      <c r="F104">
        <v>2</v>
      </c>
      <c r="G104">
        <v>330</v>
      </c>
      <c r="H104">
        <v>0.1</v>
      </c>
      <c r="I104">
        <v>10</v>
      </c>
      <c r="J104" t="s">
        <v>184</v>
      </c>
      <c r="K104">
        <v>0</v>
      </c>
      <c r="L104">
        <v>1</v>
      </c>
      <c r="M104" t="s">
        <v>184</v>
      </c>
      <c r="N104">
        <v>0</v>
      </c>
      <c r="O104">
        <v>0</v>
      </c>
      <c r="P104" t="s">
        <v>488</v>
      </c>
      <c r="Q104" t="s">
        <v>489</v>
      </c>
      <c r="S104">
        <v>0.1</v>
      </c>
    </row>
    <row r="105" spans="1:19" x14ac:dyDescent="0.35">
      <c r="A105" t="s">
        <v>62</v>
      </c>
      <c r="B105" t="s">
        <v>467</v>
      </c>
      <c r="C105">
        <v>12</v>
      </c>
      <c r="E105">
        <v>1</v>
      </c>
      <c r="F105">
        <v>2</v>
      </c>
      <c r="G105">
        <v>330</v>
      </c>
      <c r="H105">
        <v>0.1</v>
      </c>
      <c r="I105">
        <v>10</v>
      </c>
      <c r="J105" t="s">
        <v>184</v>
      </c>
      <c r="K105">
        <v>0</v>
      </c>
      <c r="L105">
        <v>1</v>
      </c>
      <c r="M105" t="s">
        <v>184</v>
      </c>
      <c r="N105">
        <v>0</v>
      </c>
      <c r="O105">
        <v>0</v>
      </c>
      <c r="P105" t="s">
        <v>488</v>
      </c>
      <c r="Q105" t="s">
        <v>489</v>
      </c>
      <c r="S105">
        <v>0.1</v>
      </c>
    </row>
    <row r="106" spans="1:19" x14ac:dyDescent="0.35">
      <c r="A106" t="s">
        <v>65</v>
      </c>
      <c r="B106" t="s">
        <v>467</v>
      </c>
      <c r="C106">
        <v>5</v>
      </c>
      <c r="E106">
        <v>3</v>
      </c>
      <c r="F106">
        <v>1</v>
      </c>
      <c r="G106">
        <v>120</v>
      </c>
      <c r="H106">
        <v>0.2</v>
      </c>
      <c r="I106">
        <v>30</v>
      </c>
      <c r="J106" t="s">
        <v>184</v>
      </c>
      <c r="K106">
        <v>0</v>
      </c>
      <c r="L106">
        <v>1</v>
      </c>
      <c r="M106" t="s">
        <v>184</v>
      </c>
      <c r="N106">
        <v>0</v>
      </c>
      <c r="O106">
        <v>0</v>
      </c>
      <c r="P106" t="s">
        <v>192</v>
      </c>
      <c r="S106">
        <v>0.1</v>
      </c>
    </row>
    <row r="107" spans="1:19" x14ac:dyDescent="0.35">
      <c r="A107" t="s">
        <v>66</v>
      </c>
      <c r="B107" t="s">
        <v>467</v>
      </c>
      <c r="C107">
        <v>10</v>
      </c>
      <c r="E107">
        <v>1</v>
      </c>
      <c r="F107">
        <v>2</v>
      </c>
      <c r="G107">
        <v>120</v>
      </c>
      <c r="H107">
        <v>0.4</v>
      </c>
      <c r="I107">
        <v>20</v>
      </c>
      <c r="J107" t="s">
        <v>184</v>
      </c>
      <c r="K107">
        <v>0</v>
      </c>
      <c r="L107">
        <v>0.8</v>
      </c>
      <c r="M107" t="s">
        <v>184</v>
      </c>
      <c r="N107">
        <v>0</v>
      </c>
      <c r="O107">
        <v>0</v>
      </c>
      <c r="P107" t="s">
        <v>500</v>
      </c>
      <c r="Q107" t="s">
        <v>491</v>
      </c>
      <c r="S107">
        <v>0.2</v>
      </c>
    </row>
    <row r="108" spans="1:19" x14ac:dyDescent="0.35">
      <c r="A108" t="s">
        <v>70</v>
      </c>
      <c r="B108" t="s">
        <v>467</v>
      </c>
      <c r="C108">
        <v>20</v>
      </c>
      <c r="E108">
        <v>1</v>
      </c>
      <c r="F108">
        <v>2</v>
      </c>
      <c r="G108">
        <v>60</v>
      </c>
      <c r="H108">
        <v>0.2</v>
      </c>
      <c r="I108">
        <v>30</v>
      </c>
      <c r="J108" t="s">
        <v>184</v>
      </c>
      <c r="K108">
        <v>0</v>
      </c>
      <c r="L108">
        <v>1</v>
      </c>
      <c r="M108" t="s">
        <v>184</v>
      </c>
      <c r="N108">
        <v>0</v>
      </c>
      <c r="O108">
        <v>0</v>
      </c>
      <c r="P108" t="s">
        <v>502</v>
      </c>
      <c r="Q108" t="s">
        <v>501</v>
      </c>
      <c r="S108">
        <v>0.1</v>
      </c>
    </row>
    <row r="109" spans="1:19" x14ac:dyDescent="0.35">
      <c r="A109" t="s">
        <v>61</v>
      </c>
      <c r="B109" t="s">
        <v>468</v>
      </c>
      <c r="C109">
        <v>2</v>
      </c>
      <c r="E109">
        <v>1</v>
      </c>
      <c r="F109">
        <v>2</v>
      </c>
      <c r="G109">
        <v>330</v>
      </c>
      <c r="H109">
        <v>0.1</v>
      </c>
      <c r="I109">
        <v>10</v>
      </c>
      <c r="J109" t="s">
        <v>184</v>
      </c>
      <c r="K109">
        <v>0</v>
      </c>
      <c r="L109">
        <v>1</v>
      </c>
      <c r="M109" t="s">
        <v>184</v>
      </c>
      <c r="N109">
        <v>0</v>
      </c>
      <c r="O109">
        <v>0</v>
      </c>
      <c r="P109" t="s">
        <v>488</v>
      </c>
      <c r="Q109" t="s">
        <v>489</v>
      </c>
      <c r="S109">
        <v>0.1</v>
      </c>
    </row>
    <row r="110" spans="1:19" x14ac:dyDescent="0.35">
      <c r="A110" t="s">
        <v>62</v>
      </c>
      <c r="B110" t="s">
        <v>468</v>
      </c>
      <c r="C110">
        <v>12</v>
      </c>
      <c r="E110">
        <v>1</v>
      </c>
      <c r="F110">
        <v>2</v>
      </c>
      <c r="G110">
        <v>330</v>
      </c>
      <c r="H110">
        <v>0.1</v>
      </c>
      <c r="I110">
        <v>10</v>
      </c>
      <c r="J110" t="s">
        <v>184</v>
      </c>
      <c r="K110">
        <v>0</v>
      </c>
      <c r="L110">
        <v>1</v>
      </c>
      <c r="M110" t="s">
        <v>184</v>
      </c>
      <c r="N110">
        <v>0</v>
      </c>
      <c r="O110">
        <v>0</v>
      </c>
      <c r="P110" t="s">
        <v>488</v>
      </c>
      <c r="Q110" t="s">
        <v>489</v>
      </c>
      <c r="S110">
        <v>0.1</v>
      </c>
    </row>
    <row r="111" spans="1:19" x14ac:dyDescent="0.35">
      <c r="A111" t="s">
        <v>65</v>
      </c>
      <c r="B111" t="s">
        <v>468</v>
      </c>
      <c r="C111">
        <v>2</v>
      </c>
      <c r="E111">
        <v>1</v>
      </c>
      <c r="F111">
        <v>1</v>
      </c>
      <c r="G111">
        <v>240</v>
      </c>
      <c r="H111">
        <v>0.2</v>
      </c>
      <c r="I111">
        <v>30</v>
      </c>
      <c r="J111" t="s">
        <v>184</v>
      </c>
      <c r="K111">
        <v>0</v>
      </c>
      <c r="L111">
        <v>1</v>
      </c>
      <c r="M111" t="s">
        <v>184</v>
      </c>
      <c r="N111">
        <v>0</v>
      </c>
      <c r="O111">
        <v>0</v>
      </c>
      <c r="P111" t="s">
        <v>192</v>
      </c>
      <c r="S111">
        <v>0.1</v>
      </c>
    </row>
    <row r="112" spans="1:19" x14ac:dyDescent="0.35">
      <c r="A112" t="s">
        <v>66</v>
      </c>
      <c r="B112" t="s">
        <v>468</v>
      </c>
      <c r="C112">
        <v>7</v>
      </c>
      <c r="E112">
        <v>1</v>
      </c>
      <c r="F112">
        <v>2</v>
      </c>
      <c r="G112">
        <v>240</v>
      </c>
      <c r="H112">
        <v>0.4</v>
      </c>
      <c r="I112">
        <v>20</v>
      </c>
      <c r="J112" t="s">
        <v>184</v>
      </c>
      <c r="K112">
        <v>0</v>
      </c>
      <c r="L112">
        <v>0.8</v>
      </c>
      <c r="M112" t="s">
        <v>184</v>
      </c>
      <c r="N112">
        <v>0</v>
      </c>
      <c r="O112">
        <v>0</v>
      </c>
      <c r="P112" t="s">
        <v>500</v>
      </c>
      <c r="Q112" t="s">
        <v>491</v>
      </c>
      <c r="S112">
        <v>0.2</v>
      </c>
    </row>
    <row r="113" spans="1:19" x14ac:dyDescent="0.35">
      <c r="A113" t="s">
        <v>70</v>
      </c>
      <c r="B113" t="s">
        <v>468</v>
      </c>
      <c r="C113">
        <v>20</v>
      </c>
      <c r="E113">
        <v>1</v>
      </c>
      <c r="F113">
        <v>2</v>
      </c>
      <c r="G113">
        <v>60</v>
      </c>
      <c r="H113">
        <v>0.2</v>
      </c>
      <c r="I113">
        <v>30</v>
      </c>
      <c r="J113" t="s">
        <v>184</v>
      </c>
      <c r="K113">
        <v>0</v>
      </c>
      <c r="L113">
        <v>1</v>
      </c>
      <c r="M113" t="s">
        <v>184</v>
      </c>
      <c r="N113">
        <v>0</v>
      </c>
      <c r="O113">
        <v>0</v>
      </c>
      <c r="P113" t="s">
        <v>502</v>
      </c>
      <c r="Q113" t="s">
        <v>501</v>
      </c>
      <c r="S113">
        <v>0.1</v>
      </c>
    </row>
  </sheetData>
  <mergeCells count="6">
    <mergeCell ref="AI1:AN1"/>
    <mergeCell ref="C1:O1"/>
    <mergeCell ref="P1:R1"/>
    <mergeCell ref="T1:X1"/>
    <mergeCell ref="Y1:AC1"/>
    <mergeCell ref="AD1:AH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199ED-1C2D-4EE4-84E9-74C1AF0D6566}">
  <sheetPr codeName="Foglio4"/>
  <dimension ref="A1:AJ367"/>
  <sheetViews>
    <sheetView topLeftCell="A24" zoomScale="126" zoomScaleNormal="55" workbookViewId="0">
      <selection activeCell="AJ4" sqref="AJ4"/>
    </sheetView>
  </sheetViews>
  <sheetFormatPr defaultColWidth="9.453125" defaultRowHeight="14.5" x14ac:dyDescent="0.35"/>
  <cols>
    <col min="1" max="1" width="17" bestFit="1" customWidth="1"/>
    <col min="2" max="2" width="9.453125" customWidth="1"/>
    <col min="3" max="3" width="16.54296875" customWidth="1"/>
    <col min="4" max="4" width="10.90625" bestFit="1" customWidth="1"/>
    <col min="5" max="5" width="9.54296875" hidden="1" customWidth="1"/>
    <col min="6" max="6" width="12.54296875" hidden="1" customWidth="1"/>
    <col min="7" max="7" width="11.54296875" hidden="1" customWidth="1"/>
    <col min="8" max="8" width="3.453125" hidden="1" customWidth="1"/>
    <col min="9" max="9" width="9.54296875" hidden="1" customWidth="1"/>
    <col min="10" max="13" width="9.453125" hidden="1" customWidth="1"/>
    <col min="14" max="18" width="11.54296875" hidden="1" customWidth="1"/>
    <col min="19" max="20" width="12.453125" hidden="1" customWidth="1"/>
    <col min="21" max="21" width="11.54296875" hidden="1" customWidth="1"/>
    <col min="22" max="22" width="12.453125" hidden="1" customWidth="1"/>
    <col min="23" max="23" width="11.54296875" hidden="1" customWidth="1"/>
    <col min="24" max="24" width="10" hidden="1" customWidth="1"/>
    <col min="25" max="25" width="14.453125" customWidth="1"/>
    <col min="26" max="26" width="10.54296875" customWidth="1"/>
    <col min="27" max="27" width="10.453125" hidden="1" customWidth="1"/>
    <col min="28" max="32" width="0" hidden="1" customWidth="1"/>
    <col min="33" max="33" width="10.54296875" hidden="1" customWidth="1"/>
    <col min="34" max="34" width="0" hidden="1" customWidth="1"/>
    <col min="36" max="36" width="9" bestFit="1" customWidth="1"/>
    <col min="257" max="257" width="17" bestFit="1" customWidth="1"/>
    <col min="258" max="258" width="9.453125" customWidth="1"/>
    <col min="259" max="259" width="16.54296875" customWidth="1"/>
    <col min="260" max="260" width="10.54296875" bestFit="1" customWidth="1"/>
    <col min="261" max="261" width="9.54296875" customWidth="1"/>
    <col min="262" max="262" width="12.54296875" customWidth="1"/>
    <col min="263" max="263" width="11.54296875" customWidth="1"/>
    <col min="264" max="264" width="3.453125" customWidth="1"/>
    <col min="265" max="265" width="9.54296875" customWidth="1"/>
    <col min="278" max="281" width="10.453125" customWidth="1"/>
    <col min="282" max="282" width="10.54296875" customWidth="1"/>
    <col min="283" max="283" width="10.453125" customWidth="1"/>
    <col min="289" max="289" width="10.54296875" customWidth="1"/>
    <col min="513" max="513" width="17" bestFit="1" customWidth="1"/>
    <col min="514" max="514" width="9.453125" customWidth="1"/>
    <col min="515" max="515" width="16.54296875" customWidth="1"/>
    <col min="516" max="516" width="10.54296875" bestFit="1" customWidth="1"/>
    <col min="517" max="517" width="9.54296875" customWidth="1"/>
    <col min="518" max="518" width="12.54296875" customWidth="1"/>
    <col min="519" max="519" width="11.54296875" customWidth="1"/>
    <col min="520" max="520" width="3.453125" customWidth="1"/>
    <col min="521" max="521" width="9.54296875" customWidth="1"/>
    <col min="534" max="537" width="10.453125" customWidth="1"/>
    <col min="538" max="538" width="10.54296875" customWidth="1"/>
    <col min="539" max="539" width="10.453125" customWidth="1"/>
    <col min="545" max="545" width="10.54296875" customWidth="1"/>
    <col min="769" max="769" width="17" bestFit="1" customWidth="1"/>
    <col min="770" max="770" width="9.453125" customWidth="1"/>
    <col min="771" max="771" width="16.54296875" customWidth="1"/>
    <col min="772" max="772" width="10.54296875" bestFit="1" customWidth="1"/>
    <col min="773" max="773" width="9.54296875" customWidth="1"/>
    <col min="774" max="774" width="12.54296875" customWidth="1"/>
    <col min="775" max="775" width="11.54296875" customWidth="1"/>
    <col min="776" max="776" width="3.453125" customWidth="1"/>
    <col min="777" max="777" width="9.54296875" customWidth="1"/>
    <col min="790" max="793" width="10.453125" customWidth="1"/>
    <col min="794" max="794" width="10.54296875" customWidth="1"/>
    <col min="795" max="795" width="10.453125" customWidth="1"/>
    <col min="801" max="801" width="10.54296875" customWidth="1"/>
    <col min="1025" max="1025" width="17" bestFit="1" customWidth="1"/>
    <col min="1026" max="1026" width="9.453125" customWidth="1"/>
    <col min="1027" max="1027" width="16.54296875" customWidth="1"/>
    <col min="1028" max="1028" width="10.54296875" bestFit="1" customWidth="1"/>
    <col min="1029" max="1029" width="9.54296875" customWidth="1"/>
    <col min="1030" max="1030" width="12.54296875" customWidth="1"/>
    <col min="1031" max="1031" width="11.54296875" customWidth="1"/>
    <col min="1032" max="1032" width="3.453125" customWidth="1"/>
    <col min="1033" max="1033" width="9.54296875" customWidth="1"/>
    <col min="1046" max="1049" width="10.453125" customWidth="1"/>
    <col min="1050" max="1050" width="10.54296875" customWidth="1"/>
    <col min="1051" max="1051" width="10.453125" customWidth="1"/>
    <col min="1057" max="1057" width="10.54296875" customWidth="1"/>
    <col min="1281" max="1281" width="17" bestFit="1" customWidth="1"/>
    <col min="1282" max="1282" width="9.453125" customWidth="1"/>
    <col min="1283" max="1283" width="16.54296875" customWidth="1"/>
    <col min="1284" max="1284" width="10.54296875" bestFit="1" customWidth="1"/>
    <col min="1285" max="1285" width="9.54296875" customWidth="1"/>
    <col min="1286" max="1286" width="12.54296875" customWidth="1"/>
    <col min="1287" max="1287" width="11.54296875" customWidth="1"/>
    <col min="1288" max="1288" width="3.453125" customWidth="1"/>
    <col min="1289" max="1289" width="9.54296875" customWidth="1"/>
    <col min="1302" max="1305" width="10.453125" customWidth="1"/>
    <col min="1306" max="1306" width="10.54296875" customWidth="1"/>
    <col min="1307" max="1307" width="10.453125" customWidth="1"/>
    <col min="1313" max="1313" width="10.54296875" customWidth="1"/>
    <col min="1537" max="1537" width="17" bestFit="1" customWidth="1"/>
    <col min="1538" max="1538" width="9.453125" customWidth="1"/>
    <col min="1539" max="1539" width="16.54296875" customWidth="1"/>
    <col min="1540" max="1540" width="10.54296875" bestFit="1" customWidth="1"/>
    <col min="1541" max="1541" width="9.54296875" customWidth="1"/>
    <col min="1542" max="1542" width="12.54296875" customWidth="1"/>
    <col min="1543" max="1543" width="11.54296875" customWidth="1"/>
    <col min="1544" max="1544" width="3.453125" customWidth="1"/>
    <col min="1545" max="1545" width="9.54296875" customWidth="1"/>
    <col min="1558" max="1561" width="10.453125" customWidth="1"/>
    <col min="1562" max="1562" width="10.54296875" customWidth="1"/>
    <col min="1563" max="1563" width="10.453125" customWidth="1"/>
    <col min="1569" max="1569" width="10.54296875" customWidth="1"/>
    <col min="1793" max="1793" width="17" bestFit="1" customWidth="1"/>
    <col min="1794" max="1794" width="9.453125" customWidth="1"/>
    <col min="1795" max="1795" width="16.54296875" customWidth="1"/>
    <col min="1796" max="1796" width="10.54296875" bestFit="1" customWidth="1"/>
    <col min="1797" max="1797" width="9.54296875" customWidth="1"/>
    <col min="1798" max="1798" width="12.54296875" customWidth="1"/>
    <col min="1799" max="1799" width="11.54296875" customWidth="1"/>
    <col min="1800" max="1800" width="3.453125" customWidth="1"/>
    <col min="1801" max="1801" width="9.54296875" customWidth="1"/>
    <col min="1814" max="1817" width="10.453125" customWidth="1"/>
    <col min="1818" max="1818" width="10.54296875" customWidth="1"/>
    <col min="1819" max="1819" width="10.453125" customWidth="1"/>
    <col min="1825" max="1825" width="10.54296875" customWidth="1"/>
    <col min="2049" max="2049" width="17" bestFit="1" customWidth="1"/>
    <col min="2050" max="2050" width="9.453125" customWidth="1"/>
    <col min="2051" max="2051" width="16.54296875" customWidth="1"/>
    <col min="2052" max="2052" width="10.54296875" bestFit="1" customWidth="1"/>
    <col min="2053" max="2053" width="9.54296875" customWidth="1"/>
    <col min="2054" max="2054" width="12.54296875" customWidth="1"/>
    <col min="2055" max="2055" width="11.54296875" customWidth="1"/>
    <col min="2056" max="2056" width="3.453125" customWidth="1"/>
    <col min="2057" max="2057" width="9.54296875" customWidth="1"/>
    <col min="2070" max="2073" width="10.453125" customWidth="1"/>
    <col min="2074" max="2074" width="10.54296875" customWidth="1"/>
    <col min="2075" max="2075" width="10.453125" customWidth="1"/>
    <col min="2081" max="2081" width="10.54296875" customWidth="1"/>
    <col min="2305" max="2305" width="17" bestFit="1" customWidth="1"/>
    <col min="2306" max="2306" width="9.453125" customWidth="1"/>
    <col min="2307" max="2307" width="16.54296875" customWidth="1"/>
    <col min="2308" max="2308" width="10.54296875" bestFit="1" customWidth="1"/>
    <col min="2309" max="2309" width="9.54296875" customWidth="1"/>
    <col min="2310" max="2310" width="12.54296875" customWidth="1"/>
    <col min="2311" max="2311" width="11.54296875" customWidth="1"/>
    <col min="2312" max="2312" width="3.453125" customWidth="1"/>
    <col min="2313" max="2313" width="9.54296875" customWidth="1"/>
    <col min="2326" max="2329" width="10.453125" customWidth="1"/>
    <col min="2330" max="2330" width="10.54296875" customWidth="1"/>
    <col min="2331" max="2331" width="10.453125" customWidth="1"/>
    <col min="2337" max="2337" width="10.54296875" customWidth="1"/>
    <col min="2561" max="2561" width="17" bestFit="1" customWidth="1"/>
    <col min="2562" max="2562" width="9.453125" customWidth="1"/>
    <col min="2563" max="2563" width="16.54296875" customWidth="1"/>
    <col min="2564" max="2564" width="10.54296875" bestFit="1" customWidth="1"/>
    <col min="2565" max="2565" width="9.54296875" customWidth="1"/>
    <col min="2566" max="2566" width="12.54296875" customWidth="1"/>
    <col min="2567" max="2567" width="11.54296875" customWidth="1"/>
    <col min="2568" max="2568" width="3.453125" customWidth="1"/>
    <col min="2569" max="2569" width="9.54296875" customWidth="1"/>
    <col min="2582" max="2585" width="10.453125" customWidth="1"/>
    <col min="2586" max="2586" width="10.54296875" customWidth="1"/>
    <col min="2587" max="2587" width="10.453125" customWidth="1"/>
    <col min="2593" max="2593" width="10.54296875" customWidth="1"/>
    <col min="2817" max="2817" width="17" bestFit="1" customWidth="1"/>
    <col min="2818" max="2818" width="9.453125" customWidth="1"/>
    <col min="2819" max="2819" width="16.54296875" customWidth="1"/>
    <col min="2820" max="2820" width="10.54296875" bestFit="1" customWidth="1"/>
    <col min="2821" max="2821" width="9.54296875" customWidth="1"/>
    <col min="2822" max="2822" width="12.54296875" customWidth="1"/>
    <col min="2823" max="2823" width="11.54296875" customWidth="1"/>
    <col min="2824" max="2824" width="3.453125" customWidth="1"/>
    <col min="2825" max="2825" width="9.54296875" customWidth="1"/>
    <col min="2838" max="2841" width="10.453125" customWidth="1"/>
    <col min="2842" max="2842" width="10.54296875" customWidth="1"/>
    <col min="2843" max="2843" width="10.453125" customWidth="1"/>
    <col min="2849" max="2849" width="10.54296875" customWidth="1"/>
    <col min="3073" max="3073" width="17" bestFit="1" customWidth="1"/>
    <col min="3074" max="3074" width="9.453125" customWidth="1"/>
    <col min="3075" max="3075" width="16.54296875" customWidth="1"/>
    <col min="3076" max="3076" width="10.54296875" bestFit="1" customWidth="1"/>
    <col min="3077" max="3077" width="9.54296875" customWidth="1"/>
    <col min="3078" max="3078" width="12.54296875" customWidth="1"/>
    <col min="3079" max="3079" width="11.54296875" customWidth="1"/>
    <col min="3080" max="3080" width="3.453125" customWidth="1"/>
    <col min="3081" max="3081" width="9.54296875" customWidth="1"/>
    <col min="3094" max="3097" width="10.453125" customWidth="1"/>
    <col min="3098" max="3098" width="10.54296875" customWidth="1"/>
    <col min="3099" max="3099" width="10.453125" customWidth="1"/>
    <col min="3105" max="3105" width="10.54296875" customWidth="1"/>
    <col min="3329" max="3329" width="17" bestFit="1" customWidth="1"/>
    <col min="3330" max="3330" width="9.453125" customWidth="1"/>
    <col min="3331" max="3331" width="16.54296875" customWidth="1"/>
    <col min="3332" max="3332" width="10.54296875" bestFit="1" customWidth="1"/>
    <col min="3333" max="3333" width="9.54296875" customWidth="1"/>
    <col min="3334" max="3334" width="12.54296875" customWidth="1"/>
    <col min="3335" max="3335" width="11.54296875" customWidth="1"/>
    <col min="3336" max="3336" width="3.453125" customWidth="1"/>
    <col min="3337" max="3337" width="9.54296875" customWidth="1"/>
    <col min="3350" max="3353" width="10.453125" customWidth="1"/>
    <col min="3354" max="3354" width="10.54296875" customWidth="1"/>
    <col min="3355" max="3355" width="10.453125" customWidth="1"/>
    <col min="3361" max="3361" width="10.54296875" customWidth="1"/>
    <col min="3585" max="3585" width="17" bestFit="1" customWidth="1"/>
    <col min="3586" max="3586" width="9.453125" customWidth="1"/>
    <col min="3587" max="3587" width="16.54296875" customWidth="1"/>
    <col min="3588" max="3588" width="10.54296875" bestFit="1" customWidth="1"/>
    <col min="3589" max="3589" width="9.54296875" customWidth="1"/>
    <col min="3590" max="3590" width="12.54296875" customWidth="1"/>
    <col min="3591" max="3591" width="11.54296875" customWidth="1"/>
    <col min="3592" max="3592" width="3.453125" customWidth="1"/>
    <col min="3593" max="3593" width="9.54296875" customWidth="1"/>
    <col min="3606" max="3609" width="10.453125" customWidth="1"/>
    <col min="3610" max="3610" width="10.54296875" customWidth="1"/>
    <col min="3611" max="3611" width="10.453125" customWidth="1"/>
    <col min="3617" max="3617" width="10.54296875" customWidth="1"/>
    <col min="3841" max="3841" width="17" bestFit="1" customWidth="1"/>
    <col min="3842" max="3842" width="9.453125" customWidth="1"/>
    <col min="3843" max="3843" width="16.54296875" customWidth="1"/>
    <col min="3844" max="3844" width="10.54296875" bestFit="1" customWidth="1"/>
    <col min="3845" max="3845" width="9.54296875" customWidth="1"/>
    <col min="3846" max="3846" width="12.54296875" customWidth="1"/>
    <col min="3847" max="3847" width="11.54296875" customWidth="1"/>
    <col min="3848" max="3848" width="3.453125" customWidth="1"/>
    <col min="3849" max="3849" width="9.54296875" customWidth="1"/>
    <col min="3862" max="3865" width="10.453125" customWidth="1"/>
    <col min="3866" max="3866" width="10.54296875" customWidth="1"/>
    <col min="3867" max="3867" width="10.453125" customWidth="1"/>
    <col min="3873" max="3873" width="10.54296875" customWidth="1"/>
    <col min="4097" max="4097" width="17" bestFit="1" customWidth="1"/>
    <col min="4098" max="4098" width="9.453125" customWidth="1"/>
    <col min="4099" max="4099" width="16.54296875" customWidth="1"/>
    <col min="4100" max="4100" width="10.54296875" bestFit="1" customWidth="1"/>
    <col min="4101" max="4101" width="9.54296875" customWidth="1"/>
    <col min="4102" max="4102" width="12.54296875" customWidth="1"/>
    <col min="4103" max="4103" width="11.54296875" customWidth="1"/>
    <col min="4104" max="4104" width="3.453125" customWidth="1"/>
    <col min="4105" max="4105" width="9.54296875" customWidth="1"/>
    <col min="4118" max="4121" width="10.453125" customWidth="1"/>
    <col min="4122" max="4122" width="10.54296875" customWidth="1"/>
    <col min="4123" max="4123" width="10.453125" customWidth="1"/>
    <col min="4129" max="4129" width="10.54296875" customWidth="1"/>
    <col min="4353" max="4353" width="17" bestFit="1" customWidth="1"/>
    <col min="4354" max="4354" width="9.453125" customWidth="1"/>
    <col min="4355" max="4355" width="16.54296875" customWidth="1"/>
    <col min="4356" max="4356" width="10.54296875" bestFit="1" customWidth="1"/>
    <col min="4357" max="4357" width="9.54296875" customWidth="1"/>
    <col min="4358" max="4358" width="12.54296875" customWidth="1"/>
    <col min="4359" max="4359" width="11.54296875" customWidth="1"/>
    <col min="4360" max="4360" width="3.453125" customWidth="1"/>
    <col min="4361" max="4361" width="9.54296875" customWidth="1"/>
    <col min="4374" max="4377" width="10.453125" customWidth="1"/>
    <col min="4378" max="4378" width="10.54296875" customWidth="1"/>
    <col min="4379" max="4379" width="10.453125" customWidth="1"/>
    <col min="4385" max="4385" width="10.54296875" customWidth="1"/>
    <col min="4609" max="4609" width="17" bestFit="1" customWidth="1"/>
    <col min="4610" max="4610" width="9.453125" customWidth="1"/>
    <col min="4611" max="4611" width="16.54296875" customWidth="1"/>
    <col min="4612" max="4612" width="10.54296875" bestFit="1" customWidth="1"/>
    <col min="4613" max="4613" width="9.54296875" customWidth="1"/>
    <col min="4614" max="4614" width="12.54296875" customWidth="1"/>
    <col min="4615" max="4615" width="11.54296875" customWidth="1"/>
    <col min="4616" max="4616" width="3.453125" customWidth="1"/>
    <col min="4617" max="4617" width="9.54296875" customWidth="1"/>
    <col min="4630" max="4633" width="10.453125" customWidth="1"/>
    <col min="4634" max="4634" width="10.54296875" customWidth="1"/>
    <col min="4635" max="4635" width="10.453125" customWidth="1"/>
    <col min="4641" max="4641" width="10.54296875" customWidth="1"/>
    <col min="4865" max="4865" width="17" bestFit="1" customWidth="1"/>
    <col min="4866" max="4866" width="9.453125" customWidth="1"/>
    <col min="4867" max="4867" width="16.54296875" customWidth="1"/>
    <col min="4868" max="4868" width="10.54296875" bestFit="1" customWidth="1"/>
    <col min="4869" max="4869" width="9.54296875" customWidth="1"/>
    <col min="4870" max="4870" width="12.54296875" customWidth="1"/>
    <col min="4871" max="4871" width="11.54296875" customWidth="1"/>
    <col min="4872" max="4872" width="3.453125" customWidth="1"/>
    <col min="4873" max="4873" width="9.54296875" customWidth="1"/>
    <col min="4886" max="4889" width="10.453125" customWidth="1"/>
    <col min="4890" max="4890" width="10.54296875" customWidth="1"/>
    <col min="4891" max="4891" width="10.453125" customWidth="1"/>
    <col min="4897" max="4897" width="10.54296875" customWidth="1"/>
    <col min="5121" max="5121" width="17" bestFit="1" customWidth="1"/>
    <col min="5122" max="5122" width="9.453125" customWidth="1"/>
    <col min="5123" max="5123" width="16.54296875" customWidth="1"/>
    <col min="5124" max="5124" width="10.54296875" bestFit="1" customWidth="1"/>
    <col min="5125" max="5125" width="9.54296875" customWidth="1"/>
    <col min="5126" max="5126" width="12.54296875" customWidth="1"/>
    <col min="5127" max="5127" width="11.54296875" customWidth="1"/>
    <col min="5128" max="5128" width="3.453125" customWidth="1"/>
    <col min="5129" max="5129" width="9.54296875" customWidth="1"/>
    <col min="5142" max="5145" width="10.453125" customWidth="1"/>
    <col min="5146" max="5146" width="10.54296875" customWidth="1"/>
    <col min="5147" max="5147" width="10.453125" customWidth="1"/>
    <col min="5153" max="5153" width="10.54296875" customWidth="1"/>
    <col min="5377" max="5377" width="17" bestFit="1" customWidth="1"/>
    <col min="5378" max="5378" width="9.453125" customWidth="1"/>
    <col min="5379" max="5379" width="16.54296875" customWidth="1"/>
    <col min="5380" max="5380" width="10.54296875" bestFit="1" customWidth="1"/>
    <col min="5381" max="5381" width="9.54296875" customWidth="1"/>
    <col min="5382" max="5382" width="12.54296875" customWidth="1"/>
    <col min="5383" max="5383" width="11.54296875" customWidth="1"/>
    <col min="5384" max="5384" width="3.453125" customWidth="1"/>
    <col min="5385" max="5385" width="9.54296875" customWidth="1"/>
    <col min="5398" max="5401" width="10.453125" customWidth="1"/>
    <col min="5402" max="5402" width="10.54296875" customWidth="1"/>
    <col min="5403" max="5403" width="10.453125" customWidth="1"/>
    <col min="5409" max="5409" width="10.54296875" customWidth="1"/>
    <col min="5633" max="5633" width="17" bestFit="1" customWidth="1"/>
    <col min="5634" max="5634" width="9.453125" customWidth="1"/>
    <col min="5635" max="5635" width="16.54296875" customWidth="1"/>
    <col min="5636" max="5636" width="10.54296875" bestFit="1" customWidth="1"/>
    <col min="5637" max="5637" width="9.54296875" customWidth="1"/>
    <col min="5638" max="5638" width="12.54296875" customWidth="1"/>
    <col min="5639" max="5639" width="11.54296875" customWidth="1"/>
    <col min="5640" max="5640" width="3.453125" customWidth="1"/>
    <col min="5641" max="5641" width="9.54296875" customWidth="1"/>
    <col min="5654" max="5657" width="10.453125" customWidth="1"/>
    <col min="5658" max="5658" width="10.54296875" customWidth="1"/>
    <col min="5659" max="5659" width="10.453125" customWidth="1"/>
    <col min="5665" max="5665" width="10.54296875" customWidth="1"/>
    <col min="5889" max="5889" width="17" bestFit="1" customWidth="1"/>
    <col min="5890" max="5890" width="9.453125" customWidth="1"/>
    <col min="5891" max="5891" width="16.54296875" customWidth="1"/>
    <col min="5892" max="5892" width="10.54296875" bestFit="1" customWidth="1"/>
    <col min="5893" max="5893" width="9.54296875" customWidth="1"/>
    <col min="5894" max="5894" width="12.54296875" customWidth="1"/>
    <col min="5895" max="5895" width="11.54296875" customWidth="1"/>
    <col min="5896" max="5896" width="3.453125" customWidth="1"/>
    <col min="5897" max="5897" width="9.54296875" customWidth="1"/>
    <col min="5910" max="5913" width="10.453125" customWidth="1"/>
    <col min="5914" max="5914" width="10.54296875" customWidth="1"/>
    <col min="5915" max="5915" width="10.453125" customWidth="1"/>
    <col min="5921" max="5921" width="10.54296875" customWidth="1"/>
    <col min="6145" max="6145" width="17" bestFit="1" customWidth="1"/>
    <col min="6146" max="6146" width="9.453125" customWidth="1"/>
    <col min="6147" max="6147" width="16.54296875" customWidth="1"/>
    <col min="6148" max="6148" width="10.54296875" bestFit="1" customWidth="1"/>
    <col min="6149" max="6149" width="9.54296875" customWidth="1"/>
    <col min="6150" max="6150" width="12.54296875" customWidth="1"/>
    <col min="6151" max="6151" width="11.54296875" customWidth="1"/>
    <col min="6152" max="6152" width="3.453125" customWidth="1"/>
    <col min="6153" max="6153" width="9.54296875" customWidth="1"/>
    <col min="6166" max="6169" width="10.453125" customWidth="1"/>
    <col min="6170" max="6170" width="10.54296875" customWidth="1"/>
    <col min="6171" max="6171" width="10.453125" customWidth="1"/>
    <col min="6177" max="6177" width="10.54296875" customWidth="1"/>
    <col min="6401" max="6401" width="17" bestFit="1" customWidth="1"/>
    <col min="6402" max="6402" width="9.453125" customWidth="1"/>
    <col min="6403" max="6403" width="16.54296875" customWidth="1"/>
    <col min="6404" max="6404" width="10.54296875" bestFit="1" customWidth="1"/>
    <col min="6405" max="6405" width="9.54296875" customWidth="1"/>
    <col min="6406" max="6406" width="12.54296875" customWidth="1"/>
    <col min="6407" max="6407" width="11.54296875" customWidth="1"/>
    <col min="6408" max="6408" width="3.453125" customWidth="1"/>
    <col min="6409" max="6409" width="9.54296875" customWidth="1"/>
    <col min="6422" max="6425" width="10.453125" customWidth="1"/>
    <col min="6426" max="6426" width="10.54296875" customWidth="1"/>
    <col min="6427" max="6427" width="10.453125" customWidth="1"/>
    <col min="6433" max="6433" width="10.54296875" customWidth="1"/>
    <col min="6657" max="6657" width="17" bestFit="1" customWidth="1"/>
    <col min="6658" max="6658" width="9.453125" customWidth="1"/>
    <col min="6659" max="6659" width="16.54296875" customWidth="1"/>
    <col min="6660" max="6660" width="10.54296875" bestFit="1" customWidth="1"/>
    <col min="6661" max="6661" width="9.54296875" customWidth="1"/>
    <col min="6662" max="6662" width="12.54296875" customWidth="1"/>
    <col min="6663" max="6663" width="11.54296875" customWidth="1"/>
    <col min="6664" max="6664" width="3.453125" customWidth="1"/>
    <col min="6665" max="6665" width="9.54296875" customWidth="1"/>
    <col min="6678" max="6681" width="10.453125" customWidth="1"/>
    <col min="6682" max="6682" width="10.54296875" customWidth="1"/>
    <col min="6683" max="6683" width="10.453125" customWidth="1"/>
    <col min="6689" max="6689" width="10.54296875" customWidth="1"/>
    <col min="6913" max="6913" width="17" bestFit="1" customWidth="1"/>
    <col min="6914" max="6914" width="9.453125" customWidth="1"/>
    <col min="6915" max="6915" width="16.54296875" customWidth="1"/>
    <col min="6916" max="6916" width="10.54296875" bestFit="1" customWidth="1"/>
    <col min="6917" max="6917" width="9.54296875" customWidth="1"/>
    <col min="6918" max="6918" width="12.54296875" customWidth="1"/>
    <col min="6919" max="6919" width="11.54296875" customWidth="1"/>
    <col min="6920" max="6920" width="3.453125" customWidth="1"/>
    <col min="6921" max="6921" width="9.54296875" customWidth="1"/>
    <col min="6934" max="6937" width="10.453125" customWidth="1"/>
    <col min="6938" max="6938" width="10.54296875" customWidth="1"/>
    <col min="6939" max="6939" width="10.453125" customWidth="1"/>
    <col min="6945" max="6945" width="10.54296875" customWidth="1"/>
    <col min="7169" max="7169" width="17" bestFit="1" customWidth="1"/>
    <col min="7170" max="7170" width="9.453125" customWidth="1"/>
    <col min="7171" max="7171" width="16.54296875" customWidth="1"/>
    <col min="7172" max="7172" width="10.54296875" bestFit="1" customWidth="1"/>
    <col min="7173" max="7173" width="9.54296875" customWidth="1"/>
    <col min="7174" max="7174" width="12.54296875" customWidth="1"/>
    <col min="7175" max="7175" width="11.54296875" customWidth="1"/>
    <col min="7176" max="7176" width="3.453125" customWidth="1"/>
    <col min="7177" max="7177" width="9.54296875" customWidth="1"/>
    <col min="7190" max="7193" width="10.453125" customWidth="1"/>
    <col min="7194" max="7194" width="10.54296875" customWidth="1"/>
    <col min="7195" max="7195" width="10.453125" customWidth="1"/>
    <col min="7201" max="7201" width="10.54296875" customWidth="1"/>
    <col min="7425" max="7425" width="17" bestFit="1" customWidth="1"/>
    <col min="7426" max="7426" width="9.453125" customWidth="1"/>
    <col min="7427" max="7427" width="16.54296875" customWidth="1"/>
    <col min="7428" max="7428" width="10.54296875" bestFit="1" customWidth="1"/>
    <col min="7429" max="7429" width="9.54296875" customWidth="1"/>
    <col min="7430" max="7430" width="12.54296875" customWidth="1"/>
    <col min="7431" max="7431" width="11.54296875" customWidth="1"/>
    <col min="7432" max="7432" width="3.453125" customWidth="1"/>
    <col min="7433" max="7433" width="9.54296875" customWidth="1"/>
    <col min="7446" max="7449" width="10.453125" customWidth="1"/>
    <col min="7450" max="7450" width="10.54296875" customWidth="1"/>
    <col min="7451" max="7451" width="10.453125" customWidth="1"/>
    <col min="7457" max="7457" width="10.54296875" customWidth="1"/>
    <col min="7681" max="7681" width="17" bestFit="1" customWidth="1"/>
    <col min="7682" max="7682" width="9.453125" customWidth="1"/>
    <col min="7683" max="7683" width="16.54296875" customWidth="1"/>
    <col min="7684" max="7684" width="10.54296875" bestFit="1" customWidth="1"/>
    <col min="7685" max="7685" width="9.54296875" customWidth="1"/>
    <col min="7686" max="7686" width="12.54296875" customWidth="1"/>
    <col min="7687" max="7687" width="11.54296875" customWidth="1"/>
    <col min="7688" max="7688" width="3.453125" customWidth="1"/>
    <col min="7689" max="7689" width="9.54296875" customWidth="1"/>
    <col min="7702" max="7705" width="10.453125" customWidth="1"/>
    <col min="7706" max="7706" width="10.54296875" customWidth="1"/>
    <col min="7707" max="7707" width="10.453125" customWidth="1"/>
    <col min="7713" max="7713" width="10.54296875" customWidth="1"/>
    <col min="7937" max="7937" width="17" bestFit="1" customWidth="1"/>
    <col min="7938" max="7938" width="9.453125" customWidth="1"/>
    <col min="7939" max="7939" width="16.54296875" customWidth="1"/>
    <col min="7940" max="7940" width="10.54296875" bestFit="1" customWidth="1"/>
    <col min="7941" max="7941" width="9.54296875" customWidth="1"/>
    <col min="7942" max="7942" width="12.54296875" customWidth="1"/>
    <col min="7943" max="7943" width="11.54296875" customWidth="1"/>
    <col min="7944" max="7944" width="3.453125" customWidth="1"/>
    <col min="7945" max="7945" width="9.54296875" customWidth="1"/>
    <col min="7958" max="7961" width="10.453125" customWidth="1"/>
    <col min="7962" max="7962" width="10.54296875" customWidth="1"/>
    <col min="7963" max="7963" width="10.453125" customWidth="1"/>
    <col min="7969" max="7969" width="10.54296875" customWidth="1"/>
    <col min="8193" max="8193" width="17" bestFit="1" customWidth="1"/>
    <col min="8194" max="8194" width="9.453125" customWidth="1"/>
    <col min="8195" max="8195" width="16.54296875" customWidth="1"/>
    <col min="8196" max="8196" width="10.54296875" bestFit="1" customWidth="1"/>
    <col min="8197" max="8197" width="9.54296875" customWidth="1"/>
    <col min="8198" max="8198" width="12.54296875" customWidth="1"/>
    <col min="8199" max="8199" width="11.54296875" customWidth="1"/>
    <col min="8200" max="8200" width="3.453125" customWidth="1"/>
    <col min="8201" max="8201" width="9.54296875" customWidth="1"/>
    <col min="8214" max="8217" width="10.453125" customWidth="1"/>
    <col min="8218" max="8218" width="10.54296875" customWidth="1"/>
    <col min="8219" max="8219" width="10.453125" customWidth="1"/>
    <col min="8225" max="8225" width="10.54296875" customWidth="1"/>
    <col min="8449" max="8449" width="17" bestFit="1" customWidth="1"/>
    <col min="8450" max="8450" width="9.453125" customWidth="1"/>
    <col min="8451" max="8451" width="16.54296875" customWidth="1"/>
    <col min="8452" max="8452" width="10.54296875" bestFit="1" customWidth="1"/>
    <col min="8453" max="8453" width="9.54296875" customWidth="1"/>
    <col min="8454" max="8454" width="12.54296875" customWidth="1"/>
    <col min="8455" max="8455" width="11.54296875" customWidth="1"/>
    <col min="8456" max="8456" width="3.453125" customWidth="1"/>
    <col min="8457" max="8457" width="9.54296875" customWidth="1"/>
    <col min="8470" max="8473" width="10.453125" customWidth="1"/>
    <col min="8474" max="8474" width="10.54296875" customWidth="1"/>
    <col min="8475" max="8475" width="10.453125" customWidth="1"/>
    <col min="8481" max="8481" width="10.54296875" customWidth="1"/>
    <col min="8705" max="8705" width="17" bestFit="1" customWidth="1"/>
    <col min="8706" max="8706" width="9.453125" customWidth="1"/>
    <col min="8707" max="8707" width="16.54296875" customWidth="1"/>
    <col min="8708" max="8708" width="10.54296875" bestFit="1" customWidth="1"/>
    <col min="8709" max="8709" width="9.54296875" customWidth="1"/>
    <col min="8710" max="8710" width="12.54296875" customWidth="1"/>
    <col min="8711" max="8711" width="11.54296875" customWidth="1"/>
    <col min="8712" max="8712" width="3.453125" customWidth="1"/>
    <col min="8713" max="8713" width="9.54296875" customWidth="1"/>
    <col min="8726" max="8729" width="10.453125" customWidth="1"/>
    <col min="8730" max="8730" width="10.54296875" customWidth="1"/>
    <col min="8731" max="8731" width="10.453125" customWidth="1"/>
    <col min="8737" max="8737" width="10.54296875" customWidth="1"/>
    <col min="8961" max="8961" width="17" bestFit="1" customWidth="1"/>
    <col min="8962" max="8962" width="9.453125" customWidth="1"/>
    <col min="8963" max="8963" width="16.54296875" customWidth="1"/>
    <col min="8964" max="8964" width="10.54296875" bestFit="1" customWidth="1"/>
    <col min="8965" max="8965" width="9.54296875" customWidth="1"/>
    <col min="8966" max="8966" width="12.54296875" customWidth="1"/>
    <col min="8967" max="8967" width="11.54296875" customWidth="1"/>
    <col min="8968" max="8968" width="3.453125" customWidth="1"/>
    <col min="8969" max="8969" width="9.54296875" customWidth="1"/>
    <col min="8982" max="8985" width="10.453125" customWidth="1"/>
    <col min="8986" max="8986" width="10.54296875" customWidth="1"/>
    <col min="8987" max="8987" width="10.453125" customWidth="1"/>
    <col min="8993" max="8993" width="10.54296875" customWidth="1"/>
    <col min="9217" max="9217" width="17" bestFit="1" customWidth="1"/>
    <col min="9218" max="9218" width="9.453125" customWidth="1"/>
    <col min="9219" max="9219" width="16.54296875" customWidth="1"/>
    <col min="9220" max="9220" width="10.54296875" bestFit="1" customWidth="1"/>
    <col min="9221" max="9221" width="9.54296875" customWidth="1"/>
    <col min="9222" max="9222" width="12.54296875" customWidth="1"/>
    <col min="9223" max="9223" width="11.54296875" customWidth="1"/>
    <col min="9224" max="9224" width="3.453125" customWidth="1"/>
    <col min="9225" max="9225" width="9.54296875" customWidth="1"/>
    <col min="9238" max="9241" width="10.453125" customWidth="1"/>
    <col min="9242" max="9242" width="10.54296875" customWidth="1"/>
    <col min="9243" max="9243" width="10.453125" customWidth="1"/>
    <col min="9249" max="9249" width="10.54296875" customWidth="1"/>
    <col min="9473" max="9473" width="17" bestFit="1" customWidth="1"/>
    <col min="9474" max="9474" width="9.453125" customWidth="1"/>
    <col min="9475" max="9475" width="16.54296875" customWidth="1"/>
    <col min="9476" max="9476" width="10.54296875" bestFit="1" customWidth="1"/>
    <col min="9477" max="9477" width="9.54296875" customWidth="1"/>
    <col min="9478" max="9478" width="12.54296875" customWidth="1"/>
    <col min="9479" max="9479" width="11.54296875" customWidth="1"/>
    <col min="9480" max="9480" width="3.453125" customWidth="1"/>
    <col min="9481" max="9481" width="9.54296875" customWidth="1"/>
    <col min="9494" max="9497" width="10.453125" customWidth="1"/>
    <col min="9498" max="9498" width="10.54296875" customWidth="1"/>
    <col min="9499" max="9499" width="10.453125" customWidth="1"/>
    <col min="9505" max="9505" width="10.54296875" customWidth="1"/>
    <col min="9729" max="9729" width="17" bestFit="1" customWidth="1"/>
    <col min="9730" max="9730" width="9.453125" customWidth="1"/>
    <col min="9731" max="9731" width="16.54296875" customWidth="1"/>
    <col min="9732" max="9732" width="10.54296875" bestFit="1" customWidth="1"/>
    <col min="9733" max="9733" width="9.54296875" customWidth="1"/>
    <col min="9734" max="9734" width="12.54296875" customWidth="1"/>
    <col min="9735" max="9735" width="11.54296875" customWidth="1"/>
    <col min="9736" max="9736" width="3.453125" customWidth="1"/>
    <col min="9737" max="9737" width="9.54296875" customWidth="1"/>
    <col min="9750" max="9753" width="10.453125" customWidth="1"/>
    <col min="9754" max="9754" width="10.54296875" customWidth="1"/>
    <col min="9755" max="9755" width="10.453125" customWidth="1"/>
    <col min="9761" max="9761" width="10.54296875" customWidth="1"/>
    <col min="9985" max="9985" width="17" bestFit="1" customWidth="1"/>
    <col min="9986" max="9986" width="9.453125" customWidth="1"/>
    <col min="9987" max="9987" width="16.54296875" customWidth="1"/>
    <col min="9988" max="9988" width="10.54296875" bestFit="1" customWidth="1"/>
    <col min="9989" max="9989" width="9.54296875" customWidth="1"/>
    <col min="9990" max="9990" width="12.54296875" customWidth="1"/>
    <col min="9991" max="9991" width="11.54296875" customWidth="1"/>
    <col min="9992" max="9992" width="3.453125" customWidth="1"/>
    <col min="9993" max="9993" width="9.54296875" customWidth="1"/>
    <col min="10006" max="10009" width="10.453125" customWidth="1"/>
    <col min="10010" max="10010" width="10.54296875" customWidth="1"/>
    <col min="10011" max="10011" width="10.453125" customWidth="1"/>
    <col min="10017" max="10017" width="10.54296875" customWidth="1"/>
    <col min="10241" max="10241" width="17" bestFit="1" customWidth="1"/>
    <col min="10242" max="10242" width="9.453125" customWidth="1"/>
    <col min="10243" max="10243" width="16.54296875" customWidth="1"/>
    <col min="10244" max="10244" width="10.54296875" bestFit="1" customWidth="1"/>
    <col min="10245" max="10245" width="9.54296875" customWidth="1"/>
    <col min="10246" max="10246" width="12.54296875" customWidth="1"/>
    <col min="10247" max="10247" width="11.54296875" customWidth="1"/>
    <col min="10248" max="10248" width="3.453125" customWidth="1"/>
    <col min="10249" max="10249" width="9.54296875" customWidth="1"/>
    <col min="10262" max="10265" width="10.453125" customWidth="1"/>
    <col min="10266" max="10266" width="10.54296875" customWidth="1"/>
    <col min="10267" max="10267" width="10.453125" customWidth="1"/>
    <col min="10273" max="10273" width="10.54296875" customWidth="1"/>
    <col min="10497" max="10497" width="17" bestFit="1" customWidth="1"/>
    <col min="10498" max="10498" width="9.453125" customWidth="1"/>
    <col min="10499" max="10499" width="16.54296875" customWidth="1"/>
    <col min="10500" max="10500" width="10.54296875" bestFit="1" customWidth="1"/>
    <col min="10501" max="10501" width="9.54296875" customWidth="1"/>
    <col min="10502" max="10502" width="12.54296875" customWidth="1"/>
    <col min="10503" max="10503" width="11.54296875" customWidth="1"/>
    <col min="10504" max="10504" width="3.453125" customWidth="1"/>
    <col min="10505" max="10505" width="9.54296875" customWidth="1"/>
    <col min="10518" max="10521" width="10.453125" customWidth="1"/>
    <col min="10522" max="10522" width="10.54296875" customWidth="1"/>
    <col min="10523" max="10523" width="10.453125" customWidth="1"/>
    <col min="10529" max="10529" width="10.54296875" customWidth="1"/>
    <col min="10753" max="10753" width="17" bestFit="1" customWidth="1"/>
    <col min="10754" max="10754" width="9.453125" customWidth="1"/>
    <col min="10755" max="10755" width="16.54296875" customWidth="1"/>
    <col min="10756" max="10756" width="10.54296875" bestFit="1" customWidth="1"/>
    <col min="10757" max="10757" width="9.54296875" customWidth="1"/>
    <col min="10758" max="10758" width="12.54296875" customWidth="1"/>
    <col min="10759" max="10759" width="11.54296875" customWidth="1"/>
    <col min="10760" max="10760" width="3.453125" customWidth="1"/>
    <col min="10761" max="10761" width="9.54296875" customWidth="1"/>
    <col min="10774" max="10777" width="10.453125" customWidth="1"/>
    <col min="10778" max="10778" width="10.54296875" customWidth="1"/>
    <col min="10779" max="10779" width="10.453125" customWidth="1"/>
    <col min="10785" max="10785" width="10.54296875" customWidth="1"/>
    <col min="11009" max="11009" width="17" bestFit="1" customWidth="1"/>
    <col min="11010" max="11010" width="9.453125" customWidth="1"/>
    <col min="11011" max="11011" width="16.54296875" customWidth="1"/>
    <col min="11012" max="11012" width="10.54296875" bestFit="1" customWidth="1"/>
    <col min="11013" max="11013" width="9.54296875" customWidth="1"/>
    <col min="11014" max="11014" width="12.54296875" customWidth="1"/>
    <col min="11015" max="11015" width="11.54296875" customWidth="1"/>
    <col min="11016" max="11016" width="3.453125" customWidth="1"/>
    <col min="11017" max="11017" width="9.54296875" customWidth="1"/>
    <col min="11030" max="11033" width="10.453125" customWidth="1"/>
    <col min="11034" max="11034" width="10.54296875" customWidth="1"/>
    <col min="11035" max="11035" width="10.453125" customWidth="1"/>
    <col min="11041" max="11041" width="10.54296875" customWidth="1"/>
    <col min="11265" max="11265" width="17" bestFit="1" customWidth="1"/>
    <col min="11266" max="11266" width="9.453125" customWidth="1"/>
    <col min="11267" max="11267" width="16.54296875" customWidth="1"/>
    <col min="11268" max="11268" width="10.54296875" bestFit="1" customWidth="1"/>
    <col min="11269" max="11269" width="9.54296875" customWidth="1"/>
    <col min="11270" max="11270" width="12.54296875" customWidth="1"/>
    <col min="11271" max="11271" width="11.54296875" customWidth="1"/>
    <col min="11272" max="11272" width="3.453125" customWidth="1"/>
    <col min="11273" max="11273" width="9.54296875" customWidth="1"/>
    <col min="11286" max="11289" width="10.453125" customWidth="1"/>
    <col min="11290" max="11290" width="10.54296875" customWidth="1"/>
    <col min="11291" max="11291" width="10.453125" customWidth="1"/>
    <col min="11297" max="11297" width="10.54296875" customWidth="1"/>
    <col min="11521" max="11521" width="17" bestFit="1" customWidth="1"/>
    <col min="11522" max="11522" width="9.453125" customWidth="1"/>
    <col min="11523" max="11523" width="16.54296875" customWidth="1"/>
    <col min="11524" max="11524" width="10.54296875" bestFit="1" customWidth="1"/>
    <col min="11525" max="11525" width="9.54296875" customWidth="1"/>
    <col min="11526" max="11526" width="12.54296875" customWidth="1"/>
    <col min="11527" max="11527" width="11.54296875" customWidth="1"/>
    <col min="11528" max="11528" width="3.453125" customWidth="1"/>
    <col min="11529" max="11529" width="9.54296875" customWidth="1"/>
    <col min="11542" max="11545" width="10.453125" customWidth="1"/>
    <col min="11546" max="11546" width="10.54296875" customWidth="1"/>
    <col min="11547" max="11547" width="10.453125" customWidth="1"/>
    <col min="11553" max="11553" width="10.54296875" customWidth="1"/>
    <col min="11777" max="11777" width="17" bestFit="1" customWidth="1"/>
    <col min="11778" max="11778" width="9.453125" customWidth="1"/>
    <col min="11779" max="11779" width="16.54296875" customWidth="1"/>
    <col min="11780" max="11780" width="10.54296875" bestFit="1" customWidth="1"/>
    <col min="11781" max="11781" width="9.54296875" customWidth="1"/>
    <col min="11782" max="11782" width="12.54296875" customWidth="1"/>
    <col min="11783" max="11783" width="11.54296875" customWidth="1"/>
    <col min="11784" max="11784" width="3.453125" customWidth="1"/>
    <col min="11785" max="11785" width="9.54296875" customWidth="1"/>
    <col min="11798" max="11801" width="10.453125" customWidth="1"/>
    <col min="11802" max="11802" width="10.54296875" customWidth="1"/>
    <col min="11803" max="11803" width="10.453125" customWidth="1"/>
    <col min="11809" max="11809" width="10.54296875" customWidth="1"/>
    <col min="12033" max="12033" width="17" bestFit="1" customWidth="1"/>
    <col min="12034" max="12034" width="9.453125" customWidth="1"/>
    <col min="12035" max="12035" width="16.54296875" customWidth="1"/>
    <col min="12036" max="12036" width="10.54296875" bestFit="1" customWidth="1"/>
    <col min="12037" max="12037" width="9.54296875" customWidth="1"/>
    <col min="12038" max="12038" width="12.54296875" customWidth="1"/>
    <col min="12039" max="12039" width="11.54296875" customWidth="1"/>
    <col min="12040" max="12040" width="3.453125" customWidth="1"/>
    <col min="12041" max="12041" width="9.54296875" customWidth="1"/>
    <col min="12054" max="12057" width="10.453125" customWidth="1"/>
    <col min="12058" max="12058" width="10.54296875" customWidth="1"/>
    <col min="12059" max="12059" width="10.453125" customWidth="1"/>
    <col min="12065" max="12065" width="10.54296875" customWidth="1"/>
    <col min="12289" max="12289" width="17" bestFit="1" customWidth="1"/>
    <col min="12290" max="12290" width="9.453125" customWidth="1"/>
    <col min="12291" max="12291" width="16.54296875" customWidth="1"/>
    <col min="12292" max="12292" width="10.54296875" bestFit="1" customWidth="1"/>
    <col min="12293" max="12293" width="9.54296875" customWidth="1"/>
    <col min="12294" max="12294" width="12.54296875" customWidth="1"/>
    <col min="12295" max="12295" width="11.54296875" customWidth="1"/>
    <col min="12296" max="12296" width="3.453125" customWidth="1"/>
    <col min="12297" max="12297" width="9.54296875" customWidth="1"/>
    <col min="12310" max="12313" width="10.453125" customWidth="1"/>
    <col min="12314" max="12314" width="10.54296875" customWidth="1"/>
    <col min="12315" max="12315" width="10.453125" customWidth="1"/>
    <col min="12321" max="12321" width="10.54296875" customWidth="1"/>
    <col min="12545" max="12545" width="17" bestFit="1" customWidth="1"/>
    <col min="12546" max="12546" width="9.453125" customWidth="1"/>
    <col min="12547" max="12547" width="16.54296875" customWidth="1"/>
    <col min="12548" max="12548" width="10.54296875" bestFit="1" customWidth="1"/>
    <col min="12549" max="12549" width="9.54296875" customWidth="1"/>
    <col min="12550" max="12550" width="12.54296875" customWidth="1"/>
    <col min="12551" max="12551" width="11.54296875" customWidth="1"/>
    <col min="12552" max="12552" width="3.453125" customWidth="1"/>
    <col min="12553" max="12553" width="9.54296875" customWidth="1"/>
    <col min="12566" max="12569" width="10.453125" customWidth="1"/>
    <col min="12570" max="12570" width="10.54296875" customWidth="1"/>
    <col min="12571" max="12571" width="10.453125" customWidth="1"/>
    <col min="12577" max="12577" width="10.54296875" customWidth="1"/>
    <col min="12801" max="12801" width="17" bestFit="1" customWidth="1"/>
    <col min="12802" max="12802" width="9.453125" customWidth="1"/>
    <col min="12803" max="12803" width="16.54296875" customWidth="1"/>
    <col min="12804" max="12804" width="10.54296875" bestFit="1" customWidth="1"/>
    <col min="12805" max="12805" width="9.54296875" customWidth="1"/>
    <col min="12806" max="12806" width="12.54296875" customWidth="1"/>
    <col min="12807" max="12807" width="11.54296875" customWidth="1"/>
    <col min="12808" max="12808" width="3.453125" customWidth="1"/>
    <col min="12809" max="12809" width="9.54296875" customWidth="1"/>
    <col min="12822" max="12825" width="10.453125" customWidth="1"/>
    <col min="12826" max="12826" width="10.54296875" customWidth="1"/>
    <col min="12827" max="12827" width="10.453125" customWidth="1"/>
    <col min="12833" max="12833" width="10.54296875" customWidth="1"/>
    <col min="13057" max="13057" width="17" bestFit="1" customWidth="1"/>
    <col min="13058" max="13058" width="9.453125" customWidth="1"/>
    <col min="13059" max="13059" width="16.54296875" customWidth="1"/>
    <col min="13060" max="13060" width="10.54296875" bestFit="1" customWidth="1"/>
    <col min="13061" max="13061" width="9.54296875" customWidth="1"/>
    <col min="13062" max="13062" width="12.54296875" customWidth="1"/>
    <col min="13063" max="13063" width="11.54296875" customWidth="1"/>
    <col min="13064" max="13064" width="3.453125" customWidth="1"/>
    <col min="13065" max="13065" width="9.54296875" customWidth="1"/>
    <col min="13078" max="13081" width="10.453125" customWidth="1"/>
    <col min="13082" max="13082" width="10.54296875" customWidth="1"/>
    <col min="13083" max="13083" width="10.453125" customWidth="1"/>
    <col min="13089" max="13089" width="10.54296875" customWidth="1"/>
    <col min="13313" max="13313" width="17" bestFit="1" customWidth="1"/>
    <col min="13314" max="13314" width="9.453125" customWidth="1"/>
    <col min="13315" max="13315" width="16.54296875" customWidth="1"/>
    <col min="13316" max="13316" width="10.54296875" bestFit="1" customWidth="1"/>
    <col min="13317" max="13317" width="9.54296875" customWidth="1"/>
    <col min="13318" max="13318" width="12.54296875" customWidth="1"/>
    <col min="13319" max="13319" width="11.54296875" customWidth="1"/>
    <col min="13320" max="13320" width="3.453125" customWidth="1"/>
    <col min="13321" max="13321" width="9.54296875" customWidth="1"/>
    <col min="13334" max="13337" width="10.453125" customWidth="1"/>
    <col min="13338" max="13338" width="10.54296875" customWidth="1"/>
    <col min="13339" max="13339" width="10.453125" customWidth="1"/>
    <col min="13345" max="13345" width="10.54296875" customWidth="1"/>
    <col min="13569" max="13569" width="17" bestFit="1" customWidth="1"/>
    <col min="13570" max="13570" width="9.453125" customWidth="1"/>
    <col min="13571" max="13571" width="16.54296875" customWidth="1"/>
    <col min="13572" max="13572" width="10.54296875" bestFit="1" customWidth="1"/>
    <col min="13573" max="13573" width="9.54296875" customWidth="1"/>
    <col min="13574" max="13574" width="12.54296875" customWidth="1"/>
    <col min="13575" max="13575" width="11.54296875" customWidth="1"/>
    <col min="13576" max="13576" width="3.453125" customWidth="1"/>
    <col min="13577" max="13577" width="9.54296875" customWidth="1"/>
    <col min="13590" max="13593" width="10.453125" customWidth="1"/>
    <col min="13594" max="13594" width="10.54296875" customWidth="1"/>
    <col min="13595" max="13595" width="10.453125" customWidth="1"/>
    <col min="13601" max="13601" width="10.54296875" customWidth="1"/>
    <col min="13825" max="13825" width="17" bestFit="1" customWidth="1"/>
    <col min="13826" max="13826" width="9.453125" customWidth="1"/>
    <col min="13827" max="13827" width="16.54296875" customWidth="1"/>
    <col min="13828" max="13828" width="10.54296875" bestFit="1" customWidth="1"/>
    <col min="13829" max="13829" width="9.54296875" customWidth="1"/>
    <col min="13830" max="13830" width="12.54296875" customWidth="1"/>
    <col min="13831" max="13831" width="11.54296875" customWidth="1"/>
    <col min="13832" max="13832" width="3.453125" customWidth="1"/>
    <col min="13833" max="13833" width="9.54296875" customWidth="1"/>
    <col min="13846" max="13849" width="10.453125" customWidth="1"/>
    <col min="13850" max="13850" width="10.54296875" customWidth="1"/>
    <col min="13851" max="13851" width="10.453125" customWidth="1"/>
    <col min="13857" max="13857" width="10.54296875" customWidth="1"/>
    <col min="14081" max="14081" width="17" bestFit="1" customWidth="1"/>
    <col min="14082" max="14082" width="9.453125" customWidth="1"/>
    <col min="14083" max="14083" width="16.54296875" customWidth="1"/>
    <col min="14084" max="14084" width="10.54296875" bestFit="1" customWidth="1"/>
    <col min="14085" max="14085" width="9.54296875" customWidth="1"/>
    <col min="14086" max="14086" width="12.54296875" customWidth="1"/>
    <col min="14087" max="14087" width="11.54296875" customWidth="1"/>
    <col min="14088" max="14088" width="3.453125" customWidth="1"/>
    <col min="14089" max="14089" width="9.54296875" customWidth="1"/>
    <col min="14102" max="14105" width="10.453125" customWidth="1"/>
    <col min="14106" max="14106" width="10.54296875" customWidth="1"/>
    <col min="14107" max="14107" width="10.453125" customWidth="1"/>
    <col min="14113" max="14113" width="10.54296875" customWidth="1"/>
    <col min="14337" max="14337" width="17" bestFit="1" customWidth="1"/>
    <col min="14338" max="14338" width="9.453125" customWidth="1"/>
    <col min="14339" max="14339" width="16.54296875" customWidth="1"/>
    <col min="14340" max="14340" width="10.54296875" bestFit="1" customWidth="1"/>
    <col min="14341" max="14341" width="9.54296875" customWidth="1"/>
    <col min="14342" max="14342" width="12.54296875" customWidth="1"/>
    <col min="14343" max="14343" width="11.54296875" customWidth="1"/>
    <col min="14344" max="14344" width="3.453125" customWidth="1"/>
    <col min="14345" max="14345" width="9.54296875" customWidth="1"/>
    <col min="14358" max="14361" width="10.453125" customWidth="1"/>
    <col min="14362" max="14362" width="10.54296875" customWidth="1"/>
    <col min="14363" max="14363" width="10.453125" customWidth="1"/>
    <col min="14369" max="14369" width="10.54296875" customWidth="1"/>
    <col min="14593" max="14593" width="17" bestFit="1" customWidth="1"/>
    <col min="14594" max="14594" width="9.453125" customWidth="1"/>
    <col min="14595" max="14595" width="16.54296875" customWidth="1"/>
    <col min="14596" max="14596" width="10.54296875" bestFit="1" customWidth="1"/>
    <col min="14597" max="14597" width="9.54296875" customWidth="1"/>
    <col min="14598" max="14598" width="12.54296875" customWidth="1"/>
    <col min="14599" max="14599" width="11.54296875" customWidth="1"/>
    <col min="14600" max="14600" width="3.453125" customWidth="1"/>
    <col min="14601" max="14601" width="9.54296875" customWidth="1"/>
    <col min="14614" max="14617" width="10.453125" customWidth="1"/>
    <col min="14618" max="14618" width="10.54296875" customWidth="1"/>
    <col min="14619" max="14619" width="10.453125" customWidth="1"/>
    <col min="14625" max="14625" width="10.54296875" customWidth="1"/>
    <col min="14849" max="14849" width="17" bestFit="1" customWidth="1"/>
    <col min="14850" max="14850" width="9.453125" customWidth="1"/>
    <col min="14851" max="14851" width="16.54296875" customWidth="1"/>
    <col min="14852" max="14852" width="10.54296875" bestFit="1" customWidth="1"/>
    <col min="14853" max="14853" width="9.54296875" customWidth="1"/>
    <col min="14854" max="14854" width="12.54296875" customWidth="1"/>
    <col min="14855" max="14855" width="11.54296875" customWidth="1"/>
    <col min="14856" max="14856" width="3.453125" customWidth="1"/>
    <col min="14857" max="14857" width="9.54296875" customWidth="1"/>
    <col min="14870" max="14873" width="10.453125" customWidth="1"/>
    <col min="14874" max="14874" width="10.54296875" customWidth="1"/>
    <col min="14875" max="14875" width="10.453125" customWidth="1"/>
    <col min="14881" max="14881" width="10.54296875" customWidth="1"/>
    <col min="15105" max="15105" width="17" bestFit="1" customWidth="1"/>
    <col min="15106" max="15106" width="9.453125" customWidth="1"/>
    <col min="15107" max="15107" width="16.54296875" customWidth="1"/>
    <col min="15108" max="15108" width="10.54296875" bestFit="1" customWidth="1"/>
    <col min="15109" max="15109" width="9.54296875" customWidth="1"/>
    <col min="15110" max="15110" width="12.54296875" customWidth="1"/>
    <col min="15111" max="15111" width="11.54296875" customWidth="1"/>
    <col min="15112" max="15112" width="3.453125" customWidth="1"/>
    <col min="15113" max="15113" width="9.54296875" customWidth="1"/>
    <col min="15126" max="15129" width="10.453125" customWidth="1"/>
    <col min="15130" max="15130" width="10.54296875" customWidth="1"/>
    <col min="15131" max="15131" width="10.453125" customWidth="1"/>
    <col min="15137" max="15137" width="10.54296875" customWidth="1"/>
    <col min="15361" max="15361" width="17" bestFit="1" customWidth="1"/>
    <col min="15362" max="15362" width="9.453125" customWidth="1"/>
    <col min="15363" max="15363" width="16.54296875" customWidth="1"/>
    <col min="15364" max="15364" width="10.54296875" bestFit="1" customWidth="1"/>
    <col min="15365" max="15365" width="9.54296875" customWidth="1"/>
    <col min="15366" max="15366" width="12.54296875" customWidth="1"/>
    <col min="15367" max="15367" width="11.54296875" customWidth="1"/>
    <col min="15368" max="15368" width="3.453125" customWidth="1"/>
    <col min="15369" max="15369" width="9.54296875" customWidth="1"/>
    <col min="15382" max="15385" width="10.453125" customWidth="1"/>
    <col min="15386" max="15386" width="10.54296875" customWidth="1"/>
    <col min="15387" max="15387" width="10.453125" customWidth="1"/>
    <col min="15393" max="15393" width="10.54296875" customWidth="1"/>
    <col min="15617" max="15617" width="17" bestFit="1" customWidth="1"/>
    <col min="15618" max="15618" width="9.453125" customWidth="1"/>
    <col min="15619" max="15619" width="16.54296875" customWidth="1"/>
    <col min="15620" max="15620" width="10.54296875" bestFit="1" customWidth="1"/>
    <col min="15621" max="15621" width="9.54296875" customWidth="1"/>
    <col min="15622" max="15622" width="12.54296875" customWidth="1"/>
    <col min="15623" max="15623" width="11.54296875" customWidth="1"/>
    <col min="15624" max="15624" width="3.453125" customWidth="1"/>
    <col min="15625" max="15625" width="9.54296875" customWidth="1"/>
    <col min="15638" max="15641" width="10.453125" customWidth="1"/>
    <col min="15642" max="15642" width="10.54296875" customWidth="1"/>
    <col min="15643" max="15643" width="10.453125" customWidth="1"/>
    <col min="15649" max="15649" width="10.54296875" customWidth="1"/>
    <col min="15873" max="15873" width="17" bestFit="1" customWidth="1"/>
    <col min="15874" max="15874" width="9.453125" customWidth="1"/>
    <col min="15875" max="15875" width="16.54296875" customWidth="1"/>
    <col min="15876" max="15876" width="10.54296875" bestFit="1" customWidth="1"/>
    <col min="15877" max="15877" width="9.54296875" customWidth="1"/>
    <col min="15878" max="15878" width="12.54296875" customWidth="1"/>
    <col min="15879" max="15879" width="11.54296875" customWidth="1"/>
    <col min="15880" max="15880" width="3.453125" customWidth="1"/>
    <col min="15881" max="15881" width="9.54296875" customWidth="1"/>
    <col min="15894" max="15897" width="10.453125" customWidth="1"/>
    <col min="15898" max="15898" width="10.54296875" customWidth="1"/>
    <col min="15899" max="15899" width="10.453125" customWidth="1"/>
    <col min="15905" max="15905" width="10.54296875" customWidth="1"/>
    <col min="16129" max="16129" width="17" bestFit="1" customWidth="1"/>
    <col min="16130" max="16130" width="9.453125" customWidth="1"/>
    <col min="16131" max="16131" width="16.54296875" customWidth="1"/>
    <col min="16132" max="16132" width="10.54296875" bestFit="1" customWidth="1"/>
    <col min="16133" max="16133" width="9.54296875" customWidth="1"/>
    <col min="16134" max="16134" width="12.54296875" customWidth="1"/>
    <col min="16135" max="16135" width="11.54296875" customWidth="1"/>
    <col min="16136" max="16136" width="3.453125" customWidth="1"/>
    <col min="16137" max="16137" width="9.54296875" customWidth="1"/>
    <col min="16150" max="16153" width="10.453125" customWidth="1"/>
    <col min="16154" max="16154" width="10.54296875" customWidth="1"/>
    <col min="16155" max="16155" width="10.453125" customWidth="1"/>
    <col min="16161" max="16161" width="10.54296875" customWidth="1"/>
  </cols>
  <sheetData>
    <row r="1" spans="1:36" ht="99.75" customHeight="1" x14ac:dyDescent="0.35">
      <c r="A1" s="742" t="s">
        <v>349</v>
      </c>
      <c r="B1" s="743"/>
      <c r="C1" s="743"/>
      <c r="D1" s="34" t="s">
        <v>350</v>
      </c>
      <c r="E1" s="34" t="s">
        <v>351</v>
      </c>
      <c r="F1" s="34" t="s">
        <v>352</v>
      </c>
      <c r="G1" s="34" t="s">
        <v>353</v>
      </c>
      <c r="H1" s="34"/>
      <c r="I1" s="34" t="s">
        <v>354</v>
      </c>
      <c r="J1" s="34" t="s">
        <v>355</v>
      </c>
      <c r="K1" s="34" t="s">
        <v>356</v>
      </c>
      <c r="L1" s="34" t="s">
        <v>357</v>
      </c>
      <c r="M1" s="34" t="s">
        <v>358</v>
      </c>
      <c r="N1" s="34" t="s">
        <v>359</v>
      </c>
      <c r="O1" s="34" t="s">
        <v>360</v>
      </c>
      <c r="P1" s="34" t="s">
        <v>361</v>
      </c>
      <c r="Q1" s="34" t="s">
        <v>362</v>
      </c>
      <c r="R1" s="34" t="s">
        <v>363</v>
      </c>
      <c r="S1" s="34" t="s">
        <v>364</v>
      </c>
      <c r="T1" s="34" t="s">
        <v>365</v>
      </c>
      <c r="U1" s="34" t="s">
        <v>366</v>
      </c>
      <c r="V1" s="34" t="s">
        <v>367</v>
      </c>
      <c r="W1" s="34" t="s">
        <v>368</v>
      </c>
      <c r="X1" s="34" t="s">
        <v>369</v>
      </c>
      <c r="Y1" s="34" t="s">
        <v>370</v>
      </c>
      <c r="Z1" s="34" t="s">
        <v>371</v>
      </c>
      <c r="AA1" s="34" t="s">
        <v>372</v>
      </c>
      <c r="AB1" s="34" t="s">
        <v>373</v>
      </c>
      <c r="AC1" s="34" t="s">
        <v>374</v>
      </c>
      <c r="AD1" s="34" t="s">
        <v>375</v>
      </c>
      <c r="AE1" s="34" t="s">
        <v>376</v>
      </c>
      <c r="AF1" s="34" t="s">
        <v>377</v>
      </c>
      <c r="AG1" s="34" t="s">
        <v>378</v>
      </c>
      <c r="AH1" s="34" t="s">
        <v>379</v>
      </c>
    </row>
    <row r="2" spans="1:36" x14ac:dyDescent="0.35">
      <c r="A2" t="s">
        <v>380</v>
      </c>
      <c r="B2" s="35">
        <f>INPUT!B4</f>
        <v>-13.19</v>
      </c>
      <c r="D2" s="36">
        <f>DATEVALUE("1/1/"&amp;$B$6)</f>
        <v>44197</v>
      </c>
      <c r="E2" s="37">
        <f>$B$5</f>
        <v>0.5</v>
      </c>
      <c r="F2" s="33">
        <f>D2+2415018.5+E2-$B$4/24</f>
        <v>2459215.9166666665</v>
      </c>
      <c r="G2" s="38">
        <f>(F2-2451545)/36525</f>
        <v>0.21001825233857663</v>
      </c>
      <c r="I2">
        <f>MOD(280.46646+G2*(36000.76983 + G2*0.0003032),360)</f>
        <v>281.28523591340036</v>
      </c>
      <c r="J2">
        <f>357.52911+G2*(35999.05029 - 0.0001537*G2)</f>
        <v>7917.9867309749816</v>
      </c>
      <c r="K2">
        <f>0.016708634-G2*(0.000042037+0.0000001267*G2)</f>
        <v>1.6699799874285121E-2</v>
      </c>
      <c r="L2">
        <f>SIN(RADIANS(J2))*(1.914602-G2*(0.004817+0.000014*G2))+SIN(RADIANS(2*J2))*(0.019993-0.000101*G2)+SIN(RADIANS(3*J2))*0.000289</f>
        <v>-6.8659008974229163E-2</v>
      </c>
      <c r="M2">
        <f>I2+L2</f>
        <v>281.21657690442612</v>
      </c>
      <c r="N2">
        <f>J2+L2</f>
        <v>7917.9180719660071</v>
      </c>
      <c r="O2">
        <f>(1.000001018*(1-K2*K2))/(1+K2*COS(RADIANS(N2)))</f>
        <v>0.98331186262228698</v>
      </c>
      <c r="P2">
        <f>M2-0.00569-0.00478*SIN(RADIANS(125.04-1934.136*G2))</f>
        <v>281.20619735413203</v>
      </c>
      <c r="Q2">
        <f>23+(26+((21.448-G2*(46.815+G2*(0.00059-G2*0.001813))))/60)/60</f>
        <v>23.436559996191061</v>
      </c>
      <c r="R2">
        <f>Q2+0.00256*COS(RADIANS(125.04-1934.136*G2))</f>
        <v>23.437055652143162</v>
      </c>
      <c r="S2">
        <f>DEGREES(ATAN2(COS(RADIANS(P2)),COS(RADIANS(R2))*SIN(RADIANS(P2))))</f>
        <v>-77.815050406799287</v>
      </c>
      <c r="T2">
        <f>DEGREES(ASIN(SIN(RADIANS(R2))*SIN(RADIANS(P2))))</f>
        <v>-22.964335840325788</v>
      </c>
      <c r="U2">
        <f>TAN(RADIANS(R2/2))*TAN(RADIANS(R2/2))</f>
        <v>4.3026087605911395E-2</v>
      </c>
      <c r="V2">
        <f>4*DEGREES(U2*SIN(2*RADIANS(I2))-2*K2*SIN(RADIANS(J2))+4*K2*U2*SIN(RADIANS(J2))*COS(2*RADIANS(I2))-0.5*U2*U2*SIN(4*RADIANS(I2))-1.25*K2*K2*SIN(2*RADIANS(J2)))</f>
        <v>-3.6392670020046904</v>
      </c>
      <c r="W2">
        <f>DEGREES(ACOS(COS(RADIANS(90.833))/(COS(RADIANS($B$2))*COS(RADIANS(T2)))-TAN(RADIANS($B$2))*TAN(RADIANS(T2))))</f>
        <v>96.634002273943864</v>
      </c>
      <c r="X2" s="37">
        <f>(720-4*$B$3-V2+$B$4*60)/1440</f>
        <v>0.47880504652916994</v>
      </c>
      <c r="Y2" s="43">
        <f>(X2*1440-W2*4)/1440</f>
        <v>0.21037726243488142</v>
      </c>
      <c r="Z2">
        <f>(X2*1440+W2*4)/1440</f>
        <v>0.74723283062345836</v>
      </c>
      <c r="AA2">
        <f>8*W2</f>
        <v>773.07201819155091</v>
      </c>
      <c r="AB2">
        <f>MOD(E2*1440+V2+4*$B$3-60*$B$4,1440)</f>
        <v>750.52073299799531</v>
      </c>
      <c r="AC2">
        <f>IF(AB2/4&lt;0,AB2/4+180,AB2/4-180)</f>
        <v>7.6301832494988275</v>
      </c>
      <c r="AD2">
        <f t="shared" ref="AD2:AD65" si="0">DEGREES(ACOS(SIN(RADIANS($B$2))*SIN(RADIANS(T2))+COS(RADIANS($B$2))*COS(RADIANS(T2))*COS(RADIANS(AC2))))</f>
        <v>12.164520860575381</v>
      </c>
      <c r="AE2">
        <f>90-AD2</f>
        <v>77.835479139424621</v>
      </c>
      <c r="AF2">
        <f>IF(AE2&gt;85,0,IF(AE2&gt;5,58.1/TAN(RADIANS(AE2))-0.07/POWER(TAN(RADIANS(AE2)),3)+0.000086/POWER(TAN(RADIANS(AE2)),5),IF(AE2&gt;-0.575,1735+AE2*(-518.2+AE2*(103.4+AE2*(-12.79+AE2*0.711))),-20.772/TAN(RADIANS(AE2)))))/3600</f>
        <v>3.4786971297337357E-3</v>
      </c>
      <c r="AG2">
        <f>AE2+AF2</f>
        <v>77.838957836554357</v>
      </c>
      <c r="AH2">
        <f t="shared" ref="AH2:AH65" si="1">IF(AC2&gt;0,MOD(DEGREES(ACOS(((SIN(RADIANS($B$2))*COS(RADIANS(AD2)))-SIN(RADIANS(T2)))/(COS(RADIANS($B$2))*SIN(RADIANS(AD2)))))+180,360),MOD(540-DEGREES(ACOS(((SIN(RADIANS($B$2))*COS(RADIANS(AD2)))-SIN(RADIANS(T2)))/(COS(RADIANS($B$2))*SIN(RADIANS(AD2))))),360))</f>
        <v>215.46330889363662</v>
      </c>
      <c r="AI2" s="39"/>
    </row>
    <row r="3" spans="1:36" x14ac:dyDescent="0.35">
      <c r="A3" t="s">
        <v>381</v>
      </c>
      <c r="B3" s="35">
        <f>INPUT!B5</f>
        <v>38.54</v>
      </c>
      <c r="D3" s="36">
        <f>D2+1</f>
        <v>44198</v>
      </c>
      <c r="E3" s="37">
        <f t="shared" ref="E3:E66" si="2">$B$5</f>
        <v>0.5</v>
      </c>
      <c r="F3" s="33">
        <f t="shared" ref="F3:F66" si="3">D3+2415018.5+E3-$B$4/24</f>
        <v>2459216.9166666665</v>
      </c>
      <c r="G3" s="38">
        <f t="shared" ref="G3:G66" si="4">(F3-2451545)/36525</f>
        <v>0.21004563084644795</v>
      </c>
      <c r="I3">
        <f t="shared" ref="I3:I66" si="5">MOD(280.46646+G3*(36000.76983 + G3*0.0003032),360)</f>
        <v>282.27088327705223</v>
      </c>
      <c r="J3">
        <f t="shared" ref="J3:J66" si="6">357.52911+G3*(35999.05029 - 0.0001537*G3)</f>
        <v>7918.9723312549395</v>
      </c>
      <c r="K3">
        <f t="shared" ref="K3:K66" si="7">0.016708634-G3*(0.000042037+0.0000001267*G3)</f>
        <v>1.6699798721917646E-2</v>
      </c>
      <c r="L3">
        <f t="shared" ref="L3:L66" si="8">SIN(RADIANS(J3))*(1.914602-G3*(0.004817+0.000014*G3))+SIN(RADIANS(2*J3))*(0.019993-0.000101*G3)+SIN(RADIANS(3*J3))*0.000289</f>
        <v>-3.5052517083825722E-2</v>
      </c>
      <c r="M3">
        <f t="shared" ref="M3:M66" si="9">I3+L3</f>
        <v>282.23583075996839</v>
      </c>
      <c r="N3">
        <f t="shared" ref="N3:N66" si="10">J3+L3</f>
        <v>7918.9372787378561</v>
      </c>
      <c r="O3">
        <f t="shared" ref="O3:O66" si="11">(1.000001018*(1-K3*K3))/(1+K3*COS(RADIANS(N3)))</f>
        <v>0.98330398043813794</v>
      </c>
      <c r="P3">
        <f t="shared" ref="P3:P66" si="12">M3-0.00569-0.00478*SIN(RADIANS(125.04-1934.136*G3))</f>
        <v>282.22545206702415</v>
      </c>
      <c r="Q3">
        <f t="shared" ref="Q3:Q66" si="13">23+(26+((21.448-G3*(46.815+G3*(0.00059-G3*0.001813))))/60)/60</f>
        <v>23.436559640156322</v>
      </c>
      <c r="R3">
        <f t="shared" ref="R3:R66" si="14">Q3+0.00256*COS(RADIANS(125.04-1934.136*G3))</f>
        <v>23.43705761712236</v>
      </c>
      <c r="S3">
        <f t="shared" ref="S3:S66" si="15">DEGREES(ATAN2(COS(RADIANS(P3)),COS(RADIANS(R3))*SIN(RADIANS(P3))))</f>
        <v>-76.712689718163247</v>
      </c>
      <c r="T3">
        <f t="shared" ref="T3:T66" si="16">DEGREES(ASIN(SIN(RADIANS(R3))*SIN(RADIANS(P3))))</f>
        <v>-22.874963330745071</v>
      </c>
      <c r="U3">
        <f t="shared" ref="U3:U66" si="17">TAN(RADIANS(R3/2))*TAN(RADIANS(R3/2))</f>
        <v>4.3026095025783924E-2</v>
      </c>
      <c r="V3">
        <f t="shared" ref="V3:V66" si="18">4*DEGREES(U3*SIN(2*RADIANS(I3))-2*K3*SIN(RADIANS(J3))+4*K3*U3*SIN(RADIANS(J3))*COS(2*RADIANS(I3))-0.5*U3*U3*SIN(4*RADIANS(I3))-1.25*K3*K3*SIN(2*RADIANS(J3)))</f>
        <v>-4.1051747462282417</v>
      </c>
      <c r="W3">
        <f t="shared" ref="W3:W66" si="19">DEGREES(ACOS(COS(RADIANS(90.833))/(COS(RADIANS($B$2))*COS(RADIANS(T3)))-TAN(RADIANS($B$2))*TAN(RADIANS(T3))))</f>
        <v>96.608529448255112</v>
      </c>
      <c r="X3" s="37">
        <f t="shared" ref="X3:X66" si="20">(720-4*$B$3-V3+$B$4*60)/1440</f>
        <v>0.47912859357376963</v>
      </c>
      <c r="Y3" s="37">
        <f t="shared" ref="Y3:Y66" si="21">(X3*1440-W3*4)/1440</f>
        <v>0.21077156732861657</v>
      </c>
      <c r="Z3" s="37">
        <f t="shared" ref="Z3:Z66" si="22">(X3*1440+W3*4)/1440</f>
        <v>0.74748561981892281</v>
      </c>
      <c r="AA3">
        <f t="shared" ref="AA3:AA66" si="23">8*W3</f>
        <v>772.8682355860409</v>
      </c>
      <c r="AB3">
        <f t="shared" ref="AB3:AB66" si="24">MOD(E3*1440+V3+4*$B$3-60*$B$4,1440)</f>
        <v>750.0548252537717</v>
      </c>
      <c r="AC3">
        <f t="shared" ref="AC3:AC66" si="25">IF(AB3/4&lt;0,AB3/4+180,AB3/4-180)</f>
        <v>7.5137063134429241</v>
      </c>
      <c r="AD3">
        <f t="shared" si="0"/>
        <v>12.028175490796851</v>
      </c>
      <c r="AE3">
        <f t="shared" ref="AE3:AE66" si="26">90-AD3</f>
        <v>77.971824509203145</v>
      </c>
      <c r="AF3">
        <f t="shared" ref="AF3:AF66" si="27">IF(AE3&gt;85,0,IF(AE3&gt;5,58.1/TAN(RADIANS(AE3))-0.07/POWER(TAN(RADIANS(AE3)),3)+0.000086/POWER(TAN(RADIANS(AE3)),5),IF(AE3&gt;-0.575,1735+AE3*(-518.2+AE3*(103.4+AE3*(-12.79+AE3*0.711))),-20.772/TAN(RADIANS(AE3)))))/3600</f>
        <v>3.4385344681681735E-3</v>
      </c>
      <c r="AG3">
        <f t="shared" ref="AG3:AG66" si="28">AE3+AF3</f>
        <v>77.975263043671319</v>
      </c>
      <c r="AH3">
        <f t="shared" si="1"/>
        <v>215.31961827739281</v>
      </c>
    </row>
    <row r="4" spans="1:36" x14ac:dyDescent="0.35">
      <c r="A4" t="s">
        <v>382</v>
      </c>
      <c r="B4" s="35">
        <f>INPUT!B6</f>
        <v>2</v>
      </c>
      <c r="D4" s="36">
        <f t="shared" ref="D4:D67" si="29">D3+1</f>
        <v>44199</v>
      </c>
      <c r="E4" s="37">
        <f t="shared" si="2"/>
        <v>0.5</v>
      </c>
      <c r="F4" s="33">
        <f t="shared" si="3"/>
        <v>2459217.9166666665</v>
      </c>
      <c r="G4" s="38">
        <f t="shared" si="4"/>
        <v>0.21007300935431927</v>
      </c>
      <c r="I4">
        <f t="shared" si="5"/>
        <v>283.25653064070229</v>
      </c>
      <c r="J4">
        <f t="shared" si="6"/>
        <v>7919.9579315348965</v>
      </c>
      <c r="K4">
        <f t="shared" si="7"/>
        <v>1.6699797569549979E-2</v>
      </c>
      <c r="L4">
        <f t="shared" si="8"/>
        <v>-1.4349853010571564E-3</v>
      </c>
      <c r="M4">
        <f t="shared" si="9"/>
        <v>283.25509565540125</v>
      </c>
      <c r="N4">
        <f t="shared" si="10"/>
        <v>7919.9564965495956</v>
      </c>
      <c r="O4">
        <f t="shared" si="11"/>
        <v>0.98330120808567245</v>
      </c>
      <c r="P4">
        <f t="shared" si="12"/>
        <v>283.24471782381187</v>
      </c>
      <c r="Q4">
        <f t="shared" si="13"/>
        <v>23.436559284121582</v>
      </c>
      <c r="R4">
        <f t="shared" si="14"/>
        <v>23.437059581676195</v>
      </c>
      <c r="S4">
        <f t="shared" si="15"/>
        <v>-75.611828487758984</v>
      </c>
      <c r="T4">
        <f t="shared" si="16"/>
        <v>-22.778004055729102</v>
      </c>
      <c r="U4">
        <f t="shared" si="17"/>
        <v>4.3026102444050959E-2</v>
      </c>
      <c r="V4">
        <f t="shared" si="18"/>
        <v>-4.5652121768858978</v>
      </c>
      <c r="W4">
        <f t="shared" si="19"/>
        <v>96.580936190596475</v>
      </c>
      <c r="X4" s="37">
        <f t="shared" si="20"/>
        <v>0.47944806401172635</v>
      </c>
      <c r="Y4" s="37">
        <f t="shared" si="21"/>
        <v>0.21116768570451391</v>
      </c>
      <c r="Z4" s="37">
        <f t="shared" si="22"/>
        <v>0.74772844231893887</v>
      </c>
      <c r="AA4">
        <f t="shared" si="23"/>
        <v>772.6474895247718</v>
      </c>
      <c r="AB4">
        <f t="shared" si="24"/>
        <v>749.59478782311407</v>
      </c>
      <c r="AC4">
        <f t="shared" si="25"/>
        <v>7.3986969557785187</v>
      </c>
      <c r="AD4">
        <f t="shared" si="0"/>
        <v>11.886689314591829</v>
      </c>
      <c r="AE4">
        <f t="shared" si="26"/>
        <v>78.113310685408166</v>
      </c>
      <c r="AF4">
        <f t="shared" si="27"/>
        <v>3.3969003709896058E-3</v>
      </c>
      <c r="AG4">
        <f t="shared" si="28"/>
        <v>78.116707585779153</v>
      </c>
      <c r="AH4">
        <f t="shared" si="1"/>
        <v>215.19950824689045</v>
      </c>
    </row>
    <row r="5" spans="1:36" x14ac:dyDescent="0.35">
      <c r="A5" t="s">
        <v>383</v>
      </c>
      <c r="B5" s="40">
        <v>0.5</v>
      </c>
      <c r="D5" s="36">
        <f t="shared" si="29"/>
        <v>44200</v>
      </c>
      <c r="E5" s="37">
        <f t="shared" si="2"/>
        <v>0.5</v>
      </c>
      <c r="F5" s="33">
        <f t="shared" si="3"/>
        <v>2459218.9166666665</v>
      </c>
      <c r="G5" s="38">
        <f t="shared" si="4"/>
        <v>0.2101003878621906</v>
      </c>
      <c r="I5">
        <f t="shared" si="5"/>
        <v>284.24217800435508</v>
      </c>
      <c r="J5">
        <f t="shared" si="6"/>
        <v>7920.9435318148526</v>
      </c>
      <c r="K5">
        <f t="shared" si="7"/>
        <v>1.6699796417182122E-2</v>
      </c>
      <c r="L5">
        <f t="shared" si="8"/>
        <v>3.21829939000857E-2</v>
      </c>
      <c r="M5">
        <f t="shared" si="9"/>
        <v>284.27436099825519</v>
      </c>
      <c r="N5">
        <f t="shared" si="10"/>
        <v>7920.9757148087529</v>
      </c>
      <c r="O5">
        <f t="shared" si="11"/>
        <v>0.98330354647021712</v>
      </c>
      <c r="P5">
        <f t="shared" si="12"/>
        <v>284.26398403202489</v>
      </c>
      <c r="Q5">
        <f t="shared" si="13"/>
        <v>23.436558928086843</v>
      </c>
      <c r="R5">
        <f t="shared" si="14"/>
        <v>23.437061545802688</v>
      </c>
      <c r="S5">
        <f t="shared" si="15"/>
        <v>-74.512590836955681</v>
      </c>
      <c r="T5">
        <f t="shared" si="16"/>
        <v>-22.673505454287589</v>
      </c>
      <c r="U5">
        <f t="shared" si="17"/>
        <v>4.3026109860705014E-2</v>
      </c>
      <c r="V5">
        <f t="shared" si="18"/>
        <v>-5.0188917993123683</v>
      </c>
      <c r="W5">
        <f t="shared" si="19"/>
        <v>96.551245920334893</v>
      </c>
      <c r="X5" s="37">
        <f t="shared" si="20"/>
        <v>0.47976311930507803</v>
      </c>
      <c r="Y5" s="37">
        <f t="shared" si="21"/>
        <v>0.21156521397081443</v>
      </c>
      <c r="Z5" s="37">
        <f t="shared" si="22"/>
        <v>0.74796102463934155</v>
      </c>
      <c r="AA5">
        <f t="shared" si="23"/>
        <v>772.40996736267914</v>
      </c>
      <c r="AB5">
        <f t="shared" si="24"/>
        <v>749.14110820068765</v>
      </c>
      <c r="AC5">
        <f t="shared" si="25"/>
        <v>7.2852770501719135</v>
      </c>
      <c r="AD5">
        <f t="shared" si="0"/>
        <v>11.740124828664849</v>
      </c>
      <c r="AE5">
        <f t="shared" si="26"/>
        <v>78.259875171335153</v>
      </c>
      <c r="AF5">
        <f t="shared" si="27"/>
        <v>3.3538173536808422E-3</v>
      </c>
      <c r="AG5">
        <f t="shared" si="28"/>
        <v>78.263228988688837</v>
      </c>
      <c r="AH5">
        <f t="shared" si="1"/>
        <v>215.10391329054613</v>
      </c>
    </row>
    <row r="6" spans="1:36" x14ac:dyDescent="0.35">
      <c r="A6" t="s">
        <v>384</v>
      </c>
      <c r="B6" s="35">
        <v>2021</v>
      </c>
      <c r="D6" s="36">
        <f t="shared" si="29"/>
        <v>44201</v>
      </c>
      <c r="E6" s="37">
        <f t="shared" si="2"/>
        <v>0.5</v>
      </c>
      <c r="F6" s="33">
        <f t="shared" si="3"/>
        <v>2459219.9166666665</v>
      </c>
      <c r="G6" s="38">
        <f t="shared" si="4"/>
        <v>0.21012776637006192</v>
      </c>
      <c r="I6">
        <f t="shared" si="5"/>
        <v>285.22782536800787</v>
      </c>
      <c r="J6">
        <f t="shared" si="6"/>
        <v>7921.9291320948096</v>
      </c>
      <c r="K6">
        <f t="shared" si="7"/>
        <v>1.6699795264814073E-2</v>
      </c>
      <c r="L6">
        <f t="shared" si="8"/>
        <v>6.5790827880305033E-2</v>
      </c>
      <c r="M6">
        <f t="shared" si="9"/>
        <v>285.29361619588815</v>
      </c>
      <c r="N6">
        <f t="shared" si="10"/>
        <v>7921.9949229226895</v>
      </c>
      <c r="O6">
        <f t="shared" si="11"/>
        <v>0.98331099482683693</v>
      </c>
      <c r="P6">
        <f t="shared" si="12"/>
        <v>285.28324009902047</v>
      </c>
      <c r="Q6">
        <f t="shared" si="13"/>
        <v>23.436558572052103</v>
      </c>
      <c r="R6">
        <f t="shared" si="14"/>
        <v>23.437063509499854</v>
      </c>
      <c r="S6">
        <f t="shared" si="15"/>
        <v>-73.415097759582409</v>
      </c>
      <c r="T6">
        <f t="shared" si="16"/>
        <v>-22.56151865497192</v>
      </c>
      <c r="U6">
        <f t="shared" si="17"/>
        <v>4.3026117275738594E-2</v>
      </c>
      <c r="V6">
        <f t="shared" si="18"/>
        <v>-5.4657371095262448</v>
      </c>
      <c r="W6">
        <f t="shared" si="19"/>
        <v>96.519483671243819</v>
      </c>
      <c r="X6" s="37">
        <f t="shared" si="20"/>
        <v>0.48007342854828211</v>
      </c>
      <c r="Y6" s="37">
        <f t="shared" si="21"/>
        <v>0.21196375168371595</v>
      </c>
      <c r="Z6" s="37">
        <f t="shared" si="22"/>
        <v>0.74818310541284816</v>
      </c>
      <c r="AA6">
        <f t="shared" si="23"/>
        <v>772.15586936995055</v>
      </c>
      <c r="AB6">
        <f t="shared" si="24"/>
        <v>748.69426289047374</v>
      </c>
      <c r="AC6">
        <f t="shared" si="25"/>
        <v>7.1735657226184344</v>
      </c>
      <c r="AD6">
        <f t="shared" si="0"/>
        <v>11.588552426604801</v>
      </c>
      <c r="AE6">
        <f t="shared" si="26"/>
        <v>78.411447573395193</v>
      </c>
      <c r="AF6">
        <f t="shared" si="27"/>
        <v>3.3093102130055414E-3</v>
      </c>
      <c r="AG6">
        <f t="shared" si="28"/>
        <v>78.414756883608206</v>
      </c>
      <c r="AH6">
        <f t="shared" si="1"/>
        <v>215.03386479423096</v>
      </c>
    </row>
    <row r="7" spans="1:36" x14ac:dyDescent="0.35">
      <c r="D7" s="36">
        <f t="shared" si="29"/>
        <v>44202</v>
      </c>
      <c r="E7" s="37">
        <f t="shared" si="2"/>
        <v>0.5</v>
      </c>
      <c r="F7" s="33">
        <f t="shared" si="3"/>
        <v>2459220.9166666665</v>
      </c>
      <c r="G7" s="38">
        <f t="shared" si="4"/>
        <v>0.21015514487793324</v>
      </c>
      <c r="I7">
        <f t="shared" si="5"/>
        <v>286.21347273166066</v>
      </c>
      <c r="J7">
        <f t="shared" si="6"/>
        <v>7922.9147323747666</v>
      </c>
      <c r="K7">
        <f t="shared" si="7"/>
        <v>1.6699794112445838E-2</v>
      </c>
      <c r="L7">
        <f t="shared" si="8"/>
        <v>9.9377927784602679E-2</v>
      </c>
      <c r="M7">
        <f t="shared" si="9"/>
        <v>286.31285065944525</v>
      </c>
      <c r="N7">
        <f t="shared" si="10"/>
        <v>7923.0141103025508</v>
      </c>
      <c r="O7">
        <f t="shared" si="11"/>
        <v>0.98332355072065358</v>
      </c>
      <c r="P7">
        <f t="shared" si="12"/>
        <v>286.30247543594294</v>
      </c>
      <c r="Q7">
        <f t="shared" si="13"/>
        <v>23.436558216017364</v>
      </c>
      <c r="R7">
        <f t="shared" si="14"/>
        <v>23.437065472765717</v>
      </c>
      <c r="S7">
        <f t="shared" si="15"/>
        <v>-72.31946692489268</v>
      </c>
      <c r="T7">
        <f t="shared" si="16"/>
        <v>-22.442098393966848</v>
      </c>
      <c r="U7">
        <f t="shared" si="17"/>
        <v>4.3026124689144234E-2</v>
      </c>
      <c r="V7">
        <f t="shared" si="18"/>
        <v>-5.9052833247537428</v>
      </c>
      <c r="W7">
        <f t="shared" si="19"/>
        <v>96.485676019439666</v>
      </c>
      <c r="X7" s="37">
        <f t="shared" si="20"/>
        <v>0.4803786689755235</v>
      </c>
      <c r="Y7" s="37">
        <f t="shared" si="21"/>
        <v>0.21236290225485774</v>
      </c>
      <c r="Z7" s="37">
        <f t="shared" si="22"/>
        <v>0.74839443569618935</v>
      </c>
      <c r="AA7">
        <f t="shared" si="23"/>
        <v>771.88540815551733</v>
      </c>
      <c r="AB7">
        <f t="shared" si="24"/>
        <v>748.25471667524619</v>
      </c>
      <c r="AC7">
        <f t="shared" si="25"/>
        <v>7.0636791688115466</v>
      </c>
      <c r="AD7">
        <f t="shared" si="0"/>
        <v>11.432050819326983</v>
      </c>
      <c r="AE7">
        <f t="shared" si="26"/>
        <v>78.567949180673011</v>
      </c>
      <c r="AF7">
        <f t="shared" si="27"/>
        <v>3.2634061229353845E-3</v>
      </c>
      <c r="AG7">
        <f t="shared" si="28"/>
        <v>78.571212586795951</v>
      </c>
      <c r="AH7">
        <f t="shared" si="1"/>
        <v>214.99050010480363</v>
      </c>
    </row>
    <row r="8" spans="1:36" x14ac:dyDescent="0.35">
      <c r="D8" s="36">
        <f t="shared" si="29"/>
        <v>44203</v>
      </c>
      <c r="E8" s="37">
        <f t="shared" si="2"/>
        <v>0.5</v>
      </c>
      <c r="F8" s="33">
        <f t="shared" si="3"/>
        <v>2459221.9166666665</v>
      </c>
      <c r="G8" s="38">
        <f t="shared" si="4"/>
        <v>0.21018252338580456</v>
      </c>
      <c r="I8">
        <f t="shared" si="5"/>
        <v>287.19912009531436</v>
      </c>
      <c r="J8">
        <f t="shared" si="6"/>
        <v>7923.9003326547218</v>
      </c>
      <c r="K8">
        <f t="shared" si="7"/>
        <v>1.6699792960077411E-2</v>
      </c>
      <c r="L8">
        <f t="shared" si="8"/>
        <v>0.13293371249048599</v>
      </c>
      <c r="M8">
        <f t="shared" si="9"/>
        <v>287.33205380780487</v>
      </c>
      <c r="N8">
        <f t="shared" si="10"/>
        <v>7924.0332663672125</v>
      </c>
      <c r="O8">
        <f t="shared" si="11"/>
        <v>0.9833412100478659</v>
      </c>
      <c r="P8">
        <f t="shared" si="12"/>
        <v>287.32167946166993</v>
      </c>
      <c r="Q8">
        <f t="shared" si="13"/>
        <v>23.436557859982628</v>
      </c>
      <c r="R8">
        <f t="shared" si="14"/>
        <v>23.437067435598294</v>
      </c>
      <c r="S8">
        <f t="shared" si="15"/>
        <v>-71.225812492087798</v>
      </c>
      <c r="T8">
        <f t="shared" si="16"/>
        <v>-22.315302928395848</v>
      </c>
      <c r="U8">
        <f t="shared" si="17"/>
        <v>4.3026132100914466E-2</v>
      </c>
      <c r="V8">
        <f t="shared" si="18"/>
        <v>-6.3370780842377243</v>
      </c>
      <c r="W8">
        <f t="shared" si="19"/>
        <v>96.449851008001474</v>
      </c>
      <c r="X8" s="37">
        <f t="shared" si="20"/>
        <v>0.48067852644738734</v>
      </c>
      <c r="Y8" s="37">
        <f t="shared" si="21"/>
        <v>0.21276227364738326</v>
      </c>
      <c r="Z8" s="37">
        <f t="shared" si="22"/>
        <v>0.74859477924739148</v>
      </c>
      <c r="AA8">
        <f t="shared" si="23"/>
        <v>771.59880806401179</v>
      </c>
      <c r="AB8">
        <f t="shared" si="24"/>
        <v>747.82292191576221</v>
      </c>
      <c r="AC8">
        <f t="shared" si="25"/>
        <v>6.9557304789405521</v>
      </c>
      <c r="AD8">
        <f t="shared" si="0"/>
        <v>11.270707520526699</v>
      </c>
      <c r="AE8">
        <f t="shared" si="26"/>
        <v>78.729292479473301</v>
      </c>
      <c r="AF8">
        <f t="shared" si="27"/>
        <v>3.2161347485504927E-3</v>
      </c>
      <c r="AG8">
        <f t="shared" si="28"/>
        <v>78.732508614221857</v>
      </c>
      <c r="AH8">
        <f t="shared" si="1"/>
        <v>214.97507267873544</v>
      </c>
    </row>
    <row r="9" spans="1:36" x14ac:dyDescent="0.35">
      <c r="D9" s="36">
        <f t="shared" si="29"/>
        <v>44204</v>
      </c>
      <c r="E9" s="37">
        <f t="shared" si="2"/>
        <v>0.5</v>
      </c>
      <c r="F9" s="33">
        <f t="shared" si="3"/>
        <v>2459222.9166666665</v>
      </c>
      <c r="G9" s="38">
        <f t="shared" si="4"/>
        <v>0.21020990189367589</v>
      </c>
      <c r="I9">
        <f t="shared" si="5"/>
        <v>288.18476745896896</v>
      </c>
      <c r="J9">
        <f t="shared" si="6"/>
        <v>7924.8859329346778</v>
      </c>
      <c r="K9">
        <f t="shared" si="7"/>
        <v>1.6699791807708794E-2</v>
      </c>
      <c r="L9">
        <f t="shared" si="8"/>
        <v>0.1664476125511144</v>
      </c>
      <c r="M9">
        <f t="shared" si="9"/>
        <v>288.35121507152007</v>
      </c>
      <c r="N9">
        <f t="shared" si="10"/>
        <v>7925.0523805472294</v>
      </c>
      <c r="O9">
        <f t="shared" si="11"/>
        <v>0.98336396703746876</v>
      </c>
      <c r="P9">
        <f t="shared" si="12"/>
        <v>288.34084160675377</v>
      </c>
      <c r="Q9">
        <f t="shared" si="13"/>
        <v>23.436557503947888</v>
      </c>
      <c r="R9">
        <f t="shared" si="14"/>
        <v>23.4370693979956</v>
      </c>
      <c r="S9">
        <f t="shared" si="15"/>
        <v>-70.134244936832999</v>
      </c>
      <c r="T9">
        <f t="shared" si="16"/>
        <v>-22.181193945196963</v>
      </c>
      <c r="U9">
        <f t="shared" si="17"/>
        <v>4.3026139511041783E-2</v>
      </c>
      <c r="V9">
        <f t="shared" si="18"/>
        <v>-6.7606821187585977</v>
      </c>
      <c r="W9">
        <f t="shared" si="19"/>
        <v>96.412038068694358</v>
      </c>
      <c r="X9" s="37">
        <f t="shared" si="20"/>
        <v>0.4809726959158046</v>
      </c>
      <c r="Y9" s="37">
        <f t="shared" si="21"/>
        <v>0.21316147905832028</v>
      </c>
      <c r="Z9" s="37">
        <f t="shared" si="22"/>
        <v>0.74878391277328893</v>
      </c>
      <c r="AA9">
        <f t="shared" si="23"/>
        <v>771.29630454955486</v>
      </c>
      <c r="AB9">
        <f t="shared" si="24"/>
        <v>747.39931788124136</v>
      </c>
      <c r="AC9">
        <f t="shared" si="25"/>
        <v>6.8498294703103397</v>
      </c>
      <c r="AD9">
        <f t="shared" si="0"/>
        <v>11.104619406888123</v>
      </c>
      <c r="AE9">
        <f t="shared" si="26"/>
        <v>78.895380593111881</v>
      </c>
      <c r="AF9">
        <f t="shared" si="27"/>
        <v>3.1675283807623546E-3</v>
      </c>
      <c r="AG9">
        <f t="shared" si="28"/>
        <v>78.898548121492638</v>
      </c>
      <c r="AH9">
        <f t="shared" si="1"/>
        <v>214.9889634500982</v>
      </c>
    </row>
    <row r="10" spans="1:36" x14ac:dyDescent="0.35">
      <c r="D10" s="36">
        <f t="shared" si="29"/>
        <v>44205</v>
      </c>
      <c r="E10" s="37">
        <f t="shared" si="2"/>
        <v>0.5</v>
      </c>
      <c r="F10" s="33">
        <f t="shared" si="3"/>
        <v>2459223.9166666665</v>
      </c>
      <c r="G10" s="38">
        <f t="shared" si="4"/>
        <v>0.21023728040154721</v>
      </c>
      <c r="I10">
        <f t="shared" si="5"/>
        <v>289.17041482262357</v>
      </c>
      <c r="J10">
        <f t="shared" si="6"/>
        <v>7925.8715332146339</v>
      </c>
      <c r="K10">
        <f t="shared" si="7"/>
        <v>1.6699790655339986E-2</v>
      </c>
      <c r="L10">
        <f t="shared" si="8"/>
        <v>0.19990907413200826</v>
      </c>
      <c r="M10">
        <f t="shared" si="9"/>
        <v>289.37032389675556</v>
      </c>
      <c r="N10">
        <f t="shared" si="10"/>
        <v>7926.0714422887659</v>
      </c>
      <c r="O10">
        <f t="shared" si="11"/>
        <v>0.98339181425366629</v>
      </c>
      <c r="P10">
        <f t="shared" si="12"/>
        <v>289.35995131735842</v>
      </c>
      <c r="Q10">
        <f t="shared" si="13"/>
        <v>23.436557147913149</v>
      </c>
      <c r="R10">
        <f t="shared" si="14"/>
        <v>23.437071359955656</v>
      </c>
      <c r="S10">
        <f t="shared" si="15"/>
        <v>-69.044870890133296</v>
      </c>
      <c r="T10">
        <f t="shared" si="16"/>
        <v>-22.039836465937448</v>
      </c>
      <c r="U10">
        <f t="shared" si="17"/>
        <v>4.3026146919518705E-2</v>
      </c>
      <c r="V10">
        <f t="shared" si="18"/>
        <v>-7.1756698874120159</v>
      </c>
      <c r="W10">
        <f t="shared" si="19"/>
        <v>96.372267941223683</v>
      </c>
      <c r="X10" s="37">
        <f t="shared" si="20"/>
        <v>0.48126088186625837</v>
      </c>
      <c r="Y10" s="37">
        <f t="shared" si="21"/>
        <v>0.21356013758508147</v>
      </c>
      <c r="Z10" s="37">
        <f t="shared" si="22"/>
        <v>0.74896162614743533</v>
      </c>
      <c r="AA10">
        <f t="shared" si="23"/>
        <v>770.97814352978946</v>
      </c>
      <c r="AB10">
        <f t="shared" si="24"/>
        <v>746.98433011258794</v>
      </c>
      <c r="AC10">
        <f t="shared" si="25"/>
        <v>6.7460825281469852</v>
      </c>
      <c r="AD10">
        <f t="shared" si="0"/>
        <v>10.933893364390762</v>
      </c>
      <c r="AE10">
        <f t="shared" si="26"/>
        <v>79.066106635609231</v>
      </c>
      <c r="AF10">
        <f t="shared" si="27"/>
        <v>3.1176220951601805E-3</v>
      </c>
      <c r="AG10">
        <f t="shared" si="28"/>
        <v>79.069224257704391</v>
      </c>
      <c r="AH10">
        <f t="shared" si="1"/>
        <v>215.03369356812252</v>
      </c>
    </row>
    <row r="11" spans="1:36" x14ac:dyDescent="0.35">
      <c r="D11" s="36">
        <f t="shared" si="29"/>
        <v>44206</v>
      </c>
      <c r="E11" s="37">
        <f t="shared" si="2"/>
        <v>0.5</v>
      </c>
      <c r="F11" s="33">
        <f t="shared" si="3"/>
        <v>2459224.9166666665</v>
      </c>
      <c r="G11" s="38">
        <f t="shared" si="4"/>
        <v>0.21026465890941853</v>
      </c>
      <c r="I11">
        <f t="shared" si="5"/>
        <v>290.15606218627909</v>
      </c>
      <c r="J11">
        <f t="shared" si="6"/>
        <v>7926.8571334945891</v>
      </c>
      <c r="K11">
        <f t="shared" si="7"/>
        <v>1.6699789502970991E-2</v>
      </c>
      <c r="L11">
        <f t="shared" si="8"/>
        <v>0.23330756293872798</v>
      </c>
      <c r="M11">
        <f t="shared" si="9"/>
        <v>290.38936974921779</v>
      </c>
      <c r="N11">
        <f t="shared" si="10"/>
        <v>7927.0904410575276</v>
      </c>
      <c r="O11">
        <f t="shared" si="11"/>
        <v>0.98342474259898371</v>
      </c>
      <c r="P11">
        <f t="shared" si="12"/>
        <v>290.37899805918954</v>
      </c>
      <c r="Q11">
        <f t="shared" si="13"/>
        <v>23.436556791878413</v>
      </c>
      <c r="R11">
        <f t="shared" si="14"/>
        <v>23.437073321476486</v>
      </c>
      <c r="S11">
        <f t="shared" si="15"/>
        <v>-67.957792989864259</v>
      </c>
      <c r="T11">
        <f t="shared" si="16"/>
        <v>-21.891298747944376</v>
      </c>
      <c r="U11">
        <f t="shared" si="17"/>
        <v>4.3026154326337766E-2</v>
      </c>
      <c r="V11">
        <f t="shared" si="18"/>
        <v>-7.5816301802983892</v>
      </c>
      <c r="W11">
        <f t="shared" si="19"/>
        <v>96.330572590450004</v>
      </c>
      <c r="X11" s="37">
        <f t="shared" si="20"/>
        <v>0.48154279873631833</v>
      </c>
      <c r="Y11" s="37">
        <f t="shared" si="21"/>
        <v>0.2139578748739572</v>
      </c>
      <c r="Z11" s="37">
        <f t="shared" si="22"/>
        <v>0.74912772259867932</v>
      </c>
      <c r="AA11">
        <f t="shared" si="23"/>
        <v>770.64458072360003</v>
      </c>
      <c r="AB11">
        <f t="shared" si="24"/>
        <v>746.57836981970161</v>
      </c>
      <c r="AC11">
        <f t="shared" si="25"/>
        <v>6.6445924549254016</v>
      </c>
      <c r="AD11">
        <f t="shared" si="0"/>
        <v>10.758647033922459</v>
      </c>
      <c r="AE11">
        <f t="shared" si="26"/>
        <v>79.241352966077542</v>
      </c>
      <c r="AF11">
        <f t="shared" si="27"/>
        <v>3.0664539388083733E-3</v>
      </c>
      <c r="AG11">
        <f t="shared" si="28"/>
        <v>79.244419420016357</v>
      </c>
      <c r="AH11">
        <f t="shared" si="1"/>
        <v>215.11093867153406</v>
      </c>
    </row>
    <row r="12" spans="1:36" x14ac:dyDescent="0.35">
      <c r="D12" s="36">
        <f t="shared" si="29"/>
        <v>44207</v>
      </c>
      <c r="E12" s="37">
        <f t="shared" si="2"/>
        <v>0.5</v>
      </c>
      <c r="F12" s="33">
        <f t="shared" si="3"/>
        <v>2459225.9166666665</v>
      </c>
      <c r="G12" s="38">
        <f t="shared" si="4"/>
        <v>0.21029203741728983</v>
      </c>
      <c r="I12">
        <f t="shared" si="5"/>
        <v>291.14170954993369</v>
      </c>
      <c r="J12">
        <f t="shared" si="6"/>
        <v>7927.8427337745434</v>
      </c>
      <c r="K12">
        <f t="shared" si="7"/>
        <v>1.6699788350601805E-2</v>
      </c>
      <c r="L12">
        <f t="shared" si="8"/>
        <v>0.26663256813327368</v>
      </c>
      <c r="M12">
        <f t="shared" si="9"/>
        <v>291.40834211806697</v>
      </c>
      <c r="N12">
        <f t="shared" si="10"/>
        <v>7928.1093663426764</v>
      </c>
      <c r="O12">
        <f t="shared" si="11"/>
        <v>0.98346274131807132</v>
      </c>
      <c r="P12">
        <f t="shared" si="12"/>
        <v>291.3979713214066</v>
      </c>
      <c r="Q12">
        <f t="shared" si="13"/>
        <v>23.436556435843674</v>
      </c>
      <c r="R12">
        <f t="shared" si="14"/>
        <v>23.437075282556108</v>
      </c>
      <c r="S12">
        <f t="shared" si="15"/>
        <v>-66.873109745188046</v>
      </c>
      <c r="T12">
        <f t="shared" si="16"/>
        <v>-21.735652182136146</v>
      </c>
      <c r="U12">
        <f t="shared" si="17"/>
        <v>4.3026161731491486E-2</v>
      </c>
      <c r="V12">
        <f t="shared" si="18"/>
        <v>-7.9781666858989624</v>
      </c>
      <c r="W12">
        <f t="shared" si="19"/>
        <v>96.286985121994519</v>
      </c>
      <c r="X12" s="37">
        <f t="shared" si="20"/>
        <v>0.48181817130965204</v>
      </c>
      <c r="Y12" s="37">
        <f t="shared" si="21"/>
        <v>0.21435432374855617</v>
      </c>
      <c r="Z12" s="37">
        <f t="shared" si="22"/>
        <v>0.74928201887074786</v>
      </c>
      <c r="AA12">
        <f t="shared" si="23"/>
        <v>770.29588097595615</v>
      </c>
      <c r="AB12">
        <f t="shared" si="24"/>
        <v>746.18183331410103</v>
      </c>
      <c r="AC12">
        <f t="shared" si="25"/>
        <v>6.5454583285252568</v>
      </c>
      <c r="AD12">
        <f t="shared" si="0"/>
        <v>10.579009671590638</v>
      </c>
      <c r="AE12">
        <f t="shared" si="26"/>
        <v>79.42099032840936</v>
      </c>
      <c r="AF12">
        <f t="shared" si="27"/>
        <v>3.0140651494384376E-3</v>
      </c>
      <c r="AG12">
        <f t="shared" si="28"/>
        <v>79.424004393558803</v>
      </c>
      <c r="AH12">
        <f t="shared" si="1"/>
        <v>215.22254488456662</v>
      </c>
    </row>
    <row r="13" spans="1:36" x14ac:dyDescent="0.35">
      <c r="D13" s="36">
        <f t="shared" si="29"/>
        <v>44208</v>
      </c>
      <c r="E13" s="37">
        <f t="shared" si="2"/>
        <v>0.5</v>
      </c>
      <c r="F13" s="33">
        <f t="shared" si="3"/>
        <v>2459226.9166666665</v>
      </c>
      <c r="G13" s="38">
        <f t="shared" si="4"/>
        <v>0.21031941592516115</v>
      </c>
      <c r="I13">
        <f t="shared" si="5"/>
        <v>292.12735691358921</v>
      </c>
      <c r="J13">
        <f t="shared" si="6"/>
        <v>7928.8283340544976</v>
      </c>
      <c r="K13">
        <f t="shared" si="7"/>
        <v>1.6699787198232428E-2</v>
      </c>
      <c r="L13">
        <f t="shared" si="8"/>
        <v>0.2998736062372428</v>
      </c>
      <c r="M13">
        <f t="shared" si="9"/>
        <v>292.42723051982648</v>
      </c>
      <c r="N13">
        <f t="shared" si="10"/>
        <v>7929.1282076607349</v>
      </c>
      <c r="O13">
        <f t="shared" si="11"/>
        <v>0.98350579800219684</v>
      </c>
      <c r="P13">
        <f t="shared" si="12"/>
        <v>292.41686062053225</v>
      </c>
      <c r="Q13">
        <f t="shared" si="13"/>
        <v>23.436556079808938</v>
      </c>
      <c r="R13">
        <f t="shared" si="14"/>
        <v>23.437077243192544</v>
      </c>
      <c r="S13">
        <f t="shared" si="15"/>
        <v>-65.790915413983427</v>
      </c>
      <c r="T13">
        <f t="shared" si="16"/>
        <v>-21.572971187939721</v>
      </c>
      <c r="U13">
        <f t="shared" si="17"/>
        <v>4.3026169134972411E-2</v>
      </c>
      <c r="V13">
        <f t="shared" si="18"/>
        <v>-8.3648985220457188</v>
      </c>
      <c r="W13">
        <f t="shared" si="19"/>
        <v>96.241539696659615</v>
      </c>
      <c r="X13" s="37">
        <f t="shared" si="20"/>
        <v>0.48208673508475397</v>
      </c>
      <c r="Y13" s="37">
        <f t="shared" si="21"/>
        <v>0.21474912481625502</v>
      </c>
      <c r="Z13" s="37">
        <f t="shared" si="22"/>
        <v>0.74942434535325286</v>
      </c>
      <c r="AA13">
        <f t="shared" si="23"/>
        <v>769.93231757327692</v>
      </c>
      <c r="AB13">
        <f t="shared" si="24"/>
        <v>745.79510147795429</v>
      </c>
      <c r="AC13">
        <f t="shared" si="25"/>
        <v>6.4487753694885726</v>
      </c>
      <c r="AD13">
        <f t="shared" si="0"/>
        <v>10.3951231416635</v>
      </c>
      <c r="AE13">
        <f t="shared" si="26"/>
        <v>79.604876858336496</v>
      </c>
      <c r="AF13">
        <f t="shared" si="27"/>
        <v>2.9605004121946673E-3</v>
      </c>
      <c r="AG13">
        <f t="shared" si="28"/>
        <v>79.607837358748696</v>
      </c>
      <c r="AH13">
        <f t="shared" si="1"/>
        <v>215.37054673729386</v>
      </c>
    </row>
    <row r="14" spans="1:36" x14ac:dyDescent="0.35">
      <c r="D14" s="36">
        <f t="shared" si="29"/>
        <v>44209</v>
      </c>
      <c r="E14" s="37">
        <f t="shared" si="2"/>
        <v>0.5</v>
      </c>
      <c r="F14" s="33">
        <f t="shared" si="3"/>
        <v>2459227.9166666665</v>
      </c>
      <c r="G14" s="38">
        <f t="shared" si="4"/>
        <v>0.21034679443303247</v>
      </c>
      <c r="I14">
        <f t="shared" si="5"/>
        <v>293.11300427724473</v>
      </c>
      <c r="J14">
        <f t="shared" si="6"/>
        <v>7929.8139343344528</v>
      </c>
      <c r="K14">
        <f t="shared" si="7"/>
        <v>1.6699786045862863E-2</v>
      </c>
      <c r="L14">
        <f t="shared" si="8"/>
        <v>0.3330202250190234</v>
      </c>
      <c r="M14">
        <f t="shared" si="9"/>
        <v>293.44602450226375</v>
      </c>
      <c r="N14">
        <f t="shared" si="10"/>
        <v>7930.1469545594719</v>
      </c>
      <c r="O14">
        <f t="shared" si="11"/>
        <v>0.98355389859442877</v>
      </c>
      <c r="P14">
        <f t="shared" si="12"/>
        <v>293.43565550433311</v>
      </c>
      <c r="Q14">
        <f t="shared" si="13"/>
        <v>23.436555723774202</v>
      </c>
      <c r="R14">
        <f t="shared" si="14"/>
        <v>23.437079203383814</v>
      </c>
      <c r="S14">
        <f t="shared" si="15"/>
        <v>-64.711299893389565</v>
      </c>
      <c r="T14">
        <f t="shared" si="16"/>
        <v>-21.403333105685608</v>
      </c>
      <c r="U14">
        <f t="shared" si="17"/>
        <v>4.3026176536773049E-2</v>
      </c>
      <c r="V14">
        <f t="shared" si="18"/>
        <v>-8.7414607295051354</v>
      </c>
      <c r="W14">
        <f t="shared" si="19"/>
        <v>96.194271444083839</v>
      </c>
      <c r="X14" s="37">
        <f t="shared" si="20"/>
        <v>0.48234823661771187</v>
      </c>
      <c r="Y14" s="37">
        <f t="shared" si="21"/>
        <v>0.21514192705081234</v>
      </c>
      <c r="Z14" s="37">
        <f t="shared" si="22"/>
        <v>0.74955454618461137</v>
      </c>
      <c r="AA14">
        <f t="shared" si="23"/>
        <v>769.55417155267071</v>
      </c>
      <c r="AB14">
        <f t="shared" si="24"/>
        <v>745.41853927049488</v>
      </c>
      <c r="AC14">
        <f t="shared" si="25"/>
        <v>6.3546348176237188</v>
      </c>
      <c r="AD14">
        <f t="shared" si="0"/>
        <v>10.207143063045669</v>
      </c>
      <c r="AE14">
        <f t="shared" si="26"/>
        <v>79.792856936954337</v>
      </c>
      <c r="AF14">
        <f t="shared" si="27"/>
        <v>2.9058081599311132E-3</v>
      </c>
      <c r="AG14">
        <f t="shared" si="28"/>
        <v>79.795762745114274</v>
      </c>
      <c r="AH14">
        <f t="shared" si="1"/>
        <v>215.5571872296745</v>
      </c>
    </row>
    <row r="15" spans="1:36" x14ac:dyDescent="0.35">
      <c r="D15" s="36">
        <f t="shared" si="29"/>
        <v>44210</v>
      </c>
      <c r="E15" s="37">
        <f t="shared" si="2"/>
        <v>0.5</v>
      </c>
      <c r="F15" s="33">
        <f t="shared" si="3"/>
        <v>2459228.9166666665</v>
      </c>
      <c r="G15" s="38">
        <f t="shared" si="4"/>
        <v>0.2103741729409038</v>
      </c>
      <c r="I15">
        <f t="shared" si="5"/>
        <v>294.09865164090115</v>
      </c>
      <c r="J15">
        <f t="shared" si="6"/>
        <v>7930.799534614408</v>
      </c>
      <c r="K15">
        <f t="shared" si="7"/>
        <v>1.6699784893493105E-2</v>
      </c>
      <c r="L15">
        <f t="shared" si="8"/>
        <v>0.36606200736303979</v>
      </c>
      <c r="M15">
        <f t="shared" si="9"/>
        <v>294.46471364826419</v>
      </c>
      <c r="N15">
        <f t="shared" si="10"/>
        <v>7931.1655966217713</v>
      </c>
      <c r="O15">
        <f t="shared" si="11"/>
        <v>0.9836070273955011</v>
      </c>
      <c r="P15">
        <f t="shared" si="12"/>
        <v>294.45434555569386</v>
      </c>
      <c r="Q15">
        <f t="shared" si="13"/>
        <v>23.436555367739466</v>
      </c>
      <c r="R15">
        <f t="shared" si="14"/>
        <v>23.437081163127942</v>
      </c>
      <c r="S15">
        <f t="shared" si="15"/>
        <v>-63.634348623443742</v>
      </c>
      <c r="T15">
        <f t="shared" si="16"/>
        <v>-21.226818086864686</v>
      </c>
      <c r="U15">
        <f t="shared" si="17"/>
        <v>4.3026183936885926E-2</v>
      </c>
      <c r="V15">
        <f t="shared" si="18"/>
        <v>-9.1075047273412206</v>
      </c>
      <c r="W15">
        <f t="shared" si="19"/>
        <v>96.14521637603805</v>
      </c>
      <c r="X15" s="37">
        <f t="shared" si="20"/>
        <v>0.48260243383843138</v>
      </c>
      <c r="Y15" s="37">
        <f t="shared" si="21"/>
        <v>0.2155323883494368</v>
      </c>
      <c r="Z15" s="37">
        <f t="shared" si="22"/>
        <v>0.74967247932742598</v>
      </c>
      <c r="AA15">
        <f t="shared" si="23"/>
        <v>769.1617310083044</v>
      </c>
      <c r="AB15">
        <f t="shared" si="24"/>
        <v>745.0524952726588</v>
      </c>
      <c r="AC15">
        <f t="shared" si="25"/>
        <v>6.2631238181647007</v>
      </c>
      <c r="AD15">
        <f t="shared" si="0"/>
        <v>10.015240133634943</v>
      </c>
      <c r="AE15">
        <f t="shared" si="26"/>
        <v>79.984759866365053</v>
      </c>
      <c r="AF15">
        <f t="shared" si="27"/>
        <v>2.8500409240277591E-3</v>
      </c>
      <c r="AG15">
        <f t="shared" si="28"/>
        <v>79.987609907289084</v>
      </c>
      <c r="AH15">
        <f t="shared" si="1"/>
        <v>215.7849402728871</v>
      </c>
    </row>
    <row r="16" spans="1:36" x14ac:dyDescent="0.35">
      <c r="D16" s="36">
        <f t="shared" si="29"/>
        <v>44211</v>
      </c>
      <c r="E16" s="37">
        <f t="shared" si="2"/>
        <v>0.5</v>
      </c>
      <c r="F16" s="33">
        <f t="shared" si="3"/>
        <v>2459229.9166666665</v>
      </c>
      <c r="G16" s="38">
        <f t="shared" si="4"/>
        <v>0.21040155144877512</v>
      </c>
      <c r="I16">
        <f t="shared" si="5"/>
        <v>295.08429900455849</v>
      </c>
      <c r="J16">
        <f t="shared" si="6"/>
        <v>7931.7851348943614</v>
      </c>
      <c r="K16">
        <f t="shared" si="7"/>
        <v>1.6699783741123159E-2</v>
      </c>
      <c r="L16">
        <f t="shared" si="8"/>
        <v>0.39898857511940405</v>
      </c>
      <c r="M16">
        <f t="shared" si="9"/>
        <v>295.48328757967789</v>
      </c>
      <c r="N16">
        <f t="shared" si="10"/>
        <v>7932.1841234694812</v>
      </c>
      <c r="O16">
        <f t="shared" si="11"/>
        <v>0.98366516707035612</v>
      </c>
      <c r="P16">
        <f t="shared" si="12"/>
        <v>295.47292039646373</v>
      </c>
      <c r="Q16">
        <f t="shared" si="13"/>
        <v>23.436555011704726</v>
      </c>
      <c r="R16">
        <f t="shared" si="14"/>
        <v>23.437083122422941</v>
      </c>
      <c r="S16">
        <f t="shared" si="15"/>
        <v>-62.560142503770855</v>
      </c>
      <c r="T16">
        <f t="shared" si="16"/>
        <v>-21.043508982634034</v>
      </c>
      <c r="U16">
        <f t="shared" si="17"/>
        <v>4.3026191335303575E-2</v>
      </c>
      <c r="V16">
        <f t="shared" si="18"/>
        <v>-9.4626987293453197</v>
      </c>
      <c r="W16">
        <f t="shared" si="19"/>
        <v>96.094411299758733</v>
      </c>
      <c r="X16" s="37">
        <f t="shared" si="20"/>
        <v>0.48284909633982315</v>
      </c>
      <c r="Y16" s="37">
        <f t="shared" si="21"/>
        <v>0.21592017606271557</v>
      </c>
      <c r="Z16" s="37">
        <f t="shared" si="22"/>
        <v>0.74977801661693078</v>
      </c>
      <c r="AA16">
        <f t="shared" si="23"/>
        <v>768.75529039806986</v>
      </c>
      <c r="AB16">
        <f t="shared" si="24"/>
        <v>744.69730127065463</v>
      </c>
      <c r="AC16">
        <f t="shared" si="25"/>
        <v>6.1743253176636586</v>
      </c>
      <c r="AD16">
        <f t="shared" si="0"/>
        <v>9.8196016609025332</v>
      </c>
      <c r="AE16">
        <f t="shared" si="26"/>
        <v>80.180398339097465</v>
      </c>
      <c r="AF16">
        <f t="shared" si="27"/>
        <v>2.7932557438206437E-3</v>
      </c>
      <c r="AG16">
        <f t="shared" si="28"/>
        <v>80.18319159484129</v>
      </c>
      <c r="AH16">
        <f t="shared" si="1"/>
        <v>216.05653575063099</v>
      </c>
      <c r="AJ16" s="37"/>
    </row>
    <row r="17" spans="4:34" x14ac:dyDescent="0.35">
      <c r="D17" s="36">
        <f t="shared" si="29"/>
        <v>44212</v>
      </c>
      <c r="E17" s="37">
        <f t="shared" si="2"/>
        <v>0.5</v>
      </c>
      <c r="F17" s="33">
        <f t="shared" si="3"/>
        <v>2459230.9166666665</v>
      </c>
      <c r="G17" s="38">
        <f t="shared" si="4"/>
        <v>0.21042892995664644</v>
      </c>
      <c r="I17">
        <f t="shared" si="5"/>
        <v>296.06994636821673</v>
      </c>
      <c r="J17">
        <f t="shared" si="6"/>
        <v>7932.7707351743156</v>
      </c>
      <c r="K17">
        <f t="shared" si="7"/>
        <v>1.6699782588753022E-2</v>
      </c>
      <c r="L17">
        <f t="shared" si="8"/>
        <v>0.43178959293076474</v>
      </c>
      <c r="M17">
        <f t="shared" si="9"/>
        <v>296.50173596114752</v>
      </c>
      <c r="N17">
        <f t="shared" si="10"/>
        <v>7933.2025247672464</v>
      </c>
      <c r="O17">
        <f t="shared" si="11"/>
        <v>0.98372829865536582</v>
      </c>
      <c r="P17">
        <f t="shared" si="12"/>
        <v>296.49136969128472</v>
      </c>
      <c r="Q17">
        <f t="shared" si="13"/>
        <v>23.43655465566999</v>
      </c>
      <c r="R17">
        <f t="shared" si="14"/>
        <v>23.437085081266844</v>
      </c>
      <c r="S17">
        <f t="shared" si="15"/>
        <v>-61.488757823187896</v>
      </c>
      <c r="T17">
        <f t="shared" si="16"/>
        <v>-20.853491230949452</v>
      </c>
      <c r="U17">
        <f t="shared" si="17"/>
        <v>4.3026198732018531E-2</v>
      </c>
      <c r="V17">
        <f t="shared" si="18"/>
        <v>-9.8067281209543218</v>
      </c>
      <c r="W17">
        <f t="shared" si="19"/>
        <v>96.041893731697655</v>
      </c>
      <c r="X17" s="37">
        <f t="shared" si="20"/>
        <v>0.48308800563955162</v>
      </c>
      <c r="Y17" s="37">
        <f t="shared" si="21"/>
        <v>0.21630496749594702</v>
      </c>
      <c r="Z17" s="37">
        <f t="shared" si="22"/>
        <v>0.74987104378315617</v>
      </c>
      <c r="AA17">
        <f t="shared" si="23"/>
        <v>768.33514985358124</v>
      </c>
      <c r="AB17">
        <f t="shared" si="24"/>
        <v>744.35327187904568</v>
      </c>
      <c r="AC17">
        <f t="shared" si="25"/>
        <v>6.0883179697614196</v>
      </c>
      <c r="AD17">
        <f t="shared" si="0"/>
        <v>9.6204333316314816</v>
      </c>
      <c r="AE17">
        <f t="shared" si="26"/>
        <v>80.379566668368511</v>
      </c>
      <c r="AF17">
        <f t="shared" si="27"/>
        <v>2.7355146440365191E-3</v>
      </c>
      <c r="AG17">
        <f t="shared" si="28"/>
        <v>80.382302183012541</v>
      </c>
      <c r="AH17">
        <f t="shared" si="1"/>
        <v>216.37498744355977</v>
      </c>
    </row>
    <row r="18" spans="4:34" x14ac:dyDescent="0.35">
      <c r="D18" s="36">
        <f t="shared" si="29"/>
        <v>44213</v>
      </c>
      <c r="E18" s="37">
        <f t="shared" si="2"/>
        <v>0.5</v>
      </c>
      <c r="F18" s="33">
        <f t="shared" si="3"/>
        <v>2459231.9166666665</v>
      </c>
      <c r="G18" s="38">
        <f t="shared" si="4"/>
        <v>0.21045630846451777</v>
      </c>
      <c r="I18">
        <f t="shared" si="5"/>
        <v>297.05559373187498</v>
      </c>
      <c r="J18">
        <f t="shared" si="6"/>
        <v>7933.7563354542699</v>
      </c>
      <c r="K18">
        <f t="shared" si="7"/>
        <v>1.6699781436382698E-2</v>
      </c>
      <c r="L18">
        <f t="shared" si="8"/>
        <v>0.46445477203502761</v>
      </c>
      <c r="M18">
        <f t="shared" si="9"/>
        <v>297.52004850391</v>
      </c>
      <c r="N18">
        <f t="shared" si="10"/>
        <v>7934.2207902263053</v>
      </c>
      <c r="O18">
        <f t="shared" si="11"/>
        <v>0.9837964015662185</v>
      </c>
      <c r="P18">
        <f t="shared" si="12"/>
        <v>297.50968315139295</v>
      </c>
      <c r="Q18">
        <f t="shared" si="13"/>
        <v>23.436554299635254</v>
      </c>
      <c r="R18">
        <f t="shared" si="14"/>
        <v>23.437087039657669</v>
      </c>
      <c r="S18">
        <f t="shared" si="15"/>
        <v>-60.420266202042882</v>
      </c>
      <c r="T18">
        <f t="shared" si="16"/>
        <v>-20.656852742697069</v>
      </c>
      <c r="U18">
        <f t="shared" si="17"/>
        <v>4.3026206127023334E-2</v>
      </c>
      <c r="V18">
        <f t="shared" si="18"/>
        <v>-10.139295796216743</v>
      </c>
      <c r="W18">
        <f t="shared" si="19"/>
        <v>95.987701812049963</v>
      </c>
      <c r="X18" s="37">
        <f t="shared" si="20"/>
        <v>0.48331895541403941</v>
      </c>
      <c r="Y18" s="37">
        <f t="shared" si="21"/>
        <v>0.2166864503805673</v>
      </c>
      <c r="Z18" s="37">
        <f t="shared" si="22"/>
        <v>0.7499514604475116</v>
      </c>
      <c r="AA18">
        <f t="shared" si="23"/>
        <v>767.9016144963997</v>
      </c>
      <c r="AB18">
        <f t="shared" si="24"/>
        <v>744.02070420378323</v>
      </c>
      <c r="AC18">
        <f t="shared" si="25"/>
        <v>6.0051760509458063</v>
      </c>
      <c r="AD18">
        <f t="shared" si="0"/>
        <v>9.4179612589889583</v>
      </c>
      <c r="AE18">
        <f t="shared" si="26"/>
        <v>80.582038741011047</v>
      </c>
      <c r="AF18">
        <f t="shared" si="27"/>
        <v>2.6768851911017008E-3</v>
      </c>
      <c r="AG18">
        <f t="shared" si="28"/>
        <v>80.584715626202154</v>
      </c>
      <c r="AH18">
        <f t="shared" si="1"/>
        <v>216.74362404649617</v>
      </c>
    </row>
    <row r="19" spans="4:34" x14ac:dyDescent="0.35">
      <c r="D19" s="36">
        <f t="shared" si="29"/>
        <v>44214</v>
      </c>
      <c r="E19" s="37">
        <f t="shared" si="2"/>
        <v>0.5</v>
      </c>
      <c r="F19" s="33">
        <f t="shared" si="3"/>
        <v>2459232.9166666665</v>
      </c>
      <c r="G19" s="38">
        <f t="shared" si="4"/>
        <v>0.21048368697238909</v>
      </c>
      <c r="I19">
        <f t="shared" si="5"/>
        <v>298.04124109553413</v>
      </c>
      <c r="J19">
        <f t="shared" si="6"/>
        <v>7934.7419357342224</v>
      </c>
      <c r="K19">
        <f t="shared" si="7"/>
        <v>1.6699780284012183E-2</v>
      </c>
      <c r="L19">
        <f t="shared" si="8"/>
        <v>0.49697387404144511</v>
      </c>
      <c r="M19">
        <f t="shared" si="9"/>
        <v>298.53821496957556</v>
      </c>
      <c r="N19">
        <f t="shared" si="10"/>
        <v>7935.2389096082634</v>
      </c>
      <c r="O19">
        <f t="shared" si="11"/>
        <v>0.98386945360647315</v>
      </c>
      <c r="P19">
        <f t="shared" si="12"/>
        <v>298.52785053839784</v>
      </c>
      <c r="Q19">
        <f t="shared" si="13"/>
        <v>23.436553943600519</v>
      </c>
      <c r="R19">
        <f t="shared" si="14"/>
        <v>23.437088997593438</v>
      </c>
      <c r="S19">
        <f t="shared" si="15"/>
        <v>-59.3547345470406</v>
      </c>
      <c r="T19">
        <f t="shared" si="16"/>
        <v>-20.453683787186094</v>
      </c>
      <c r="U19">
        <f t="shared" si="17"/>
        <v>4.3026213520310504E-2</v>
      </c>
      <c r="V19">
        <f t="shared" si="18"/>
        <v>-10.460122454497847</v>
      </c>
      <c r="W19">
        <f t="shared" si="19"/>
        <v>95.931874220403017</v>
      </c>
      <c r="X19" s="37">
        <f t="shared" si="20"/>
        <v>0.48354175170451241</v>
      </c>
      <c r="Y19" s="37">
        <f t="shared" si="21"/>
        <v>0.21706432331450407</v>
      </c>
      <c r="Z19" s="37">
        <f t="shared" si="22"/>
        <v>0.75001918009452084</v>
      </c>
      <c r="AA19">
        <f t="shared" si="23"/>
        <v>767.45499376322414</v>
      </c>
      <c r="AB19">
        <f t="shared" si="24"/>
        <v>743.69987754550209</v>
      </c>
      <c r="AC19">
        <f t="shared" si="25"/>
        <v>5.9249693863755226</v>
      </c>
      <c r="AD19">
        <f t="shared" si="0"/>
        <v>9.2124343510206508</v>
      </c>
      <c r="AE19">
        <f t="shared" si="26"/>
        <v>80.787565648979353</v>
      </c>
      <c r="AF19">
        <f t="shared" si="27"/>
        <v>2.617441140865086E-3</v>
      </c>
      <c r="AG19">
        <f t="shared" si="28"/>
        <v>80.790183090120223</v>
      </c>
      <c r="AH19">
        <f t="shared" si="1"/>
        <v>217.16612347300162</v>
      </c>
    </row>
    <row r="20" spans="4:34" x14ac:dyDescent="0.35">
      <c r="D20" s="36">
        <f t="shared" si="29"/>
        <v>44215</v>
      </c>
      <c r="E20" s="37">
        <f t="shared" si="2"/>
        <v>0.5</v>
      </c>
      <c r="F20" s="33">
        <f t="shared" si="3"/>
        <v>2459233.9166666665</v>
      </c>
      <c r="G20" s="38">
        <f t="shared" si="4"/>
        <v>0.21051106548026041</v>
      </c>
      <c r="I20">
        <f t="shared" si="5"/>
        <v>299.02688845919329</v>
      </c>
      <c r="J20">
        <f t="shared" si="6"/>
        <v>7935.7275360141766</v>
      </c>
      <c r="K20">
        <f t="shared" si="7"/>
        <v>1.6699779131641477E-2</v>
      </c>
      <c r="L20">
        <f t="shared" si="8"/>
        <v>0.52933671467835508</v>
      </c>
      <c r="M20">
        <f t="shared" si="9"/>
        <v>299.55622517387167</v>
      </c>
      <c r="N20">
        <f t="shared" si="10"/>
        <v>7936.2568727288553</v>
      </c>
      <c r="O20">
        <f t="shared" si="11"/>
        <v>0.98394743097676962</v>
      </c>
      <c r="P20">
        <f t="shared" si="12"/>
        <v>299.54586166802602</v>
      </c>
      <c r="Q20">
        <f t="shared" si="13"/>
        <v>23.436553587565783</v>
      </c>
      <c r="R20">
        <f t="shared" si="14"/>
        <v>23.437090955072176</v>
      </c>
      <c r="S20">
        <f t="shared" si="15"/>
        <v>-58.292225018271338</v>
      </c>
      <c r="T20">
        <f t="shared" si="16"/>
        <v>-20.244076877356498</v>
      </c>
      <c r="U20">
        <f t="shared" si="17"/>
        <v>4.3026220911872574E-2</v>
      </c>
      <c r="V20">
        <f t="shared" si="18"/>
        <v>-10.768946856749819</v>
      </c>
      <c r="W20">
        <f t="shared" si="19"/>
        <v>95.874450092827672</v>
      </c>
      <c r="X20" s="37">
        <f t="shared" si="20"/>
        <v>0.48375621309496519</v>
      </c>
      <c r="Y20" s="37">
        <f t="shared" si="21"/>
        <v>0.21743829617044388</v>
      </c>
      <c r="Z20" s="37">
        <f t="shared" si="22"/>
        <v>0.75007413001948653</v>
      </c>
      <c r="AA20">
        <f t="shared" si="23"/>
        <v>766.99560074262138</v>
      </c>
      <c r="AB20">
        <f t="shared" si="24"/>
        <v>743.39105314325013</v>
      </c>
      <c r="AC20">
        <f t="shared" si="25"/>
        <v>5.8477632858125332</v>
      </c>
      <c r="AD20">
        <f t="shared" si="0"/>
        <v>9.0041270512030582</v>
      </c>
      <c r="AE20">
        <f t="shared" si="26"/>
        <v>80.995872948796944</v>
      </c>
      <c r="AF20">
        <f t="shared" si="27"/>
        <v>2.5572631921257838E-3</v>
      </c>
      <c r="AG20">
        <f t="shared" si="28"/>
        <v>80.998430211989074</v>
      </c>
      <c r="AH20">
        <f t="shared" si="1"/>
        <v>217.64655057419134</v>
      </c>
    </row>
    <row r="21" spans="4:34" x14ac:dyDescent="0.35">
      <c r="D21" s="36">
        <f t="shared" si="29"/>
        <v>44216</v>
      </c>
      <c r="E21" s="37">
        <f t="shared" si="2"/>
        <v>0.5</v>
      </c>
      <c r="F21" s="33">
        <f t="shared" si="3"/>
        <v>2459234.9166666665</v>
      </c>
      <c r="G21" s="38">
        <f t="shared" si="4"/>
        <v>0.21053844398813173</v>
      </c>
      <c r="I21">
        <f t="shared" si="5"/>
        <v>300.01253582285244</v>
      </c>
      <c r="J21">
        <f t="shared" si="6"/>
        <v>7936.71313629413</v>
      </c>
      <c r="K21">
        <f t="shared" si="7"/>
        <v>1.669977797927058E-2</v>
      </c>
      <c r="L21">
        <f t="shared" si="8"/>
        <v>0.56153316750969962</v>
      </c>
      <c r="M21">
        <f t="shared" si="9"/>
        <v>300.57406899036215</v>
      </c>
      <c r="N21">
        <f t="shared" si="10"/>
        <v>7937.2746694616399</v>
      </c>
      <c r="O21">
        <f t="shared" si="11"/>
        <v>0.98403030828469029</v>
      </c>
      <c r="P21">
        <f t="shared" si="12"/>
        <v>300.56370641384063</v>
      </c>
      <c r="Q21">
        <f t="shared" si="13"/>
        <v>23.436553231531047</v>
      </c>
      <c r="R21">
        <f t="shared" si="14"/>
        <v>23.437092912091909</v>
      </c>
      <c r="S21">
        <f t="shared" si="15"/>
        <v>-57.232795008087962</v>
      </c>
      <c r="T21">
        <f t="shared" si="16"/>
        <v>-20.028126655039141</v>
      </c>
      <c r="U21">
        <f t="shared" si="17"/>
        <v>4.3026228301702114E-2</v>
      </c>
      <c r="V21">
        <f t="shared" si="18"/>
        <v>-11.065526041305365</v>
      </c>
      <c r="W21">
        <f t="shared" si="19"/>
        <v>95.81546894071009</v>
      </c>
      <c r="X21" s="37">
        <f t="shared" si="20"/>
        <v>0.48396217086201765</v>
      </c>
      <c r="Y21" s="37">
        <f t="shared" si="21"/>
        <v>0.21780809047115626</v>
      </c>
      <c r="Z21" s="37">
        <f t="shared" si="22"/>
        <v>0.75011625125287906</v>
      </c>
      <c r="AA21">
        <f t="shared" si="23"/>
        <v>766.52375152568072</v>
      </c>
      <c r="AB21">
        <f t="shared" si="24"/>
        <v>743.09447395869461</v>
      </c>
      <c r="AC21">
        <f t="shared" si="25"/>
        <v>5.7736184896736518</v>
      </c>
      <c r="AD21">
        <f t="shared" si="0"/>
        <v>8.7933425087728967</v>
      </c>
      <c r="AE21">
        <f t="shared" si="26"/>
        <v>81.206657491227105</v>
      </c>
      <c r="AF21">
        <f t="shared" si="27"/>
        <v>2.4964398623603611E-3</v>
      </c>
      <c r="AG21">
        <f t="shared" si="28"/>
        <v>81.20915393108946</v>
      </c>
      <c r="AH21">
        <f t="shared" si="1"/>
        <v>218.1893982831491</v>
      </c>
    </row>
    <row r="22" spans="4:34" x14ac:dyDescent="0.35">
      <c r="D22" s="36">
        <f t="shared" si="29"/>
        <v>44217</v>
      </c>
      <c r="E22" s="37">
        <f t="shared" si="2"/>
        <v>0.5</v>
      </c>
      <c r="F22" s="33">
        <f t="shared" si="3"/>
        <v>2459235.9166666665</v>
      </c>
      <c r="G22" s="38">
        <f t="shared" si="4"/>
        <v>0.21056582249600306</v>
      </c>
      <c r="I22">
        <f t="shared" si="5"/>
        <v>300.99818318651251</v>
      </c>
      <c r="J22">
        <f t="shared" si="6"/>
        <v>7937.6987365740815</v>
      </c>
      <c r="K22">
        <f t="shared" si="7"/>
        <v>1.6699776826899493E-2</v>
      </c>
      <c r="L22">
        <f t="shared" si="8"/>
        <v>0.59355316761925925</v>
      </c>
      <c r="M22">
        <f t="shared" si="9"/>
        <v>301.59173635413174</v>
      </c>
      <c r="N22">
        <f t="shared" si="10"/>
        <v>7938.2922897417011</v>
      </c>
      <c r="O22">
        <f t="shared" si="11"/>
        <v>0.98411805855526713</v>
      </c>
      <c r="P22">
        <f t="shared" si="12"/>
        <v>301.5813747109255</v>
      </c>
      <c r="Q22">
        <f t="shared" si="13"/>
        <v>23.436552875496314</v>
      </c>
      <c r="R22">
        <f t="shared" si="14"/>
        <v>23.437094868650661</v>
      </c>
      <c r="S22">
        <f t="shared" si="15"/>
        <v>-56.176497131454639</v>
      </c>
      <c r="T22">
        <f t="shared" si="16"/>
        <v>-19.805929776595931</v>
      </c>
      <c r="U22">
        <f t="shared" si="17"/>
        <v>4.3026235689791643E-2</v>
      </c>
      <c r="V22">
        <f t="shared" si="18"/>
        <v>-11.349635499289187</v>
      </c>
      <c r="W22">
        <f t="shared" si="19"/>
        <v>95.754970571599671</v>
      </c>
      <c r="X22" s="37">
        <f t="shared" si="20"/>
        <v>0.48415946909672863</v>
      </c>
      <c r="Y22" s="37">
        <f t="shared" si="21"/>
        <v>0.21817343973117401</v>
      </c>
      <c r="Z22" s="37">
        <f t="shared" si="22"/>
        <v>0.75014549846228329</v>
      </c>
      <c r="AA22">
        <f t="shared" si="23"/>
        <v>766.03976457279737</v>
      </c>
      <c r="AB22">
        <f t="shared" si="24"/>
        <v>742.81036450071076</v>
      </c>
      <c r="AC22">
        <f t="shared" si="25"/>
        <v>5.7025911251776904</v>
      </c>
      <c r="AD22">
        <f t="shared" si="0"/>
        <v>8.580416243914657</v>
      </c>
      <c r="AE22">
        <f t="shared" si="26"/>
        <v>81.419583756085345</v>
      </c>
      <c r="AF22">
        <f t="shared" si="27"/>
        <v>2.4350685041302309E-3</v>
      </c>
      <c r="AG22">
        <f t="shared" si="28"/>
        <v>81.422018824589472</v>
      </c>
      <c r="AH22">
        <f t="shared" si="1"/>
        <v>218.79963201110536</v>
      </c>
    </row>
    <row r="23" spans="4:34" x14ac:dyDescent="0.35">
      <c r="D23" s="36">
        <f t="shared" si="29"/>
        <v>44218</v>
      </c>
      <c r="E23" s="37">
        <f t="shared" si="2"/>
        <v>0.5</v>
      </c>
      <c r="F23" s="33">
        <f t="shared" si="3"/>
        <v>2459236.9166666665</v>
      </c>
      <c r="G23" s="38">
        <f t="shared" si="4"/>
        <v>0.21059320100387438</v>
      </c>
      <c r="I23">
        <f t="shared" si="5"/>
        <v>301.98383055017348</v>
      </c>
      <c r="J23">
        <f t="shared" si="6"/>
        <v>7938.6843368540349</v>
      </c>
      <c r="K23">
        <f t="shared" si="7"/>
        <v>1.6699775674528218E-2</v>
      </c>
      <c r="L23">
        <f t="shared" si="8"/>
        <v>0.62538671526042444</v>
      </c>
      <c r="M23">
        <f t="shared" si="9"/>
        <v>302.60921726543393</v>
      </c>
      <c r="N23">
        <f t="shared" si="10"/>
        <v>7939.3097235692949</v>
      </c>
      <c r="O23">
        <f t="shared" si="11"/>
        <v>0.98421065324212731</v>
      </c>
      <c r="P23">
        <f t="shared" si="12"/>
        <v>302.59885655953343</v>
      </c>
      <c r="Q23">
        <f t="shared" si="13"/>
        <v>23.436552519461578</v>
      </c>
      <c r="R23">
        <f t="shared" si="14"/>
        <v>23.437096824746451</v>
      </c>
      <c r="S23">
        <f t="shared" si="15"/>
        <v>-55.123379227343911</v>
      </c>
      <c r="T23">
        <f t="shared" si="16"/>
        <v>-19.577584799251589</v>
      </c>
      <c r="U23">
        <f t="shared" si="17"/>
        <v>4.3026243076133674E-2</v>
      </c>
      <c r="V23">
        <f t="shared" si="18"/>
        <v>-11.621069309868872</v>
      </c>
      <c r="W23">
        <f t="shared" si="19"/>
        <v>95.692995012323934</v>
      </c>
      <c r="X23" s="37">
        <f t="shared" si="20"/>
        <v>0.48434796479852005</v>
      </c>
      <c r="Y23" s="37">
        <f t="shared" si="21"/>
        <v>0.21853408976428693</v>
      </c>
      <c r="Z23" s="37">
        <f t="shared" si="22"/>
        <v>0.7501618398327532</v>
      </c>
      <c r="AA23">
        <f t="shared" si="23"/>
        <v>765.54396009859147</v>
      </c>
      <c r="AB23">
        <f t="shared" si="24"/>
        <v>742.53893069013111</v>
      </c>
      <c r="AC23">
        <f t="shared" si="25"/>
        <v>5.6347326725327775</v>
      </c>
      <c r="AD23">
        <f t="shared" si="0"/>
        <v>8.3657203800840314</v>
      </c>
      <c r="AE23">
        <f t="shared" si="26"/>
        <v>81.634279619915972</v>
      </c>
      <c r="AF23">
        <f t="shared" si="27"/>
        <v>2.3732564826934896E-3</v>
      </c>
      <c r="AG23">
        <f t="shared" si="28"/>
        <v>81.636652876398671</v>
      </c>
      <c r="AH23">
        <f t="shared" si="1"/>
        <v>219.48273683715499</v>
      </c>
    </row>
    <row r="24" spans="4:34" x14ac:dyDescent="0.35">
      <c r="D24" s="36">
        <f t="shared" si="29"/>
        <v>44219</v>
      </c>
      <c r="E24" s="37">
        <f t="shared" si="2"/>
        <v>0.5</v>
      </c>
      <c r="F24" s="33">
        <f t="shared" si="3"/>
        <v>2459237.9166666665</v>
      </c>
      <c r="G24" s="38">
        <f t="shared" si="4"/>
        <v>0.2106205795117457</v>
      </c>
      <c r="I24">
        <f t="shared" si="5"/>
        <v>302.96947791383445</v>
      </c>
      <c r="J24">
        <f t="shared" si="6"/>
        <v>7939.6699371339882</v>
      </c>
      <c r="K24">
        <f t="shared" si="7"/>
        <v>1.6699774522156752E-2</v>
      </c>
      <c r="L24">
        <f t="shared" si="8"/>
        <v>0.65702387946822971</v>
      </c>
      <c r="M24">
        <f t="shared" si="9"/>
        <v>303.62650179330268</v>
      </c>
      <c r="N24">
        <f t="shared" si="10"/>
        <v>7940.3269610134566</v>
      </c>
      <c r="O24">
        <f t="shared" si="11"/>
        <v>0.98430806223926437</v>
      </c>
      <c r="P24">
        <f t="shared" si="12"/>
        <v>303.61614202869754</v>
      </c>
      <c r="Q24">
        <f t="shared" si="13"/>
        <v>23.436552163426843</v>
      </c>
      <c r="R24">
        <f t="shared" si="14"/>
        <v>23.437098780377308</v>
      </c>
      <c r="S24">
        <f t="shared" si="15"/>
        <v>-54.073484370722518</v>
      </c>
      <c r="T24">
        <f t="shared" si="16"/>
        <v>-19.34319206841209</v>
      </c>
      <c r="U24">
        <f t="shared" si="17"/>
        <v>4.3026250460720783E-2</v>
      </c>
      <c r="V24">
        <f t="shared" si="18"/>
        <v>-11.879640235690825</v>
      </c>
      <c r="W24">
        <f t="shared" si="19"/>
        <v>95.629582434596131</v>
      </c>
      <c r="X24" s="37">
        <f t="shared" si="20"/>
        <v>0.48452752794145193</v>
      </c>
      <c r="Y24" s="37">
        <f t="shared" si="21"/>
        <v>0.21888979895646268</v>
      </c>
      <c r="Z24" s="37">
        <f t="shared" si="22"/>
        <v>0.75016525692644132</v>
      </c>
      <c r="AA24">
        <f t="shared" si="23"/>
        <v>765.03665947676905</v>
      </c>
      <c r="AB24">
        <f t="shared" si="24"/>
        <v>742.2803597643092</v>
      </c>
      <c r="AC24">
        <f t="shared" si="25"/>
        <v>5.570089941077299</v>
      </c>
      <c r="AD24">
        <f t="shared" si="0"/>
        <v>8.1496685219771638</v>
      </c>
      <c r="AE24">
        <f t="shared" si="26"/>
        <v>81.850331478022838</v>
      </c>
      <c r="AF24">
        <f t="shared" si="27"/>
        <v>2.3111225371223658E-3</v>
      </c>
      <c r="AG24">
        <f t="shared" si="28"/>
        <v>81.85264260055996</v>
      </c>
      <c r="AH24">
        <f t="shared" si="1"/>
        <v>220.24476660900174</v>
      </c>
    </row>
    <row r="25" spans="4:34" x14ac:dyDescent="0.35">
      <c r="D25" s="36">
        <f t="shared" si="29"/>
        <v>44220</v>
      </c>
      <c r="E25" s="37">
        <f t="shared" si="2"/>
        <v>0.5</v>
      </c>
      <c r="F25" s="33">
        <f t="shared" si="3"/>
        <v>2459238.9166666665</v>
      </c>
      <c r="G25" s="38">
        <f t="shared" si="4"/>
        <v>0.21064795801961703</v>
      </c>
      <c r="I25">
        <f t="shared" si="5"/>
        <v>303.95512527749452</v>
      </c>
      <c r="J25">
        <f t="shared" si="6"/>
        <v>7940.6555374139389</v>
      </c>
      <c r="K25">
        <f t="shared" si="7"/>
        <v>1.6699773369785096E-2</v>
      </c>
      <c r="L25">
        <f t="shared" si="8"/>
        <v>0.68845480163398831</v>
      </c>
      <c r="M25">
        <f t="shared" si="9"/>
        <v>304.64358007912853</v>
      </c>
      <c r="N25">
        <f t="shared" si="10"/>
        <v>7941.3439922155731</v>
      </c>
      <c r="O25">
        <f t="shared" si="11"/>
        <v>0.98441025389343362</v>
      </c>
      <c r="P25">
        <f t="shared" si="12"/>
        <v>304.63322125980756</v>
      </c>
      <c r="Q25">
        <f t="shared" si="13"/>
        <v>23.43655180739211</v>
      </c>
      <c r="R25">
        <f t="shared" si="14"/>
        <v>23.437100735541257</v>
      </c>
      <c r="S25">
        <f t="shared" si="15"/>
        <v>-53.026850894638883</v>
      </c>
      <c r="T25">
        <f t="shared" si="16"/>
        <v>-19.102853606248374</v>
      </c>
      <c r="U25">
        <f t="shared" si="17"/>
        <v>4.3026257843545503E-2</v>
      </c>
      <c r="V25">
        <f t="shared" si="18"/>
        <v>-12.125179778985657</v>
      </c>
      <c r="W25">
        <f t="shared" si="19"/>
        <v>95.564773083316553</v>
      </c>
      <c r="X25" s="37">
        <f t="shared" si="20"/>
        <v>0.48469804151318446</v>
      </c>
      <c r="Y25" s="37">
        <f t="shared" si="21"/>
        <v>0.21924033850397184</v>
      </c>
      <c r="Z25" s="37">
        <f t="shared" si="22"/>
        <v>0.75015574452239708</v>
      </c>
      <c r="AA25">
        <f t="shared" si="23"/>
        <v>764.51818466653242</v>
      </c>
      <c r="AB25">
        <f t="shared" si="24"/>
        <v>742.03482022101434</v>
      </c>
      <c r="AC25">
        <f t="shared" si="25"/>
        <v>5.5087050552535857</v>
      </c>
      <c r="AD25">
        <f t="shared" si="0"/>
        <v>7.9327213616491417</v>
      </c>
      <c r="AE25">
        <f t="shared" si="26"/>
        <v>82.067278638350857</v>
      </c>
      <c r="AF25">
        <f t="shared" si="27"/>
        <v>2.2487983483804579E-3</v>
      </c>
      <c r="AG25">
        <f t="shared" si="28"/>
        <v>82.069527436699232</v>
      </c>
      <c r="AH25">
        <f t="shared" si="1"/>
        <v>221.09239345384256</v>
      </c>
    </row>
    <row r="26" spans="4:34" x14ac:dyDescent="0.35">
      <c r="D26" s="36">
        <f t="shared" si="29"/>
        <v>44221</v>
      </c>
      <c r="E26" s="37">
        <f t="shared" si="2"/>
        <v>0.5</v>
      </c>
      <c r="F26" s="33">
        <f t="shared" si="3"/>
        <v>2459239.9166666665</v>
      </c>
      <c r="G26" s="38">
        <f t="shared" si="4"/>
        <v>0.21067533652748832</v>
      </c>
      <c r="I26">
        <f t="shared" si="5"/>
        <v>304.94077264115549</v>
      </c>
      <c r="J26">
        <f t="shared" si="6"/>
        <v>7941.6411376938904</v>
      </c>
      <c r="K26">
        <f t="shared" si="7"/>
        <v>1.6699772217413252E-2</v>
      </c>
      <c r="L26">
        <f t="shared" si="8"/>
        <v>0.71966969903878586</v>
      </c>
      <c r="M26">
        <f t="shared" si="9"/>
        <v>305.66044234019427</v>
      </c>
      <c r="N26">
        <f t="shared" si="10"/>
        <v>7942.360807392929</v>
      </c>
      <c r="O26">
        <f t="shared" si="11"/>
        <v>0.98451719501716006</v>
      </c>
      <c r="P26">
        <f t="shared" si="12"/>
        <v>305.65008447014543</v>
      </c>
      <c r="Q26">
        <f t="shared" si="13"/>
        <v>23.436551451357374</v>
      </c>
      <c r="R26">
        <f t="shared" si="14"/>
        <v>23.437102690236326</v>
      </c>
      <c r="S26">
        <f t="shared" si="15"/>
        <v>-51.983512421904351</v>
      </c>
      <c r="T26">
        <f t="shared" si="16"/>
        <v>-18.856673001807454</v>
      </c>
      <c r="U26">
        <f t="shared" si="17"/>
        <v>4.3026265224600388E-2</v>
      </c>
      <c r="V26">
        <f t="shared" si="18"/>
        <v>-12.357538198932625</v>
      </c>
      <c r="W26">
        <f t="shared" si="19"/>
        <v>95.498607207743518</v>
      </c>
      <c r="X26" s="37">
        <f t="shared" si="20"/>
        <v>0.48485940152703655</v>
      </c>
      <c r="Y26" s="37">
        <f t="shared" si="21"/>
        <v>0.2195854926166379</v>
      </c>
      <c r="Z26" s="37">
        <f t="shared" si="22"/>
        <v>0.75013331043743514</v>
      </c>
      <c r="AA26">
        <f t="shared" si="23"/>
        <v>763.98885766194815</v>
      </c>
      <c r="AB26">
        <f t="shared" si="24"/>
        <v>741.80246180106735</v>
      </c>
      <c r="AC26">
        <f t="shared" si="25"/>
        <v>5.450615450266838</v>
      </c>
      <c r="AD26">
        <f t="shared" si="0"/>
        <v>7.715393095042562</v>
      </c>
      <c r="AE26">
        <f t="shared" si="26"/>
        <v>82.284606904957442</v>
      </c>
      <c r="AF26">
        <f t="shared" si="27"/>
        <v>2.1864303377817315E-3</v>
      </c>
      <c r="AG26">
        <f t="shared" si="28"/>
        <v>82.286793335295229</v>
      </c>
      <c r="AH26">
        <f t="shared" si="1"/>
        <v>222.03295531526669</v>
      </c>
    </row>
    <row r="27" spans="4:34" x14ac:dyDescent="0.35">
      <c r="D27" s="36">
        <f t="shared" si="29"/>
        <v>44222</v>
      </c>
      <c r="E27" s="37">
        <f t="shared" si="2"/>
        <v>0.5</v>
      </c>
      <c r="F27" s="33">
        <f t="shared" si="3"/>
        <v>2459240.9166666665</v>
      </c>
      <c r="G27" s="38">
        <f t="shared" si="4"/>
        <v>0.21070271503535964</v>
      </c>
      <c r="I27">
        <f t="shared" si="5"/>
        <v>305.92642000481828</v>
      </c>
      <c r="J27">
        <f t="shared" si="6"/>
        <v>7942.626737973841</v>
      </c>
      <c r="K27">
        <f t="shared" si="7"/>
        <v>1.6699771065041214E-2</v>
      </c>
      <c r="L27">
        <f t="shared" si="8"/>
        <v>0.75065886834462348</v>
      </c>
      <c r="M27">
        <f t="shared" si="9"/>
        <v>306.67707887316288</v>
      </c>
      <c r="N27">
        <f t="shared" si="10"/>
        <v>7943.3773968421856</v>
      </c>
      <c r="O27">
        <f t="shared" si="11"/>
        <v>0.98462885090234908</v>
      </c>
      <c r="P27">
        <f t="shared" si="12"/>
        <v>306.66672195637341</v>
      </c>
      <c r="Q27">
        <f t="shared" si="13"/>
        <v>23.436551095322642</v>
      </c>
      <c r="R27">
        <f t="shared" si="14"/>
        <v>23.43710464446054</v>
      </c>
      <c r="S27">
        <f t="shared" si="15"/>
        <v>-50.943497905846101</v>
      </c>
      <c r="T27">
        <f t="shared" si="16"/>
        <v>-18.604755302896617</v>
      </c>
      <c r="U27">
        <f t="shared" si="17"/>
        <v>4.302627260387798E-2</v>
      </c>
      <c r="V27">
        <f t="shared" si="18"/>
        <v>-12.576584490999888</v>
      </c>
      <c r="W27">
        <f t="shared" si="19"/>
        <v>95.431124995685522</v>
      </c>
      <c r="X27" s="37">
        <f t="shared" si="20"/>
        <v>0.48501151700763878</v>
      </c>
      <c r="Y27" s="37">
        <f t="shared" si="21"/>
        <v>0.21992505868629011</v>
      </c>
      <c r="Z27" s="37">
        <f t="shared" si="22"/>
        <v>0.75009797532898748</v>
      </c>
      <c r="AA27">
        <f t="shared" si="23"/>
        <v>763.44899996548418</v>
      </c>
      <c r="AB27">
        <f t="shared" si="24"/>
        <v>741.58341550900013</v>
      </c>
      <c r="AC27">
        <f t="shared" si="25"/>
        <v>5.3958538772500333</v>
      </c>
      <c r="AD27">
        <f t="shared" si="0"/>
        <v>7.4982587236404745</v>
      </c>
      <c r="AE27">
        <f t="shared" si="26"/>
        <v>82.501741276359525</v>
      </c>
      <c r="AF27">
        <f t="shared" si="27"/>
        <v>2.124181717173709E-3</v>
      </c>
      <c r="AG27">
        <f t="shared" si="28"/>
        <v>82.503865458076703</v>
      </c>
      <c r="AH27">
        <f t="shared" si="1"/>
        <v>223.07449789422117</v>
      </c>
    </row>
    <row r="28" spans="4:34" x14ac:dyDescent="0.35">
      <c r="D28" s="36">
        <f t="shared" si="29"/>
        <v>44223</v>
      </c>
      <c r="E28" s="37">
        <f t="shared" si="2"/>
        <v>0.5</v>
      </c>
      <c r="F28" s="33">
        <f t="shared" si="3"/>
        <v>2459241.9166666665</v>
      </c>
      <c r="G28" s="38">
        <f t="shared" si="4"/>
        <v>0.21073009354323097</v>
      </c>
      <c r="I28">
        <f t="shared" si="5"/>
        <v>306.91206736848108</v>
      </c>
      <c r="J28">
        <f t="shared" si="6"/>
        <v>7943.6123382537935</v>
      </c>
      <c r="K28">
        <f t="shared" si="7"/>
        <v>1.6699769912668989E-2</v>
      </c>
      <c r="L28">
        <f t="shared" si="8"/>
        <v>0.7814126890416081</v>
      </c>
      <c r="M28">
        <f t="shared" si="9"/>
        <v>307.69348005752266</v>
      </c>
      <c r="N28">
        <f t="shared" si="10"/>
        <v>7944.3937509428351</v>
      </c>
      <c r="O28">
        <f t="shared" si="11"/>
        <v>0.98474518533449151</v>
      </c>
      <c r="P28">
        <f t="shared" si="12"/>
        <v>307.68312409797892</v>
      </c>
      <c r="Q28">
        <f t="shared" si="13"/>
        <v>23.436550739287906</v>
      </c>
      <c r="R28">
        <f t="shared" si="14"/>
        <v>23.437106598211919</v>
      </c>
      <c r="S28">
        <f t="shared" si="15"/>
        <v>-49.906831679581188</v>
      </c>
      <c r="T28">
        <f t="shared" si="16"/>
        <v>-18.347206909965003</v>
      </c>
      <c r="U28">
        <f t="shared" si="17"/>
        <v>4.3026279981370798E-2</v>
      </c>
      <c r="V28">
        <f t="shared" si="18"/>
        <v>-12.782206329091284</v>
      </c>
      <c r="W28">
        <f t="shared" si="19"/>
        <v>95.362366510841255</v>
      </c>
      <c r="X28" s="37">
        <f t="shared" si="20"/>
        <v>0.48515430995075787</v>
      </c>
      <c r="Y28" s="37">
        <f t="shared" si="21"/>
        <v>0.22025884742064328</v>
      </c>
      <c r="Z28" s="37">
        <f t="shared" si="22"/>
        <v>0.75004977248087246</v>
      </c>
      <c r="AA28">
        <f t="shared" si="23"/>
        <v>762.89893208673004</v>
      </c>
      <c r="AB28">
        <f t="shared" si="24"/>
        <v>741.37779367090866</v>
      </c>
      <c r="AC28">
        <f t="shared" si="25"/>
        <v>5.3444484177271647</v>
      </c>
      <c r="AD28">
        <f t="shared" si="0"/>
        <v>7.2819622966020185</v>
      </c>
      <c r="AE28">
        <f t="shared" si="26"/>
        <v>82.718037703397982</v>
      </c>
      <c r="AF28">
        <f t="shared" si="27"/>
        <v>2.0622348067931575E-3</v>
      </c>
      <c r="AG28">
        <f t="shared" si="28"/>
        <v>82.720099938204783</v>
      </c>
      <c r="AH28">
        <f t="shared" si="1"/>
        <v>224.22580567181012</v>
      </c>
    </row>
    <row r="29" spans="4:34" x14ac:dyDescent="0.35">
      <c r="D29" s="36">
        <f t="shared" si="29"/>
        <v>44224</v>
      </c>
      <c r="E29" s="37">
        <f t="shared" si="2"/>
        <v>0.5</v>
      </c>
      <c r="F29" s="33">
        <f t="shared" si="3"/>
        <v>2459242.9166666665</v>
      </c>
      <c r="G29" s="38">
        <f t="shared" si="4"/>
        <v>0.21075747205110229</v>
      </c>
      <c r="I29">
        <f t="shared" si="5"/>
        <v>307.89771473214387</v>
      </c>
      <c r="J29">
        <f t="shared" si="6"/>
        <v>7944.597938533745</v>
      </c>
      <c r="K29">
        <f t="shared" si="7"/>
        <v>1.6699768760296572E-2</v>
      </c>
      <c r="L29">
        <f t="shared" si="8"/>
        <v>0.81192162684895941</v>
      </c>
      <c r="M29">
        <f t="shared" si="9"/>
        <v>308.70963635899284</v>
      </c>
      <c r="N29">
        <f t="shared" si="10"/>
        <v>7945.4098601605938</v>
      </c>
      <c r="O29">
        <f t="shared" si="11"/>
        <v>0.98486616060745302</v>
      </c>
      <c r="P29">
        <f t="shared" si="12"/>
        <v>308.6992813606804</v>
      </c>
      <c r="Q29">
        <f t="shared" si="13"/>
        <v>23.436550383253174</v>
      </c>
      <c r="R29">
        <f t="shared" si="14"/>
        <v>23.437108551488503</v>
      </c>
      <c r="S29">
        <f t="shared" si="15"/>
        <v>-48.873533513251111</v>
      </c>
      <c r="T29">
        <f t="shared" si="16"/>
        <v>-18.084135472188837</v>
      </c>
      <c r="U29">
        <f t="shared" si="17"/>
        <v>4.3026287357071452E-2</v>
      </c>
      <c r="V29">
        <f t="shared" si="18"/>
        <v>-12.974309971435188</v>
      </c>
      <c r="W29">
        <f t="shared" si="19"/>
        <v>95.292371633390047</v>
      </c>
      <c r="X29" s="37">
        <f t="shared" si="20"/>
        <v>0.48528771525794112</v>
      </c>
      <c r="Y29" s="37">
        <f t="shared" si="21"/>
        <v>0.22058668294296879</v>
      </c>
      <c r="Z29" s="37">
        <f t="shared" si="22"/>
        <v>0.74998874757291356</v>
      </c>
      <c r="AA29">
        <f t="shared" si="23"/>
        <v>762.33897306712038</v>
      </c>
      <c r="AB29">
        <f t="shared" si="24"/>
        <v>741.18569002856475</v>
      </c>
      <c r="AC29">
        <f t="shared" si="25"/>
        <v>5.2964225071411875</v>
      </c>
      <c r="AD29">
        <f t="shared" si="0"/>
        <v>7.0672261110832935</v>
      </c>
      <c r="AE29">
        <f t="shared" si="26"/>
        <v>82.932773888916699</v>
      </c>
      <c r="AF29">
        <f t="shared" si="27"/>
        <v>2.0007936262080674E-3</v>
      </c>
      <c r="AG29">
        <f t="shared" si="28"/>
        <v>82.934774682542908</v>
      </c>
      <c r="AH29">
        <f t="shared" si="1"/>
        <v>225.49641440842785</v>
      </c>
    </row>
    <row r="30" spans="4:34" x14ac:dyDescent="0.35">
      <c r="D30" s="36">
        <f t="shared" si="29"/>
        <v>44225</v>
      </c>
      <c r="E30" s="37">
        <f t="shared" si="2"/>
        <v>0.5</v>
      </c>
      <c r="F30" s="33">
        <f t="shared" si="3"/>
        <v>2459243.9166666665</v>
      </c>
      <c r="G30" s="38">
        <f t="shared" si="4"/>
        <v>0.21078485055897361</v>
      </c>
      <c r="I30">
        <f t="shared" si="5"/>
        <v>308.88336209580757</v>
      </c>
      <c r="J30">
        <f t="shared" si="6"/>
        <v>7945.5835388136957</v>
      </c>
      <c r="K30">
        <f t="shared" si="7"/>
        <v>1.6699767607923969E-2</v>
      </c>
      <c r="L30">
        <f t="shared" si="8"/>
        <v>0.84217623706858136</v>
      </c>
      <c r="M30">
        <f t="shared" si="9"/>
        <v>309.72553833287617</v>
      </c>
      <c r="N30">
        <f t="shared" si="10"/>
        <v>7946.4257150507647</v>
      </c>
      <c r="O30">
        <f t="shared" si="11"/>
        <v>0.98499173753883928</v>
      </c>
      <c r="P30">
        <f t="shared" si="12"/>
        <v>309.71518429977971</v>
      </c>
      <c r="Q30">
        <f t="shared" si="13"/>
        <v>23.436550027218441</v>
      </c>
      <c r="R30">
        <f t="shared" si="14"/>
        <v>23.437110504288309</v>
      </c>
      <c r="S30">
        <f t="shared" si="15"/>
        <v>-47.843618678669735</v>
      </c>
      <c r="T30">
        <f t="shared" si="16"/>
        <v>-17.815649785952278</v>
      </c>
      <c r="U30">
        <f t="shared" si="17"/>
        <v>4.3026294730972442E-2</v>
      </c>
      <c r="V30">
        <f t="shared" si="18"/>
        <v>-13.152820131257302</v>
      </c>
      <c r="W30">
        <f t="shared" si="19"/>
        <v>95.221180003914199</v>
      </c>
      <c r="X30" s="37">
        <f t="shared" si="20"/>
        <v>0.48541168064670648</v>
      </c>
      <c r="Y30" s="37">
        <f t="shared" si="21"/>
        <v>0.22090840285805591</v>
      </c>
      <c r="Z30" s="37">
        <f t="shared" si="22"/>
        <v>0.74991495843535694</v>
      </c>
      <c r="AA30">
        <f t="shared" si="23"/>
        <v>761.76944003131359</v>
      </c>
      <c r="AB30">
        <f t="shared" si="24"/>
        <v>741.0071798687427</v>
      </c>
      <c r="AC30">
        <f t="shared" si="25"/>
        <v>5.2517949671856741</v>
      </c>
      <c r="AD30">
        <f t="shared" si="0"/>
        <v>6.8548608234794735</v>
      </c>
      <c r="AE30">
        <f t="shared" si="26"/>
        <v>83.14513917652053</v>
      </c>
      <c r="AF30">
        <f t="shared" si="27"/>
        <v>1.9400867455486065E-3</v>
      </c>
      <c r="AG30">
        <f t="shared" si="28"/>
        <v>83.147079263266079</v>
      </c>
      <c r="AH30">
        <f t="shared" si="1"/>
        <v>226.89659453172334</v>
      </c>
    </row>
    <row r="31" spans="4:34" x14ac:dyDescent="0.35">
      <c r="D31" s="36">
        <f t="shared" si="29"/>
        <v>44226</v>
      </c>
      <c r="E31" s="37">
        <f t="shared" si="2"/>
        <v>0.5</v>
      </c>
      <c r="F31" s="33">
        <f t="shared" si="3"/>
        <v>2459244.9166666665</v>
      </c>
      <c r="G31" s="38">
        <f t="shared" si="4"/>
        <v>0.21081222906684494</v>
      </c>
      <c r="I31">
        <f t="shared" si="5"/>
        <v>309.86900945947218</v>
      </c>
      <c r="J31">
        <f t="shared" si="6"/>
        <v>7946.5691390936463</v>
      </c>
      <c r="K31">
        <f t="shared" si="7"/>
        <v>1.6699766455551174E-2</v>
      </c>
      <c r="L31">
        <f t="shared" si="8"/>
        <v>0.87216716788956394</v>
      </c>
      <c r="M31">
        <f t="shared" si="9"/>
        <v>310.74117662736177</v>
      </c>
      <c r="N31">
        <f t="shared" si="10"/>
        <v>7947.4413062615358</v>
      </c>
      <c r="O31">
        <f t="shared" si="11"/>
        <v>0.98512187548592278</v>
      </c>
      <c r="P31">
        <f t="shared" si="12"/>
        <v>310.73082356346526</v>
      </c>
      <c r="Q31">
        <f t="shared" si="13"/>
        <v>23.436549671183705</v>
      </c>
      <c r="R31">
        <f t="shared" si="14"/>
        <v>23.437112456609366</v>
      </c>
      <c r="S31">
        <f t="shared" si="15"/>
        <v>-46.817098020815301</v>
      </c>
      <c r="T31">
        <f t="shared" si="16"/>
        <v>-17.541859695893965</v>
      </c>
      <c r="U31">
        <f t="shared" si="17"/>
        <v>4.3026302103066308E-2</v>
      </c>
      <c r="V31">
        <f t="shared" si="18"/>
        <v>-13.317679813377294</v>
      </c>
      <c r="W31">
        <f t="shared" si="19"/>
        <v>95.14883097071106</v>
      </c>
      <c r="X31" s="37">
        <f t="shared" si="20"/>
        <v>0.48552616653706754</v>
      </c>
      <c r="Y31" s="37">
        <f t="shared" si="21"/>
        <v>0.22122385828509239</v>
      </c>
      <c r="Z31" s="37">
        <f t="shared" si="22"/>
        <v>0.7498284747890428</v>
      </c>
      <c r="AA31">
        <f t="shared" si="23"/>
        <v>761.19064776568848</v>
      </c>
      <c r="AB31">
        <f t="shared" si="24"/>
        <v>740.84232018662271</v>
      </c>
      <c r="AC31">
        <f t="shared" si="25"/>
        <v>5.2105800466556786</v>
      </c>
      <c r="AD31">
        <f t="shared" si="0"/>
        <v>6.6457763199966076</v>
      </c>
      <c r="AE31">
        <f t="shared" si="26"/>
        <v>83.354223680003386</v>
      </c>
      <c r="AF31">
        <f t="shared" si="27"/>
        <v>1.8803703549490579E-3</v>
      </c>
      <c r="AG31">
        <f t="shared" si="28"/>
        <v>83.35610405035834</v>
      </c>
      <c r="AH31">
        <f t="shared" si="1"/>
        <v>228.43729107064513</v>
      </c>
    </row>
    <row r="32" spans="4:34" x14ac:dyDescent="0.35">
      <c r="D32" s="36">
        <f t="shared" si="29"/>
        <v>44227</v>
      </c>
      <c r="E32" s="37">
        <f t="shared" si="2"/>
        <v>0.5</v>
      </c>
      <c r="F32" s="33">
        <f t="shared" si="3"/>
        <v>2459245.9166666665</v>
      </c>
      <c r="G32" s="38">
        <f t="shared" si="4"/>
        <v>0.21083960757471626</v>
      </c>
      <c r="I32">
        <f t="shared" si="5"/>
        <v>310.85465682313679</v>
      </c>
      <c r="J32">
        <f t="shared" si="6"/>
        <v>7947.5547393735978</v>
      </c>
      <c r="K32">
        <f t="shared" si="7"/>
        <v>1.6699765303178189E-2</v>
      </c>
      <c r="L32">
        <f t="shared" si="8"/>
        <v>0.90188516364104387</v>
      </c>
      <c r="M32">
        <f t="shared" si="9"/>
        <v>311.75654198677785</v>
      </c>
      <c r="N32">
        <f t="shared" si="10"/>
        <v>7948.4566245372389</v>
      </c>
      <c r="O32">
        <f t="shared" si="11"/>
        <v>0.98525653236212718</v>
      </c>
      <c r="P32">
        <f t="shared" si="12"/>
        <v>311.74618989606438</v>
      </c>
      <c r="Q32">
        <f t="shared" si="13"/>
        <v>23.436549315148973</v>
      </c>
      <c r="R32">
        <f t="shared" si="14"/>
        <v>23.437114408449705</v>
      </c>
      <c r="S32">
        <f t="shared" si="15"/>
        <v>-45.793978035604681</v>
      </c>
      <c r="T32">
        <f t="shared" si="16"/>
        <v>-17.262875998671603</v>
      </c>
      <c r="U32">
        <f t="shared" si="17"/>
        <v>4.302630947334566E-2</v>
      </c>
      <c r="V32">
        <f t="shared" si="18"/>
        <v>-13.468850117956814</v>
      </c>
      <c r="W32">
        <f t="shared" si="19"/>
        <v>95.075363540532805</v>
      </c>
      <c r="X32" s="37">
        <f t="shared" si="20"/>
        <v>0.48563114591524781</v>
      </c>
      <c r="Y32" s="37">
        <f t="shared" si="21"/>
        <v>0.22153291385821222</v>
      </c>
      <c r="Z32" s="37">
        <f t="shared" si="22"/>
        <v>0.74972937797228334</v>
      </c>
      <c r="AA32">
        <f t="shared" si="23"/>
        <v>760.60290832426244</v>
      </c>
      <c r="AB32">
        <f t="shared" si="24"/>
        <v>740.69114988204319</v>
      </c>
      <c r="AC32">
        <f t="shared" si="25"/>
        <v>5.1727874705107979</v>
      </c>
      <c r="AD32">
        <f t="shared" si="0"/>
        <v>6.4409930361632135</v>
      </c>
      <c r="AE32">
        <f t="shared" si="26"/>
        <v>83.559006963836794</v>
      </c>
      <c r="AF32">
        <f t="shared" si="27"/>
        <v>1.8219314655167167E-3</v>
      </c>
      <c r="AG32">
        <f t="shared" si="28"/>
        <v>83.560828895302308</v>
      </c>
      <c r="AH32">
        <f t="shared" si="1"/>
        <v>230.13000130050943</v>
      </c>
    </row>
    <row r="33" spans="4:34" x14ac:dyDescent="0.35">
      <c r="D33" s="36">
        <f t="shared" si="29"/>
        <v>44228</v>
      </c>
      <c r="E33" s="37">
        <f t="shared" si="2"/>
        <v>0.5</v>
      </c>
      <c r="F33" s="33">
        <f t="shared" si="3"/>
        <v>2459246.9166666665</v>
      </c>
      <c r="G33" s="38">
        <f t="shared" si="4"/>
        <v>0.21086698608258758</v>
      </c>
      <c r="I33">
        <f t="shared" si="5"/>
        <v>311.84030418680231</v>
      </c>
      <c r="J33">
        <f t="shared" si="6"/>
        <v>7948.5403396535476</v>
      </c>
      <c r="K33">
        <f t="shared" si="7"/>
        <v>1.6699764150805013E-2</v>
      </c>
      <c r="L33">
        <f t="shared" si="8"/>
        <v>0.93132106799296754</v>
      </c>
      <c r="M33">
        <f t="shared" si="9"/>
        <v>312.77162525479525</v>
      </c>
      <c r="N33">
        <f t="shared" si="10"/>
        <v>7949.4716607215405</v>
      </c>
      <c r="O33">
        <f t="shared" si="11"/>
        <v>0.98539566465404593</v>
      </c>
      <c r="P33">
        <f t="shared" si="12"/>
        <v>312.76127414124704</v>
      </c>
      <c r="Q33">
        <f t="shared" si="13"/>
        <v>23.436548959114241</v>
      </c>
      <c r="R33">
        <f t="shared" si="14"/>
        <v>23.437116359807359</v>
      </c>
      <c r="S33">
        <f t="shared" si="15"/>
        <v>-44.774260953388513</v>
      </c>
      <c r="T33">
        <f t="shared" si="16"/>
        <v>-16.978810349578691</v>
      </c>
      <c r="U33">
        <f t="shared" si="17"/>
        <v>4.3026316841803025E-2</v>
      </c>
      <c r="V33">
        <f t="shared" si="18"/>
        <v>-13.606310012720225</v>
      </c>
      <c r="W33">
        <f t="shared" si="19"/>
        <v>95.000816332771592</v>
      </c>
      <c r="X33" s="37">
        <f t="shared" si="20"/>
        <v>0.48572660417550018</v>
      </c>
      <c r="Y33" s="37">
        <f t="shared" si="21"/>
        <v>0.22183544769557909</v>
      </c>
      <c r="Z33" s="37">
        <f t="shared" si="22"/>
        <v>0.74961776065542129</v>
      </c>
      <c r="AA33">
        <f t="shared" si="23"/>
        <v>760.00653066217274</v>
      </c>
      <c r="AB33">
        <f t="shared" si="24"/>
        <v>740.55368998727977</v>
      </c>
      <c r="AC33">
        <f t="shared" si="25"/>
        <v>5.1384224968199419</v>
      </c>
      <c r="AD33">
        <f t="shared" si="0"/>
        <v>6.2416531841784693</v>
      </c>
      <c r="AE33">
        <f t="shared" si="26"/>
        <v>83.758346815821525</v>
      </c>
      <c r="AF33">
        <f t="shared" si="27"/>
        <v>1.7650910902956545E-3</v>
      </c>
      <c r="AG33">
        <f t="shared" si="28"/>
        <v>83.760111906911817</v>
      </c>
      <c r="AH33">
        <f t="shared" si="1"/>
        <v>231.98656629901643</v>
      </c>
    </row>
    <row r="34" spans="4:34" x14ac:dyDescent="0.35">
      <c r="D34" s="36">
        <f t="shared" si="29"/>
        <v>44229</v>
      </c>
      <c r="E34" s="37">
        <f t="shared" si="2"/>
        <v>0.5</v>
      </c>
      <c r="F34" s="33">
        <f t="shared" si="3"/>
        <v>2459247.9166666665</v>
      </c>
      <c r="G34" s="38">
        <f t="shared" si="4"/>
        <v>0.2108943645904589</v>
      </c>
      <c r="I34">
        <f t="shared" si="5"/>
        <v>312.82595155046783</v>
      </c>
      <c r="J34">
        <f t="shared" si="6"/>
        <v>7949.5259399334982</v>
      </c>
      <c r="K34">
        <f t="shared" si="7"/>
        <v>1.6699762998431646E-2</v>
      </c>
      <c r="L34">
        <f t="shared" si="8"/>
        <v>0.9604658271032479</v>
      </c>
      <c r="M34">
        <f t="shared" si="9"/>
        <v>313.78641737757107</v>
      </c>
      <c r="N34">
        <f t="shared" si="10"/>
        <v>7950.4864057606019</v>
      </c>
      <c r="O34">
        <f t="shared" si="11"/>
        <v>0.98553922743900246</v>
      </c>
      <c r="P34">
        <f t="shared" si="12"/>
        <v>313.77606724516954</v>
      </c>
      <c r="Q34">
        <f t="shared" si="13"/>
        <v>23.436548603079508</v>
      </c>
      <c r="R34">
        <f t="shared" si="14"/>
        <v>23.437118310680347</v>
      </c>
      <c r="S34">
        <f t="shared" si="15"/>
        <v>-43.757944827627725</v>
      </c>
      <c r="T34">
        <f t="shared" si="16"/>
        <v>-16.689775172133512</v>
      </c>
      <c r="U34">
        <f t="shared" si="17"/>
        <v>4.3026324208430951E-2</v>
      </c>
      <c r="V34">
        <f t="shared" si="18"/>
        <v>-13.730056075044429</v>
      </c>
      <c r="W34">
        <f t="shared" si="19"/>
        <v>94.925227537090421</v>
      </c>
      <c r="X34" s="37">
        <f t="shared" si="20"/>
        <v>0.48581253894100312</v>
      </c>
      <c r="Y34" s="37">
        <f t="shared" si="21"/>
        <v>0.22213135133797415</v>
      </c>
      <c r="Z34" s="37">
        <f t="shared" si="22"/>
        <v>0.74949372654403201</v>
      </c>
      <c r="AA34">
        <f t="shared" si="23"/>
        <v>759.40182029672337</v>
      </c>
      <c r="AB34">
        <f t="shared" si="24"/>
        <v>740.42994392495552</v>
      </c>
      <c r="AC34">
        <f t="shared" si="25"/>
        <v>5.1074859812388809</v>
      </c>
      <c r="AD34">
        <f t="shared" si="0"/>
        <v>6.0490310273696428</v>
      </c>
      <c r="AE34">
        <f t="shared" si="26"/>
        <v>83.950968972630363</v>
      </c>
      <c r="AF34">
        <f t="shared" si="27"/>
        <v>1.7102071638083493E-3</v>
      </c>
      <c r="AG34">
        <f t="shared" si="28"/>
        <v>83.952679179794174</v>
      </c>
      <c r="AH34">
        <f t="shared" si="1"/>
        <v>234.01884785005711</v>
      </c>
    </row>
    <row r="35" spans="4:34" x14ac:dyDescent="0.35">
      <c r="D35" s="36">
        <f t="shared" si="29"/>
        <v>44230</v>
      </c>
      <c r="E35" s="37">
        <f t="shared" si="2"/>
        <v>0.5</v>
      </c>
      <c r="F35" s="33">
        <f t="shared" si="3"/>
        <v>2459248.9166666665</v>
      </c>
      <c r="G35" s="38">
        <f t="shared" si="4"/>
        <v>0.21092174309833023</v>
      </c>
      <c r="I35">
        <f t="shared" si="5"/>
        <v>313.81159891413245</v>
      </c>
      <c r="J35">
        <f t="shared" si="6"/>
        <v>7950.5115402134479</v>
      </c>
      <c r="K35">
        <f t="shared" si="7"/>
        <v>1.6699761846058092E-2</v>
      </c>
      <c r="L35">
        <f t="shared" si="8"/>
        <v>0.98931049270844773</v>
      </c>
      <c r="M35">
        <f t="shared" si="9"/>
        <v>314.8009094068409</v>
      </c>
      <c r="N35">
        <f t="shared" si="10"/>
        <v>7951.5008507061566</v>
      </c>
      <c r="O35">
        <f t="shared" si="11"/>
        <v>0.98568717440311959</v>
      </c>
      <c r="P35">
        <f t="shared" si="12"/>
        <v>314.79056025956669</v>
      </c>
      <c r="Q35">
        <f t="shared" si="13"/>
        <v>23.436548247044776</v>
      </c>
      <c r="R35">
        <f t="shared" si="14"/>
        <v>23.437120261066706</v>
      </c>
      <c r="S35">
        <f t="shared" si="15"/>
        <v>-42.745023628202524</v>
      </c>
      <c r="T35">
        <f t="shared" si="16"/>
        <v>-16.395883570738409</v>
      </c>
      <c r="U35">
        <f t="shared" si="17"/>
        <v>4.3026331573222019E-2</v>
      </c>
      <c r="V35">
        <f t="shared" si="18"/>
        <v>-13.840102205381056</v>
      </c>
      <c r="W35">
        <f t="shared" si="19"/>
        <v>94.848634874481832</v>
      </c>
      <c r="X35" s="37">
        <f t="shared" si="20"/>
        <v>0.48588895986484798</v>
      </c>
      <c r="Y35" s="37">
        <f t="shared" si="21"/>
        <v>0.222420529657954</v>
      </c>
      <c r="Z35" s="37">
        <f t="shared" si="22"/>
        <v>0.74935739007174185</v>
      </c>
      <c r="AA35">
        <f t="shared" si="23"/>
        <v>758.78907899585465</v>
      </c>
      <c r="AB35">
        <f t="shared" si="24"/>
        <v>740.3198977946189</v>
      </c>
      <c r="AC35">
        <f t="shared" si="25"/>
        <v>5.079974448654724</v>
      </c>
      <c r="AD35">
        <f t="shared" si="0"/>
        <v>5.8645409218350784</v>
      </c>
      <c r="AE35">
        <f t="shared" si="26"/>
        <v>84.135459078164928</v>
      </c>
      <c r="AF35">
        <f t="shared" si="27"/>
        <v>1.65767684081832E-3</v>
      </c>
      <c r="AG35">
        <f t="shared" si="28"/>
        <v>84.137116755005749</v>
      </c>
      <c r="AH35">
        <f t="shared" si="1"/>
        <v>236.23825890341075</v>
      </c>
    </row>
    <row r="36" spans="4:34" x14ac:dyDescent="0.35">
      <c r="D36" s="36">
        <f t="shared" si="29"/>
        <v>44231</v>
      </c>
      <c r="E36" s="37">
        <f t="shared" si="2"/>
        <v>0.5</v>
      </c>
      <c r="F36" s="33">
        <f t="shared" si="3"/>
        <v>2459249.9166666665</v>
      </c>
      <c r="G36" s="38">
        <f t="shared" si="4"/>
        <v>0.21094912160620155</v>
      </c>
      <c r="I36">
        <f t="shared" si="5"/>
        <v>314.79724627779888</v>
      </c>
      <c r="J36">
        <f t="shared" si="6"/>
        <v>7951.4971404933967</v>
      </c>
      <c r="K36">
        <f t="shared" si="7"/>
        <v>1.6699760693684347E-2</v>
      </c>
      <c r="L36">
        <f t="shared" si="8"/>
        <v>1.0178462251584623</v>
      </c>
      <c r="M36">
        <f t="shared" si="9"/>
        <v>315.81509250295733</v>
      </c>
      <c r="N36">
        <f t="shared" si="10"/>
        <v>7952.5149867185555</v>
      </c>
      <c r="O36">
        <f t="shared" si="11"/>
        <v>0.98583945785990112</v>
      </c>
      <c r="P36">
        <f t="shared" si="12"/>
        <v>315.80474434479009</v>
      </c>
      <c r="Q36">
        <f t="shared" si="13"/>
        <v>23.436547891010044</v>
      </c>
      <c r="R36">
        <f t="shared" si="14"/>
        <v>23.437122210964461</v>
      </c>
      <c r="S36">
        <f t="shared" si="15"/>
        <v>-41.735487338828385</v>
      </c>
      <c r="T36">
        <f t="shared" si="16"/>
        <v>-16.09724924649338</v>
      </c>
      <c r="U36">
        <f t="shared" si="17"/>
        <v>4.3026338936168758E-2</v>
      </c>
      <c r="V36">
        <f t="shared" si="18"/>
        <v>-13.936479313552473</v>
      </c>
      <c r="W36">
        <f t="shared" si="19"/>
        <v>94.771075561721446</v>
      </c>
      <c r="X36" s="37">
        <f t="shared" si="20"/>
        <v>0.48595588841218923</v>
      </c>
      <c r="Y36" s="37">
        <f t="shared" si="21"/>
        <v>0.22270290074074078</v>
      </c>
      <c r="Z36" s="37">
        <f t="shared" si="22"/>
        <v>0.74920887608363762</v>
      </c>
      <c r="AA36">
        <f t="shared" si="23"/>
        <v>758.16860449377157</v>
      </c>
      <c r="AB36">
        <f t="shared" si="24"/>
        <v>740.2235206864475</v>
      </c>
      <c r="AC36">
        <f t="shared" si="25"/>
        <v>5.0558801716118751</v>
      </c>
      <c r="AD36">
        <f t="shared" si="0"/>
        <v>5.6897413332649531</v>
      </c>
      <c r="AE36">
        <f t="shared" si="26"/>
        <v>84.310258666735052</v>
      </c>
      <c r="AF36">
        <f t="shared" si="27"/>
        <v>1.6079376708174507E-3</v>
      </c>
      <c r="AG36">
        <f t="shared" si="28"/>
        <v>84.311866604405864</v>
      </c>
      <c r="AH36">
        <f t="shared" si="1"/>
        <v>238.65511637049136</v>
      </c>
    </row>
    <row r="37" spans="4:34" x14ac:dyDescent="0.35">
      <c r="D37" s="36">
        <f t="shared" si="29"/>
        <v>44232</v>
      </c>
      <c r="E37" s="37">
        <f t="shared" si="2"/>
        <v>0.5</v>
      </c>
      <c r="F37" s="33">
        <f t="shared" si="3"/>
        <v>2459250.9166666665</v>
      </c>
      <c r="G37" s="38">
        <f t="shared" si="4"/>
        <v>0.21097650011407287</v>
      </c>
      <c r="I37">
        <f t="shared" si="5"/>
        <v>315.78289364146531</v>
      </c>
      <c r="J37">
        <f t="shared" si="6"/>
        <v>7952.4827407733464</v>
      </c>
      <c r="K37">
        <f t="shared" si="7"/>
        <v>1.6699759541310411E-2</v>
      </c>
      <c r="L37">
        <f t="shared" si="8"/>
        <v>1.0460642963923439</v>
      </c>
      <c r="M37">
        <f t="shared" si="9"/>
        <v>316.82895793785764</v>
      </c>
      <c r="N37">
        <f t="shared" si="10"/>
        <v>7953.5288050697391</v>
      </c>
      <c r="O37">
        <f t="shared" si="11"/>
        <v>0.9859960287693087</v>
      </c>
      <c r="P37">
        <f t="shared" si="12"/>
        <v>316.81861077277631</v>
      </c>
      <c r="Q37">
        <f t="shared" si="13"/>
        <v>23.436547534975315</v>
      </c>
      <c r="R37">
        <f t="shared" si="14"/>
        <v>23.437124160371653</v>
      </c>
      <c r="S37">
        <f t="shared" si="15"/>
        <v>-40.729322058083966</v>
      </c>
      <c r="T37">
        <f t="shared" si="16"/>
        <v>-15.793986416236999</v>
      </c>
      <c r="U37">
        <f t="shared" si="17"/>
        <v>4.3026346297263797E-2</v>
      </c>
      <c r="V37">
        <f t="shared" si="18"/>
        <v>-14.019234979508045</v>
      </c>
      <c r="W37">
        <f t="shared" si="19"/>
        <v>94.692586279170087</v>
      </c>
      <c r="X37" s="37">
        <f t="shared" si="20"/>
        <v>0.48601335762465836</v>
      </c>
      <c r="Y37" s="37">
        <f t="shared" si="21"/>
        <v>0.22297839573807482</v>
      </c>
      <c r="Z37" s="37">
        <f t="shared" si="22"/>
        <v>0.74904831951124196</v>
      </c>
      <c r="AA37">
        <f t="shared" si="23"/>
        <v>757.54069023336069</v>
      </c>
      <c r="AB37">
        <f t="shared" si="24"/>
        <v>740.14076502049193</v>
      </c>
      <c r="AC37">
        <f t="shared" si="25"/>
        <v>5.0351912551229816</v>
      </c>
      <c r="AD37">
        <f t="shared" si="0"/>
        <v>5.5263324733121451</v>
      </c>
      <c r="AE37">
        <f t="shared" si="26"/>
        <v>84.473667526687848</v>
      </c>
      <c r="AF37">
        <f t="shared" si="27"/>
        <v>1.5614669860097644E-3</v>
      </c>
      <c r="AG37">
        <f t="shared" si="28"/>
        <v>84.475228993673852</v>
      </c>
      <c r="AH37">
        <f t="shared" si="1"/>
        <v>241.27779279350545</v>
      </c>
    </row>
    <row r="38" spans="4:34" x14ac:dyDescent="0.35">
      <c r="D38" s="36">
        <f t="shared" si="29"/>
        <v>44233</v>
      </c>
      <c r="E38" s="37">
        <f t="shared" si="2"/>
        <v>0.5</v>
      </c>
      <c r="F38" s="33">
        <f t="shared" si="3"/>
        <v>2459251.9166666665</v>
      </c>
      <c r="G38" s="38">
        <f t="shared" si="4"/>
        <v>0.2110038786219442</v>
      </c>
      <c r="I38">
        <f t="shared" si="5"/>
        <v>316.76854100513265</v>
      </c>
      <c r="J38">
        <f t="shared" si="6"/>
        <v>7953.4683410532962</v>
      </c>
      <c r="K38">
        <f t="shared" si="7"/>
        <v>1.6699758388936288E-2</v>
      </c>
      <c r="L38">
        <f t="shared" si="8"/>
        <v>1.0739560928547738</v>
      </c>
      <c r="M38">
        <f t="shared" si="9"/>
        <v>317.8424970979874</v>
      </c>
      <c r="N38">
        <f t="shared" si="10"/>
        <v>7954.5422971461512</v>
      </c>
      <c r="O38">
        <f t="shared" si="11"/>
        <v>0.98615683675731758</v>
      </c>
      <c r="P38">
        <f t="shared" si="12"/>
        <v>317.83215092997006</v>
      </c>
      <c r="Q38">
        <f t="shared" si="13"/>
        <v>23.436547178940582</v>
      </c>
      <c r="R38">
        <f t="shared" si="14"/>
        <v>23.437126109286297</v>
      </c>
      <c r="S38">
        <f t="shared" si="15"/>
        <v>-39.72651010353011</v>
      </c>
      <c r="T38">
        <f t="shared" si="16"/>
        <v>-15.486209734859797</v>
      </c>
      <c r="U38">
        <f t="shared" si="17"/>
        <v>4.3026353656499601E-2</v>
      </c>
      <c r="V38">
        <f t="shared" si="18"/>
        <v>-14.088433090186092</v>
      </c>
      <c r="W38">
        <f t="shared" si="19"/>
        <v>94.613203141862201</v>
      </c>
      <c r="X38" s="37">
        <f t="shared" si="20"/>
        <v>0.4860614118681848</v>
      </c>
      <c r="Y38" s="37">
        <f t="shared" si="21"/>
        <v>0.22324695869634534</v>
      </c>
      <c r="Z38" s="37">
        <f t="shared" si="22"/>
        <v>0.74887586504002424</v>
      </c>
      <c r="AA38">
        <f t="shared" si="23"/>
        <v>756.9056251348976</v>
      </c>
      <c r="AB38">
        <f t="shared" si="24"/>
        <v>740.0715669098139</v>
      </c>
      <c r="AC38">
        <f t="shared" si="25"/>
        <v>5.017891727453474</v>
      </c>
      <c r="AD38">
        <f t="shared" si="0"/>
        <v>5.3761446836402325</v>
      </c>
      <c r="AE38">
        <f t="shared" si="26"/>
        <v>84.623855316359766</v>
      </c>
      <c r="AF38">
        <f t="shared" si="27"/>
        <v>1.5187786950384449E-3</v>
      </c>
      <c r="AG38">
        <f t="shared" si="28"/>
        <v>84.625374095054809</v>
      </c>
      <c r="AH38">
        <f t="shared" si="1"/>
        <v>244.11166269838407</v>
      </c>
    </row>
    <row r="39" spans="4:34" x14ac:dyDescent="0.35">
      <c r="D39" s="36">
        <f t="shared" si="29"/>
        <v>44234</v>
      </c>
      <c r="E39" s="37">
        <f t="shared" si="2"/>
        <v>0.5</v>
      </c>
      <c r="F39" s="33">
        <f t="shared" si="3"/>
        <v>2459252.9166666665</v>
      </c>
      <c r="G39" s="38">
        <f t="shared" si="4"/>
        <v>0.21103125712981552</v>
      </c>
      <c r="I39">
        <f t="shared" si="5"/>
        <v>317.7541883688009</v>
      </c>
      <c r="J39">
        <f t="shared" si="6"/>
        <v>7954.453941333245</v>
      </c>
      <c r="K39">
        <f t="shared" si="7"/>
        <v>1.6699757236561974E-2</v>
      </c>
      <c r="L39">
        <f t="shared" si="8"/>
        <v>1.10151311835165</v>
      </c>
      <c r="M39">
        <f t="shared" si="9"/>
        <v>318.85570148715254</v>
      </c>
      <c r="N39">
        <f t="shared" si="10"/>
        <v>7955.5554544515962</v>
      </c>
      <c r="O39">
        <f t="shared" si="11"/>
        <v>0.9863218301359461</v>
      </c>
      <c r="P39">
        <f t="shared" si="12"/>
        <v>318.84535632017634</v>
      </c>
      <c r="Q39">
        <f t="shared" si="13"/>
        <v>23.43654682290585</v>
      </c>
      <c r="R39">
        <f t="shared" si="14"/>
        <v>23.437128057706431</v>
      </c>
      <c r="S39">
        <f t="shared" si="15"/>
        <v>-38.727030118472037</v>
      </c>
      <c r="T39">
        <f t="shared" si="16"/>
        <v>-15.174034220936694</v>
      </c>
      <c r="U39">
        <f t="shared" si="17"/>
        <v>4.3026361013868808E-2</v>
      </c>
      <c r="V39">
        <f t="shared" si="18"/>
        <v>-14.144153454166492</v>
      </c>
      <c r="W39">
        <f t="shared" si="19"/>
        <v>94.532961673810988</v>
      </c>
      <c r="X39" s="37">
        <f t="shared" si="20"/>
        <v>0.48610010656539343</v>
      </c>
      <c r="Y39" s="37">
        <f t="shared" si="21"/>
        <v>0.22350854636036288</v>
      </c>
      <c r="Z39" s="37">
        <f t="shared" si="22"/>
        <v>0.74869166677042387</v>
      </c>
      <c r="AA39">
        <f t="shared" si="23"/>
        <v>756.2636933904879</v>
      </c>
      <c r="AB39">
        <f t="shared" si="24"/>
        <v>740.01584654583348</v>
      </c>
      <c r="AC39">
        <f t="shared" si="25"/>
        <v>5.0039616364583708</v>
      </c>
      <c r="AD39">
        <f t="shared" si="0"/>
        <v>5.241114406120519</v>
      </c>
      <c r="AE39">
        <f t="shared" si="26"/>
        <v>84.758885593879484</v>
      </c>
      <c r="AF39">
        <f t="shared" si="27"/>
        <v>1.4804165927902893E-3</v>
      </c>
      <c r="AG39">
        <f t="shared" si="28"/>
        <v>84.760366010472268</v>
      </c>
      <c r="AH39">
        <f t="shared" si="1"/>
        <v>247.1578745559286</v>
      </c>
    </row>
    <row r="40" spans="4:34" x14ac:dyDescent="0.35">
      <c r="D40" s="36">
        <f t="shared" si="29"/>
        <v>44235</v>
      </c>
      <c r="E40" s="37">
        <f t="shared" si="2"/>
        <v>0.5</v>
      </c>
      <c r="F40" s="33">
        <f t="shared" si="3"/>
        <v>2459253.9166666665</v>
      </c>
      <c r="G40" s="38">
        <f t="shared" si="4"/>
        <v>0.21105863563768684</v>
      </c>
      <c r="I40">
        <f t="shared" si="5"/>
        <v>318.73983573246915</v>
      </c>
      <c r="J40">
        <f t="shared" si="6"/>
        <v>7955.4395416131938</v>
      </c>
      <c r="K40">
        <f t="shared" si="7"/>
        <v>1.6699756084187469E-2</v>
      </c>
      <c r="L40">
        <f t="shared" si="8"/>
        <v>1.1287269968436395</v>
      </c>
      <c r="M40">
        <f t="shared" si="9"/>
        <v>319.86856272931277</v>
      </c>
      <c r="N40">
        <f t="shared" si="10"/>
        <v>7956.5682686100372</v>
      </c>
      <c r="O40">
        <f t="shared" si="11"/>
        <v>0.98649095592373948</v>
      </c>
      <c r="P40">
        <f t="shared" si="12"/>
        <v>319.85821856735407</v>
      </c>
      <c r="Q40">
        <f t="shared" si="13"/>
        <v>23.436546466871121</v>
      </c>
      <c r="R40">
        <f t="shared" si="14"/>
        <v>23.437130005630092</v>
      </c>
      <c r="S40">
        <f t="shared" si="15"/>
        <v>-37.730857180895939</v>
      </c>
      <c r="T40">
        <f t="shared" si="16"/>
        <v>-14.857575185699146</v>
      </c>
      <c r="U40">
        <f t="shared" si="17"/>
        <v>4.3026368369363951E-2</v>
      </c>
      <c r="V40">
        <f t="shared" si="18"/>
        <v>-14.186491395834501</v>
      </c>
      <c r="W40">
        <f t="shared" si="19"/>
        <v>94.451896785446806</v>
      </c>
      <c r="X40" s="37">
        <f t="shared" si="20"/>
        <v>0.48612950791377402</v>
      </c>
      <c r="Y40" s="37">
        <f t="shared" si="21"/>
        <v>0.22376312795419956</v>
      </c>
      <c r="Z40" s="37">
        <f t="shared" si="22"/>
        <v>0.74849588787334842</v>
      </c>
      <c r="AA40">
        <f t="shared" si="23"/>
        <v>755.61517428357445</v>
      </c>
      <c r="AB40">
        <f t="shared" si="24"/>
        <v>739.97350860416543</v>
      </c>
      <c r="AC40">
        <f t="shared" si="25"/>
        <v>4.9933771510413578</v>
      </c>
      <c r="AD40">
        <f t="shared" si="0"/>
        <v>5.123244780985039</v>
      </c>
      <c r="AE40">
        <f t="shared" si="26"/>
        <v>84.876755219014967</v>
      </c>
      <c r="AF40">
        <f t="shared" si="27"/>
        <v>1.4469433532659111E-3</v>
      </c>
      <c r="AG40">
        <f t="shared" si="28"/>
        <v>84.87820216236824</v>
      </c>
      <c r="AH40">
        <f t="shared" si="1"/>
        <v>250.41203233660309</v>
      </c>
    </row>
    <row r="41" spans="4:34" x14ac:dyDescent="0.35">
      <c r="D41" s="36">
        <f t="shared" si="29"/>
        <v>44236</v>
      </c>
      <c r="E41" s="37">
        <f t="shared" si="2"/>
        <v>0.5</v>
      </c>
      <c r="F41" s="33">
        <f t="shared" si="3"/>
        <v>2459254.9166666665</v>
      </c>
      <c r="G41" s="38">
        <f t="shared" si="4"/>
        <v>0.21108601414555814</v>
      </c>
      <c r="I41">
        <f t="shared" si="5"/>
        <v>319.72548309613649</v>
      </c>
      <c r="J41">
        <f t="shared" si="6"/>
        <v>7956.4251418931417</v>
      </c>
      <c r="K41">
        <f t="shared" si="7"/>
        <v>1.6699754931812773E-2</v>
      </c>
      <c r="L41">
        <f t="shared" si="8"/>
        <v>1.1555894751765146</v>
      </c>
      <c r="M41">
        <f t="shared" si="9"/>
        <v>320.88107257131298</v>
      </c>
      <c r="N41">
        <f t="shared" si="10"/>
        <v>7957.5807313683181</v>
      </c>
      <c r="O41">
        <f t="shared" si="11"/>
        <v>0.98666415986669709</v>
      </c>
      <c r="P41">
        <f t="shared" si="12"/>
        <v>320.87072941834725</v>
      </c>
      <c r="Q41">
        <f t="shared" si="13"/>
        <v>23.436546110836389</v>
      </c>
      <c r="R41">
        <f t="shared" si="14"/>
        <v>23.437131953055303</v>
      </c>
      <c r="S41">
        <f t="shared" si="15"/>
        <v>-36.737962914151517</v>
      </c>
      <c r="T41">
        <f t="shared" si="16"/>
        <v>-14.536948165360373</v>
      </c>
      <c r="U41">
        <f t="shared" si="17"/>
        <v>4.30263757229776E-2</v>
      </c>
      <c r="V41">
        <f t="shared" si="18"/>
        <v>-14.215557330803955</v>
      </c>
      <c r="W41">
        <f t="shared" si="19"/>
        <v>94.370042754098677</v>
      </c>
      <c r="X41" s="37">
        <f t="shared" si="20"/>
        <v>0.48614969259083607</v>
      </c>
      <c r="Y41" s="37">
        <f t="shared" si="21"/>
        <v>0.22401068494056198</v>
      </c>
      <c r="Z41" s="37">
        <f t="shared" si="22"/>
        <v>0.74828870024111005</v>
      </c>
      <c r="AA41">
        <f t="shared" si="23"/>
        <v>754.96034203278941</v>
      </c>
      <c r="AB41">
        <f t="shared" si="24"/>
        <v>739.94444266919606</v>
      </c>
      <c r="AC41">
        <f t="shared" si="25"/>
        <v>4.9861106672990161</v>
      </c>
      <c r="AD41">
        <f t="shared" si="0"/>
        <v>5.0245489299639345</v>
      </c>
      <c r="AE41">
        <f t="shared" si="26"/>
        <v>84.975451070036058</v>
      </c>
      <c r="AF41">
        <f t="shared" si="27"/>
        <v>1.4189246574842769E-3</v>
      </c>
      <c r="AG41">
        <f t="shared" si="28"/>
        <v>84.976869994693544</v>
      </c>
      <c r="AH41">
        <f t="shared" si="1"/>
        <v>253.86293790977686</v>
      </c>
    </row>
    <row r="42" spans="4:34" x14ac:dyDescent="0.35">
      <c r="D42" s="36">
        <f t="shared" si="29"/>
        <v>44237</v>
      </c>
      <c r="E42" s="37">
        <f t="shared" si="2"/>
        <v>0.5</v>
      </c>
      <c r="F42" s="33">
        <f t="shared" si="3"/>
        <v>2459255.9166666665</v>
      </c>
      <c r="G42" s="38">
        <f t="shared" si="4"/>
        <v>0.21111339265342946</v>
      </c>
      <c r="I42">
        <f t="shared" si="5"/>
        <v>320.71113045980655</v>
      </c>
      <c r="J42">
        <f t="shared" si="6"/>
        <v>7957.4107421730896</v>
      </c>
      <c r="K42">
        <f t="shared" si="7"/>
        <v>1.6699753779437887E-2</v>
      </c>
      <c r="L42">
        <f t="shared" si="8"/>
        <v>1.1820924257474252</v>
      </c>
      <c r="M42">
        <f t="shared" si="9"/>
        <v>321.893222885554</v>
      </c>
      <c r="N42">
        <f t="shared" si="10"/>
        <v>7958.5928345988368</v>
      </c>
      <c r="O42">
        <f t="shared" si="11"/>
        <v>0.98684138645963249</v>
      </c>
      <c r="P42">
        <f t="shared" si="12"/>
        <v>321.88288074555589</v>
      </c>
      <c r="Q42">
        <f t="shared" si="13"/>
        <v>23.436545754801656</v>
      </c>
      <c r="R42">
        <f t="shared" si="14"/>
        <v>23.4371338999801</v>
      </c>
      <c r="S42">
        <f t="shared" si="15"/>
        <v>-35.748315598967302</v>
      </c>
      <c r="T42">
        <f t="shared" si="16"/>
        <v>-14.212268856792754</v>
      </c>
      <c r="U42">
        <f t="shared" si="17"/>
        <v>4.3026383074702336E-2</v>
      </c>
      <c r="V42">
        <f t="shared" si="18"/>
        <v>-14.231476324368137</v>
      </c>
      <c r="W42">
        <f t="shared" si="19"/>
        <v>94.287433207419937</v>
      </c>
      <c r="X42" s="37">
        <f t="shared" si="20"/>
        <v>0.48616074744747789</v>
      </c>
      <c r="Y42" s="37">
        <f t="shared" si="21"/>
        <v>0.2242512107602003</v>
      </c>
      <c r="Z42" s="37">
        <f t="shared" si="22"/>
        <v>0.74807028413475551</v>
      </c>
      <c r="AA42">
        <f t="shared" si="23"/>
        <v>754.2994656593595</v>
      </c>
      <c r="AB42">
        <f t="shared" si="24"/>
        <v>739.92852367563182</v>
      </c>
      <c r="AC42">
        <f t="shared" si="25"/>
        <v>4.9821309189079557</v>
      </c>
      <c r="AD42">
        <f t="shared" si="0"/>
        <v>4.9469760733860193</v>
      </c>
      <c r="AE42">
        <f t="shared" si="26"/>
        <v>85.053023926613974</v>
      </c>
      <c r="AF42">
        <f t="shared" si="27"/>
        <v>0</v>
      </c>
      <c r="AG42">
        <f t="shared" si="28"/>
        <v>85.053023926613974</v>
      </c>
      <c r="AH42">
        <f t="shared" si="1"/>
        <v>257.49161330997151</v>
      </c>
    </row>
    <row r="43" spans="4:34" x14ac:dyDescent="0.35">
      <c r="D43" s="36">
        <f t="shared" si="29"/>
        <v>44238</v>
      </c>
      <c r="E43" s="37">
        <f t="shared" si="2"/>
        <v>0.5</v>
      </c>
      <c r="F43" s="33">
        <f t="shared" si="3"/>
        <v>2459256.9166666665</v>
      </c>
      <c r="G43" s="38">
        <f t="shared" si="4"/>
        <v>0.21114077116130078</v>
      </c>
      <c r="I43">
        <f t="shared" si="5"/>
        <v>321.69677782347571</v>
      </c>
      <c r="J43">
        <f t="shared" si="6"/>
        <v>7958.3963424530375</v>
      </c>
      <c r="K43">
        <f t="shared" si="7"/>
        <v>1.6699752627062813E-2</v>
      </c>
      <c r="L43">
        <f t="shared" si="8"/>
        <v>1.2082278491056342</v>
      </c>
      <c r="M43">
        <f t="shared" si="9"/>
        <v>322.90500567258135</v>
      </c>
      <c r="N43">
        <f t="shared" si="10"/>
        <v>7959.6045703021427</v>
      </c>
      <c r="O43">
        <f t="shared" si="11"/>
        <v>0.98702257896794776</v>
      </c>
      <c r="P43">
        <f t="shared" si="12"/>
        <v>322.89466454952458</v>
      </c>
      <c r="Q43">
        <f t="shared" si="13"/>
        <v>23.436545398766928</v>
      </c>
      <c r="R43">
        <f t="shared" si="14"/>
        <v>23.437135846402523</v>
      </c>
      <c r="S43">
        <f t="shared" si="15"/>
        <v>-34.761880286433744</v>
      </c>
      <c r="T43">
        <f t="shared" si="16"/>
        <v>-13.883653056553108</v>
      </c>
      <c r="U43">
        <f t="shared" si="17"/>
        <v>4.3026390424530755E-2</v>
      </c>
      <c r="V43">
        <f t="shared" si="18"/>
        <v>-14.23438763475793</v>
      </c>
      <c r="W43">
        <f t="shared" si="19"/>
        <v>94.20410110965517</v>
      </c>
      <c r="X43" s="37">
        <f t="shared" si="20"/>
        <v>0.48616276919080414</v>
      </c>
      <c r="Y43" s="37">
        <f t="shared" si="21"/>
        <v>0.22448471055287311</v>
      </c>
      <c r="Z43" s="37">
        <f t="shared" si="22"/>
        <v>0.74784082782873518</v>
      </c>
      <c r="AA43">
        <f t="shared" si="23"/>
        <v>753.63280887724136</v>
      </c>
      <c r="AB43">
        <f t="shared" si="24"/>
        <v>739.92561236524205</v>
      </c>
      <c r="AC43">
        <f t="shared" si="25"/>
        <v>4.9814030913105114</v>
      </c>
      <c r="AD43">
        <f t="shared" si="0"/>
        <v>4.8923238227655288</v>
      </c>
      <c r="AE43">
        <f t="shared" si="26"/>
        <v>85.107676177234467</v>
      </c>
      <c r="AF43">
        <f t="shared" si="27"/>
        <v>0</v>
      </c>
      <c r="AG43">
        <f t="shared" si="28"/>
        <v>85.107676177234467</v>
      </c>
      <c r="AH43">
        <f t="shared" si="1"/>
        <v>261.2708646905005</v>
      </c>
    </row>
    <row r="44" spans="4:34" x14ac:dyDescent="0.35">
      <c r="D44" s="36">
        <f t="shared" si="29"/>
        <v>44239</v>
      </c>
      <c r="E44" s="37">
        <f t="shared" si="2"/>
        <v>0.5</v>
      </c>
      <c r="F44" s="33">
        <f t="shared" si="3"/>
        <v>2459257.9166666665</v>
      </c>
      <c r="G44" s="38">
        <f t="shared" si="4"/>
        <v>0.21116814966917211</v>
      </c>
      <c r="I44">
        <f t="shared" si="5"/>
        <v>322.68242518714578</v>
      </c>
      <c r="J44">
        <f t="shared" si="6"/>
        <v>7959.3819427329845</v>
      </c>
      <c r="K44">
        <f t="shared" si="7"/>
        <v>1.6699751474687548E-2</v>
      </c>
      <c r="L44">
        <f t="shared" si="8"/>
        <v>1.2339878764872068</v>
      </c>
      <c r="M44">
        <f t="shared" si="9"/>
        <v>323.916413063633</v>
      </c>
      <c r="N44">
        <f t="shared" si="10"/>
        <v>7960.6159306094714</v>
      </c>
      <c r="O44">
        <f t="shared" si="11"/>
        <v>0.98720767944981169</v>
      </c>
      <c r="P44">
        <f t="shared" si="12"/>
        <v>323.90607296149045</v>
      </c>
      <c r="Q44">
        <f t="shared" si="13"/>
        <v>23.436545042732199</v>
      </c>
      <c r="R44">
        <f t="shared" si="14"/>
        <v>23.437137792320598</v>
      </c>
      <c r="S44">
        <f t="shared" si="15"/>
        <v>-33.778618911549636</v>
      </c>
      <c r="T44">
        <f t="shared" si="16"/>
        <v>-13.551216603220768</v>
      </c>
      <c r="U44">
        <f t="shared" si="17"/>
        <v>4.3026397772455399E-2</v>
      </c>
      <c r="V44">
        <f t="shared" si="18"/>
        <v>-14.224444242989236</v>
      </c>
      <c r="W44">
        <f t="shared" si="19"/>
        <v>94.120078750634903</v>
      </c>
      <c r="X44" s="37">
        <f t="shared" si="20"/>
        <v>0.48615586405763139</v>
      </c>
      <c r="Y44" s="37">
        <f t="shared" si="21"/>
        <v>0.22471120086142335</v>
      </c>
      <c r="Z44" s="37">
        <f t="shared" si="22"/>
        <v>0.74760052725383952</v>
      </c>
      <c r="AA44">
        <f t="shared" si="23"/>
        <v>752.96063000507922</v>
      </c>
      <c r="AB44">
        <f t="shared" si="24"/>
        <v>739.93555575701077</v>
      </c>
      <c r="AC44">
        <f t="shared" si="25"/>
        <v>4.9838889392526937</v>
      </c>
      <c r="AD44">
        <f t="shared" si="0"/>
        <v>4.8621438515211048</v>
      </c>
      <c r="AE44">
        <f t="shared" si="26"/>
        <v>85.137856148478889</v>
      </c>
      <c r="AF44">
        <f t="shared" si="27"/>
        <v>0</v>
      </c>
      <c r="AG44">
        <f t="shared" si="28"/>
        <v>85.137856148478889</v>
      </c>
      <c r="AH44">
        <f t="shared" si="1"/>
        <v>265.16563507254961</v>
      </c>
    </row>
    <row r="45" spans="4:34" x14ac:dyDescent="0.35">
      <c r="D45" s="36">
        <f t="shared" si="29"/>
        <v>44240</v>
      </c>
      <c r="E45" s="37">
        <f t="shared" si="2"/>
        <v>0.5</v>
      </c>
      <c r="F45" s="33">
        <f t="shared" si="3"/>
        <v>2459258.9166666665</v>
      </c>
      <c r="G45" s="38">
        <f t="shared" si="4"/>
        <v>0.21119552817704343</v>
      </c>
      <c r="I45">
        <f t="shared" si="5"/>
        <v>323.66807255081494</v>
      </c>
      <c r="J45">
        <f t="shared" si="6"/>
        <v>7960.3675430129324</v>
      </c>
      <c r="K45">
        <f t="shared" si="7"/>
        <v>1.6699750322312093E-2</v>
      </c>
      <c r="L45">
        <f t="shared" si="8"/>
        <v>1.2593647722825361</v>
      </c>
      <c r="M45">
        <f t="shared" si="9"/>
        <v>324.92743732309748</v>
      </c>
      <c r="N45">
        <f t="shared" si="10"/>
        <v>7961.6269077852148</v>
      </c>
      <c r="O45">
        <f t="shared" si="11"/>
        <v>0.98739662877872902</v>
      </c>
      <c r="P45">
        <f t="shared" si="12"/>
        <v>324.9170982458412</v>
      </c>
      <c r="Q45">
        <f t="shared" si="13"/>
        <v>23.436544686697466</v>
      </c>
      <c r="R45">
        <f t="shared" si="14"/>
        <v>23.437139737732355</v>
      </c>
      <c r="S45">
        <f t="shared" si="15"/>
        <v>-32.798490407040958</v>
      </c>
      <c r="T45">
        <f t="shared" si="16"/>
        <v>-13.215075323032771</v>
      </c>
      <c r="U45">
        <f t="shared" si="17"/>
        <v>4.3026405118468822E-2</v>
      </c>
      <c r="V45">
        <f t="shared" si="18"/>
        <v>-14.201812371082704</v>
      </c>
      <c r="W45">
        <f t="shared" si="19"/>
        <v>94.035397737388195</v>
      </c>
      <c r="X45" s="37">
        <f t="shared" si="20"/>
        <v>0.48614014747991857</v>
      </c>
      <c r="Y45" s="37">
        <f t="shared" si="21"/>
        <v>0.22493070932050693</v>
      </c>
      <c r="Z45" s="37">
        <f t="shared" si="22"/>
        <v>0.74734958563933018</v>
      </c>
      <c r="AA45">
        <f t="shared" si="23"/>
        <v>752.28318189910556</v>
      </c>
      <c r="AB45">
        <f t="shared" si="24"/>
        <v>739.95818762891724</v>
      </c>
      <c r="AC45">
        <f t="shared" si="25"/>
        <v>4.989546907229311</v>
      </c>
      <c r="AD45">
        <f t="shared" si="0"/>
        <v>4.8576516848866147</v>
      </c>
      <c r="AE45">
        <f t="shared" si="26"/>
        <v>85.142348315113381</v>
      </c>
      <c r="AF45">
        <f t="shared" si="27"/>
        <v>0</v>
      </c>
      <c r="AG45">
        <f t="shared" si="28"/>
        <v>85.142348315113381</v>
      </c>
      <c r="AH45">
        <f t="shared" si="1"/>
        <v>269.13429538917455</v>
      </c>
    </row>
    <row r="46" spans="4:34" x14ac:dyDescent="0.35">
      <c r="D46" s="36">
        <f t="shared" si="29"/>
        <v>44241</v>
      </c>
      <c r="E46" s="37">
        <f t="shared" si="2"/>
        <v>0.5</v>
      </c>
      <c r="F46" s="33">
        <f t="shared" si="3"/>
        <v>2459259.9166666665</v>
      </c>
      <c r="G46" s="38">
        <f t="shared" si="4"/>
        <v>0.21122290668491475</v>
      </c>
      <c r="I46">
        <f t="shared" si="5"/>
        <v>324.65371991448592</v>
      </c>
      <c r="J46">
        <f t="shared" si="6"/>
        <v>7961.3531432928803</v>
      </c>
      <c r="K46">
        <f t="shared" si="7"/>
        <v>1.669974916993645E-2</v>
      </c>
      <c r="L46">
        <f t="shared" si="8"/>
        <v>1.2843509364359016</v>
      </c>
      <c r="M46">
        <f t="shared" si="9"/>
        <v>325.9380708509218</v>
      </c>
      <c r="N46">
        <f t="shared" si="10"/>
        <v>7962.637494229316</v>
      </c>
      <c r="O46">
        <f t="shared" si="11"/>
        <v>0.98758936666648245</v>
      </c>
      <c r="P46">
        <f t="shared" si="12"/>
        <v>325.92773280252288</v>
      </c>
      <c r="Q46">
        <f t="shared" si="13"/>
        <v>23.436544330662738</v>
      </c>
      <c r="R46">
        <f t="shared" si="14"/>
        <v>23.437141682635836</v>
      </c>
      <c r="S46">
        <f t="shared" si="15"/>
        <v>-31.821450817098551</v>
      </c>
      <c r="T46">
        <f t="shared" si="16"/>
        <v>-12.875344978762994</v>
      </c>
      <c r="U46">
        <f t="shared" si="17"/>
        <v>4.3026412462563647E-2</v>
      </c>
      <c r="V46">
        <f t="shared" si="18"/>
        <v>-14.166670990420858</v>
      </c>
      <c r="W46">
        <f t="shared" si="19"/>
        <v>93.950088988252489</v>
      </c>
      <c r="X46" s="37">
        <f t="shared" si="20"/>
        <v>0.48611574374334782</v>
      </c>
      <c r="Y46" s="37">
        <f t="shared" si="21"/>
        <v>0.22514327433153533</v>
      </c>
      <c r="Z46" s="37">
        <f t="shared" si="22"/>
        <v>0.74708821315516027</v>
      </c>
      <c r="AA46">
        <f t="shared" si="23"/>
        <v>751.60071190601991</v>
      </c>
      <c r="AB46">
        <f t="shared" si="24"/>
        <v>739.99332900957916</v>
      </c>
      <c r="AC46">
        <f t="shared" si="25"/>
        <v>4.9983322523947891</v>
      </c>
      <c r="AD46">
        <f t="shared" si="0"/>
        <v>4.8796532033646063</v>
      </c>
      <c r="AE46">
        <f t="shared" si="26"/>
        <v>85.120346796635388</v>
      </c>
      <c r="AF46">
        <f t="shared" si="27"/>
        <v>0</v>
      </c>
      <c r="AG46">
        <f t="shared" si="28"/>
        <v>85.120346796635388</v>
      </c>
      <c r="AH46">
        <f t="shared" si="1"/>
        <v>273.13084481956218</v>
      </c>
    </row>
    <row r="47" spans="4:34" x14ac:dyDescent="0.35">
      <c r="D47" s="36">
        <f t="shared" si="29"/>
        <v>44242</v>
      </c>
      <c r="E47" s="37">
        <f t="shared" si="2"/>
        <v>0.5</v>
      </c>
      <c r="F47" s="33">
        <f t="shared" si="3"/>
        <v>2459260.9166666665</v>
      </c>
      <c r="G47" s="38">
        <f t="shared" si="4"/>
        <v>0.21125028519278607</v>
      </c>
      <c r="I47">
        <f t="shared" si="5"/>
        <v>325.63936727815781</v>
      </c>
      <c r="J47">
        <f t="shared" si="6"/>
        <v>7962.3387435728264</v>
      </c>
      <c r="K47">
        <f t="shared" si="7"/>
        <v>1.6699748017560617E-2</v>
      </c>
      <c r="L47">
        <f t="shared" si="8"/>
        <v>1.3089389067762482</v>
      </c>
      <c r="M47">
        <f t="shared" si="9"/>
        <v>326.94830618493404</v>
      </c>
      <c r="N47">
        <f t="shared" si="10"/>
        <v>7963.6476824796027</v>
      </c>
      <c r="O47">
        <f t="shared" si="11"/>
        <v>0.98778583168643719</v>
      </c>
      <c r="P47">
        <f t="shared" si="12"/>
        <v>326.93796916936282</v>
      </c>
      <c r="Q47">
        <f t="shared" si="13"/>
        <v>23.436543974628009</v>
      </c>
      <c r="R47">
        <f t="shared" si="14"/>
        <v>23.437143627029073</v>
      </c>
      <c r="S47">
        <f t="shared" si="15"/>
        <v>-30.847453410777526</v>
      </c>
      <c r="T47">
        <f t="shared" si="16"/>
        <v>-12.532141221808329</v>
      </c>
      <c r="U47">
        <f t="shared" si="17"/>
        <v>4.3026419804732437E-2</v>
      </c>
      <c r="V47">
        <f t="shared" si="18"/>
        <v>-14.119211321996076</v>
      </c>
      <c r="W47">
        <f t="shared" si="19"/>
        <v>93.864182729364614</v>
      </c>
      <c r="X47" s="37">
        <f t="shared" si="20"/>
        <v>0.48608278564027507</v>
      </c>
      <c r="Y47" s="37">
        <f t="shared" si="21"/>
        <v>0.22534894472537337</v>
      </c>
      <c r="Z47" s="37">
        <f t="shared" si="22"/>
        <v>0.74681662655517678</v>
      </c>
      <c r="AA47">
        <f t="shared" si="23"/>
        <v>750.91346183491692</v>
      </c>
      <c r="AB47">
        <f t="shared" si="24"/>
        <v>740.04078867800388</v>
      </c>
      <c r="AC47">
        <f t="shared" si="25"/>
        <v>5.0101971695009695</v>
      </c>
      <c r="AD47">
        <f t="shared" si="0"/>
        <v>4.9284994385886103</v>
      </c>
      <c r="AE47">
        <f t="shared" si="26"/>
        <v>85.071500561411384</v>
      </c>
      <c r="AF47">
        <f t="shared" si="27"/>
        <v>0</v>
      </c>
      <c r="AG47">
        <f t="shared" si="28"/>
        <v>85.071500561411384</v>
      </c>
      <c r="AH47">
        <f t="shared" si="1"/>
        <v>277.10777499432726</v>
      </c>
    </row>
    <row r="48" spans="4:34" x14ac:dyDescent="0.35">
      <c r="D48" s="36">
        <f t="shared" si="29"/>
        <v>44243</v>
      </c>
      <c r="E48" s="37">
        <f t="shared" si="2"/>
        <v>0.5</v>
      </c>
      <c r="F48" s="33">
        <f t="shared" si="3"/>
        <v>2459261.9166666665</v>
      </c>
      <c r="G48" s="38">
        <f t="shared" si="4"/>
        <v>0.2112776637006574</v>
      </c>
      <c r="I48">
        <f t="shared" si="5"/>
        <v>326.62501464182969</v>
      </c>
      <c r="J48">
        <f t="shared" si="6"/>
        <v>7963.3243438527743</v>
      </c>
      <c r="K48">
        <f t="shared" si="7"/>
        <v>1.6699746865184592E-2</v>
      </c>
      <c r="L48">
        <f t="shared" si="8"/>
        <v>1.3331213612787101</v>
      </c>
      <c r="M48">
        <f t="shared" si="9"/>
        <v>327.95813600310839</v>
      </c>
      <c r="N48">
        <f t="shared" si="10"/>
        <v>7964.6574652140534</v>
      </c>
      <c r="O48">
        <f t="shared" si="11"/>
        <v>0.98798596129719618</v>
      </c>
      <c r="P48">
        <f t="shared" si="12"/>
        <v>327.94780002433419</v>
      </c>
      <c r="Q48">
        <f t="shared" si="13"/>
        <v>23.43654361859328</v>
      </c>
      <c r="R48">
        <f t="shared" si="14"/>
        <v>23.437145570910097</v>
      </c>
      <c r="S48">
        <f t="shared" si="15"/>
        <v>-29.8764487947664</v>
      </c>
      <c r="T48">
        <f t="shared" si="16"/>
        <v>-12.185579547417539</v>
      </c>
      <c r="U48">
        <f t="shared" si="17"/>
        <v>4.3026427144967731E-2</v>
      </c>
      <c r="V48">
        <f t="shared" si="18"/>
        <v>-14.059636330271108</v>
      </c>
      <c r="W48">
        <f t="shared" si="19"/>
        <v>93.777708493410316</v>
      </c>
      <c r="X48" s="37">
        <f t="shared" si="20"/>
        <v>0.48604141411824386</v>
      </c>
      <c r="Y48" s="37">
        <f t="shared" si="21"/>
        <v>0.22554777941432633</v>
      </c>
      <c r="Z48" s="37">
        <f t="shared" si="22"/>
        <v>0.74653504882216137</v>
      </c>
      <c r="AA48">
        <f t="shared" si="23"/>
        <v>750.22166794728253</v>
      </c>
      <c r="AB48">
        <f t="shared" si="24"/>
        <v>740.10036366972884</v>
      </c>
      <c r="AC48">
        <f t="shared" si="25"/>
        <v>5.0250909174322089</v>
      </c>
      <c r="AD48">
        <f t="shared" si="0"/>
        <v>5.0040770549324751</v>
      </c>
      <c r="AE48">
        <f t="shared" si="26"/>
        <v>84.99592294506752</v>
      </c>
      <c r="AF48">
        <f t="shared" si="27"/>
        <v>1.4131139755992166E-3</v>
      </c>
      <c r="AG48">
        <f t="shared" si="28"/>
        <v>84.997336059043121</v>
      </c>
      <c r="AH48">
        <f t="shared" si="1"/>
        <v>281.01917364115303</v>
      </c>
    </row>
    <row r="49" spans="4:34" x14ac:dyDescent="0.35">
      <c r="D49" s="36">
        <f t="shared" si="29"/>
        <v>44244</v>
      </c>
      <c r="E49" s="37">
        <f t="shared" si="2"/>
        <v>0.5</v>
      </c>
      <c r="F49" s="33">
        <f t="shared" si="3"/>
        <v>2459262.9166666665</v>
      </c>
      <c r="G49" s="38">
        <f t="shared" si="4"/>
        <v>0.21130504220852872</v>
      </c>
      <c r="I49">
        <f t="shared" si="5"/>
        <v>327.61066200550158</v>
      </c>
      <c r="J49">
        <f t="shared" si="6"/>
        <v>7964.3099441327213</v>
      </c>
      <c r="K49">
        <f t="shared" si="7"/>
        <v>1.6699745712808377E-2</v>
      </c>
      <c r="L49">
        <f t="shared" si="8"/>
        <v>1.3568911202556082</v>
      </c>
      <c r="M49">
        <f t="shared" si="9"/>
        <v>328.96755312575721</v>
      </c>
      <c r="N49">
        <f t="shared" si="10"/>
        <v>7965.6668352529769</v>
      </c>
      <c r="O49">
        <f t="shared" si="11"/>
        <v>0.9881896918665799</v>
      </c>
      <c r="P49">
        <f t="shared" si="12"/>
        <v>328.95721818774848</v>
      </c>
      <c r="Q49">
        <f t="shared" si="13"/>
        <v>23.436543262558551</v>
      </c>
      <c r="R49">
        <f t="shared" si="14"/>
        <v>23.437147514276951</v>
      </c>
      <c r="S49">
        <f t="shared" si="15"/>
        <v>-28.908385025295388</v>
      </c>
      <c r="T49">
        <f t="shared" si="16"/>
        <v>-11.835775253004963</v>
      </c>
      <c r="U49">
        <f t="shared" si="17"/>
        <v>4.3026434483262176E-2</v>
      </c>
      <c r="V49">
        <f t="shared" si="18"/>
        <v>-13.988160212342304</v>
      </c>
      <c r="W49">
        <f t="shared" si="19"/>
        <v>93.690695120512473</v>
      </c>
      <c r="X49" s="37">
        <f t="shared" si="20"/>
        <v>0.48599177792523773</v>
      </c>
      <c r="Y49" s="37">
        <f t="shared" si="21"/>
        <v>0.22573984703492533</v>
      </c>
      <c r="Z49" s="37">
        <f t="shared" si="22"/>
        <v>0.74624370881555013</v>
      </c>
      <c r="AA49">
        <f t="shared" si="23"/>
        <v>749.52556096409978</v>
      </c>
      <c r="AB49">
        <f t="shared" si="24"/>
        <v>740.17183978765763</v>
      </c>
      <c r="AC49">
        <f t="shared" si="25"/>
        <v>5.042959946914408</v>
      </c>
      <c r="AD49">
        <f t="shared" si="0"/>
        <v>5.1058355335592243</v>
      </c>
      <c r="AE49">
        <f t="shared" si="26"/>
        <v>84.89416446644077</v>
      </c>
      <c r="AF49">
        <f t="shared" si="27"/>
        <v>1.4420004326279215E-3</v>
      </c>
      <c r="AG49">
        <f t="shared" si="28"/>
        <v>84.895606466873403</v>
      </c>
      <c r="AH49">
        <f t="shared" si="1"/>
        <v>284.82357489383207</v>
      </c>
    </row>
    <row r="50" spans="4:34" x14ac:dyDescent="0.35">
      <c r="D50" s="36">
        <f t="shared" si="29"/>
        <v>44245</v>
      </c>
      <c r="E50" s="37">
        <f t="shared" si="2"/>
        <v>0.5</v>
      </c>
      <c r="F50" s="33">
        <f t="shared" si="3"/>
        <v>2459263.9166666665</v>
      </c>
      <c r="G50" s="38">
        <f t="shared" si="4"/>
        <v>0.21133242071640004</v>
      </c>
      <c r="I50">
        <f t="shared" si="5"/>
        <v>328.59630936917529</v>
      </c>
      <c r="J50">
        <f t="shared" si="6"/>
        <v>7965.2955444126665</v>
      </c>
      <c r="K50">
        <f t="shared" si="7"/>
        <v>1.6699744560431974E-2</v>
      </c>
      <c r="L50">
        <f t="shared" si="8"/>
        <v>1.3802411484770702</v>
      </c>
      <c r="M50">
        <f t="shared" si="9"/>
        <v>329.97655051765236</v>
      </c>
      <c r="N50">
        <f t="shared" si="10"/>
        <v>7966.6757855611431</v>
      </c>
      <c r="O50">
        <f t="shared" si="11"/>
        <v>0.98839695869593469</v>
      </c>
      <c r="P50">
        <f t="shared" si="12"/>
        <v>329.96621662437678</v>
      </c>
      <c r="Q50">
        <f t="shared" si="13"/>
        <v>23.436542906523822</v>
      </c>
      <c r="R50">
        <f t="shared" si="14"/>
        <v>23.437149457127664</v>
      </c>
      <c r="S50">
        <f t="shared" si="15"/>
        <v>-27.943207718963524</v>
      </c>
      <c r="T50">
        <f t="shared" si="16"/>
        <v>-11.482843399480672</v>
      </c>
      <c r="U50">
        <f t="shared" si="17"/>
        <v>4.302644181960831E-2</v>
      </c>
      <c r="V50">
        <f t="shared" si="18"/>
        <v>-13.905007884058978</v>
      </c>
      <c r="W50">
        <f t="shared" si="19"/>
        <v>93.603170761137832</v>
      </c>
      <c r="X50" s="37">
        <f t="shared" si="20"/>
        <v>0.4859340332528187</v>
      </c>
      <c r="Y50" s="37">
        <f t="shared" si="21"/>
        <v>0.22592522558299141</v>
      </c>
      <c r="Z50" s="37">
        <f t="shared" si="22"/>
        <v>0.74594284092264596</v>
      </c>
      <c r="AA50">
        <f t="shared" si="23"/>
        <v>748.82536608910266</v>
      </c>
      <c r="AB50">
        <f t="shared" si="24"/>
        <v>740.25499211594104</v>
      </c>
      <c r="AC50">
        <f t="shared" si="25"/>
        <v>5.063748028985259</v>
      </c>
      <c r="AD50">
        <f t="shared" si="0"/>
        <v>5.2328454728972185</v>
      </c>
      <c r="AE50">
        <f t="shared" si="26"/>
        <v>84.767154527102775</v>
      </c>
      <c r="AF50">
        <f t="shared" si="27"/>
        <v>1.4780679301423126E-3</v>
      </c>
      <c r="AG50">
        <f t="shared" si="28"/>
        <v>84.768632595032912</v>
      </c>
      <c r="AH50">
        <f t="shared" si="1"/>
        <v>288.48613574498427</v>
      </c>
    </row>
    <row r="51" spans="4:34" x14ac:dyDescent="0.35">
      <c r="D51" s="36">
        <f t="shared" si="29"/>
        <v>44246</v>
      </c>
      <c r="E51" s="37">
        <f t="shared" si="2"/>
        <v>0.5</v>
      </c>
      <c r="F51" s="33">
        <f t="shared" si="3"/>
        <v>2459264.9166666665</v>
      </c>
      <c r="G51" s="38">
        <f t="shared" si="4"/>
        <v>0.21135979922427137</v>
      </c>
      <c r="I51">
        <f t="shared" si="5"/>
        <v>329.58195673284808</v>
      </c>
      <c r="J51">
        <f t="shared" si="6"/>
        <v>7966.2811446926135</v>
      </c>
      <c r="K51">
        <f t="shared" si="7"/>
        <v>1.6699743408055377E-2</v>
      </c>
      <c r="L51">
        <f t="shared" si="8"/>
        <v>1.4031645572205775</v>
      </c>
      <c r="M51">
        <f t="shared" si="9"/>
        <v>330.98512129006866</v>
      </c>
      <c r="N51">
        <f t="shared" si="10"/>
        <v>7967.6843092498339</v>
      </c>
      <c r="O51">
        <f t="shared" si="11"/>
        <v>0.98860769604473986</v>
      </c>
      <c r="P51">
        <f t="shared" si="12"/>
        <v>330.97478844549289</v>
      </c>
      <c r="Q51">
        <f t="shared" si="13"/>
        <v>23.436542550489094</v>
      </c>
      <c r="R51">
        <f t="shared" si="14"/>
        <v>23.437151399460276</v>
      </c>
      <c r="S51">
        <f t="shared" si="15"/>
        <v>-26.980860162294054</v>
      </c>
      <c r="T51">
        <f t="shared" si="16"/>
        <v>-11.126898775526589</v>
      </c>
      <c r="U51">
        <f t="shared" si="17"/>
        <v>4.3026449153998718E-2</v>
      </c>
      <c r="V51">
        <f t="shared" si="18"/>
        <v>-13.810414464704468</v>
      </c>
      <c r="W51">
        <f t="shared" si="19"/>
        <v>93.515162880903347</v>
      </c>
      <c r="X51" s="37">
        <f t="shared" si="20"/>
        <v>0.48586834337826701</v>
      </c>
      <c r="Y51" s="37">
        <f t="shared" si="21"/>
        <v>0.22610400204242434</v>
      </c>
      <c r="Z51" s="37">
        <f t="shared" si="22"/>
        <v>0.74563268471410959</v>
      </c>
      <c r="AA51">
        <f t="shared" si="23"/>
        <v>748.12130304722677</v>
      </c>
      <c r="AB51">
        <f t="shared" si="24"/>
        <v>740.34958553529555</v>
      </c>
      <c r="AC51">
        <f t="shared" si="25"/>
        <v>5.0873963838238865</v>
      </c>
      <c r="AD51">
        <f t="shared" si="0"/>
        <v>5.3838776381840683</v>
      </c>
      <c r="AE51">
        <f t="shared" si="26"/>
        <v>84.616122361815926</v>
      </c>
      <c r="AF51">
        <f t="shared" si="27"/>
        <v>1.5209761366890332E-3</v>
      </c>
      <c r="AG51">
        <f t="shared" si="28"/>
        <v>84.617643337952615</v>
      </c>
      <c r="AH51">
        <f t="shared" si="1"/>
        <v>291.97989936236479</v>
      </c>
    </row>
    <row r="52" spans="4:34" x14ac:dyDescent="0.35">
      <c r="D52" s="36">
        <f t="shared" si="29"/>
        <v>44247</v>
      </c>
      <c r="E52" s="37">
        <f t="shared" si="2"/>
        <v>0.5</v>
      </c>
      <c r="F52" s="33">
        <f t="shared" si="3"/>
        <v>2459265.9166666665</v>
      </c>
      <c r="G52" s="38">
        <f t="shared" si="4"/>
        <v>0.21138717773214269</v>
      </c>
      <c r="I52">
        <f t="shared" si="5"/>
        <v>330.56760409652179</v>
      </c>
      <c r="J52">
        <f t="shared" si="6"/>
        <v>7967.2667449725595</v>
      </c>
      <c r="K52">
        <f t="shared" si="7"/>
        <v>1.6699742255678593E-2</v>
      </c>
      <c r="L52">
        <f t="shared" si="8"/>
        <v>1.4256546062480209</v>
      </c>
      <c r="M52">
        <f t="shared" si="9"/>
        <v>331.99325870276982</v>
      </c>
      <c r="N52">
        <f t="shared" si="10"/>
        <v>7968.6923995788075</v>
      </c>
      <c r="O52">
        <f t="shared" si="11"/>
        <v>0.98882183715550398</v>
      </c>
      <c r="P52">
        <f t="shared" si="12"/>
        <v>331.9829269108597</v>
      </c>
      <c r="Q52">
        <f t="shared" si="13"/>
        <v>23.436542194454365</v>
      </c>
      <c r="R52">
        <f t="shared" si="14"/>
        <v>23.437153341272822</v>
      </c>
      <c r="S52">
        <f t="shared" si="15"/>
        <v>-26.021283419821309</v>
      </c>
      <c r="T52">
        <f t="shared" si="16"/>
        <v>-10.768055864732778</v>
      </c>
      <c r="U52">
        <f t="shared" si="17"/>
        <v>4.3026456486426008E-2</v>
      </c>
      <c r="V52">
        <f t="shared" si="18"/>
        <v>-13.704624761783212</v>
      </c>
      <c r="W52">
        <f t="shared" si="19"/>
        <v>93.426698267162394</v>
      </c>
      <c r="X52" s="37">
        <f t="shared" si="20"/>
        <v>0.48579487830679391</v>
      </c>
      <c r="Y52" s="37">
        <f t="shared" si="21"/>
        <v>0.22627627200912059</v>
      </c>
      <c r="Z52" s="37">
        <f t="shared" si="22"/>
        <v>0.74531348460446722</v>
      </c>
      <c r="AA52">
        <f t="shared" si="23"/>
        <v>747.41358613729915</v>
      </c>
      <c r="AB52">
        <f t="shared" si="24"/>
        <v>740.45537523821679</v>
      </c>
      <c r="AC52">
        <f t="shared" si="25"/>
        <v>5.1138438095541972</v>
      </c>
      <c r="AD52">
        <f t="shared" si="0"/>
        <v>5.5574906153084891</v>
      </c>
      <c r="AE52">
        <f t="shared" si="26"/>
        <v>84.442509384691505</v>
      </c>
      <c r="AF52">
        <f t="shared" si="27"/>
        <v>1.570325833852458E-3</v>
      </c>
      <c r="AG52">
        <f t="shared" si="28"/>
        <v>84.444079710525358</v>
      </c>
      <c r="AH52">
        <f t="shared" si="1"/>
        <v>295.28612226953953</v>
      </c>
    </row>
    <row r="53" spans="4:34" x14ac:dyDescent="0.35">
      <c r="D53" s="36">
        <f t="shared" si="29"/>
        <v>44248</v>
      </c>
      <c r="E53" s="37">
        <f t="shared" si="2"/>
        <v>0.5</v>
      </c>
      <c r="F53" s="33">
        <f t="shared" si="3"/>
        <v>2459266.9166666665</v>
      </c>
      <c r="G53" s="38">
        <f t="shared" si="4"/>
        <v>0.21141455624001401</v>
      </c>
      <c r="I53">
        <f t="shared" si="5"/>
        <v>331.55325146019641</v>
      </c>
      <c r="J53">
        <f t="shared" si="6"/>
        <v>7968.2523452525047</v>
      </c>
      <c r="K53">
        <f t="shared" si="7"/>
        <v>1.6699741103301621E-2</v>
      </c>
      <c r="L53">
        <f t="shared" si="8"/>
        <v>1.4477047057115373</v>
      </c>
      <c r="M53">
        <f t="shared" si="9"/>
        <v>333.00095616590795</v>
      </c>
      <c r="N53">
        <f t="shared" si="10"/>
        <v>7969.7000499582164</v>
      </c>
      <c r="O53">
        <f t="shared" si="11"/>
        <v>0.9890393142789411</v>
      </c>
      <c r="P53">
        <f t="shared" si="12"/>
        <v>332.99062543062843</v>
      </c>
      <c r="Q53">
        <f t="shared" si="13"/>
        <v>23.436541838419636</v>
      </c>
      <c r="R53">
        <f t="shared" si="14"/>
        <v>23.437155282563342</v>
      </c>
      <c r="S53">
        <f t="shared" si="15"/>
        <v>-25.064416440584917</v>
      </c>
      <c r="T53">
        <f t="shared" si="16"/>
        <v>-10.406428815523292</v>
      </c>
      <c r="U53">
        <f t="shared" si="17"/>
        <v>4.3026463816882771E-2</v>
      </c>
      <c r="V53">
        <f t="shared" si="18"/>
        <v>-13.587892757418837</v>
      </c>
      <c r="W53">
        <f t="shared" si="19"/>
        <v>93.337803037258183</v>
      </c>
      <c r="X53" s="37">
        <f t="shared" si="20"/>
        <v>0.48571381441487416</v>
      </c>
      <c r="Y53" s="37">
        <f t="shared" si="21"/>
        <v>0.22644213931137921</v>
      </c>
      <c r="Z53" s="37">
        <f t="shared" si="22"/>
        <v>0.74498548951836907</v>
      </c>
      <c r="AA53">
        <f t="shared" si="23"/>
        <v>746.70242429806547</v>
      </c>
      <c r="AB53">
        <f t="shared" si="24"/>
        <v>740.57210724258118</v>
      </c>
      <c r="AC53">
        <f t="shared" si="25"/>
        <v>5.1430268106452957</v>
      </c>
      <c r="AD53">
        <f t="shared" si="0"/>
        <v>5.7521160750060609</v>
      </c>
      <c r="AE53">
        <f t="shared" si="26"/>
        <v>84.247883924993943</v>
      </c>
      <c r="AF53">
        <f t="shared" si="27"/>
        <v>1.6256828792794904E-3</v>
      </c>
      <c r="AG53">
        <f t="shared" si="28"/>
        <v>84.249509607873222</v>
      </c>
      <c r="AH53">
        <f t="shared" si="1"/>
        <v>298.39381895413521</v>
      </c>
    </row>
    <row r="54" spans="4:34" x14ac:dyDescent="0.35">
      <c r="D54" s="36">
        <f t="shared" si="29"/>
        <v>44249</v>
      </c>
      <c r="E54" s="37">
        <f t="shared" si="2"/>
        <v>0.5</v>
      </c>
      <c r="F54" s="33">
        <f t="shared" si="3"/>
        <v>2459267.9166666665</v>
      </c>
      <c r="G54" s="38">
        <f t="shared" si="4"/>
        <v>0.21144193474788534</v>
      </c>
      <c r="I54">
        <f t="shared" si="5"/>
        <v>332.53889882387102</v>
      </c>
      <c r="J54">
        <f t="shared" si="6"/>
        <v>7969.2379455324508</v>
      </c>
      <c r="K54">
        <f t="shared" si="7"/>
        <v>1.6699739950924455E-2</v>
      </c>
      <c r="L54">
        <f t="shared" si="8"/>
        <v>1.4693084179862372</v>
      </c>
      <c r="M54">
        <f t="shared" si="9"/>
        <v>334.00820724185724</v>
      </c>
      <c r="N54">
        <f t="shared" si="10"/>
        <v>7970.707253950437</v>
      </c>
      <c r="O54">
        <f t="shared" si="11"/>
        <v>0.98926005869940614</v>
      </c>
      <c r="P54">
        <f t="shared" si="12"/>
        <v>333.99787756717228</v>
      </c>
      <c r="Q54">
        <f t="shared" si="13"/>
        <v>23.436541482384911</v>
      </c>
      <c r="R54">
        <f t="shared" si="14"/>
        <v>23.437157223329873</v>
      </c>
      <c r="S54">
        <f t="shared" si="15"/>
        <v>-24.11019616287594</v>
      </c>
      <c r="T54">
        <f t="shared" si="16"/>
        <v>-10.042131413778613</v>
      </c>
      <c r="U54">
        <f t="shared" si="17"/>
        <v>4.3026471145361581E-2</v>
      </c>
      <c r="V54">
        <f t="shared" si="18"/>
        <v>-13.460481097783038</v>
      </c>
      <c r="W54">
        <f t="shared" si="19"/>
        <v>93.24850264832925</v>
      </c>
      <c r="X54" s="37">
        <f t="shared" si="20"/>
        <v>0.4856253340956827</v>
      </c>
      <c r="Y54" s="37">
        <f t="shared" si="21"/>
        <v>0.22660171562810144</v>
      </c>
      <c r="Z54" s="37">
        <f t="shared" si="22"/>
        <v>0.74464895256326402</v>
      </c>
      <c r="AA54">
        <f t="shared" si="23"/>
        <v>745.988021186634</v>
      </c>
      <c r="AB54">
        <f t="shared" si="24"/>
        <v>740.69951890221694</v>
      </c>
      <c r="AC54">
        <f t="shared" si="25"/>
        <v>5.1748797255542343</v>
      </c>
      <c r="AD54">
        <f t="shared" si="0"/>
        <v>5.9661337046430853</v>
      </c>
      <c r="AE54">
        <f t="shared" si="26"/>
        <v>84.033866295356916</v>
      </c>
      <c r="AF54">
        <f t="shared" si="27"/>
        <v>1.6865992512390589E-3</v>
      </c>
      <c r="AG54">
        <f t="shared" si="28"/>
        <v>84.035552894608159</v>
      </c>
      <c r="AH54">
        <f t="shared" si="1"/>
        <v>301.29877252507174</v>
      </c>
    </row>
    <row r="55" spans="4:34" x14ac:dyDescent="0.35">
      <c r="D55" s="36">
        <f t="shared" si="29"/>
        <v>44250</v>
      </c>
      <c r="E55" s="37">
        <f t="shared" si="2"/>
        <v>0.5</v>
      </c>
      <c r="F55" s="33">
        <f t="shared" si="3"/>
        <v>2459268.9166666665</v>
      </c>
      <c r="G55" s="38">
        <f t="shared" si="4"/>
        <v>0.21146931325575666</v>
      </c>
      <c r="I55">
        <f t="shared" si="5"/>
        <v>333.52454618754564</v>
      </c>
      <c r="J55">
        <f t="shared" si="6"/>
        <v>7970.2235458123969</v>
      </c>
      <c r="K55">
        <f t="shared" si="7"/>
        <v>1.6699738798547102E-2</v>
      </c>
      <c r="L55">
        <f t="shared" si="8"/>
        <v>1.4904594594303633</v>
      </c>
      <c r="M55">
        <f t="shared" si="9"/>
        <v>335.01500564697602</v>
      </c>
      <c r="N55">
        <f t="shared" si="10"/>
        <v>7971.7140052718269</v>
      </c>
      <c r="O55">
        <f t="shared" si="11"/>
        <v>0.98948400076057319</v>
      </c>
      <c r="P55">
        <f t="shared" si="12"/>
        <v>335.0046770368487</v>
      </c>
      <c r="Q55">
        <f t="shared" si="13"/>
        <v>23.436541126350182</v>
      </c>
      <c r="R55">
        <f t="shared" si="14"/>
        <v>23.437159163570449</v>
      </c>
      <c r="S55">
        <f t="shared" si="15"/>
        <v>-23.158557617126579</v>
      </c>
      <c r="T55">
        <f t="shared" si="16"/>
        <v>-9.6752770580689873</v>
      </c>
      <c r="U55">
        <f t="shared" si="17"/>
        <v>4.3026478471855013E-2</v>
      </c>
      <c r="V55">
        <f t="shared" si="18"/>
        <v>-13.322660586918905</v>
      </c>
      <c r="W55">
        <f t="shared" si="19"/>
        <v>93.158821908557613</v>
      </c>
      <c r="X55" s="37">
        <f t="shared" si="20"/>
        <v>0.4855296254075826</v>
      </c>
      <c r="Y55" s="37">
        <f t="shared" si="21"/>
        <v>0.22675512010603369</v>
      </c>
      <c r="Z55" s="37">
        <f t="shared" si="22"/>
        <v>0.7443041307091316</v>
      </c>
      <c r="AA55">
        <f t="shared" si="23"/>
        <v>745.2705752684609</v>
      </c>
      <c r="AB55">
        <f t="shared" si="24"/>
        <v>740.83733941308105</v>
      </c>
      <c r="AC55">
        <f t="shared" si="25"/>
        <v>5.2093348532702635</v>
      </c>
      <c r="AD55">
        <f t="shared" si="0"/>
        <v>6.1979315026640807</v>
      </c>
      <c r="AE55">
        <f t="shared" si="26"/>
        <v>83.802068497335924</v>
      </c>
      <c r="AF55">
        <f t="shared" si="27"/>
        <v>1.7526299666685995E-3</v>
      </c>
      <c r="AG55">
        <f t="shared" si="28"/>
        <v>83.803821127302598</v>
      </c>
      <c r="AH55">
        <f t="shared" si="1"/>
        <v>304.0022726502923</v>
      </c>
    </row>
    <row r="56" spans="4:34" x14ac:dyDescent="0.35">
      <c r="D56" s="36">
        <f t="shared" si="29"/>
        <v>44251</v>
      </c>
      <c r="E56" s="37">
        <f t="shared" si="2"/>
        <v>0.5</v>
      </c>
      <c r="F56" s="33">
        <f t="shared" si="3"/>
        <v>2459269.9166666665</v>
      </c>
      <c r="G56" s="38">
        <f t="shared" si="4"/>
        <v>0.21149669176362795</v>
      </c>
      <c r="I56">
        <f t="shared" si="5"/>
        <v>334.51019355121934</v>
      </c>
      <c r="J56">
        <f t="shared" si="6"/>
        <v>7971.2091460923393</v>
      </c>
      <c r="K56">
        <f t="shared" si="7"/>
        <v>1.6699737646169558E-2</v>
      </c>
      <c r="L56">
        <f t="shared" si="8"/>
        <v>1.5111517020723146</v>
      </c>
      <c r="M56">
        <f t="shared" si="9"/>
        <v>336.02134525329166</v>
      </c>
      <c r="N56">
        <f t="shared" si="10"/>
        <v>7972.7202977944116</v>
      </c>
      <c r="O56">
        <f t="shared" si="11"/>
        <v>0.98971106989135227</v>
      </c>
      <c r="P56">
        <f t="shared" si="12"/>
        <v>336.01101771168425</v>
      </c>
      <c r="Q56">
        <f t="shared" si="13"/>
        <v>23.436540770315457</v>
      </c>
      <c r="R56">
        <f t="shared" si="14"/>
        <v>23.437161103283113</v>
      </c>
      <c r="S56">
        <f t="shared" si="15"/>
        <v>-22.209434026853025</v>
      </c>
      <c r="T56">
        <f t="shared" si="16"/>
        <v>-9.3059787374104843</v>
      </c>
      <c r="U56">
        <f t="shared" si="17"/>
        <v>4.30264857963557E-2</v>
      </c>
      <c r="V56">
        <f t="shared" si="18"/>
        <v>-13.174709686244473</v>
      </c>
      <c r="W56">
        <f t="shared" si="19"/>
        <v>93.068784989753382</v>
      </c>
      <c r="X56" s="37">
        <f t="shared" si="20"/>
        <v>0.48542688172655868</v>
      </c>
      <c r="Y56" s="37">
        <f t="shared" si="21"/>
        <v>0.22690247897724372</v>
      </c>
      <c r="Z56" s="37">
        <f t="shared" si="22"/>
        <v>0.74395128447587366</v>
      </c>
      <c r="AA56">
        <f t="shared" si="23"/>
        <v>744.55027991802706</v>
      </c>
      <c r="AB56">
        <f t="shared" si="24"/>
        <v>740.98529031375551</v>
      </c>
      <c r="AC56">
        <f t="shared" si="25"/>
        <v>5.2463225784388783</v>
      </c>
      <c r="AD56">
        <f t="shared" si="0"/>
        <v>6.4459503246036167</v>
      </c>
      <c r="AE56">
        <f t="shared" si="26"/>
        <v>83.554049675396385</v>
      </c>
      <c r="AF56">
        <f t="shared" si="27"/>
        <v>1.8233455631513349E-3</v>
      </c>
      <c r="AG56">
        <f t="shared" si="28"/>
        <v>83.555873020959538</v>
      </c>
      <c r="AH56">
        <f t="shared" si="1"/>
        <v>306.50979803802119</v>
      </c>
    </row>
    <row r="57" spans="4:34" x14ac:dyDescent="0.35">
      <c r="D57" s="36">
        <f t="shared" si="29"/>
        <v>44252</v>
      </c>
      <c r="E57" s="37">
        <f t="shared" si="2"/>
        <v>0.5</v>
      </c>
      <c r="F57" s="33">
        <f t="shared" si="3"/>
        <v>2459270.9166666665</v>
      </c>
      <c r="G57" s="38">
        <f t="shared" si="4"/>
        <v>0.21152407027149928</v>
      </c>
      <c r="I57">
        <f t="shared" si="5"/>
        <v>335.49584091489487</v>
      </c>
      <c r="J57">
        <f t="shared" si="6"/>
        <v>7972.1947463722854</v>
      </c>
      <c r="K57">
        <f t="shared" si="7"/>
        <v>1.6699736493791823E-2</v>
      </c>
      <c r="L57">
        <f t="shared" si="8"/>
        <v>1.5313791752247963</v>
      </c>
      <c r="M57">
        <f t="shared" si="9"/>
        <v>337.02722009011967</v>
      </c>
      <c r="N57">
        <f t="shared" si="10"/>
        <v>7973.7261255475105</v>
      </c>
      <c r="O57">
        <f t="shared" si="11"/>
        <v>0.98994119463202246</v>
      </c>
      <c r="P57">
        <f t="shared" si="12"/>
        <v>337.01689362099341</v>
      </c>
      <c r="Q57">
        <f t="shared" si="13"/>
        <v>23.436540414280728</v>
      </c>
      <c r="R57">
        <f t="shared" si="14"/>
        <v>23.437163042465901</v>
      </c>
      <c r="S57">
        <f t="shared" si="15"/>
        <v>-21.262756907563286</v>
      </c>
      <c r="T57">
        <f t="shared" si="16"/>
        <v>-8.9343490114478374</v>
      </c>
      <c r="U57">
        <f t="shared" si="17"/>
        <v>4.3026493118856188E-2</v>
      </c>
      <c r="V57">
        <f t="shared" si="18"/>
        <v>-13.016914020942986</v>
      </c>
      <c r="W57">
        <f t="shared" si="19"/>
        <v>92.978415441171876</v>
      </c>
      <c r="X57" s="37">
        <f t="shared" si="20"/>
        <v>0.48531730140343265</v>
      </c>
      <c r="Y57" s="37">
        <f t="shared" si="21"/>
        <v>0.22704392517795521</v>
      </c>
      <c r="Z57" s="37">
        <f t="shared" si="22"/>
        <v>0.74359067762891018</v>
      </c>
      <c r="AA57">
        <f t="shared" si="23"/>
        <v>743.82732352937501</v>
      </c>
      <c r="AB57">
        <f t="shared" si="24"/>
        <v>741.14308597905699</v>
      </c>
      <c r="AC57">
        <f t="shared" si="25"/>
        <v>5.2857714947642478</v>
      </c>
      <c r="AD57">
        <f t="shared" si="0"/>
        <v>6.7087138055443285</v>
      </c>
      <c r="AE57">
        <f t="shared" si="26"/>
        <v>83.291286194455665</v>
      </c>
      <c r="AF57">
        <f t="shared" si="27"/>
        <v>1.8983404639519731E-3</v>
      </c>
      <c r="AG57">
        <f t="shared" si="28"/>
        <v>83.293184534919618</v>
      </c>
      <c r="AH57">
        <f t="shared" si="1"/>
        <v>308.82979266347468</v>
      </c>
    </row>
    <row r="58" spans="4:34" x14ac:dyDescent="0.35">
      <c r="D58" s="36">
        <f t="shared" si="29"/>
        <v>44253</v>
      </c>
      <c r="E58" s="37">
        <f t="shared" si="2"/>
        <v>0.5</v>
      </c>
      <c r="F58" s="33">
        <f t="shared" si="3"/>
        <v>2459271.9166666665</v>
      </c>
      <c r="G58" s="38">
        <f t="shared" si="4"/>
        <v>0.2115514487793706</v>
      </c>
      <c r="I58">
        <f t="shared" si="5"/>
        <v>336.48148827857131</v>
      </c>
      <c r="J58">
        <f t="shared" si="6"/>
        <v>7973.1803466522297</v>
      </c>
      <c r="K58">
        <f t="shared" si="7"/>
        <v>1.6699735341413901E-2</v>
      </c>
      <c r="L58">
        <f t="shared" si="8"/>
        <v>1.551136067024919</v>
      </c>
      <c r="M58">
        <f t="shared" si="9"/>
        <v>338.03262434559622</v>
      </c>
      <c r="N58">
        <f t="shared" si="10"/>
        <v>7974.7314827192549</v>
      </c>
      <c r="O58">
        <f t="shared" si="11"/>
        <v>0.99017430266056317</v>
      </c>
      <c r="P58">
        <f t="shared" si="12"/>
        <v>338.02229895291151</v>
      </c>
      <c r="Q58">
        <f t="shared" si="13"/>
        <v>23.436540058246003</v>
      </c>
      <c r="R58">
        <f t="shared" si="14"/>
        <v>23.437164981116858</v>
      </c>
      <c r="S58">
        <f t="shared" si="15"/>
        <v>-20.318456163586802</v>
      </c>
      <c r="T58">
        <f t="shared" si="16"/>
        <v>-8.5604999929776895</v>
      </c>
      <c r="U58">
        <f t="shared" si="17"/>
        <v>4.302650043934915E-2</v>
      </c>
      <c r="V58">
        <f t="shared" si="18"/>
        <v>-12.849565894364838</v>
      </c>
      <c r="W58">
        <f t="shared" si="19"/>
        <v>92.88773620446544</v>
      </c>
      <c r="X58" s="37">
        <f t="shared" si="20"/>
        <v>0.48520108742664225</v>
      </c>
      <c r="Y58" s="37">
        <f t="shared" si="21"/>
        <v>0.22717959796979378</v>
      </c>
      <c r="Z58" s="37">
        <f t="shared" si="22"/>
        <v>0.74322257688349069</v>
      </c>
      <c r="AA58">
        <f t="shared" si="23"/>
        <v>743.10188963572352</v>
      </c>
      <c r="AB58">
        <f t="shared" si="24"/>
        <v>741.31043410563518</v>
      </c>
      <c r="AC58">
        <f t="shared" si="25"/>
        <v>5.3276085264087953</v>
      </c>
      <c r="AD58">
        <f t="shared" si="0"/>
        <v>6.9848460035341429</v>
      </c>
      <c r="AE58">
        <f t="shared" si="26"/>
        <v>83.015153996465855</v>
      </c>
      <c r="AF58">
        <f t="shared" si="27"/>
        <v>1.9772378878058802E-3</v>
      </c>
      <c r="AG58">
        <f t="shared" si="28"/>
        <v>83.017131234353656</v>
      </c>
      <c r="AH58">
        <f t="shared" si="1"/>
        <v>310.97261795242309</v>
      </c>
    </row>
    <row r="59" spans="4:34" x14ac:dyDescent="0.35">
      <c r="D59" s="36">
        <f t="shared" si="29"/>
        <v>44254</v>
      </c>
      <c r="E59" s="37">
        <f t="shared" si="2"/>
        <v>0.5</v>
      </c>
      <c r="F59" s="33">
        <f t="shared" si="3"/>
        <v>2459272.9166666665</v>
      </c>
      <c r="G59" s="38">
        <f t="shared" si="4"/>
        <v>0.21157882728724192</v>
      </c>
      <c r="I59">
        <f t="shared" si="5"/>
        <v>337.46713564224865</v>
      </c>
      <c r="J59">
        <f t="shared" si="6"/>
        <v>7974.165946932173</v>
      </c>
      <c r="K59">
        <f t="shared" si="7"/>
        <v>1.6699734189035788E-2</v>
      </c>
      <c r="L59">
        <f t="shared" si="8"/>
        <v>1.5704167259016866</v>
      </c>
      <c r="M59">
        <f t="shared" si="9"/>
        <v>339.03755236815033</v>
      </c>
      <c r="N59">
        <f t="shared" si="10"/>
        <v>7975.7363636580749</v>
      </c>
      <c r="O59">
        <f t="shared" si="11"/>
        <v>0.9904103208191829</v>
      </c>
      <c r="P59">
        <f t="shared" si="12"/>
        <v>339.0272280558666</v>
      </c>
      <c r="Q59">
        <f t="shared" si="13"/>
        <v>23.436539702211274</v>
      </c>
      <c r="R59">
        <f t="shared" si="14"/>
        <v>23.437166919234016</v>
      </c>
      <c r="S59">
        <f t="shared" si="15"/>
        <v>-19.37646018275731</v>
      </c>
      <c r="T59">
        <f t="shared" si="16"/>
        <v>-8.1845433327087243</v>
      </c>
      <c r="U59">
        <f t="shared" si="17"/>
        <v>4.3026507757827105E-2</v>
      </c>
      <c r="V59">
        <f t="shared" si="18"/>
        <v>-12.67296381148023</v>
      </c>
      <c r="W59">
        <f t="shared" si="19"/>
        <v>92.796769629672738</v>
      </c>
      <c r="X59" s="37">
        <f t="shared" si="20"/>
        <v>0.48507844709130576</v>
      </c>
      <c r="Y59" s="37">
        <f t="shared" si="21"/>
        <v>0.22730964256443703</v>
      </c>
      <c r="Z59" s="37">
        <f t="shared" si="22"/>
        <v>0.74284725161817455</v>
      </c>
      <c r="AA59">
        <f t="shared" si="23"/>
        <v>742.37415703738191</v>
      </c>
      <c r="AB59">
        <f t="shared" si="24"/>
        <v>741.48703618851971</v>
      </c>
      <c r="AC59">
        <f t="shared" si="25"/>
        <v>5.3717590471299275</v>
      </c>
      <c r="AD59">
        <f t="shared" si="0"/>
        <v>7.2730795165623512</v>
      </c>
      <c r="AE59">
        <f t="shared" si="26"/>
        <v>82.726920483437652</v>
      </c>
      <c r="AF59">
        <f t="shared" si="27"/>
        <v>2.0596920793650784E-3</v>
      </c>
      <c r="AG59">
        <f t="shared" si="28"/>
        <v>82.728980175517023</v>
      </c>
      <c r="AH59">
        <f t="shared" si="1"/>
        <v>312.94971057747171</v>
      </c>
    </row>
    <row r="60" spans="4:34" x14ac:dyDescent="0.35">
      <c r="D60" s="36">
        <f t="shared" si="29"/>
        <v>44255</v>
      </c>
      <c r="E60" s="37">
        <f t="shared" si="2"/>
        <v>0.5</v>
      </c>
      <c r="F60" s="33">
        <f t="shared" si="3"/>
        <v>2459273.9166666665</v>
      </c>
      <c r="G60" s="38">
        <f t="shared" si="4"/>
        <v>0.21160620579511324</v>
      </c>
      <c r="I60">
        <f t="shared" si="5"/>
        <v>338.45278300592599</v>
      </c>
      <c r="J60">
        <f t="shared" si="6"/>
        <v>7975.1515472121182</v>
      </c>
      <c r="K60">
        <f t="shared" si="7"/>
        <v>1.6699733036657484E-2</v>
      </c>
      <c r="L60">
        <f t="shared" si="8"/>
        <v>1.5892156619696847</v>
      </c>
      <c r="M60">
        <f t="shared" si="9"/>
        <v>340.04199866789565</v>
      </c>
      <c r="N60">
        <f t="shared" si="10"/>
        <v>7976.7407628740875</v>
      </c>
      <c r="O60">
        <f t="shared" si="11"/>
        <v>0.99064917514101747</v>
      </c>
      <c r="P60">
        <f t="shared" si="12"/>
        <v>340.03167543997142</v>
      </c>
      <c r="Q60">
        <f t="shared" si="13"/>
        <v>23.436539346176549</v>
      </c>
      <c r="R60">
        <f t="shared" si="14"/>
        <v>23.437168856815422</v>
      </c>
      <c r="S60">
        <f t="shared" si="15"/>
        <v>-18.43669592893675</v>
      </c>
      <c r="T60">
        <f t="shared" si="16"/>
        <v>-7.8065902061707764</v>
      </c>
      <c r="U60">
        <f t="shared" si="17"/>
        <v>4.3026515074282685E-2</v>
      </c>
      <c r="V60">
        <f t="shared" si="18"/>
        <v>-12.487412012332062</v>
      </c>
      <c r="W60">
        <f t="shared" si="19"/>
        <v>92.70553749215577</v>
      </c>
      <c r="X60" s="37">
        <f t="shared" si="20"/>
        <v>0.48494959167523061</v>
      </c>
      <c r="Y60" s="37">
        <f t="shared" si="21"/>
        <v>0.22743420975257567</v>
      </c>
      <c r="Z60" s="37">
        <f t="shared" si="22"/>
        <v>0.74246497359788555</v>
      </c>
      <c r="AA60">
        <f t="shared" si="23"/>
        <v>741.64429993724616</v>
      </c>
      <c r="AB60">
        <f t="shared" si="24"/>
        <v>741.67258798766795</v>
      </c>
      <c r="AC60">
        <f t="shared" si="25"/>
        <v>5.4181469969169882</v>
      </c>
      <c r="AD60">
        <f t="shared" si="0"/>
        <v>7.5722567081808698</v>
      </c>
      <c r="AE60">
        <f t="shared" si="26"/>
        <v>82.427743291819127</v>
      </c>
      <c r="AF60">
        <f t="shared" si="27"/>
        <v>2.1453886025971035E-3</v>
      </c>
      <c r="AG60">
        <f t="shared" si="28"/>
        <v>82.429888680421726</v>
      </c>
      <c r="AH60">
        <f t="shared" si="1"/>
        <v>314.77294091475073</v>
      </c>
    </row>
    <row r="61" spans="4:34" x14ac:dyDescent="0.35">
      <c r="D61" s="36">
        <f t="shared" si="29"/>
        <v>44256</v>
      </c>
      <c r="E61" s="37">
        <f t="shared" si="2"/>
        <v>0.5</v>
      </c>
      <c r="F61" s="33">
        <f t="shared" si="3"/>
        <v>2459274.9166666665</v>
      </c>
      <c r="G61" s="38">
        <f t="shared" si="4"/>
        <v>0.21163358430298457</v>
      </c>
      <c r="I61">
        <f t="shared" si="5"/>
        <v>339.43843036960425</v>
      </c>
      <c r="J61">
        <f t="shared" si="6"/>
        <v>7976.1371474920606</v>
      </c>
      <c r="K61">
        <f t="shared" si="7"/>
        <v>1.6699731884278989E-2</v>
      </c>
      <c r="L61">
        <f t="shared" si="8"/>
        <v>1.6075275483492693</v>
      </c>
      <c r="M61">
        <f t="shared" si="9"/>
        <v>341.0459579179535</v>
      </c>
      <c r="N61">
        <f t="shared" si="10"/>
        <v>7977.7446750404097</v>
      </c>
      <c r="O61">
        <f t="shared" si="11"/>
        <v>0.99089079087699061</v>
      </c>
      <c r="P61">
        <f t="shared" si="12"/>
        <v>341.03563577834637</v>
      </c>
      <c r="Q61">
        <f t="shared" si="13"/>
        <v>23.436538990141823</v>
      </c>
      <c r="R61">
        <f t="shared" si="14"/>
        <v>23.437170793859114</v>
      </c>
      <c r="S61">
        <f t="shared" si="15"/>
        <v>-17.499089032352241</v>
      </c>
      <c r="T61">
        <f t="shared" si="16"/>
        <v>-7.4267513026728862</v>
      </c>
      <c r="U61">
        <f t="shared" si="17"/>
        <v>4.3026522388708494E-2</v>
      </c>
      <c r="V61">
        <f t="shared" si="18"/>
        <v>-12.293220016345554</v>
      </c>
      <c r="W61">
        <f t="shared" si="19"/>
        <v>92.614061010396725</v>
      </c>
      <c r="X61" s="37">
        <f t="shared" si="20"/>
        <v>0.48481473612246223</v>
      </c>
      <c r="Y61" s="37">
        <f t="shared" si="21"/>
        <v>0.22755345553802689</v>
      </c>
      <c r="Z61" s="37">
        <f t="shared" si="22"/>
        <v>0.74207601670689749</v>
      </c>
      <c r="AA61">
        <f t="shared" si="23"/>
        <v>740.9124880831738</v>
      </c>
      <c r="AB61">
        <f t="shared" si="24"/>
        <v>741.8667799836544</v>
      </c>
      <c r="AC61">
        <f t="shared" si="25"/>
        <v>5.4666949959135991</v>
      </c>
      <c r="AD61">
        <f t="shared" si="0"/>
        <v>7.8813262889378919</v>
      </c>
      <c r="AE61">
        <f t="shared" si="26"/>
        <v>82.118673711062115</v>
      </c>
      <c r="AF61">
        <f t="shared" si="27"/>
        <v>2.2340433298538545E-3</v>
      </c>
      <c r="AG61">
        <f t="shared" si="28"/>
        <v>82.120907754391965</v>
      </c>
      <c r="AH61">
        <f t="shared" si="1"/>
        <v>316.45414833382847</v>
      </c>
    </row>
    <row r="62" spans="4:34" x14ac:dyDescent="0.35">
      <c r="D62" s="36">
        <f t="shared" si="29"/>
        <v>44257</v>
      </c>
      <c r="E62" s="37">
        <f t="shared" si="2"/>
        <v>0.5</v>
      </c>
      <c r="F62" s="33">
        <f t="shared" si="3"/>
        <v>2459275.9166666665</v>
      </c>
      <c r="G62" s="38">
        <f t="shared" si="4"/>
        <v>0.21166096281085589</v>
      </c>
      <c r="I62">
        <f t="shared" si="5"/>
        <v>340.4240777332825</v>
      </c>
      <c r="J62">
        <f t="shared" si="6"/>
        <v>7977.1227477720049</v>
      </c>
      <c r="K62">
        <f t="shared" si="7"/>
        <v>1.6699730731900304E-2</v>
      </c>
      <c r="L62">
        <f t="shared" si="8"/>
        <v>1.6253472224139227</v>
      </c>
      <c r="M62">
        <f t="shared" si="9"/>
        <v>342.04942495569645</v>
      </c>
      <c r="N62">
        <f t="shared" si="10"/>
        <v>7978.7480949944193</v>
      </c>
      <c r="O62">
        <f t="shared" si="11"/>
        <v>0.99113509252282395</v>
      </c>
      <c r="P62">
        <f t="shared" si="12"/>
        <v>342.03910390836313</v>
      </c>
      <c r="Q62">
        <f t="shared" si="13"/>
        <v>23.436538634107094</v>
      </c>
      <c r="R62">
        <f t="shared" si="14"/>
        <v>23.43717273036313</v>
      </c>
      <c r="S62">
        <f t="shared" si="15"/>
        <v>-16.563563877753936</v>
      </c>
      <c r="T62">
        <f t="shared" si="16"/>
        <v>-7.0451368162194363</v>
      </c>
      <c r="U62">
        <f t="shared" si="17"/>
        <v>4.3026529701097119E-2</v>
      </c>
      <c r="V62">
        <f t="shared" si="18"/>
        <v>-12.090702178264316</v>
      </c>
      <c r="W62">
        <f t="shared" si="19"/>
        <v>92.522360864572747</v>
      </c>
      <c r="X62" s="37">
        <f t="shared" si="20"/>
        <v>0.4846740987349058</v>
      </c>
      <c r="Y62" s="37">
        <f t="shared" si="21"/>
        <v>0.2276675407777593</v>
      </c>
      <c r="Z62" s="37">
        <f t="shared" si="22"/>
        <v>0.7416806566920523</v>
      </c>
      <c r="AA62">
        <f t="shared" si="23"/>
        <v>740.17888691658197</v>
      </c>
      <c r="AB62">
        <f t="shared" si="24"/>
        <v>742.06929782173563</v>
      </c>
      <c r="AC62">
        <f t="shared" si="25"/>
        <v>5.5173244554339078</v>
      </c>
      <c r="AD62">
        <f t="shared" si="0"/>
        <v>8.1993370235524381</v>
      </c>
      <c r="AE62">
        <f t="shared" si="26"/>
        <v>81.800662976447569</v>
      </c>
      <c r="AF62">
        <f t="shared" si="27"/>
        <v>2.3254006247360017E-3</v>
      </c>
      <c r="AG62">
        <f t="shared" si="28"/>
        <v>81.80298837707231</v>
      </c>
      <c r="AH62">
        <f t="shared" si="1"/>
        <v>318.00482200191158</v>
      </c>
    </row>
    <row r="63" spans="4:34" x14ac:dyDescent="0.35">
      <c r="D63" s="36">
        <f t="shared" si="29"/>
        <v>44258</v>
      </c>
      <c r="E63" s="37">
        <f t="shared" si="2"/>
        <v>0.5</v>
      </c>
      <c r="F63" s="33">
        <f t="shared" si="3"/>
        <v>2459276.9166666665</v>
      </c>
      <c r="G63" s="38">
        <f t="shared" si="4"/>
        <v>0.21168834131872721</v>
      </c>
      <c r="I63">
        <f t="shared" si="5"/>
        <v>341.40972509696076</v>
      </c>
      <c r="J63">
        <f t="shared" si="6"/>
        <v>7978.1083480519492</v>
      </c>
      <c r="K63">
        <f t="shared" si="7"/>
        <v>1.6699729579521431E-2</v>
      </c>
      <c r="L63">
        <f t="shared" si="8"/>
        <v>1.6426696869640411</v>
      </c>
      <c r="M63">
        <f t="shared" si="9"/>
        <v>343.0523947839248</v>
      </c>
      <c r="N63">
        <f t="shared" si="10"/>
        <v>7979.7510177389131</v>
      </c>
      <c r="O63">
        <f t="shared" si="11"/>
        <v>0.99138200384617303</v>
      </c>
      <c r="P63">
        <f t="shared" si="12"/>
        <v>343.04207483282096</v>
      </c>
      <c r="Q63">
        <f t="shared" si="13"/>
        <v>23.436538278072369</v>
      </c>
      <c r="R63">
        <f t="shared" si="14"/>
        <v>23.437174666325518</v>
      </c>
      <c r="S63">
        <f t="shared" si="15"/>
        <v>-15.630043690389732</v>
      </c>
      <c r="T63">
        <f t="shared" si="16"/>
        <v>-6.6618564382840511</v>
      </c>
      <c r="U63">
        <f t="shared" si="17"/>
        <v>4.3026537011441192E-2</v>
      </c>
      <c r="V63">
        <f t="shared" si="18"/>
        <v>-11.880177256375418</v>
      </c>
      <c r="W63">
        <f t="shared" si="19"/>
        <v>92.430457215828753</v>
      </c>
      <c r="X63" s="37">
        <f t="shared" si="20"/>
        <v>0.48452790087248293</v>
      </c>
      <c r="Y63" s="37">
        <f t="shared" si="21"/>
        <v>0.22777663082851418</v>
      </c>
      <c r="Z63" s="37">
        <f t="shared" si="22"/>
        <v>0.74127917091645168</v>
      </c>
      <c r="AA63">
        <f t="shared" si="23"/>
        <v>739.44365772663002</v>
      </c>
      <c r="AB63">
        <f t="shared" si="24"/>
        <v>742.27982274362455</v>
      </c>
      <c r="AC63">
        <f t="shared" si="25"/>
        <v>5.5699556859061374</v>
      </c>
      <c r="AD63">
        <f t="shared" si="0"/>
        <v>8.5254298740912411</v>
      </c>
      <c r="AE63">
        <f t="shared" si="26"/>
        <v>81.474570125908755</v>
      </c>
      <c r="AF63">
        <f t="shared" si="27"/>
        <v>2.4192310873364592E-3</v>
      </c>
      <c r="AG63">
        <f t="shared" si="28"/>
        <v>81.476989356996086</v>
      </c>
      <c r="AH63">
        <f t="shared" si="1"/>
        <v>319.43589546340547</v>
      </c>
    </row>
    <row r="64" spans="4:34" x14ac:dyDescent="0.35">
      <c r="D64" s="36">
        <f t="shared" si="29"/>
        <v>44259</v>
      </c>
      <c r="E64" s="37">
        <f t="shared" si="2"/>
        <v>0.5</v>
      </c>
      <c r="F64" s="33">
        <f t="shared" si="3"/>
        <v>2459277.9166666665</v>
      </c>
      <c r="G64" s="38">
        <f t="shared" si="4"/>
        <v>0.21171571982659854</v>
      </c>
      <c r="I64">
        <f t="shared" si="5"/>
        <v>342.39537246063992</v>
      </c>
      <c r="J64">
        <f t="shared" si="6"/>
        <v>7979.0939483318916</v>
      </c>
      <c r="K64">
        <f t="shared" si="7"/>
        <v>1.6699728427142367E-2</v>
      </c>
      <c r="L64">
        <f t="shared" si="8"/>
        <v>1.6594901113281293</v>
      </c>
      <c r="M64">
        <f t="shared" si="9"/>
        <v>344.05486257196804</v>
      </c>
      <c r="N64">
        <f t="shared" si="10"/>
        <v>7980.7534384432201</v>
      </c>
      <c r="O64">
        <f t="shared" si="11"/>
        <v>0.99163144791389191</v>
      </c>
      <c r="P64">
        <f t="shared" si="12"/>
        <v>344.04454372104857</v>
      </c>
      <c r="Q64">
        <f t="shared" si="13"/>
        <v>23.436537922037644</v>
      </c>
      <c r="R64">
        <f t="shared" si="14"/>
        <v>23.437176601744316</v>
      </c>
      <c r="S64">
        <f t="shared" si="15"/>
        <v>-14.698450619824222</v>
      </c>
      <c r="T64">
        <f t="shared" si="16"/>
        <v>-6.2770193523494289</v>
      </c>
      <c r="U64">
        <f t="shared" si="17"/>
        <v>4.3026544319733288E-2</v>
      </c>
      <c r="V64">
        <f t="shared" si="18"/>
        <v>-11.661967993602209</v>
      </c>
      <c r="W64">
        <f t="shared" si="19"/>
        <v>92.338369726174861</v>
      </c>
      <c r="X64" s="37">
        <f t="shared" si="20"/>
        <v>0.48437636666222372</v>
      </c>
      <c r="Y64" s="37">
        <f t="shared" si="21"/>
        <v>0.2278808952006269</v>
      </c>
      <c r="Z64" s="37">
        <f t="shared" si="22"/>
        <v>0.74087183812382051</v>
      </c>
      <c r="AA64">
        <f t="shared" si="23"/>
        <v>738.70695780939889</v>
      </c>
      <c r="AB64">
        <f t="shared" si="24"/>
        <v>742.49803200639781</v>
      </c>
      <c r="AC64">
        <f t="shared" si="25"/>
        <v>5.6245080015994517</v>
      </c>
      <c r="AD64">
        <f t="shared" si="0"/>
        <v>8.8588294978908717</v>
      </c>
      <c r="AE64">
        <f t="shared" si="26"/>
        <v>81.141170502109134</v>
      </c>
      <c r="AF64">
        <f t="shared" si="27"/>
        <v>2.5153291201630425E-3</v>
      </c>
      <c r="AG64">
        <f t="shared" si="28"/>
        <v>81.143685831229291</v>
      </c>
      <c r="AH64">
        <f t="shared" si="1"/>
        <v>320.7576265557891</v>
      </c>
    </row>
    <row r="65" spans="4:34" x14ac:dyDescent="0.35">
      <c r="D65" s="36">
        <f t="shared" si="29"/>
        <v>44260</v>
      </c>
      <c r="E65" s="37">
        <f t="shared" si="2"/>
        <v>0.5</v>
      </c>
      <c r="F65" s="33">
        <f t="shared" si="3"/>
        <v>2459278.9166666665</v>
      </c>
      <c r="G65" s="38">
        <f t="shared" si="4"/>
        <v>0.21174309833446986</v>
      </c>
      <c r="I65">
        <f t="shared" si="5"/>
        <v>343.38101982431999</v>
      </c>
      <c r="J65">
        <f t="shared" si="6"/>
        <v>7980.079548611835</v>
      </c>
      <c r="K65">
        <f t="shared" si="7"/>
        <v>1.6699727274763116E-2</v>
      </c>
      <c r="L65">
        <f t="shared" si="8"/>
        <v>1.6758038323913111</v>
      </c>
      <c r="M65">
        <f t="shared" si="9"/>
        <v>345.05682365671129</v>
      </c>
      <c r="N65">
        <f t="shared" si="10"/>
        <v>7981.7553524442264</v>
      </c>
      <c r="O65">
        <f t="shared" si="11"/>
        <v>0.99188334711939774</v>
      </c>
      <c r="P65">
        <f t="shared" si="12"/>
        <v>345.04650590992998</v>
      </c>
      <c r="Q65">
        <f t="shared" si="13"/>
        <v>23.436537566002919</v>
      </c>
      <c r="R65">
        <f t="shared" si="14"/>
        <v>23.437178536617569</v>
      </c>
      <c r="S65">
        <f t="shared" si="15"/>
        <v>-13.768705821633537</v>
      </c>
      <c r="T65">
        <f t="shared" si="16"/>
        <v>-5.8907342301197394</v>
      </c>
      <c r="U65">
        <f t="shared" si="17"/>
        <v>4.3026551625966039E-2</v>
      </c>
      <c r="V65">
        <f t="shared" si="18"/>
        <v>-11.436400711939394</v>
      </c>
      <c r="W65">
        <f t="shared" si="19"/>
        <v>92.246117578937955</v>
      </c>
      <c r="X65" s="37">
        <f t="shared" si="20"/>
        <v>0.48421972271662461</v>
      </c>
      <c r="Y65" s="37">
        <f t="shared" si="21"/>
        <v>0.22798050721957475</v>
      </c>
      <c r="Z65" s="37">
        <f t="shared" si="22"/>
        <v>0.74045893821367459</v>
      </c>
      <c r="AA65">
        <f t="shared" si="23"/>
        <v>737.96894063150364</v>
      </c>
      <c r="AB65">
        <f t="shared" si="24"/>
        <v>742.72359928806054</v>
      </c>
      <c r="AC65">
        <f t="shared" si="25"/>
        <v>5.6808998220151352</v>
      </c>
      <c r="AD65">
        <f t="shared" si="0"/>
        <v>9.1988357105396297</v>
      </c>
      <c r="AE65">
        <f t="shared" si="26"/>
        <v>80.801164289460374</v>
      </c>
      <c r="AF65">
        <f t="shared" si="27"/>
        <v>2.613510486196945E-3</v>
      </c>
      <c r="AG65">
        <f t="shared" si="28"/>
        <v>80.803777799946573</v>
      </c>
      <c r="AH65">
        <f t="shared" si="1"/>
        <v>321.9795390065641</v>
      </c>
    </row>
    <row r="66" spans="4:34" x14ac:dyDescent="0.35">
      <c r="D66" s="36">
        <f t="shared" si="29"/>
        <v>44261</v>
      </c>
      <c r="E66" s="37">
        <f t="shared" si="2"/>
        <v>0.5</v>
      </c>
      <c r="F66" s="33">
        <f t="shared" si="3"/>
        <v>2459279.9166666665</v>
      </c>
      <c r="G66" s="38">
        <f t="shared" si="4"/>
        <v>0.21177047684234118</v>
      </c>
      <c r="I66">
        <f t="shared" si="5"/>
        <v>344.36666718799825</v>
      </c>
      <c r="J66">
        <f t="shared" si="6"/>
        <v>7981.0651488917783</v>
      </c>
      <c r="K66">
        <f t="shared" si="7"/>
        <v>1.6699726122383671E-2</v>
      </c>
      <c r="L66">
        <f t="shared" si="8"/>
        <v>1.6916063555513889</v>
      </c>
      <c r="M66">
        <f t="shared" si="9"/>
        <v>346.05827354354966</v>
      </c>
      <c r="N66">
        <f t="shared" si="10"/>
        <v>7982.7567552473301</v>
      </c>
      <c r="O66">
        <f t="shared" si="11"/>
        <v>0.99213762321012522</v>
      </c>
      <c r="P66">
        <f t="shared" si="12"/>
        <v>346.04795690485946</v>
      </c>
      <c r="Q66">
        <f t="shared" si="13"/>
        <v>23.436537209968193</v>
      </c>
      <c r="R66">
        <f t="shared" si="14"/>
        <v>23.437180470943321</v>
      </c>
      <c r="S66">
        <f t="shared" si="15"/>
        <v>-12.840729537010533</v>
      </c>
      <c r="T66">
        <f t="shared" si="16"/>
        <v>-5.5031092293100698</v>
      </c>
      <c r="U66">
        <f t="shared" si="17"/>
        <v>4.3026558930132054E-2</v>
      </c>
      <c r="V66">
        <f t="shared" si="18"/>
        <v>-11.203804920609112</v>
      </c>
      <c r="W66">
        <f t="shared" si="19"/>
        <v>92.153719499700799</v>
      </c>
      <c r="X66" s="37">
        <f t="shared" si="20"/>
        <v>0.48405819786153409</v>
      </c>
      <c r="Y66" s="37">
        <f t="shared" si="21"/>
        <v>0.22807564369569855</v>
      </c>
      <c r="Z66" s="37">
        <f t="shared" si="22"/>
        <v>0.74004075202736963</v>
      </c>
      <c r="AA66">
        <f t="shared" si="23"/>
        <v>737.22975599760639</v>
      </c>
      <c r="AB66">
        <f t="shared" si="24"/>
        <v>742.95619507939091</v>
      </c>
      <c r="AC66">
        <f t="shared" si="25"/>
        <v>5.7390487698477273</v>
      </c>
      <c r="AD66">
        <f t="shared" ref="AD66:AD129" si="30">DEGREES(ACOS(SIN(RADIANS($B$2))*SIN(RADIANS(T66))+COS(RADIANS($B$2))*COS(RADIANS(T66))*COS(RADIANS(AC66))))</f>
        <v>9.5448152946140272</v>
      </c>
      <c r="AE66">
        <f t="shared" si="26"/>
        <v>80.455184705385975</v>
      </c>
      <c r="AF66">
        <f t="shared" si="27"/>
        <v>2.7136099659157572E-3</v>
      </c>
      <c r="AG66">
        <f t="shared" si="28"/>
        <v>80.457898315351883</v>
      </c>
      <c r="AH66">
        <f t="shared" ref="AH66:AH129" si="31">IF(AC66&gt;0,MOD(DEGREES(ACOS(((SIN(RADIANS($B$2))*COS(RADIANS(AD66)))-SIN(RADIANS(T66)))/(COS(RADIANS($B$2))*SIN(RADIANS(AD66)))))+180,360),MOD(540-DEGREES(ACOS(((SIN(RADIANS($B$2))*COS(RADIANS(AD66)))-SIN(RADIANS(T66)))/(COS(RADIANS($B$2))*SIN(RADIANS(AD66))))),360))</f>
        <v>323.11040701433819</v>
      </c>
    </row>
    <row r="67" spans="4:34" x14ac:dyDescent="0.35">
      <c r="D67" s="36">
        <f t="shared" si="29"/>
        <v>44262</v>
      </c>
      <c r="E67" s="37">
        <f t="shared" ref="E67:E130" si="32">$B$5</f>
        <v>0.5</v>
      </c>
      <c r="F67" s="33">
        <f t="shared" ref="F67:F130" si="33">D67+2415018.5+E67-$B$4/24</f>
        <v>2459280.9166666665</v>
      </c>
      <c r="G67" s="38">
        <f t="shared" ref="G67:G130" si="34">(F67-2451545)/36525</f>
        <v>0.2117978553502125</v>
      </c>
      <c r="I67">
        <f t="shared" ref="I67:I130" si="35">MOD(280.46646+G67*(36000.76983 + G67*0.0003032),360)</f>
        <v>345.35231455167923</v>
      </c>
      <c r="J67">
        <f t="shared" ref="J67:J130" si="36">357.52911+G67*(35999.05029 - 0.0001537*G67)</f>
        <v>7982.0507491717199</v>
      </c>
      <c r="K67">
        <f t="shared" ref="K67:K130" si="37">0.016708634-G67*(0.000042037+0.0000001267*G67)</f>
        <v>1.6699724970004038E-2</v>
      </c>
      <c r="L67">
        <f t="shared" ref="L67:L130" si="38">SIN(RADIANS(J67))*(1.914602-G67*(0.004817+0.000014*G67))+SIN(RADIANS(2*J67))*(0.019993-0.000101*G67)+SIN(RADIANS(3*J67))*0.000289</f>
        <v>1.7068933556028876</v>
      </c>
      <c r="M67">
        <f t="shared" ref="M67:M130" si="39">I67+L67</f>
        <v>347.05920790728214</v>
      </c>
      <c r="N67">
        <f t="shared" ref="N67:N130" si="40">J67+L67</f>
        <v>7983.7576425273228</v>
      </c>
      <c r="O67">
        <f t="shared" ref="O67:O130" si="41">(1.000001018*(1-K67*K67))/(1+K67*COS(RADIANS(N67)))</f>
        <v>0.9923941973150644</v>
      </c>
      <c r="P67">
        <f t="shared" ref="P67:P130" si="42">M67-0.00569-0.00478*SIN(RADIANS(125.04-1934.136*G67))</f>
        <v>347.04889238063498</v>
      </c>
      <c r="Q67">
        <f t="shared" ref="Q67:Q130" si="43">23+(26+((21.448-G67*(46.815+G67*(0.00059-G67*0.001813))))/60)/60</f>
        <v>23.436536853933472</v>
      </c>
      <c r="R67">
        <f t="shared" ref="R67:R130" si="44">Q67+0.00256*COS(RADIANS(125.04-1934.136*G67))</f>
        <v>23.437182404719614</v>
      </c>
      <c r="S67">
        <f t="shared" ref="S67:S130" si="45">DEGREES(ATAN2(COS(RADIANS(P67)),COS(RADIANS(R67))*SIN(RADIANS(P67))))</f>
        <v>-11.914441170320883</v>
      </c>
      <c r="T67">
        <f t="shared" ref="T67:T130" si="46">DEGREES(ASIN(SIN(RADIANS(R67))*SIN(RADIANS(P67))))</f>
        <v>-5.1142519929173549</v>
      </c>
      <c r="U67">
        <f t="shared" ref="U67:U130" si="47">TAN(RADIANS(R67/2))*TAN(RADIANS(R67/2))</f>
        <v>4.3026566232223937E-2</v>
      </c>
      <c r="V67">
        <f t="shared" ref="V67:V130" si="48">4*DEGREES(U67*SIN(2*RADIANS(I67))-2*K67*SIN(RADIANS(J67))+4*K67*U67*SIN(RADIANS(J67))*COS(2*RADIANS(I67))-0.5*U67*U67*SIN(4*RADIANS(I67))-1.25*K67*K67*SIN(2*RADIANS(J67)))</f>
        <v>-10.964512938217664</v>
      </c>
      <c r="W67">
        <f t="shared" ref="W67:W130" si="49">DEGREES(ACOS(COS(RADIANS(90.833))/(COS(RADIANS($B$2))*COS(RADIANS(T67)))-TAN(RADIANS($B$2))*TAN(RADIANS(T67))))</f>
        <v>92.06119377766548</v>
      </c>
      <c r="X67" s="37">
        <f t="shared" ref="X67:X130" si="50">(720-4*$B$3-V67+$B$4*60)/1440</f>
        <v>0.48389202287376232</v>
      </c>
      <c r="Y67" s="37">
        <f t="shared" ref="Y67:Y130" si="51">(X67*1440-W67*4)/1440</f>
        <v>0.2281664846024693</v>
      </c>
      <c r="Z67" s="37">
        <f t="shared" ref="Z67:Z130" si="52">(X67*1440+W67*4)/1440</f>
        <v>0.73961756114505528</v>
      </c>
      <c r="AA67">
        <f t="shared" ref="AA67:AA130" si="53">8*W67</f>
        <v>736.48955022132384</v>
      </c>
      <c r="AB67">
        <f t="shared" ref="AB67:AB130" si="54">MOD(E67*1440+V67+4*$B$3-60*$B$4,1440)</f>
        <v>743.19548706178227</v>
      </c>
      <c r="AC67">
        <f t="shared" ref="AC67:AC130" si="55">IF(AB67/4&lt;0,AB67/4+180,AB67/4-180)</f>
        <v>5.7988717654455684</v>
      </c>
      <c r="AD67">
        <f t="shared" si="30"/>
        <v>9.8961943715404601</v>
      </c>
      <c r="AE67">
        <f t="shared" ref="AE67:AE130" si="56">90-AD67</f>
        <v>80.10380562845954</v>
      </c>
      <c r="AF67">
        <f t="shared" ref="AF67:AF130" si="57">IF(AE67&gt;85,0,IF(AE67&gt;5,58.1/TAN(RADIANS(AE67))-0.07/POWER(TAN(RADIANS(AE67)),3)+0.000086/POWER(TAN(RADIANS(AE67)),5),IF(AE67&gt;-0.575,1735+AE67*(-518.2+AE67*(103.4+AE67*(-12.79+AE67*0.711))),-20.772/TAN(RADIANS(AE67)))))/3600</f>
        <v>2.8154791741617623E-3</v>
      </c>
      <c r="AG67">
        <f t="shared" ref="AG67:AG130" si="58">AE67+AF67</f>
        <v>80.1066211076337</v>
      </c>
      <c r="AH67">
        <f t="shared" si="31"/>
        <v>324.158268590359</v>
      </c>
    </row>
    <row r="68" spans="4:34" x14ac:dyDescent="0.35">
      <c r="D68" s="36">
        <f t="shared" ref="D68:D131" si="59">D67+1</f>
        <v>44263</v>
      </c>
      <c r="E68" s="37">
        <f t="shared" si="32"/>
        <v>0.5</v>
      </c>
      <c r="F68" s="33">
        <f t="shared" si="33"/>
        <v>2459281.9166666665</v>
      </c>
      <c r="G68" s="38">
        <f t="shared" si="34"/>
        <v>0.21182523385808383</v>
      </c>
      <c r="I68">
        <f t="shared" si="35"/>
        <v>346.33796191536021</v>
      </c>
      <c r="J68">
        <f t="shared" si="36"/>
        <v>7983.0363494516623</v>
      </c>
      <c r="K68">
        <f t="shared" si="37"/>
        <v>1.6699723817624215E-2</v>
      </c>
      <c r="L68">
        <f t="shared" si="38"/>
        <v>1.7216606775498804</v>
      </c>
      <c r="M68">
        <f t="shared" si="39"/>
        <v>348.0596225929101</v>
      </c>
      <c r="N68">
        <f t="shared" si="40"/>
        <v>7984.7580101292124</v>
      </c>
      <c r="O68">
        <f t="shared" si="41"/>
        <v>0.99265298997236351</v>
      </c>
      <c r="P68">
        <f t="shared" si="42"/>
        <v>348.04930818225705</v>
      </c>
      <c r="Q68">
        <f t="shared" si="43"/>
        <v>23.436536497898746</v>
      </c>
      <c r="R68">
        <f t="shared" si="44"/>
        <v>23.43718433794449</v>
      </c>
      <c r="S68">
        <f t="shared" si="45"/>
        <v>-10.989759364696399</v>
      </c>
      <c r="T68">
        <f t="shared" si="46"/>
        <v>-4.7242696498941807</v>
      </c>
      <c r="U68">
        <f t="shared" si="47"/>
        <v>4.3026573532234304E-2</v>
      </c>
      <c r="V68">
        <f t="shared" si="48"/>
        <v>-10.71885952911202</v>
      </c>
      <c r="W68">
        <f t="shared" si="49"/>
        <v>91.968558287385804</v>
      </c>
      <c r="X68" s="37">
        <f t="shared" si="50"/>
        <v>0.48372143022855002</v>
      </c>
      <c r="Y68" s="37">
        <f t="shared" si="51"/>
        <v>0.22825321276358948</v>
      </c>
      <c r="Z68" s="37">
        <f t="shared" si="52"/>
        <v>0.73918964769351048</v>
      </c>
      <c r="AA68">
        <f t="shared" si="53"/>
        <v>735.74846629908643</v>
      </c>
      <c r="AB68">
        <f t="shared" si="54"/>
        <v>743.44114047088794</v>
      </c>
      <c r="AC68">
        <f t="shared" si="55"/>
        <v>5.8602851177219861</v>
      </c>
      <c r="AD68">
        <f t="shared" si="30"/>
        <v>10.252451442438268</v>
      </c>
      <c r="AE68">
        <f t="shared" si="56"/>
        <v>79.747548557561728</v>
      </c>
      <c r="AF68">
        <f t="shared" si="57"/>
        <v>2.9189845663800504E-3</v>
      </c>
      <c r="AG68">
        <f t="shared" si="58"/>
        <v>79.750467542128106</v>
      </c>
      <c r="AH68">
        <f t="shared" si="31"/>
        <v>325.13045716937415</v>
      </c>
    </row>
    <row r="69" spans="4:34" x14ac:dyDescent="0.35">
      <c r="D69" s="36">
        <f t="shared" si="59"/>
        <v>44264</v>
      </c>
      <c r="E69" s="37">
        <f t="shared" si="32"/>
        <v>0.5</v>
      </c>
      <c r="F69" s="33">
        <f t="shared" si="33"/>
        <v>2459282.9166666665</v>
      </c>
      <c r="G69" s="38">
        <f t="shared" si="34"/>
        <v>0.21185261236595515</v>
      </c>
      <c r="I69">
        <f t="shared" si="35"/>
        <v>347.3236092790421</v>
      </c>
      <c r="J69">
        <f t="shared" si="36"/>
        <v>7984.0219497316048</v>
      </c>
      <c r="K69">
        <f t="shared" si="37"/>
        <v>1.66997226652442E-2</v>
      </c>
      <c r="L69">
        <f t="shared" si="38"/>
        <v>1.7359043373471545</v>
      </c>
      <c r="M69">
        <f t="shared" si="39"/>
        <v>349.05951361638927</v>
      </c>
      <c r="N69">
        <f t="shared" si="40"/>
        <v>7985.7578540689519</v>
      </c>
      <c r="O69">
        <f t="shared" si="41"/>
        <v>0.99291392115697796</v>
      </c>
      <c r="P69">
        <f t="shared" si="42"/>
        <v>349.04920032568037</v>
      </c>
      <c r="Q69">
        <f t="shared" si="43"/>
        <v>23.436536141864021</v>
      </c>
      <c r="R69">
        <f t="shared" si="44"/>
        <v>23.437186270615999</v>
      </c>
      <c r="S69">
        <f t="shared" si="45"/>
        <v>-10.066602075685891</v>
      </c>
      <c r="T69">
        <f t="shared" si="46"/>
        <v>-4.3332688171174238</v>
      </c>
      <c r="U69">
        <f t="shared" si="47"/>
        <v>4.3026580830155793E-2</v>
      </c>
      <c r="V69">
        <f t="shared" si="48"/>
        <v>-10.46718155401094</v>
      </c>
      <c r="W69">
        <f t="shared" si="49"/>
        <v>91.875830510809408</v>
      </c>
      <c r="X69" s="37">
        <f t="shared" si="50"/>
        <v>0.48354665385695206</v>
      </c>
      <c r="Y69" s="37">
        <f t="shared" si="51"/>
        <v>0.22833601354914815</v>
      </c>
      <c r="Z69" s="37">
        <f t="shared" si="52"/>
        <v>0.73875729416475588</v>
      </c>
      <c r="AA69">
        <f t="shared" si="53"/>
        <v>735.00664408647526</v>
      </c>
      <c r="AB69">
        <f t="shared" si="54"/>
        <v>743.69281844598902</v>
      </c>
      <c r="AC69">
        <f t="shared" si="55"/>
        <v>5.9232046114972547</v>
      </c>
      <c r="AD69">
        <f t="shared" si="30"/>
        <v>10.61311113082297</v>
      </c>
      <c r="AE69">
        <f t="shared" si="56"/>
        <v>79.386888869177028</v>
      </c>
      <c r="AF69">
        <f t="shared" si="57"/>
        <v>3.0240056432461171E-3</v>
      </c>
      <c r="AG69">
        <f t="shared" si="58"/>
        <v>79.389912874820268</v>
      </c>
      <c r="AH69">
        <f t="shared" si="31"/>
        <v>326.0336439592021</v>
      </c>
    </row>
    <row r="70" spans="4:34" x14ac:dyDescent="0.35">
      <c r="D70" s="36">
        <f t="shared" si="59"/>
        <v>44265</v>
      </c>
      <c r="E70" s="37">
        <f t="shared" si="32"/>
        <v>0.5</v>
      </c>
      <c r="F70" s="33">
        <f t="shared" si="33"/>
        <v>2459283.9166666665</v>
      </c>
      <c r="G70" s="38">
        <f t="shared" si="34"/>
        <v>0.21187999087382647</v>
      </c>
      <c r="I70">
        <f t="shared" si="35"/>
        <v>348.30925664272399</v>
      </c>
      <c r="J70">
        <f t="shared" si="36"/>
        <v>7985.0075500115463</v>
      </c>
      <c r="K70">
        <f t="shared" si="37"/>
        <v>1.6699721512863999E-2</v>
      </c>
      <c r="L70">
        <f t="shared" si="38"/>
        <v>1.7496205225712551</v>
      </c>
      <c r="M70">
        <f t="shared" si="39"/>
        <v>350.05887716529526</v>
      </c>
      <c r="N70">
        <f t="shared" si="40"/>
        <v>7986.7571705341179</v>
      </c>
      <c r="O70">
        <f t="shared" si="41"/>
        <v>0.99317691030836619</v>
      </c>
      <c r="P70">
        <f t="shared" si="42"/>
        <v>350.04856499847966</v>
      </c>
      <c r="Q70">
        <f t="shared" si="43"/>
        <v>23.436535785829296</v>
      </c>
      <c r="R70">
        <f t="shared" si="44"/>
        <v>23.437188202732177</v>
      </c>
      <c r="S70">
        <f t="shared" si="45"/>
        <v>-9.1448866430684372</v>
      </c>
      <c r="T70">
        <f t="shared" si="46"/>
        <v>-3.9413556025777421</v>
      </c>
      <c r="U70">
        <f t="shared" si="47"/>
        <v>4.3026588125980952E-2</v>
      </c>
      <c r="V70">
        <f t="shared" si="48"/>
        <v>-10.209817634927422</v>
      </c>
      <c r="W70">
        <f t="shared" si="49"/>
        <v>91.783027559581697</v>
      </c>
      <c r="X70" s="37">
        <f t="shared" si="50"/>
        <v>0.48336792891314406</v>
      </c>
      <c r="Y70" s="37">
        <f t="shared" si="51"/>
        <v>0.22841507458097265</v>
      </c>
      <c r="Z70" s="37">
        <f t="shared" si="52"/>
        <v>0.73832078324531536</v>
      </c>
      <c r="AA70">
        <f t="shared" si="53"/>
        <v>734.26422047665358</v>
      </c>
      <c r="AB70">
        <f t="shared" si="54"/>
        <v>743.95018236507258</v>
      </c>
      <c r="AC70">
        <f t="shared" si="55"/>
        <v>5.9875455912681446</v>
      </c>
      <c r="AD70">
        <f t="shared" si="30"/>
        <v>10.97773861450449</v>
      </c>
      <c r="AE70">
        <f t="shared" si="56"/>
        <v>79.022261385495511</v>
      </c>
      <c r="AF70">
        <f t="shared" si="57"/>
        <v>3.1304333499182556E-3</v>
      </c>
      <c r="AG70">
        <f t="shared" si="58"/>
        <v>79.025391818845435</v>
      </c>
      <c r="AH70">
        <f t="shared" si="31"/>
        <v>326.87388576301259</v>
      </c>
    </row>
    <row r="71" spans="4:34" x14ac:dyDescent="0.35">
      <c r="D71" s="36">
        <f t="shared" si="59"/>
        <v>44266</v>
      </c>
      <c r="E71" s="37">
        <f t="shared" si="32"/>
        <v>0.5</v>
      </c>
      <c r="F71" s="33">
        <f t="shared" si="33"/>
        <v>2459284.9166666665</v>
      </c>
      <c r="G71" s="38">
        <f t="shared" si="34"/>
        <v>0.21190736938169777</v>
      </c>
      <c r="I71">
        <f t="shared" si="35"/>
        <v>349.29490400640498</v>
      </c>
      <c r="J71">
        <f t="shared" si="36"/>
        <v>7985.9931502914869</v>
      </c>
      <c r="K71">
        <f t="shared" si="37"/>
        <v>1.6699720360483606E-2</v>
      </c>
      <c r="L71">
        <f t="shared" si="38"/>
        <v>1.7628055930210125</v>
      </c>
      <c r="M71">
        <f t="shared" si="39"/>
        <v>351.057709599426</v>
      </c>
      <c r="N71">
        <f t="shared" si="40"/>
        <v>7987.7559558845078</v>
      </c>
      <c r="O71">
        <f t="shared" si="41"/>
        <v>0.99344187635820791</v>
      </c>
      <c r="P71">
        <f t="shared" si="42"/>
        <v>351.04739856045182</v>
      </c>
      <c r="Q71">
        <f t="shared" si="43"/>
        <v>23.436535429794574</v>
      </c>
      <c r="R71">
        <f t="shared" si="44"/>
        <v>23.437190134291082</v>
      </c>
      <c r="S71">
        <f t="shared" si="45"/>
        <v>-8.2245298608853457</v>
      </c>
      <c r="T71">
        <f t="shared" si="46"/>
        <v>-3.5486356096944549</v>
      </c>
      <c r="U71">
        <f t="shared" si="47"/>
        <v>4.3026595419702489E-2</v>
      </c>
      <c r="V71">
        <f t="shared" si="48"/>
        <v>-9.9471078342820949</v>
      </c>
      <c r="W71">
        <f t="shared" si="49"/>
        <v>91.690166197561851</v>
      </c>
      <c r="X71" s="37">
        <f t="shared" si="50"/>
        <v>0.4831854915515848</v>
      </c>
      <c r="Y71" s="37">
        <f t="shared" si="51"/>
        <v>0.22849058544724632</v>
      </c>
      <c r="Z71" s="37">
        <f t="shared" si="52"/>
        <v>0.73788039765592317</v>
      </c>
      <c r="AA71">
        <f t="shared" si="53"/>
        <v>733.52132958049481</v>
      </c>
      <c r="AB71">
        <f t="shared" si="54"/>
        <v>744.2128921657179</v>
      </c>
      <c r="AC71">
        <f t="shared" si="55"/>
        <v>6.0532230414294759</v>
      </c>
      <c r="AD71">
        <f t="shared" si="30"/>
        <v>11.345934707517198</v>
      </c>
      <c r="AE71">
        <f t="shared" si="56"/>
        <v>78.654065292482798</v>
      </c>
      <c r="AF71">
        <f t="shared" si="57"/>
        <v>3.2381686587247965E-3</v>
      </c>
      <c r="AG71">
        <f t="shared" si="58"/>
        <v>78.657303461141524</v>
      </c>
      <c r="AH71">
        <f t="shared" si="31"/>
        <v>327.65667469364496</v>
      </c>
    </row>
    <row r="72" spans="4:34" x14ac:dyDescent="0.35">
      <c r="D72" s="36">
        <f t="shared" si="59"/>
        <v>44267</v>
      </c>
      <c r="E72" s="37">
        <f t="shared" si="32"/>
        <v>0.5</v>
      </c>
      <c r="F72" s="33">
        <f t="shared" si="33"/>
        <v>2459285.9166666665</v>
      </c>
      <c r="G72" s="38">
        <f t="shared" si="34"/>
        <v>0.21193474788956909</v>
      </c>
      <c r="I72">
        <f t="shared" si="35"/>
        <v>350.28055137008778</v>
      </c>
      <c r="J72">
        <f t="shared" si="36"/>
        <v>7986.9787505714294</v>
      </c>
      <c r="K72">
        <f t="shared" si="37"/>
        <v>1.6699719208103023E-2</v>
      </c>
      <c r="L72">
        <f t="shared" si="38"/>
        <v>1.775456081249045</v>
      </c>
      <c r="M72">
        <f t="shared" si="39"/>
        <v>352.05600745133682</v>
      </c>
      <c r="N72">
        <f t="shared" si="40"/>
        <v>7988.7542066526785</v>
      </c>
      <c r="O72">
        <f t="shared" si="41"/>
        <v>0.99370873775813695</v>
      </c>
      <c r="P72">
        <f t="shared" si="42"/>
        <v>352.04569754415127</v>
      </c>
      <c r="Q72">
        <f t="shared" si="43"/>
        <v>23.436535073759849</v>
      </c>
      <c r="R72">
        <f t="shared" si="44"/>
        <v>23.437192065290748</v>
      </c>
      <c r="S72">
        <f t="shared" si="45"/>
        <v>-7.3054480457737325</v>
      </c>
      <c r="T72">
        <f t="shared" si="46"/>
        <v>-3.1552139426708252</v>
      </c>
      <c r="U72">
        <f t="shared" si="47"/>
        <v>4.3026602711312964E-2</v>
      </c>
      <c r="V72">
        <f t="shared" si="48"/>
        <v>-9.6793933480350134</v>
      </c>
      <c r="W72">
        <f t="shared" si="49"/>
        <v>91.597262863506089</v>
      </c>
      <c r="X72" s="37">
        <f t="shared" si="50"/>
        <v>0.48299957871391319</v>
      </c>
      <c r="Y72" s="37">
        <f t="shared" si="51"/>
        <v>0.2285627374263963</v>
      </c>
      <c r="Z72" s="37">
        <f t="shared" si="52"/>
        <v>0.73743642000143017</v>
      </c>
      <c r="AA72">
        <f t="shared" si="53"/>
        <v>732.77810290804871</v>
      </c>
      <c r="AB72">
        <f t="shared" si="54"/>
        <v>744.48060665196499</v>
      </c>
      <c r="AC72">
        <f t="shared" si="55"/>
        <v>6.1201516629912476</v>
      </c>
      <c r="AD72">
        <f t="shared" si="30"/>
        <v>11.717331539103716</v>
      </c>
      <c r="AE72">
        <f t="shared" si="56"/>
        <v>78.282668460896289</v>
      </c>
      <c r="AF72">
        <f t="shared" si="57"/>
        <v>3.3471213202372224E-3</v>
      </c>
      <c r="AG72">
        <f t="shared" si="58"/>
        <v>78.286015582216521</v>
      </c>
      <c r="AH72">
        <f t="shared" si="31"/>
        <v>328.38698742539873</v>
      </c>
    </row>
    <row r="73" spans="4:34" x14ac:dyDescent="0.35">
      <c r="D73" s="36">
        <f t="shared" si="59"/>
        <v>44268</v>
      </c>
      <c r="E73" s="37">
        <f t="shared" si="32"/>
        <v>0.5</v>
      </c>
      <c r="F73" s="33">
        <f t="shared" si="33"/>
        <v>2459286.9166666665</v>
      </c>
      <c r="G73" s="38">
        <f t="shared" si="34"/>
        <v>0.21196212639744041</v>
      </c>
      <c r="I73">
        <f t="shared" si="35"/>
        <v>351.26619873377149</v>
      </c>
      <c r="J73">
        <f t="shared" si="36"/>
        <v>7987.9643508513691</v>
      </c>
      <c r="K73">
        <f t="shared" si="37"/>
        <v>1.6699718055722249E-2</v>
      </c>
      <c r="L73">
        <f t="shared" si="38"/>
        <v>1.7875686930237902</v>
      </c>
      <c r="M73">
        <f t="shared" si="39"/>
        <v>353.05376742679528</v>
      </c>
      <c r="N73">
        <f t="shared" si="40"/>
        <v>7989.7519195443929</v>
      </c>
      <c r="O73">
        <f t="shared" si="41"/>
        <v>0.99397741250747551</v>
      </c>
      <c r="P73">
        <f t="shared" si="42"/>
        <v>353.04345865534452</v>
      </c>
      <c r="Q73">
        <f t="shared" si="43"/>
        <v>23.436534717725127</v>
      </c>
      <c r="R73">
        <f t="shared" si="44"/>
        <v>23.437193995729231</v>
      </c>
      <c r="S73">
        <f t="shared" si="45"/>
        <v>-6.3875571036999048</v>
      </c>
      <c r="T73">
        <f t="shared" si="46"/>
        <v>-2.7611952128108417</v>
      </c>
      <c r="U73">
        <f t="shared" si="47"/>
        <v>4.302661000080503E-2</v>
      </c>
      <c r="V73">
        <f t="shared" si="48"/>
        <v>-9.4070162125749093</v>
      </c>
      <c r="W73">
        <f t="shared" si="49"/>
        <v>91.504333693877982</v>
      </c>
      <c r="X73" s="37">
        <f t="shared" si="50"/>
        <v>0.4828104279253993</v>
      </c>
      <c r="Y73" s="37">
        <f t="shared" si="51"/>
        <v>0.22863172322018269</v>
      </c>
      <c r="Z73" s="37">
        <f t="shared" si="52"/>
        <v>0.73698913263061583</v>
      </c>
      <c r="AA73">
        <f t="shared" si="53"/>
        <v>732.03466955102385</v>
      </c>
      <c r="AB73">
        <f t="shared" si="54"/>
        <v>744.75298378742502</v>
      </c>
      <c r="AC73">
        <f t="shared" si="55"/>
        <v>6.1882459468562558</v>
      </c>
      <c r="AD73">
        <f t="shared" si="30"/>
        <v>12.091588771200295</v>
      </c>
      <c r="AE73">
        <f t="shared" si="56"/>
        <v>77.908411228799707</v>
      </c>
      <c r="AF73">
        <f t="shared" si="57"/>
        <v>3.4572087661370577E-3</v>
      </c>
      <c r="AG73">
        <f t="shared" si="58"/>
        <v>77.911868437565843</v>
      </c>
      <c r="AH73">
        <f t="shared" si="31"/>
        <v>329.06933250320225</v>
      </c>
    </row>
    <row r="74" spans="4:34" x14ac:dyDescent="0.35">
      <c r="D74" s="36">
        <f t="shared" si="59"/>
        <v>44269</v>
      </c>
      <c r="E74" s="37">
        <f t="shared" si="32"/>
        <v>0.5</v>
      </c>
      <c r="F74" s="33">
        <f t="shared" si="33"/>
        <v>2459287.9166666665</v>
      </c>
      <c r="G74" s="38">
        <f t="shared" si="34"/>
        <v>0.21198950490531174</v>
      </c>
      <c r="I74">
        <f t="shared" si="35"/>
        <v>352.2518460974552</v>
      </c>
      <c r="J74">
        <f t="shared" si="36"/>
        <v>7988.9499511313106</v>
      </c>
      <c r="K74">
        <f t="shared" si="37"/>
        <v>1.6699716903341287E-2</v>
      </c>
      <c r="L74">
        <f t="shared" si="38"/>
        <v>1.7991403077239836</v>
      </c>
      <c r="M74">
        <f t="shared" si="39"/>
        <v>354.05098640517917</v>
      </c>
      <c r="N74">
        <f t="shared" si="40"/>
        <v>7990.7490914390346</v>
      </c>
      <c r="O74">
        <f t="shared" si="41"/>
        <v>0.99424781818096108</v>
      </c>
      <c r="P74">
        <f t="shared" si="42"/>
        <v>354.04067877340856</v>
      </c>
      <c r="Q74">
        <f t="shared" si="43"/>
        <v>23.436534361690406</v>
      </c>
      <c r="R74">
        <f t="shared" si="44"/>
        <v>23.43719592560457</v>
      </c>
      <c r="S74">
        <f t="shared" si="45"/>
        <v>-5.4707725951597324</v>
      </c>
      <c r="T74">
        <f t="shared" si="46"/>
        <v>-2.3666835457051385</v>
      </c>
      <c r="U74">
        <f t="shared" si="47"/>
        <v>4.3026617288171282E-2</v>
      </c>
      <c r="V74">
        <f t="shared" si="48"/>
        <v>-9.1303190250209312</v>
      </c>
      <c r="W74">
        <f t="shared" si="49"/>
        <v>91.411394545744258</v>
      </c>
      <c r="X74" s="37">
        <f t="shared" si="50"/>
        <v>0.48261827710070904</v>
      </c>
      <c r="Y74" s="37">
        <f t="shared" si="51"/>
        <v>0.22869773669586388</v>
      </c>
      <c r="Z74" s="37">
        <f t="shared" si="52"/>
        <v>0.73653881750555417</v>
      </c>
      <c r="AA74">
        <f t="shared" si="53"/>
        <v>731.29115636595407</v>
      </c>
      <c r="AB74">
        <f t="shared" si="54"/>
        <v>745.02968097497899</v>
      </c>
      <c r="AC74">
        <f t="shared" si="55"/>
        <v>6.2574202437447468</v>
      </c>
      <c r="AD74">
        <f t="shared" si="30"/>
        <v>12.468390295443069</v>
      </c>
      <c r="AE74">
        <f t="shared" si="56"/>
        <v>77.531609704556928</v>
      </c>
      <c r="AF74">
        <f t="shared" si="57"/>
        <v>3.5683551471862563E-3</v>
      </c>
      <c r="AG74">
        <f t="shared" si="58"/>
        <v>77.535178059704108</v>
      </c>
      <c r="AH74">
        <f t="shared" si="31"/>
        <v>329.70779484096056</v>
      </c>
    </row>
    <row r="75" spans="4:34" x14ac:dyDescent="0.35">
      <c r="D75" s="36">
        <f t="shared" si="59"/>
        <v>44270</v>
      </c>
      <c r="E75" s="37">
        <f t="shared" si="32"/>
        <v>0.5</v>
      </c>
      <c r="F75" s="33">
        <f t="shared" si="33"/>
        <v>2459288.9166666665</v>
      </c>
      <c r="G75" s="38">
        <f t="shared" si="34"/>
        <v>0.21201688341318306</v>
      </c>
      <c r="I75">
        <f t="shared" si="35"/>
        <v>353.23749346113891</v>
      </c>
      <c r="J75">
        <f t="shared" si="36"/>
        <v>7989.9355514112522</v>
      </c>
      <c r="K75">
        <f t="shared" si="37"/>
        <v>1.6699715750960135E-2</v>
      </c>
      <c r="L75">
        <f t="shared" si="38"/>
        <v>1.8101679786649851</v>
      </c>
      <c r="M75">
        <f t="shared" si="39"/>
        <v>355.0476614398039</v>
      </c>
      <c r="N75">
        <f t="shared" si="40"/>
        <v>7991.7457193899172</v>
      </c>
      <c r="O75">
        <f t="shared" si="41"/>
        <v>0.99451987195644587</v>
      </c>
      <c r="P75">
        <f t="shared" si="42"/>
        <v>355.03735495165762</v>
      </c>
      <c r="Q75">
        <f t="shared" si="43"/>
        <v>23.43653400565568</v>
      </c>
      <c r="R75">
        <f t="shared" si="44"/>
        <v>23.437197854914817</v>
      </c>
      <c r="S75">
        <f t="shared" si="45"/>
        <v>-4.5550097989514784</v>
      </c>
      <c r="T75">
        <f t="shared" si="46"/>
        <v>-1.9717825892100775</v>
      </c>
      <c r="U75">
        <f t="shared" si="47"/>
        <v>4.3026624573404379E-2</v>
      </c>
      <c r="V75">
        <f t="shared" si="48"/>
        <v>-8.8496446765176291</v>
      </c>
      <c r="W75">
        <f t="shared" si="49"/>
        <v>91.318461019721056</v>
      </c>
      <c r="X75" s="37">
        <f t="shared" si="50"/>
        <v>0.48242336435869282</v>
      </c>
      <c r="Y75" s="37">
        <f t="shared" si="51"/>
        <v>0.22876097263724546</v>
      </c>
      <c r="Z75" s="37">
        <f t="shared" si="52"/>
        <v>0.73608575608014015</v>
      </c>
      <c r="AA75">
        <f t="shared" si="53"/>
        <v>730.54768815776845</v>
      </c>
      <c r="AB75">
        <f t="shared" si="54"/>
        <v>745.31035532348233</v>
      </c>
      <c r="AC75">
        <f t="shared" si="55"/>
        <v>6.3275888308705817</v>
      </c>
      <c r="AD75">
        <f t="shared" si="30"/>
        <v>12.847441353282882</v>
      </c>
      <c r="AE75">
        <f t="shared" si="56"/>
        <v>77.152558646717125</v>
      </c>
      <c r="AF75">
        <f t="shared" si="57"/>
        <v>3.6804904903528796E-3</v>
      </c>
      <c r="AG75">
        <f t="shared" si="58"/>
        <v>77.156239137207479</v>
      </c>
      <c r="AH75">
        <f t="shared" si="31"/>
        <v>330.30607696042762</v>
      </c>
    </row>
    <row r="76" spans="4:34" x14ac:dyDescent="0.35">
      <c r="D76" s="36">
        <f t="shared" si="59"/>
        <v>44271</v>
      </c>
      <c r="E76" s="37">
        <f t="shared" si="32"/>
        <v>0.5</v>
      </c>
      <c r="F76" s="33">
        <f t="shared" si="33"/>
        <v>2459289.9166666665</v>
      </c>
      <c r="G76" s="38">
        <f t="shared" si="34"/>
        <v>0.21204426192105438</v>
      </c>
      <c r="I76">
        <f t="shared" si="35"/>
        <v>354.22314082482262</v>
      </c>
      <c r="J76">
        <f t="shared" si="36"/>
        <v>7990.921151691191</v>
      </c>
      <c r="K76">
        <f t="shared" si="37"/>
        <v>1.6699714598578792E-2</v>
      </c>
      <c r="L76">
        <f t="shared" si="38"/>
        <v>1.8206489333588198</v>
      </c>
      <c r="M76">
        <f t="shared" si="39"/>
        <v>356.04378975818145</v>
      </c>
      <c r="N76">
        <f t="shared" si="40"/>
        <v>7992.7418006245498</v>
      </c>
      <c r="O76">
        <f t="shared" si="41"/>
        <v>0.99479349064256584</v>
      </c>
      <c r="P76">
        <f t="shared" si="42"/>
        <v>356.03348441760284</v>
      </c>
      <c r="Q76">
        <f t="shared" si="43"/>
        <v>23.436533649620959</v>
      </c>
      <c r="R76">
        <f t="shared" si="44"/>
        <v>23.43719978365802</v>
      </c>
      <c r="S76">
        <f t="shared" si="45"/>
        <v>-3.6401837746133014</v>
      </c>
      <c r="T76">
        <f t="shared" si="46"/>
        <v>-1.5765955221386179</v>
      </c>
      <c r="U76">
        <f t="shared" si="47"/>
        <v>4.3026631856496932E-2</v>
      </c>
      <c r="V76">
        <f t="shared" si="48"/>
        <v>-8.5653360980355426</v>
      </c>
      <c r="W76">
        <f t="shared" si="49"/>
        <v>91.225548482936432</v>
      </c>
      <c r="X76" s="37">
        <f t="shared" si="50"/>
        <v>0.48222592784585805</v>
      </c>
      <c r="Y76" s="37">
        <f t="shared" si="51"/>
        <v>0.22882162650436796</v>
      </c>
      <c r="Z76" s="37">
        <f t="shared" si="52"/>
        <v>0.73563022918734822</v>
      </c>
      <c r="AA76">
        <f t="shared" si="53"/>
        <v>729.80438786349146</v>
      </c>
      <c r="AB76">
        <f t="shared" si="54"/>
        <v>745.5946639019644</v>
      </c>
      <c r="AC76">
        <f t="shared" si="55"/>
        <v>6.3986659754910988</v>
      </c>
      <c r="AD76">
        <f t="shared" si="30"/>
        <v>13.228466027010803</v>
      </c>
      <c r="AE76">
        <f t="shared" si="56"/>
        <v>76.771533972989204</v>
      </c>
      <c r="AF76">
        <f t="shared" si="57"/>
        <v>3.7935499603461162E-3</v>
      </c>
      <c r="AG76">
        <f t="shared" si="58"/>
        <v>76.775327522949553</v>
      </c>
      <c r="AH76">
        <f t="shared" si="31"/>
        <v>330.8675368030822</v>
      </c>
    </row>
    <row r="77" spans="4:34" x14ac:dyDescent="0.35">
      <c r="D77" s="36">
        <f t="shared" si="59"/>
        <v>44272</v>
      </c>
      <c r="E77" s="37">
        <f t="shared" si="32"/>
        <v>0.5</v>
      </c>
      <c r="F77" s="33">
        <f t="shared" si="33"/>
        <v>2459290.9166666665</v>
      </c>
      <c r="G77" s="38">
        <f t="shared" si="34"/>
        <v>0.21207164042892571</v>
      </c>
      <c r="I77">
        <f t="shared" si="35"/>
        <v>355.20878818850724</v>
      </c>
      <c r="J77">
        <f t="shared" si="36"/>
        <v>7991.9067519711316</v>
      </c>
      <c r="K77">
        <f t="shared" si="37"/>
        <v>1.6699713446197258E-2</v>
      </c>
      <c r="L77">
        <f t="shared" si="38"/>
        <v>1.8305805737080694</v>
      </c>
      <c r="M77">
        <f t="shared" si="39"/>
        <v>357.0393687622153</v>
      </c>
      <c r="N77">
        <f t="shared" si="40"/>
        <v>7993.7373325448398</v>
      </c>
      <c r="O77">
        <f t="shared" si="41"/>
        <v>0.99506859070636755</v>
      </c>
      <c r="P77">
        <f t="shared" si="42"/>
        <v>357.02906457314668</v>
      </c>
      <c r="Q77">
        <f t="shared" si="43"/>
        <v>23.436533293586237</v>
      </c>
      <c r="R77">
        <f t="shared" si="44"/>
        <v>23.437201711832227</v>
      </c>
      <c r="S77">
        <f t="shared" si="45"/>
        <v>-2.7262094236203085</v>
      </c>
      <c r="T77">
        <f t="shared" si="46"/>
        <v>-1.1812250635832009</v>
      </c>
      <c r="U77">
        <f t="shared" si="47"/>
        <v>4.3026639137441577E-2</v>
      </c>
      <c r="V77">
        <f t="shared" si="48"/>
        <v>-8.2777360181146751</v>
      </c>
      <c r="W77">
        <f t="shared" si="49"/>
        <v>91.132672091976715</v>
      </c>
      <c r="X77" s="37">
        <f t="shared" si="50"/>
        <v>0.48202620556813519</v>
      </c>
      <c r="Y77" s="37">
        <f t="shared" si="51"/>
        <v>0.22887989420153321</v>
      </c>
      <c r="Z77" s="37">
        <f t="shared" si="52"/>
        <v>0.73517251693473717</v>
      </c>
      <c r="AA77">
        <f t="shared" si="53"/>
        <v>729.06137673581372</v>
      </c>
      <c r="AB77">
        <f t="shared" si="54"/>
        <v>745.88226398188533</v>
      </c>
      <c r="AC77">
        <f t="shared" si="55"/>
        <v>6.4705659954713326</v>
      </c>
      <c r="AD77">
        <f t="shared" si="30"/>
        <v>13.611205054446325</v>
      </c>
      <c r="AE77">
        <f t="shared" si="56"/>
        <v>76.38879494555367</v>
      </c>
      <c r="AF77">
        <f t="shared" si="57"/>
        <v>3.9074732122219343E-3</v>
      </c>
      <c r="AG77">
        <f t="shared" si="58"/>
        <v>76.392702418765893</v>
      </c>
      <c r="AH77">
        <f t="shared" si="31"/>
        <v>331.39522213026356</v>
      </c>
    </row>
    <row r="78" spans="4:34" x14ac:dyDescent="0.35">
      <c r="D78" s="36">
        <f t="shared" si="59"/>
        <v>44273</v>
      </c>
      <c r="E78" s="37">
        <f t="shared" si="32"/>
        <v>0.5</v>
      </c>
      <c r="F78" s="33">
        <f t="shared" si="33"/>
        <v>2459291.9166666665</v>
      </c>
      <c r="G78" s="38">
        <f t="shared" si="34"/>
        <v>0.21209901893679703</v>
      </c>
      <c r="I78">
        <f t="shared" si="35"/>
        <v>356.19443555219277</v>
      </c>
      <c r="J78">
        <f t="shared" si="36"/>
        <v>7992.8923522510713</v>
      </c>
      <c r="K78">
        <f t="shared" si="37"/>
        <v>1.6699712293815536E-2</v>
      </c>
      <c r="L78">
        <f t="shared" si="38"/>
        <v>1.8399604761343289</v>
      </c>
      <c r="M78">
        <f t="shared" si="39"/>
        <v>358.03439602832708</v>
      </c>
      <c r="N78">
        <f t="shared" si="40"/>
        <v>7994.7323127272057</v>
      </c>
      <c r="O78">
        <f t="shared" si="41"/>
        <v>0.99534508830086776</v>
      </c>
      <c r="P78">
        <f t="shared" si="42"/>
        <v>358.0240929947098</v>
      </c>
      <c r="Q78">
        <f t="shared" si="43"/>
        <v>23.436532937551515</v>
      </c>
      <c r="R78">
        <f t="shared" si="44"/>
        <v>23.437203639435484</v>
      </c>
      <c r="S78">
        <f t="shared" si="45"/>
        <v>-1.8130015494427005</v>
      </c>
      <c r="T78">
        <f t="shared" si="46"/>
        <v>-0.78577348279433712</v>
      </c>
      <c r="U78">
        <f t="shared" si="47"/>
        <v>4.302664641623094E-2</v>
      </c>
      <c r="V78">
        <f t="shared" si="48"/>
        <v>-7.9871867319300218</v>
      </c>
      <c r="W78">
        <f t="shared" si="49"/>
        <v>91.039846815787286</v>
      </c>
      <c r="X78" s="37">
        <f t="shared" si="50"/>
        <v>0.481824435230507</v>
      </c>
      <c r="Y78" s="37">
        <f t="shared" si="51"/>
        <v>0.22893597185332007</v>
      </c>
      <c r="Z78" s="37">
        <f t="shared" si="52"/>
        <v>0.73471289860769384</v>
      </c>
      <c r="AA78">
        <f t="shared" si="53"/>
        <v>728.31877452629828</v>
      </c>
      <c r="AB78">
        <f t="shared" si="54"/>
        <v>746.17281326806994</v>
      </c>
      <c r="AC78">
        <f t="shared" si="55"/>
        <v>6.5432033170174861</v>
      </c>
      <c r="AD78">
        <f t="shared" si="30"/>
        <v>13.995413925164502</v>
      </c>
      <c r="AE78">
        <f t="shared" si="56"/>
        <v>76.004586074835501</v>
      </c>
      <c r="AF78">
        <f t="shared" si="57"/>
        <v>4.0222038231746684E-3</v>
      </c>
      <c r="AG78">
        <f t="shared" si="58"/>
        <v>76.00860827865867</v>
      </c>
      <c r="AH78">
        <f t="shared" si="31"/>
        <v>331.89190164082459</v>
      </c>
    </row>
    <row r="79" spans="4:34" x14ac:dyDescent="0.35">
      <c r="D79" s="36">
        <f t="shared" si="59"/>
        <v>44274</v>
      </c>
      <c r="E79" s="37">
        <f t="shared" si="32"/>
        <v>0.5</v>
      </c>
      <c r="F79" s="33">
        <f t="shared" si="33"/>
        <v>2459292.9166666665</v>
      </c>
      <c r="G79" s="38">
        <f t="shared" si="34"/>
        <v>0.21212639744466835</v>
      </c>
      <c r="I79">
        <f t="shared" si="35"/>
        <v>357.18008291587921</v>
      </c>
      <c r="J79">
        <f t="shared" si="36"/>
        <v>7993.877952531011</v>
      </c>
      <c r="K79">
        <f t="shared" si="37"/>
        <v>1.6699711141433621E-2</v>
      </c>
      <c r="L79">
        <f t="shared" si="38"/>
        <v>1.8487863916426972</v>
      </c>
      <c r="M79">
        <f t="shared" si="39"/>
        <v>359.02886930752192</v>
      </c>
      <c r="N79">
        <f t="shared" si="40"/>
        <v>7995.7267389226536</v>
      </c>
      <c r="O79">
        <f t="shared" si="41"/>
        <v>0.99562289929255809</v>
      </c>
      <c r="P79">
        <f t="shared" si="42"/>
        <v>359.01856743329631</v>
      </c>
      <c r="Q79">
        <f t="shared" si="43"/>
        <v>23.436532581516794</v>
      </c>
      <c r="R79">
        <f t="shared" si="44"/>
        <v>23.437205566465842</v>
      </c>
      <c r="S79">
        <f t="shared" si="45"/>
        <v>-0.90047491656001877</v>
      </c>
      <c r="T79">
        <f t="shared" si="46"/>
        <v>-0.39034260953657396</v>
      </c>
      <c r="U79">
        <f t="shared" si="47"/>
        <v>4.3026653692857651E-2</v>
      </c>
      <c r="V79">
        <f t="shared" si="48"/>
        <v>-7.6940298810000751</v>
      </c>
      <c r="W79">
        <f t="shared" si="49"/>
        <v>90.947087458498871</v>
      </c>
      <c r="X79" s="37">
        <f t="shared" si="50"/>
        <v>0.48162085408402788</v>
      </c>
      <c r="Y79" s="37">
        <f t="shared" si="51"/>
        <v>0.22899005558819768</v>
      </c>
      <c r="Z79" s="37">
        <f t="shared" si="52"/>
        <v>0.73425165257985803</v>
      </c>
      <c r="AA79">
        <f t="shared" si="53"/>
        <v>727.57669966799097</v>
      </c>
      <c r="AB79">
        <f t="shared" si="54"/>
        <v>746.46597011899985</v>
      </c>
      <c r="AC79">
        <f t="shared" si="55"/>
        <v>6.6164925297499622</v>
      </c>
      <c r="AD79">
        <f t="shared" si="30"/>
        <v>14.380861221117534</v>
      </c>
      <c r="AE79">
        <f t="shared" si="56"/>
        <v>75.619138778882473</v>
      </c>
      <c r="AF79">
        <f t="shared" si="57"/>
        <v>4.1376887930414585E-3</v>
      </c>
      <c r="AG79">
        <f t="shared" si="58"/>
        <v>75.62327646767551</v>
      </c>
      <c r="AH79">
        <f t="shared" si="31"/>
        <v>332.36009300213288</v>
      </c>
    </row>
    <row r="80" spans="4:34" x14ac:dyDescent="0.35">
      <c r="D80" s="36">
        <f t="shared" si="59"/>
        <v>44275</v>
      </c>
      <c r="E80" s="37">
        <f t="shared" si="32"/>
        <v>0.5</v>
      </c>
      <c r="F80" s="33">
        <f t="shared" si="33"/>
        <v>2459293.9166666665</v>
      </c>
      <c r="G80" s="38">
        <f t="shared" si="34"/>
        <v>0.21215377595253967</v>
      </c>
      <c r="I80">
        <f t="shared" si="35"/>
        <v>358.16573027956565</v>
      </c>
      <c r="J80">
        <f t="shared" si="36"/>
        <v>7994.8635528109517</v>
      </c>
      <c r="K80">
        <f t="shared" si="37"/>
        <v>1.6699709989051521E-2</v>
      </c>
      <c r="L80">
        <f t="shared" si="38"/>
        <v>1.8570562458225173</v>
      </c>
      <c r="M80">
        <f t="shared" si="39"/>
        <v>360.02278652538814</v>
      </c>
      <c r="N80">
        <f t="shared" si="40"/>
        <v>7996.7206090567743</v>
      </c>
      <c r="O80">
        <f t="shared" si="41"/>
        <v>0.99590193928882376</v>
      </c>
      <c r="P80">
        <f t="shared" si="42"/>
        <v>360.01248581449357</v>
      </c>
      <c r="Q80">
        <f t="shared" si="43"/>
        <v>23.436532225482072</v>
      </c>
      <c r="R80">
        <f t="shared" si="44"/>
        <v>23.437207492921353</v>
      </c>
      <c r="S80">
        <f t="shared" si="45"/>
        <v>1.1455691463612392E-2</v>
      </c>
      <c r="T80">
        <f t="shared" si="46"/>
        <v>4.9661551512874547E-3</v>
      </c>
      <c r="U80">
        <f t="shared" si="47"/>
        <v>4.3026660967314355E-2</v>
      </c>
      <c r="V80">
        <f t="shared" si="48"/>
        <v>-7.3986062428059531</v>
      </c>
      <c r="W80">
        <f t="shared" si="49"/>
        <v>90.854408682153334</v>
      </c>
      <c r="X80" s="37">
        <f t="shared" si="50"/>
        <v>0.4814156987797264</v>
      </c>
      <c r="Y80" s="37">
        <f t="shared" si="51"/>
        <v>0.22904234132930046</v>
      </c>
      <c r="Z80" s="37">
        <f t="shared" si="52"/>
        <v>0.73378905623015223</v>
      </c>
      <c r="AA80">
        <f t="shared" si="53"/>
        <v>726.83526945722667</v>
      </c>
      <c r="AB80">
        <f t="shared" si="54"/>
        <v>746.76139375719401</v>
      </c>
      <c r="AC80">
        <f t="shared" si="55"/>
        <v>6.6903484392985035</v>
      </c>
      <c r="AD80">
        <f t="shared" si="30"/>
        <v>14.767327169146288</v>
      </c>
      <c r="AE80">
        <f t="shared" si="56"/>
        <v>75.232672830853716</v>
      </c>
      <c r="AF80">
        <f t="shared" si="57"/>
        <v>4.2538781043611291E-3</v>
      </c>
      <c r="AG80">
        <f t="shared" si="58"/>
        <v>75.23692670895808</v>
      </c>
      <c r="AH80">
        <f t="shared" si="31"/>
        <v>332.80208802464142</v>
      </c>
    </row>
    <row r="81" spans="4:34" x14ac:dyDescent="0.35">
      <c r="D81" s="36">
        <f t="shared" si="59"/>
        <v>44276</v>
      </c>
      <c r="E81" s="37">
        <f t="shared" si="32"/>
        <v>0.5</v>
      </c>
      <c r="F81" s="33">
        <f t="shared" si="33"/>
        <v>2459294.9166666665</v>
      </c>
      <c r="G81" s="38">
        <f t="shared" si="34"/>
        <v>0.212181154460411</v>
      </c>
      <c r="I81">
        <f t="shared" si="35"/>
        <v>359.151377643253</v>
      </c>
      <c r="J81">
        <f t="shared" si="36"/>
        <v>7995.8491530908896</v>
      </c>
      <c r="K81">
        <f t="shared" si="37"/>
        <v>1.6699708836669228E-2</v>
      </c>
      <c r="L81">
        <f t="shared" si="38"/>
        <v>1.8647681387855546</v>
      </c>
      <c r="M81">
        <f t="shared" si="39"/>
        <v>361.01614578203856</v>
      </c>
      <c r="N81">
        <f t="shared" si="40"/>
        <v>7997.7139212296752</v>
      </c>
      <c r="O81">
        <f t="shared" si="41"/>
        <v>0.99618212366527348</v>
      </c>
      <c r="P81">
        <f t="shared" si="42"/>
        <v>361.00584623841343</v>
      </c>
      <c r="Q81">
        <f t="shared" si="43"/>
        <v>23.43653186944735</v>
      </c>
      <c r="R81">
        <f t="shared" si="44"/>
        <v>23.437209418800066</v>
      </c>
      <c r="S81">
        <f t="shared" si="45"/>
        <v>0.92287541474791068</v>
      </c>
      <c r="T81">
        <f t="shared" si="46"/>
        <v>0.40005182786795157</v>
      </c>
      <c r="U81">
        <f t="shared" si="47"/>
        <v>4.3026668239593696E-2</v>
      </c>
      <c r="V81">
        <f t="shared" si="48"/>
        <v>-7.1012555295424091</v>
      </c>
      <c r="W81">
        <f t="shared" si="49"/>
        <v>90.761825029303026</v>
      </c>
      <c r="X81" s="37">
        <f t="shared" si="50"/>
        <v>0.48120920522884891</v>
      </c>
      <c r="Y81" s="37">
        <f t="shared" si="51"/>
        <v>0.22909302459189607</v>
      </c>
      <c r="Z81" s="37">
        <f t="shared" si="52"/>
        <v>0.73332538586580176</v>
      </c>
      <c r="AA81">
        <f t="shared" si="53"/>
        <v>726.09460023442421</v>
      </c>
      <c r="AB81">
        <f t="shared" si="54"/>
        <v>747.05874447045755</v>
      </c>
      <c r="AC81">
        <f t="shared" si="55"/>
        <v>6.7646861176143886</v>
      </c>
      <c r="AD81">
        <f t="shared" si="30"/>
        <v>15.154602377100268</v>
      </c>
      <c r="AE81">
        <f t="shared" si="56"/>
        <v>74.845397622899725</v>
      </c>
      <c r="AF81">
        <f t="shared" si="57"/>
        <v>4.3707243340253901E-3</v>
      </c>
      <c r="AG81">
        <f t="shared" si="58"/>
        <v>74.849768347233749</v>
      </c>
      <c r="AH81">
        <f t="shared" si="31"/>
        <v>333.21997522333481</v>
      </c>
    </row>
    <row r="82" spans="4:34" x14ac:dyDescent="0.35">
      <c r="D82" s="36">
        <f t="shared" si="59"/>
        <v>44277</v>
      </c>
      <c r="E82" s="37">
        <f t="shared" si="32"/>
        <v>0.5</v>
      </c>
      <c r="F82" s="33">
        <f t="shared" si="33"/>
        <v>2459295.9166666665</v>
      </c>
      <c r="G82" s="38">
        <f t="shared" si="34"/>
        <v>0.21220853296828232</v>
      </c>
      <c r="I82">
        <f t="shared" si="35"/>
        <v>0.13702500694034825</v>
      </c>
      <c r="J82">
        <f t="shared" si="36"/>
        <v>7996.8347533708293</v>
      </c>
      <c r="K82">
        <f t="shared" si="37"/>
        <v>1.6699707684286746E-2</v>
      </c>
      <c r="L82">
        <f t="shared" si="38"/>
        <v>1.8719203450426809</v>
      </c>
      <c r="M82">
        <f t="shared" si="39"/>
        <v>2.0089453519830291</v>
      </c>
      <c r="N82">
        <f t="shared" si="40"/>
        <v>7998.7066737158721</v>
      </c>
      <c r="O82">
        <f t="shared" si="41"/>
        <v>0.99646336759297782</v>
      </c>
      <c r="P82">
        <f t="shared" si="42"/>
        <v>1.9986469795646731</v>
      </c>
      <c r="Q82">
        <f t="shared" si="43"/>
        <v>23.436531513412628</v>
      </c>
      <c r="R82">
        <f t="shared" si="44"/>
        <v>23.437211344100032</v>
      </c>
      <c r="S82">
        <f t="shared" si="45"/>
        <v>1.8338692605976785</v>
      </c>
      <c r="T82">
        <f t="shared" si="46"/>
        <v>0.79481383150166107</v>
      </c>
      <c r="U82">
        <f t="shared" si="47"/>
        <v>4.3026675509688299E-2</v>
      </c>
      <c r="V82">
        <f t="shared" si="48"/>
        <v>-6.8023161951868358</v>
      </c>
      <c r="W82">
        <f t="shared" si="49"/>
        <v>90.669350945460593</v>
      </c>
      <c r="X82" s="37">
        <f t="shared" si="50"/>
        <v>0.48100160846887974</v>
      </c>
      <c r="Y82" s="37">
        <f t="shared" si="51"/>
        <v>0.22914230028704477</v>
      </c>
      <c r="Z82" s="37">
        <f t="shared" si="52"/>
        <v>0.73286091665071484</v>
      </c>
      <c r="AA82">
        <f t="shared" si="53"/>
        <v>725.35480756368474</v>
      </c>
      <c r="AB82">
        <f t="shared" si="54"/>
        <v>747.35768380481318</v>
      </c>
      <c r="AC82">
        <f t="shared" si="55"/>
        <v>6.8394209512032944</v>
      </c>
      <c r="AD82">
        <f t="shared" si="30"/>
        <v>15.542486729050022</v>
      </c>
      <c r="AE82">
        <f t="shared" si="56"/>
        <v>74.457513270949974</v>
      </c>
      <c r="AF82">
        <f t="shared" si="57"/>
        <v>4.4881823096269355E-3</v>
      </c>
      <c r="AG82">
        <f t="shared" si="58"/>
        <v>74.462001453259603</v>
      </c>
      <c r="AH82">
        <f t="shared" si="31"/>
        <v>333.61566000861961</v>
      </c>
    </row>
    <row r="83" spans="4:34" x14ac:dyDescent="0.35">
      <c r="D83" s="36">
        <f t="shared" si="59"/>
        <v>44278</v>
      </c>
      <c r="E83" s="37">
        <f t="shared" si="32"/>
        <v>0.5</v>
      </c>
      <c r="F83" s="33">
        <f t="shared" si="33"/>
        <v>2459296.9166666665</v>
      </c>
      <c r="G83" s="38">
        <f t="shared" si="34"/>
        <v>0.21223591147615364</v>
      </c>
      <c r="I83">
        <f t="shared" si="35"/>
        <v>1.1226723706276971</v>
      </c>
      <c r="J83">
        <f t="shared" si="36"/>
        <v>7997.8203536507681</v>
      </c>
      <c r="K83">
        <f t="shared" si="37"/>
        <v>1.6699706531904071E-2</v>
      </c>
      <c r="L83">
        <f t="shared" si="38"/>
        <v>1.8785113133195823</v>
      </c>
      <c r="M83">
        <f t="shared" si="39"/>
        <v>3.0011836839472794</v>
      </c>
      <c r="N83">
        <f t="shared" si="40"/>
        <v>7999.698864964088</v>
      </c>
      <c r="O83">
        <f t="shared" si="41"/>
        <v>0.99674558606558739</v>
      </c>
      <c r="P83">
        <f t="shared" si="42"/>
        <v>2.9908864866720699</v>
      </c>
      <c r="Q83">
        <f t="shared" si="43"/>
        <v>23.436531157377907</v>
      </c>
      <c r="R83">
        <f t="shared" si="44"/>
        <v>23.437213268819299</v>
      </c>
      <c r="S83">
        <f t="shared" si="45"/>
        <v>2.7445220476488799</v>
      </c>
      <c r="T83">
        <f t="shared" si="46"/>
        <v>1.1891519836994489</v>
      </c>
      <c r="U83">
        <f t="shared" si="47"/>
        <v>4.3026682777590787E-2</v>
      </c>
      <c r="V83">
        <f t="shared" si="48"/>
        <v>-6.502125250027758</v>
      </c>
      <c r="W83">
        <f t="shared" si="49"/>
        <v>90.577000801374723</v>
      </c>
      <c r="X83" s="37">
        <f t="shared" si="50"/>
        <v>0.48079314253474154</v>
      </c>
      <c r="Y83" s="37">
        <f t="shared" si="51"/>
        <v>0.22919036253092287</v>
      </c>
      <c r="Z83" s="37">
        <f t="shared" si="52"/>
        <v>0.73239592253856023</v>
      </c>
      <c r="AA83">
        <f t="shared" si="53"/>
        <v>724.61600641099778</v>
      </c>
      <c r="AB83">
        <f t="shared" si="54"/>
        <v>747.65787474997217</v>
      </c>
      <c r="AC83">
        <f t="shared" si="55"/>
        <v>6.9144686874930414</v>
      </c>
      <c r="AD83">
        <f t="shared" si="30"/>
        <v>15.930788418411396</v>
      </c>
      <c r="AE83">
        <f t="shared" si="56"/>
        <v>74.069211581588604</v>
      </c>
      <c r="AF83">
        <f t="shared" si="57"/>
        <v>4.6062088045538711E-3</v>
      </c>
      <c r="AG83">
        <f t="shared" si="58"/>
        <v>74.073817790393164</v>
      </c>
      <c r="AH83">
        <f t="shared" si="31"/>
        <v>333.99088273999246</v>
      </c>
    </row>
    <row r="84" spans="4:34" x14ac:dyDescent="0.35">
      <c r="D84" s="36">
        <f t="shared" si="59"/>
        <v>44279</v>
      </c>
      <c r="E84" s="37">
        <f t="shared" si="32"/>
        <v>0.5</v>
      </c>
      <c r="F84" s="33">
        <f t="shared" si="33"/>
        <v>2459297.9166666665</v>
      </c>
      <c r="G84" s="38">
        <f t="shared" si="34"/>
        <v>0.21226328998402497</v>
      </c>
      <c r="I84">
        <f t="shared" si="35"/>
        <v>2.1083197343159554</v>
      </c>
      <c r="J84">
        <f t="shared" si="36"/>
        <v>7998.805953930706</v>
      </c>
      <c r="K84">
        <f t="shared" si="37"/>
        <v>1.6699705379521208E-2</v>
      </c>
      <c r="L84">
        <f t="shared" si="38"/>
        <v>1.8845396663129104</v>
      </c>
      <c r="M84">
        <f t="shared" si="39"/>
        <v>3.9928594006288658</v>
      </c>
      <c r="N84">
        <f t="shared" si="40"/>
        <v>8000.6904935970188</v>
      </c>
      <c r="O84">
        <f t="shared" si="41"/>
        <v>0.99702869392634186</v>
      </c>
      <c r="P84">
        <f t="shared" si="42"/>
        <v>3.9825633824321685</v>
      </c>
      <c r="Q84">
        <f t="shared" si="43"/>
        <v>23.436530801343185</v>
      </c>
      <c r="R84">
        <f t="shared" si="44"/>
        <v>23.437215192955922</v>
      </c>
      <c r="S84">
        <f t="shared" si="45"/>
        <v>3.6549183505508904</v>
      </c>
      <c r="T84">
        <f t="shared" si="46"/>
        <v>1.5829664852201806</v>
      </c>
      <c r="U84">
        <f t="shared" si="47"/>
        <v>4.302669004329384E-2</v>
      </c>
      <c r="V84">
        <f t="shared" si="48"/>
        <v>-6.2010180817776703</v>
      </c>
      <c r="W84">
        <f t="shared" si="49"/>
        <v>90.484788915110443</v>
      </c>
      <c r="X84" s="37">
        <f t="shared" si="50"/>
        <v>0.48058404033456781</v>
      </c>
      <c r="Y84" s="37">
        <f t="shared" si="51"/>
        <v>0.22923740445926105</v>
      </c>
      <c r="Z84" s="37">
        <f t="shared" si="52"/>
        <v>0.73193067620987462</v>
      </c>
      <c r="AA84">
        <f t="shared" si="53"/>
        <v>723.87831132088354</v>
      </c>
      <c r="AB84">
        <f t="shared" si="54"/>
        <v>747.95898191822232</v>
      </c>
      <c r="AC84">
        <f t="shared" si="55"/>
        <v>6.9897454795555802</v>
      </c>
      <c r="AD84">
        <f t="shared" si="30"/>
        <v>16.319323100699044</v>
      </c>
      <c r="AE84">
        <f t="shared" si="56"/>
        <v>73.680676899300948</v>
      </c>
      <c r="AF84">
        <f t="shared" si="57"/>
        <v>4.7247622667012067E-3</v>
      </c>
      <c r="AG84">
        <f t="shared" si="58"/>
        <v>73.685401661567653</v>
      </c>
      <c r="AH84">
        <f t="shared" si="31"/>
        <v>334.34723486161334</v>
      </c>
    </row>
    <row r="85" spans="4:34" x14ac:dyDescent="0.35">
      <c r="D85" s="36">
        <f t="shared" si="59"/>
        <v>44280</v>
      </c>
      <c r="E85" s="37">
        <f t="shared" si="32"/>
        <v>0.5</v>
      </c>
      <c r="F85" s="33">
        <f t="shared" si="33"/>
        <v>2459298.9166666665</v>
      </c>
      <c r="G85" s="38">
        <f t="shared" si="34"/>
        <v>0.21229066849189626</v>
      </c>
      <c r="I85">
        <f t="shared" si="35"/>
        <v>3.0939670980042138</v>
      </c>
      <c r="J85">
        <f t="shared" si="36"/>
        <v>7999.7915542106439</v>
      </c>
      <c r="K85">
        <f t="shared" si="37"/>
        <v>1.6699704227138158E-2</v>
      </c>
      <c r="L85">
        <f t="shared" si="38"/>
        <v>1.8900042003876429</v>
      </c>
      <c r="M85">
        <f t="shared" si="39"/>
        <v>4.9839712983918565</v>
      </c>
      <c r="N85">
        <f t="shared" si="40"/>
        <v>8001.6815584110318</v>
      </c>
      <c r="O85">
        <f t="shared" si="41"/>
        <v>0.99731260589494752</v>
      </c>
      <c r="P85">
        <f t="shared" si="42"/>
        <v>4.9736764632080295</v>
      </c>
      <c r="Q85">
        <f t="shared" si="43"/>
        <v>23.436530445308467</v>
      </c>
      <c r="R85">
        <f t="shared" si="44"/>
        <v>23.437217116507959</v>
      </c>
      <c r="S85">
        <f t="shared" si="45"/>
        <v>4.5651424450864804</v>
      </c>
      <c r="T85">
        <f t="shared" si="46"/>
        <v>1.9761579082409362</v>
      </c>
      <c r="U85">
        <f t="shared" si="47"/>
        <v>4.3026697306790124E-2</v>
      </c>
      <c r="V85">
        <f t="shared" si="48"/>
        <v>-5.8993282823674908</v>
      </c>
      <c r="W85">
        <f t="shared" si="49"/>
        <v>90.392729573912263</v>
      </c>
      <c r="X85" s="37">
        <f t="shared" si="50"/>
        <v>0.48037453352942189</v>
      </c>
      <c r="Y85" s="37">
        <f t="shared" si="51"/>
        <v>0.22928361804633227</v>
      </c>
      <c r="Z85" s="37">
        <f t="shared" si="52"/>
        <v>0.73146544901251154</v>
      </c>
      <c r="AA85">
        <f t="shared" si="53"/>
        <v>723.1418365912981</v>
      </c>
      <c r="AB85">
        <f t="shared" si="54"/>
        <v>748.26067171763248</v>
      </c>
      <c r="AC85">
        <f t="shared" si="55"/>
        <v>7.0651679294081191</v>
      </c>
      <c r="AD85">
        <f t="shared" si="30"/>
        <v>16.707913150157786</v>
      </c>
      <c r="AE85">
        <f t="shared" si="56"/>
        <v>73.292086849842207</v>
      </c>
      <c r="AF85">
        <f t="shared" si="57"/>
        <v>4.8438025763877729E-3</v>
      </c>
      <c r="AG85">
        <f t="shared" si="58"/>
        <v>73.296930652418595</v>
      </c>
      <c r="AH85">
        <f t="shared" si="31"/>
        <v>334.68617332216837</v>
      </c>
    </row>
    <row r="86" spans="4:34" x14ac:dyDescent="0.35">
      <c r="D86" s="36">
        <f t="shared" si="59"/>
        <v>44281</v>
      </c>
      <c r="E86" s="37">
        <f t="shared" si="32"/>
        <v>0.5</v>
      </c>
      <c r="F86" s="33">
        <f t="shared" si="33"/>
        <v>2459299.9166666665</v>
      </c>
      <c r="G86" s="38">
        <f t="shared" si="34"/>
        <v>0.21231804699976758</v>
      </c>
      <c r="I86">
        <f t="shared" si="35"/>
        <v>4.0796144616933816</v>
      </c>
      <c r="J86">
        <f t="shared" si="36"/>
        <v>8000.7771544905827</v>
      </c>
      <c r="K86">
        <f t="shared" si="37"/>
        <v>1.6699703074754914E-2</v>
      </c>
      <c r="L86">
        <f t="shared" si="38"/>
        <v>1.8949038852166704</v>
      </c>
      <c r="M86">
        <f t="shared" si="39"/>
        <v>5.9745183469100525</v>
      </c>
      <c r="N86">
        <f t="shared" si="40"/>
        <v>8002.6720583757997</v>
      </c>
      <c r="O86">
        <f t="shared" si="41"/>
        <v>0.99759723659431754</v>
      </c>
      <c r="P86">
        <f t="shared" si="42"/>
        <v>5.9642246986724432</v>
      </c>
      <c r="Q86">
        <f t="shared" si="43"/>
        <v>23.436530089273745</v>
      </c>
      <c r="R86">
        <f t="shared" si="44"/>
        <v>23.437219039473451</v>
      </c>
      <c r="S86">
        <f t="shared" si="45"/>
        <v>5.4752782536408056</v>
      </c>
      <c r="T86">
        <f t="shared" si="46"/>
        <v>2.3686271846888656</v>
      </c>
      <c r="U86">
        <f t="shared" si="47"/>
        <v>4.3026704568072206E-2</v>
      </c>
      <c r="V86">
        <f t="shared" si="48"/>
        <v>-5.5973874795029239</v>
      </c>
      <c r="W86">
        <f t="shared" si="49"/>
        <v>90.300837055827373</v>
      </c>
      <c r="X86" s="37">
        <f t="shared" si="50"/>
        <v>0.48016485241632151</v>
      </c>
      <c r="Y86" s="37">
        <f t="shared" si="51"/>
        <v>0.22932919392791212</v>
      </c>
      <c r="Z86" s="37">
        <f t="shared" si="52"/>
        <v>0.73100051090473084</v>
      </c>
      <c r="AA86">
        <f t="shared" si="53"/>
        <v>722.40669644661898</v>
      </c>
      <c r="AB86">
        <f t="shared" si="54"/>
        <v>748.56261252049705</v>
      </c>
      <c r="AC86">
        <f t="shared" si="55"/>
        <v>7.1406531301242637</v>
      </c>
      <c r="AD86">
        <f t="shared" si="30"/>
        <v>17.096387006709399</v>
      </c>
      <c r="AE86">
        <f t="shared" si="56"/>
        <v>72.903612993290608</v>
      </c>
      <c r="AF86">
        <f t="shared" si="57"/>
        <v>4.9632908296882682E-3</v>
      </c>
      <c r="AG86">
        <f t="shared" si="58"/>
        <v>72.908576284120301</v>
      </c>
      <c r="AH86">
        <f t="shared" si="31"/>
        <v>335.0090334637066</v>
      </c>
    </row>
    <row r="87" spans="4:34" x14ac:dyDescent="0.35">
      <c r="D87" s="36">
        <f t="shared" si="59"/>
        <v>44282</v>
      </c>
      <c r="E87" s="37">
        <f t="shared" si="32"/>
        <v>0.5</v>
      </c>
      <c r="F87" s="33">
        <f t="shared" si="33"/>
        <v>2459300.9166666665</v>
      </c>
      <c r="G87" s="38">
        <f t="shared" si="34"/>
        <v>0.21234542550763891</v>
      </c>
      <c r="I87">
        <f t="shared" si="35"/>
        <v>5.0652618253816399</v>
      </c>
      <c r="J87">
        <f t="shared" si="36"/>
        <v>8001.7627547705197</v>
      </c>
      <c r="K87">
        <f t="shared" si="37"/>
        <v>1.6699701922371482E-2</v>
      </c>
      <c r="L87">
        <f t="shared" si="38"/>
        <v>1.8992378633636806</v>
      </c>
      <c r="M87">
        <f t="shared" si="39"/>
        <v>6.9644996887453203</v>
      </c>
      <c r="N87">
        <f t="shared" si="40"/>
        <v>8003.6619926338835</v>
      </c>
      <c r="O87">
        <f t="shared" si="41"/>
        <v>0.99788250057716332</v>
      </c>
      <c r="P87">
        <f t="shared" si="42"/>
        <v>6.9542072313862642</v>
      </c>
      <c r="Q87">
        <f t="shared" si="43"/>
        <v>23.436529733239027</v>
      </c>
      <c r="R87">
        <f t="shared" si="44"/>
        <v>23.437220961850461</v>
      </c>
      <c r="S87">
        <f t="shared" si="45"/>
        <v>6.3854092909106273</v>
      </c>
      <c r="T87">
        <f t="shared" si="46"/>
        <v>2.7602755946603734</v>
      </c>
      <c r="U87">
        <f t="shared" si="47"/>
        <v>4.3026711827132788E-2</v>
      </c>
      <c r="V87">
        <f t="shared" si="48"/>
        <v>-5.295525172062213</v>
      </c>
      <c r="W87">
        <f t="shared" si="49"/>
        <v>90.209125651069684</v>
      </c>
      <c r="X87" s="37">
        <f t="shared" si="50"/>
        <v>0.47995522581393207</v>
      </c>
      <c r="Y87" s="37">
        <f t="shared" si="51"/>
        <v>0.22937432122762741</v>
      </c>
      <c r="Z87" s="37">
        <f t="shared" si="52"/>
        <v>0.73053613040023668</v>
      </c>
      <c r="AA87">
        <f t="shared" si="53"/>
        <v>721.67300520855747</v>
      </c>
      <c r="AB87">
        <f t="shared" si="54"/>
        <v>748.86447482793778</v>
      </c>
      <c r="AC87">
        <f t="shared" si="55"/>
        <v>7.2161187069844459</v>
      </c>
      <c r="AD87">
        <f t="shared" si="30"/>
        <v>17.48457860152358</v>
      </c>
      <c r="AE87">
        <f t="shared" si="56"/>
        <v>72.51542139847642</v>
      </c>
      <c r="AF87">
        <f t="shared" si="57"/>
        <v>5.0831891439211191E-3</v>
      </c>
      <c r="AG87">
        <f t="shared" si="58"/>
        <v>72.520504587620337</v>
      </c>
      <c r="AH87">
        <f t="shared" si="31"/>
        <v>335.31704054652835</v>
      </c>
    </row>
    <row r="88" spans="4:34" x14ac:dyDescent="0.35">
      <c r="D88" s="36">
        <f t="shared" si="59"/>
        <v>44283</v>
      </c>
      <c r="E88" s="37">
        <f t="shared" si="32"/>
        <v>0.5</v>
      </c>
      <c r="F88" s="33">
        <f t="shared" si="33"/>
        <v>2459301.9166666665</v>
      </c>
      <c r="G88" s="38">
        <f t="shared" si="34"/>
        <v>0.21237280401551023</v>
      </c>
      <c r="I88">
        <f t="shared" si="35"/>
        <v>6.0509091890717173</v>
      </c>
      <c r="J88">
        <f t="shared" si="36"/>
        <v>8002.7483550504576</v>
      </c>
      <c r="K88">
        <f t="shared" si="37"/>
        <v>1.669970076998786E-2</v>
      </c>
      <c r="L88">
        <f t="shared" si="38"/>
        <v>1.9030054498105002</v>
      </c>
      <c r="M88">
        <f t="shared" si="39"/>
        <v>7.9539146388822175</v>
      </c>
      <c r="N88">
        <f t="shared" si="40"/>
        <v>8004.6513605002683</v>
      </c>
      <c r="O88">
        <f t="shared" si="41"/>
        <v>0.9981683123524393</v>
      </c>
      <c r="P88">
        <f t="shared" si="42"/>
        <v>7.9436233763330302</v>
      </c>
      <c r="Q88">
        <f t="shared" si="43"/>
        <v>23.436529377204305</v>
      </c>
      <c r="R88">
        <f t="shared" si="44"/>
        <v>23.437222883637034</v>
      </c>
      <c r="S88">
        <f t="shared" si="45"/>
        <v>7.2956186097792086</v>
      </c>
      <c r="T88">
        <f t="shared" si="46"/>
        <v>3.1510047550024489</v>
      </c>
      <c r="U88">
        <f t="shared" si="47"/>
        <v>4.3026719083964514E-2</v>
      </c>
      <c r="V88">
        <f t="shared" si="48"/>
        <v>-4.9940685684016541</v>
      </c>
      <c r="W88">
        <f t="shared" si="49"/>
        <v>90.117609683101279</v>
      </c>
      <c r="X88" s="37">
        <f t="shared" si="50"/>
        <v>0.47974588095027892</v>
      </c>
      <c r="Y88" s="37">
        <f t="shared" si="51"/>
        <v>0.22941918738610872</v>
      </c>
      <c r="Z88" s="37">
        <f t="shared" si="52"/>
        <v>0.73007257451444918</v>
      </c>
      <c r="AA88">
        <f t="shared" si="53"/>
        <v>720.94087746481023</v>
      </c>
      <c r="AB88">
        <f t="shared" si="54"/>
        <v>749.16593143159832</v>
      </c>
      <c r="AC88">
        <f t="shared" si="55"/>
        <v>7.2914828578995809</v>
      </c>
      <c r="AD88">
        <f t="shared" si="30"/>
        <v>17.872326851157226</v>
      </c>
      <c r="AE88">
        <f t="shared" si="56"/>
        <v>72.127673148842774</v>
      </c>
      <c r="AF88">
        <f t="shared" si="57"/>
        <v>5.2034604824983746E-3</v>
      </c>
      <c r="AG88">
        <f t="shared" si="58"/>
        <v>72.13287660932528</v>
      </c>
      <c r="AH88">
        <f t="shared" si="31"/>
        <v>335.61132006026901</v>
      </c>
    </row>
    <row r="89" spans="4:34" x14ac:dyDescent="0.35">
      <c r="D89" s="36">
        <f t="shared" si="59"/>
        <v>44284</v>
      </c>
      <c r="E89" s="37">
        <f t="shared" si="32"/>
        <v>0.5</v>
      </c>
      <c r="F89" s="33">
        <f t="shared" si="33"/>
        <v>2459302.9166666665</v>
      </c>
      <c r="G89" s="38">
        <f t="shared" si="34"/>
        <v>0.21240018252338155</v>
      </c>
      <c r="I89">
        <f t="shared" si="35"/>
        <v>7.0365565527617946</v>
      </c>
      <c r="J89">
        <f t="shared" si="36"/>
        <v>8003.7339553303955</v>
      </c>
      <c r="K89">
        <f t="shared" si="37"/>
        <v>1.669969961760405E-2</v>
      </c>
      <c r="L89">
        <f t="shared" si="38"/>
        <v>1.9062061314297019</v>
      </c>
      <c r="M89">
        <f t="shared" si="39"/>
        <v>8.9427626841914964</v>
      </c>
      <c r="N89">
        <f t="shared" si="40"/>
        <v>8005.6401614618253</v>
      </c>
      <c r="O89">
        <f t="shared" si="41"/>
        <v>0.99845458641161444</v>
      </c>
      <c r="P89">
        <f t="shared" si="42"/>
        <v>8.9324726203824749</v>
      </c>
      <c r="Q89">
        <f t="shared" si="43"/>
        <v>23.436529021169587</v>
      </c>
      <c r="R89">
        <f t="shared" si="44"/>
        <v>23.437224804831235</v>
      </c>
      <c r="S89">
        <f t="shared" si="45"/>
        <v>8.2059887472399513</v>
      </c>
      <c r="T89">
        <f t="shared" si="46"/>
        <v>3.5407166081109454</v>
      </c>
      <c r="U89">
        <f t="shared" si="47"/>
        <v>4.3026726338560028E-2</v>
      </c>
      <c r="V89">
        <f t="shared" si="48"/>
        <v>-4.6933424266538211</v>
      </c>
      <c r="W89">
        <f t="shared" si="49"/>
        <v>90.026303529412715</v>
      </c>
      <c r="X89" s="37">
        <f t="shared" si="50"/>
        <v>0.47953704335184294</v>
      </c>
      <c r="Y89" s="37">
        <f t="shared" si="51"/>
        <v>0.22946397799236315</v>
      </c>
      <c r="Z89" s="37">
        <f t="shared" si="52"/>
        <v>0.7296101087113227</v>
      </c>
      <c r="AA89">
        <f t="shared" si="53"/>
        <v>720.21042823530172</v>
      </c>
      <c r="AB89">
        <f t="shared" si="54"/>
        <v>749.4666575733462</v>
      </c>
      <c r="AC89">
        <f t="shared" si="55"/>
        <v>7.3666643933365492</v>
      </c>
      <c r="AD89">
        <f t="shared" si="30"/>
        <v>18.259475211575516</v>
      </c>
      <c r="AE89">
        <f t="shared" si="56"/>
        <v>71.74052478842448</v>
      </c>
      <c r="AF89">
        <f t="shared" si="57"/>
        <v>5.3240684967333501E-3</v>
      </c>
      <c r="AG89">
        <f t="shared" si="58"/>
        <v>71.745848856921214</v>
      </c>
      <c r="AH89">
        <f t="shared" si="31"/>
        <v>335.89290695546265</v>
      </c>
    </row>
    <row r="90" spans="4:34" x14ac:dyDescent="0.35">
      <c r="D90" s="36">
        <f t="shared" si="59"/>
        <v>44285</v>
      </c>
      <c r="E90" s="37">
        <f t="shared" si="32"/>
        <v>0.5</v>
      </c>
      <c r="F90" s="33">
        <f t="shared" si="33"/>
        <v>2459303.9166666665</v>
      </c>
      <c r="G90" s="38">
        <f t="shared" si="34"/>
        <v>0.21242756103125288</v>
      </c>
      <c r="I90">
        <f t="shared" si="35"/>
        <v>8.0222039164527814</v>
      </c>
      <c r="J90">
        <f t="shared" si="36"/>
        <v>8004.7195556103316</v>
      </c>
      <c r="K90">
        <f t="shared" si="37"/>
        <v>1.6699698465220045E-2</v>
      </c>
      <c r="L90">
        <f t="shared" si="38"/>
        <v>1.9088395664038245</v>
      </c>
      <c r="M90">
        <f t="shared" si="39"/>
        <v>9.9310434828566052</v>
      </c>
      <c r="N90">
        <f t="shared" si="40"/>
        <v>8006.6283951767355</v>
      </c>
      <c r="O90">
        <f t="shared" si="41"/>
        <v>0.99874123725478026</v>
      </c>
      <c r="P90">
        <f t="shared" si="42"/>
        <v>9.9207546217170233</v>
      </c>
      <c r="Q90">
        <f t="shared" si="43"/>
        <v>23.436528665134865</v>
      </c>
      <c r="R90">
        <f t="shared" si="44"/>
        <v>23.43722672543111</v>
      </c>
      <c r="S90">
        <f t="shared" si="45"/>
        <v>9.1166016703114074</v>
      </c>
      <c r="T90">
        <f t="shared" si="46"/>
        <v>3.9293134110242227</v>
      </c>
      <c r="U90">
        <f t="shared" si="47"/>
        <v>4.3026733590911997E-2</v>
      </c>
      <c r="V90">
        <f t="shared" si="48"/>
        <v>-4.3936688960964343</v>
      </c>
      <c r="W90">
        <f t="shared" si="49"/>
        <v>89.935221641977321</v>
      </c>
      <c r="X90" s="37">
        <f t="shared" si="50"/>
        <v>0.47932893673340032</v>
      </c>
      <c r="Y90" s="37">
        <f t="shared" si="51"/>
        <v>0.22950887661679664</v>
      </c>
      <c r="Z90" s="37">
        <f t="shared" si="52"/>
        <v>0.72914899685000401</v>
      </c>
      <c r="AA90">
        <f t="shared" si="53"/>
        <v>719.48177313581857</v>
      </c>
      <c r="AB90">
        <f t="shared" si="54"/>
        <v>749.76633110390355</v>
      </c>
      <c r="AC90">
        <f t="shared" si="55"/>
        <v>7.4415827759758884</v>
      </c>
      <c r="AD90">
        <f t="shared" si="30"/>
        <v>18.645871284584793</v>
      </c>
      <c r="AE90">
        <f t="shared" si="56"/>
        <v>71.354128715415214</v>
      </c>
      <c r="AF90">
        <f t="shared" si="57"/>
        <v>5.4449773825492181E-3</v>
      </c>
      <c r="AG90">
        <f t="shared" si="58"/>
        <v>71.359573692797767</v>
      </c>
      <c r="AH90">
        <f t="shared" si="31"/>
        <v>336.16275391527694</v>
      </c>
    </row>
    <row r="91" spans="4:34" x14ac:dyDescent="0.35">
      <c r="D91" s="36">
        <f t="shared" si="59"/>
        <v>44286</v>
      </c>
      <c r="E91" s="37">
        <f t="shared" si="32"/>
        <v>0.5</v>
      </c>
      <c r="F91" s="33">
        <f t="shared" si="33"/>
        <v>2459304.9166666665</v>
      </c>
      <c r="G91" s="38">
        <f t="shared" si="34"/>
        <v>0.2124549395391242</v>
      </c>
      <c r="I91">
        <f t="shared" si="35"/>
        <v>9.0078512801446777</v>
      </c>
      <c r="J91">
        <f t="shared" si="36"/>
        <v>8005.7051558902695</v>
      </c>
      <c r="K91">
        <f t="shared" si="37"/>
        <v>1.6699697312835854E-2</v>
      </c>
      <c r="L91">
        <f t="shared" si="38"/>
        <v>1.9109055835921622</v>
      </c>
      <c r="M91">
        <f t="shared" si="39"/>
        <v>10.91875686373684</v>
      </c>
      <c r="N91">
        <f t="shared" si="40"/>
        <v>8007.6160614738619</v>
      </c>
      <c r="O91">
        <f t="shared" si="41"/>
        <v>0.99902817941657729</v>
      </c>
      <c r="P91">
        <f t="shared" si="42"/>
        <v>10.908469209194941</v>
      </c>
      <c r="Q91">
        <f t="shared" si="43"/>
        <v>23.436528309100147</v>
      </c>
      <c r="R91">
        <f t="shared" si="44"/>
        <v>23.437228645434718</v>
      </c>
      <c r="S91">
        <f t="shared" si="45"/>
        <v>10.027538721833601</v>
      </c>
      <c r="T91">
        <f t="shared" si="46"/>
        <v>4.316697724866037</v>
      </c>
      <c r="U91">
        <f t="shared" si="47"/>
        <v>4.3026740841013066E-2</v>
      </c>
      <c r="V91">
        <f t="shared" si="48"/>
        <v>-4.0953673587046637</v>
      </c>
      <c r="W91">
        <f t="shared" si="49"/>
        <v>89.844378567360479</v>
      </c>
      <c r="X91" s="37">
        <f t="shared" si="50"/>
        <v>0.4791217828879894</v>
      </c>
      <c r="Y91" s="37">
        <f t="shared" si="51"/>
        <v>0.22955406464532141</v>
      </c>
      <c r="Z91" s="37">
        <f t="shared" si="52"/>
        <v>0.72868950113065745</v>
      </c>
      <c r="AA91">
        <f t="shared" si="53"/>
        <v>718.75502853888383</v>
      </c>
      <c r="AB91">
        <f t="shared" si="54"/>
        <v>750.06463264129536</v>
      </c>
      <c r="AC91">
        <f t="shared" si="55"/>
        <v>7.5161581603238403</v>
      </c>
      <c r="AD91">
        <f t="shared" si="30"/>
        <v>19.031366470206901</v>
      </c>
      <c r="AE91">
        <f t="shared" si="56"/>
        <v>70.968633529793095</v>
      </c>
      <c r="AF91">
        <f t="shared" si="57"/>
        <v>5.5661517503172529E-3</v>
      </c>
      <c r="AG91">
        <f t="shared" si="58"/>
        <v>70.974199681543411</v>
      </c>
      <c r="AH91">
        <f t="shared" si="31"/>
        <v>336.42173877378508</v>
      </c>
    </row>
    <row r="92" spans="4:34" x14ac:dyDescent="0.35">
      <c r="D92" s="36">
        <f t="shared" si="59"/>
        <v>44287</v>
      </c>
      <c r="E92" s="37">
        <f t="shared" si="32"/>
        <v>0.5</v>
      </c>
      <c r="F92" s="33">
        <f t="shared" si="33"/>
        <v>2459305.9166666665</v>
      </c>
      <c r="G92" s="38">
        <f t="shared" si="34"/>
        <v>0.21248231804699552</v>
      </c>
      <c r="I92">
        <f t="shared" si="35"/>
        <v>9.993498643836574</v>
      </c>
      <c r="J92">
        <f t="shared" si="36"/>
        <v>8006.6907561702064</v>
      </c>
      <c r="K92">
        <f t="shared" si="37"/>
        <v>1.6699696160451472E-2</v>
      </c>
      <c r="L92">
        <f t="shared" si="38"/>
        <v>1.9124041818462181</v>
      </c>
      <c r="M92">
        <f t="shared" si="39"/>
        <v>11.905902825682793</v>
      </c>
      <c r="N92">
        <f t="shared" si="40"/>
        <v>8008.6031603520523</v>
      </c>
      <c r="O92">
        <f t="shared" si="41"/>
        <v>0.99931532749193264</v>
      </c>
      <c r="P92">
        <f t="shared" si="42"/>
        <v>11.895616381665789</v>
      </c>
      <c r="Q92">
        <f t="shared" si="43"/>
        <v>23.436527953065429</v>
      </c>
      <c r="R92">
        <f t="shared" si="44"/>
        <v>23.437230564840117</v>
      </c>
      <c r="S92">
        <f t="shared" si="45"/>
        <v>10.938880566077962</v>
      </c>
      <c r="T92">
        <f t="shared" si="46"/>
        <v>4.7027724047074884</v>
      </c>
      <c r="U92">
        <f t="shared" si="47"/>
        <v>4.3026748088855919E-2</v>
      </c>
      <c r="V92">
        <f t="shared" si="48"/>
        <v>-3.7987542700098538</v>
      </c>
      <c r="W92">
        <f t="shared" si="49"/>
        <v>89.75378896645924</v>
      </c>
      <c r="X92" s="37">
        <f t="shared" si="50"/>
        <v>0.47891580157639579</v>
      </c>
      <c r="Y92" s="37">
        <f t="shared" si="51"/>
        <v>0.229599721114009</v>
      </c>
      <c r="Z92" s="37">
        <f t="shared" si="52"/>
        <v>0.72823188203878253</v>
      </c>
      <c r="AA92">
        <f t="shared" si="53"/>
        <v>718.03031173167392</v>
      </c>
      <c r="AB92">
        <f t="shared" si="54"/>
        <v>750.36124572999006</v>
      </c>
      <c r="AC92">
        <f t="shared" si="55"/>
        <v>7.5903114324975149</v>
      </c>
      <c r="AD92">
        <f t="shared" si="30"/>
        <v>19.415815659416914</v>
      </c>
      <c r="AE92">
        <f t="shared" si="56"/>
        <v>70.584184340583079</v>
      </c>
      <c r="AF92">
        <f t="shared" si="57"/>
        <v>5.6875565063094439E-3</v>
      </c>
      <c r="AG92">
        <f t="shared" si="58"/>
        <v>70.589871897089381</v>
      </c>
      <c r="AH92">
        <f t="shared" si="31"/>
        <v>336.6706711751587</v>
      </c>
    </row>
    <row r="93" spans="4:34" x14ac:dyDescent="0.35">
      <c r="D93" s="36">
        <f t="shared" si="59"/>
        <v>44288</v>
      </c>
      <c r="E93" s="37">
        <f t="shared" si="32"/>
        <v>0.5</v>
      </c>
      <c r="F93" s="33">
        <f t="shared" si="33"/>
        <v>2459306.9166666665</v>
      </c>
      <c r="G93" s="38">
        <f t="shared" si="34"/>
        <v>0.21250969655486684</v>
      </c>
      <c r="I93">
        <f t="shared" si="35"/>
        <v>10.97914600752938</v>
      </c>
      <c r="J93">
        <f t="shared" si="36"/>
        <v>8007.6763564501425</v>
      </c>
      <c r="K93">
        <f t="shared" si="37"/>
        <v>1.6699695008066902E-2</v>
      </c>
      <c r="L93">
        <f t="shared" si="38"/>
        <v>1.9133355292750203</v>
      </c>
      <c r="M93">
        <f t="shared" si="39"/>
        <v>12.8924815368044</v>
      </c>
      <c r="N93">
        <f t="shared" si="40"/>
        <v>8009.5896919794177</v>
      </c>
      <c r="O93">
        <f t="shared" si="41"/>
        <v>0.99960259616160752</v>
      </c>
      <c r="P93">
        <f t="shared" si="42"/>
        <v>12.882196307238475</v>
      </c>
      <c r="Q93">
        <f t="shared" si="43"/>
        <v>23.436527597030711</v>
      </c>
      <c r="R93">
        <f t="shared" si="44"/>
        <v>23.43723248364536</v>
      </c>
      <c r="S93">
        <f t="shared" si="45"/>
        <v>11.850707134092572</v>
      </c>
      <c r="T93">
        <f t="shared" si="46"/>
        <v>5.0874405899112123</v>
      </c>
      <c r="U93">
        <f t="shared" si="47"/>
        <v>4.3026755334433169E-2</v>
      </c>
      <c r="V93">
        <f t="shared" si="48"/>
        <v>-3.5041429984222336</v>
      </c>
      <c r="W93">
        <f t="shared" si="49"/>
        <v>89.663467633849507</v>
      </c>
      <c r="X93" s="37">
        <f t="shared" si="50"/>
        <v>0.47871121041557102</v>
      </c>
      <c r="Y93" s="37">
        <f t="shared" si="51"/>
        <v>0.22964602254376684</v>
      </c>
      <c r="Z93" s="37">
        <f t="shared" si="52"/>
        <v>0.72777639828737517</v>
      </c>
      <c r="AA93">
        <f t="shared" si="53"/>
        <v>717.30774107079606</v>
      </c>
      <c r="AB93">
        <f t="shared" si="54"/>
        <v>750.65585700157771</v>
      </c>
      <c r="AC93">
        <f t="shared" si="55"/>
        <v>7.6639642503944287</v>
      </c>
      <c r="AD93">
        <f t="shared" si="30"/>
        <v>19.799076962412247</v>
      </c>
      <c r="AE93">
        <f t="shared" si="56"/>
        <v>70.200923037587756</v>
      </c>
      <c r="AF93">
        <f t="shared" si="57"/>
        <v>5.8091567444648632E-3</v>
      </c>
      <c r="AG93">
        <f t="shared" si="58"/>
        <v>70.206732194332218</v>
      </c>
      <c r="AH93">
        <f t="shared" si="31"/>
        <v>336.9102985574101</v>
      </c>
    </row>
    <row r="94" spans="4:34" x14ac:dyDescent="0.35">
      <c r="D94" s="36">
        <f t="shared" si="59"/>
        <v>44289</v>
      </c>
      <c r="E94" s="37">
        <f t="shared" si="32"/>
        <v>0.5</v>
      </c>
      <c r="F94" s="33">
        <f t="shared" si="33"/>
        <v>2459307.9166666665</v>
      </c>
      <c r="G94" s="38">
        <f t="shared" si="34"/>
        <v>0.21253707506273817</v>
      </c>
      <c r="I94">
        <f t="shared" si="35"/>
        <v>11.964793371222186</v>
      </c>
      <c r="J94">
        <f t="shared" si="36"/>
        <v>8008.6619567300795</v>
      </c>
      <c r="K94">
        <f t="shared" si="37"/>
        <v>1.6699693855682138E-2</v>
      </c>
      <c r="L94">
        <f t="shared" si="38"/>
        <v>1.9136999624613431</v>
      </c>
      <c r="M94">
        <f t="shared" si="39"/>
        <v>13.878493333683529</v>
      </c>
      <c r="N94">
        <f t="shared" si="40"/>
        <v>8010.5756566925411</v>
      </c>
      <c r="O94">
        <f t="shared" si="41"/>
        <v>0.99988990021754132</v>
      </c>
      <c r="P94">
        <f t="shared" si="42"/>
        <v>13.868209322493826</v>
      </c>
      <c r="Q94">
        <f t="shared" si="43"/>
        <v>23.436527240995993</v>
      </c>
      <c r="R94">
        <f t="shared" si="44"/>
        <v>23.437234401848503</v>
      </c>
      <c r="S94">
        <f t="shared" si="45"/>
        <v>12.76309756870099</v>
      </c>
      <c r="T94">
        <f t="shared" si="46"/>
        <v>5.4706056950171735</v>
      </c>
      <c r="U94">
        <f t="shared" si="47"/>
        <v>4.3026762577737521E-2</v>
      </c>
      <c r="V94">
        <f t="shared" si="48"/>
        <v>-3.2118436622120456</v>
      </c>
      <c r="W94">
        <f t="shared" si="49"/>
        <v>89.573429516716985</v>
      </c>
      <c r="X94" s="37">
        <f t="shared" si="50"/>
        <v>0.47850822476542504</v>
      </c>
      <c r="Y94" s="37">
        <f t="shared" si="51"/>
        <v>0.2296931427745445</v>
      </c>
      <c r="Z94" s="37">
        <f t="shared" si="52"/>
        <v>0.72732330675630552</v>
      </c>
      <c r="AA94">
        <f t="shared" si="53"/>
        <v>716.58743613373588</v>
      </c>
      <c r="AB94">
        <f t="shared" si="54"/>
        <v>750.94815633778796</v>
      </c>
      <c r="AC94">
        <f t="shared" si="55"/>
        <v>7.737039084446991</v>
      </c>
      <c r="AD94">
        <f t="shared" si="30"/>
        <v>20.181011468221829</v>
      </c>
      <c r="AE94">
        <f t="shared" si="56"/>
        <v>69.818988531778174</v>
      </c>
      <c r="AF94">
        <f t="shared" si="57"/>
        <v>5.9309176473537981E-3</v>
      </c>
      <c r="AG94">
        <f t="shared" si="58"/>
        <v>69.824919449425522</v>
      </c>
      <c r="AH94">
        <f t="shared" si="31"/>
        <v>337.14131153472863</v>
      </c>
    </row>
    <row r="95" spans="4:34" x14ac:dyDescent="0.35">
      <c r="D95" s="36">
        <f t="shared" si="59"/>
        <v>44290</v>
      </c>
      <c r="E95" s="37">
        <f t="shared" si="32"/>
        <v>0.5</v>
      </c>
      <c r="F95" s="33">
        <f t="shared" si="33"/>
        <v>2459308.9166666665</v>
      </c>
      <c r="G95" s="38">
        <f t="shared" si="34"/>
        <v>0.21256445357060949</v>
      </c>
      <c r="I95">
        <f t="shared" si="35"/>
        <v>12.950440734914991</v>
      </c>
      <c r="J95">
        <f t="shared" si="36"/>
        <v>8009.6475570100138</v>
      </c>
      <c r="K95">
        <f t="shared" si="37"/>
        <v>1.6699692703297186E-2</v>
      </c>
      <c r="L95">
        <f t="shared" si="38"/>
        <v>1.9134979856299974</v>
      </c>
      <c r="M95">
        <f t="shared" si="39"/>
        <v>14.863938720544988</v>
      </c>
      <c r="N95">
        <f t="shared" si="40"/>
        <v>8011.5610549956436</v>
      </c>
      <c r="O95">
        <f t="shared" si="41"/>
        <v>1.0001771545879889</v>
      </c>
      <c r="P95">
        <f t="shared" si="42"/>
        <v>14.853655931655608</v>
      </c>
      <c r="Q95">
        <f t="shared" si="43"/>
        <v>23.436526884961275</v>
      </c>
      <c r="R95">
        <f t="shared" si="44"/>
        <v>23.437236319447607</v>
      </c>
      <c r="S95">
        <f t="shared" si="45"/>
        <v>13.676130169097663</v>
      </c>
      <c r="T95">
        <f t="shared" si="46"/>
        <v>5.8521714012374932</v>
      </c>
      <c r="U95">
        <f t="shared" si="47"/>
        <v>4.30267698187616E-2</v>
      </c>
      <c r="V95">
        <f t="shared" si="48"/>
        <v>-2.9221629633778923</v>
      </c>
      <c r="W95">
        <f t="shared" si="49"/>
        <v>89.483689733345727</v>
      </c>
      <c r="X95" s="37">
        <f t="shared" si="50"/>
        <v>0.47830705761345688</v>
      </c>
      <c r="Y95" s="37">
        <f t="shared" si="51"/>
        <v>0.22974125279860766</v>
      </c>
      <c r="Z95" s="37">
        <f t="shared" si="52"/>
        <v>0.72687286242830618</v>
      </c>
      <c r="AA95">
        <f t="shared" si="53"/>
        <v>715.86951786676582</v>
      </c>
      <c r="AB95">
        <f t="shared" si="54"/>
        <v>751.23783703662207</v>
      </c>
      <c r="AC95">
        <f t="shared" si="55"/>
        <v>7.809459259155517</v>
      </c>
      <c r="AD95">
        <f t="shared" si="30"/>
        <v>20.561483032027617</v>
      </c>
      <c r="AE95">
        <f t="shared" si="56"/>
        <v>69.43851696797239</v>
      </c>
      <c r="AF95">
        <f t="shared" si="57"/>
        <v>6.0528043953874504E-3</v>
      </c>
      <c r="AG95">
        <f t="shared" si="58"/>
        <v>69.444569772367771</v>
      </c>
      <c r="AH95">
        <f t="shared" si="31"/>
        <v>337.36434874394263</v>
      </c>
    </row>
    <row r="96" spans="4:34" x14ac:dyDescent="0.35">
      <c r="D96" s="36">
        <f t="shared" si="59"/>
        <v>44291</v>
      </c>
      <c r="E96" s="37">
        <f t="shared" si="32"/>
        <v>0.5</v>
      </c>
      <c r="F96" s="33">
        <f t="shared" si="33"/>
        <v>2459309.9166666665</v>
      </c>
      <c r="G96" s="38">
        <f t="shared" si="34"/>
        <v>0.21259183207848081</v>
      </c>
      <c r="I96">
        <f t="shared" si="35"/>
        <v>13.936088098608707</v>
      </c>
      <c r="J96">
        <f t="shared" si="36"/>
        <v>8010.6331572899508</v>
      </c>
      <c r="K96">
        <f t="shared" si="37"/>
        <v>1.6699691550912044E-2</v>
      </c>
      <c r="L96">
        <f t="shared" si="38"/>
        <v>1.9127302697693245</v>
      </c>
      <c r="M96">
        <f t="shared" si="39"/>
        <v>15.848818368378032</v>
      </c>
      <c r="N96">
        <f t="shared" si="40"/>
        <v>8012.5458875597196</v>
      </c>
      <c r="O96">
        <f t="shared" si="41"/>
        <v>1.0004642743624441</v>
      </c>
      <c r="P96">
        <f t="shared" si="42"/>
        <v>15.838536805712032</v>
      </c>
      <c r="Q96">
        <f t="shared" si="43"/>
        <v>23.436526528926557</v>
      </c>
      <c r="R96">
        <f t="shared" si="44"/>
        <v>23.437238236440724</v>
      </c>
      <c r="S96">
        <f t="shared" si="45"/>
        <v>14.589882334967429</v>
      </c>
      <c r="T96">
        <f t="shared" si="46"/>
        <v>6.2320416486186616</v>
      </c>
      <c r="U96">
        <f t="shared" si="47"/>
        <v>4.3026777057498092E-2</v>
      </c>
      <c r="V96">
        <f t="shared" si="48"/>
        <v>-2.6354040176836593</v>
      </c>
      <c r="W96">
        <f t="shared" si="49"/>
        <v>89.394263591138525</v>
      </c>
      <c r="X96" s="37">
        <f t="shared" si="50"/>
        <v>0.47810791945672476</v>
      </c>
      <c r="Y96" s="37">
        <f t="shared" si="51"/>
        <v>0.22979052059245109</v>
      </c>
      <c r="Z96" s="37">
        <f t="shared" si="52"/>
        <v>0.72642531832099844</v>
      </c>
      <c r="AA96">
        <f t="shared" si="53"/>
        <v>715.1541087291082</v>
      </c>
      <c r="AB96">
        <f t="shared" si="54"/>
        <v>751.52459598231633</v>
      </c>
      <c r="AC96">
        <f t="shared" si="55"/>
        <v>7.8811489955790819</v>
      </c>
      <c r="AD96">
        <f t="shared" si="30"/>
        <v>20.940358087035978</v>
      </c>
      <c r="AE96">
        <f t="shared" si="56"/>
        <v>69.059641912964025</v>
      </c>
      <c r="AF96">
        <f t="shared" si="57"/>
        <v>6.1747820834562933E-3</v>
      </c>
      <c r="AG96">
        <f t="shared" si="58"/>
        <v>69.065816695047488</v>
      </c>
      <c r="AH96">
        <f t="shared" si="31"/>
        <v>337.5800012130984</v>
      </c>
    </row>
    <row r="97" spans="4:34" x14ac:dyDescent="0.35">
      <c r="D97" s="36">
        <f t="shared" si="59"/>
        <v>44292</v>
      </c>
      <c r="E97" s="37">
        <f t="shared" si="32"/>
        <v>0.5</v>
      </c>
      <c r="F97" s="33">
        <f t="shared" si="33"/>
        <v>2459310.9166666665</v>
      </c>
      <c r="G97" s="38">
        <f t="shared" si="34"/>
        <v>0.21261921058635214</v>
      </c>
      <c r="I97">
        <f t="shared" si="35"/>
        <v>14.921735462301513</v>
      </c>
      <c r="J97">
        <f t="shared" si="36"/>
        <v>8011.6187575698868</v>
      </c>
      <c r="K97">
        <f t="shared" si="37"/>
        <v>1.6699690398526715E-2</v>
      </c>
      <c r="L97">
        <f t="shared" si="38"/>
        <v>1.9113976517070157</v>
      </c>
      <c r="M97">
        <f t="shared" si="39"/>
        <v>16.833133114008529</v>
      </c>
      <c r="N97">
        <f t="shared" si="40"/>
        <v>8013.5301552215942</v>
      </c>
      <c r="O97">
        <f t="shared" si="41"/>
        <v>1.0007511748163425</v>
      </c>
      <c r="P97">
        <f t="shared" si="42"/>
        <v>16.822852781487921</v>
      </c>
      <c r="Q97">
        <f t="shared" si="43"/>
        <v>23.436526172891838</v>
      </c>
      <c r="R97">
        <f t="shared" si="44"/>
        <v>23.437240152825922</v>
      </c>
      <c r="S97">
        <f t="shared" si="45"/>
        <v>15.504430510069374</v>
      </c>
      <c r="T97">
        <f t="shared" si="46"/>
        <v>6.6101206289322336</v>
      </c>
      <c r="U97">
        <f t="shared" si="47"/>
        <v>4.3026784293939677E-2</v>
      </c>
      <c r="V97">
        <f t="shared" si="48"/>
        <v>-2.3518661801937673</v>
      </c>
      <c r="W97">
        <f t="shared" si="49"/>
        <v>89.305166604141775</v>
      </c>
      <c r="X97" s="37">
        <f t="shared" si="50"/>
        <v>0.47791101818069009</v>
      </c>
      <c r="Y97" s="37">
        <f t="shared" si="51"/>
        <v>0.22984111094696297</v>
      </c>
      <c r="Z97" s="37">
        <f t="shared" si="52"/>
        <v>0.72598092541441728</v>
      </c>
      <c r="AA97">
        <f t="shared" si="53"/>
        <v>714.4413328331342</v>
      </c>
      <c r="AB97">
        <f t="shared" si="54"/>
        <v>751.80813381980624</v>
      </c>
      <c r="AC97">
        <f t="shared" si="55"/>
        <v>7.952033454951561</v>
      </c>
      <c r="AD97">
        <f t="shared" si="30"/>
        <v>21.317505478149432</v>
      </c>
      <c r="AE97">
        <f t="shared" si="56"/>
        <v>68.682494521850572</v>
      </c>
      <c r="AF97">
        <f t="shared" si="57"/>
        <v>6.296815644301082E-3</v>
      </c>
      <c r="AG97">
        <f t="shared" si="58"/>
        <v>68.688791337494877</v>
      </c>
      <c r="AH97">
        <f t="shared" si="31"/>
        <v>337.78881630348707</v>
      </c>
    </row>
    <row r="98" spans="4:34" x14ac:dyDescent="0.35">
      <c r="D98" s="36">
        <f t="shared" si="59"/>
        <v>44293</v>
      </c>
      <c r="E98" s="37">
        <f t="shared" si="32"/>
        <v>0.5</v>
      </c>
      <c r="F98" s="33">
        <f t="shared" si="33"/>
        <v>2459311.9166666665</v>
      </c>
      <c r="G98" s="38">
        <f t="shared" si="34"/>
        <v>0.21264658909422346</v>
      </c>
      <c r="I98">
        <f t="shared" si="35"/>
        <v>15.907382825996137</v>
      </c>
      <c r="J98">
        <f t="shared" si="36"/>
        <v>8012.6043578498211</v>
      </c>
      <c r="K98">
        <f t="shared" si="37"/>
        <v>1.6699689246141191E-2</v>
      </c>
      <c r="L98">
        <f t="shared" si="38"/>
        <v>1.9095011331414122</v>
      </c>
      <c r="M98">
        <f t="shared" si="39"/>
        <v>17.816883959137549</v>
      </c>
      <c r="N98">
        <f t="shared" si="40"/>
        <v>8014.5138589829621</v>
      </c>
      <c r="O98">
        <f t="shared" si="41"/>
        <v>1.0010377714355352</v>
      </c>
      <c r="P98">
        <f t="shared" si="42"/>
        <v>17.80660486068329</v>
      </c>
      <c r="Q98">
        <f t="shared" si="43"/>
        <v>23.43652581685712</v>
      </c>
      <c r="R98">
        <f t="shared" si="44"/>
        <v>23.43724206860125</v>
      </c>
      <c r="S98">
        <f t="shared" si="45"/>
        <v>16.419850125245109</v>
      </c>
      <c r="T98">
        <f t="shared" si="46"/>
        <v>6.9863127793604507</v>
      </c>
      <c r="U98">
        <f t="shared" si="47"/>
        <v>4.3026791528079013E-2</v>
      </c>
      <c r="V98">
        <f t="shared" si="48"/>
        <v>-2.0718448656882114</v>
      </c>
      <c r="W98">
        <f t="shared" si="49"/>
        <v>89.216414510044473</v>
      </c>
      <c r="X98" s="37">
        <f t="shared" si="50"/>
        <v>0.47771655893450576</v>
      </c>
      <c r="Y98" s="37">
        <f t="shared" si="51"/>
        <v>0.22989318529549332</v>
      </c>
      <c r="Z98" s="37">
        <f t="shared" si="52"/>
        <v>0.72553993257351823</v>
      </c>
      <c r="AA98">
        <f t="shared" si="53"/>
        <v>713.73131608035578</v>
      </c>
      <c r="AB98">
        <f t="shared" si="54"/>
        <v>752.08815513431171</v>
      </c>
      <c r="AC98">
        <f t="shared" si="55"/>
        <v>8.0220387835779263</v>
      </c>
      <c r="AD98">
        <f t="shared" si="30"/>
        <v>21.692796315045875</v>
      </c>
      <c r="AE98">
        <f t="shared" si="56"/>
        <v>68.307203684954118</v>
      </c>
      <c r="AF98">
        <f t="shared" si="57"/>
        <v>6.4188697780260774E-3</v>
      </c>
      <c r="AG98">
        <f t="shared" si="58"/>
        <v>68.313622554732149</v>
      </c>
      <c r="AH98">
        <f t="shared" si="31"/>
        <v>337.99130127056924</v>
      </c>
    </row>
    <row r="99" spans="4:34" x14ac:dyDescent="0.35">
      <c r="D99" s="36">
        <f t="shared" si="59"/>
        <v>44294</v>
      </c>
      <c r="E99" s="37">
        <f t="shared" si="32"/>
        <v>0.5</v>
      </c>
      <c r="F99" s="33">
        <f t="shared" si="33"/>
        <v>2459312.9166666665</v>
      </c>
      <c r="G99" s="38">
        <f t="shared" si="34"/>
        <v>0.21267396760209478</v>
      </c>
      <c r="I99">
        <f t="shared" si="35"/>
        <v>16.893030189691672</v>
      </c>
      <c r="J99">
        <f t="shared" si="36"/>
        <v>8013.5899581297563</v>
      </c>
      <c r="K99">
        <f t="shared" si="37"/>
        <v>1.669968809375548E-2</v>
      </c>
      <c r="L99">
        <f t="shared" si="38"/>
        <v>1.9070418796293982</v>
      </c>
      <c r="M99">
        <f t="shared" si="39"/>
        <v>18.800072069321068</v>
      </c>
      <c r="N99">
        <f t="shared" si="40"/>
        <v>8015.4970000093854</v>
      </c>
      <c r="O99">
        <f t="shared" si="41"/>
        <v>1.0013239799405391</v>
      </c>
      <c r="P99">
        <f t="shared" si="42"/>
        <v>18.789794208853067</v>
      </c>
      <c r="Q99">
        <f t="shared" si="43"/>
        <v>23.436525460822402</v>
      </c>
      <c r="R99">
        <f t="shared" si="44"/>
        <v>23.437243983764773</v>
      </c>
      <c r="S99">
        <f t="shared" si="45"/>
        <v>17.33621554077957</v>
      </c>
      <c r="T99">
        <f t="shared" si="46"/>
        <v>7.3605227770271355</v>
      </c>
      <c r="U99">
        <f t="shared" si="47"/>
        <v>4.302679875990878E-2</v>
      </c>
      <c r="V99">
        <f t="shared" si="48"/>
        <v>-1.7956313634106469</v>
      </c>
      <c r="W99">
        <f t="shared" si="49"/>
        <v>89.128023286623574</v>
      </c>
      <c r="X99" s="37">
        <f t="shared" si="50"/>
        <v>0.4775247440023685</v>
      </c>
      <c r="Y99" s="37">
        <f t="shared" si="51"/>
        <v>0.22994690153952524</v>
      </c>
      <c r="Z99" s="37">
        <f t="shared" si="52"/>
        <v>0.72510258646521175</v>
      </c>
      <c r="AA99">
        <f t="shared" si="53"/>
        <v>713.02418629298859</v>
      </c>
      <c r="AB99">
        <f t="shared" si="54"/>
        <v>752.36436863658935</v>
      </c>
      <c r="AC99">
        <f t="shared" si="55"/>
        <v>8.0910921591473368</v>
      </c>
      <c r="AD99">
        <f t="shared" si="30"/>
        <v>22.066103842561006</v>
      </c>
      <c r="AE99">
        <f t="shared" si="56"/>
        <v>67.933896157438994</v>
      </c>
      <c r="AF99">
        <f t="shared" si="57"/>
        <v>6.5409088872488506E-3</v>
      </c>
      <c r="AG99">
        <f t="shared" si="58"/>
        <v>67.94043706632624</v>
      </c>
      <c r="AH99">
        <f t="shared" si="31"/>
        <v>338.18792648405122</v>
      </c>
    </row>
    <row r="100" spans="4:34" x14ac:dyDescent="0.35">
      <c r="D100" s="36">
        <f t="shared" si="59"/>
        <v>44295</v>
      </c>
      <c r="E100" s="37">
        <f t="shared" si="32"/>
        <v>0.5</v>
      </c>
      <c r="F100" s="33">
        <f t="shared" si="33"/>
        <v>2459313.9166666665</v>
      </c>
      <c r="G100" s="38">
        <f t="shared" si="34"/>
        <v>0.21270134610996608</v>
      </c>
      <c r="I100">
        <f t="shared" si="35"/>
        <v>17.878677553386296</v>
      </c>
      <c r="J100">
        <f t="shared" si="36"/>
        <v>8014.5755584096914</v>
      </c>
      <c r="K100">
        <f t="shared" si="37"/>
        <v>1.6699686941369578E-2</v>
      </c>
      <c r="L100">
        <f t="shared" si="38"/>
        <v>1.9040212195320607</v>
      </c>
      <c r="M100">
        <f t="shared" si="39"/>
        <v>19.782698772918359</v>
      </c>
      <c r="N100">
        <f t="shared" si="40"/>
        <v>8016.4795796292237</v>
      </c>
      <c r="O100">
        <f t="shared" si="41"/>
        <v>1.0016097163105375</v>
      </c>
      <c r="P100">
        <f t="shared" si="42"/>
        <v>19.772422154355464</v>
      </c>
      <c r="Q100">
        <f t="shared" si="43"/>
        <v>23.436525104787687</v>
      </c>
      <c r="R100">
        <f t="shared" si="44"/>
        <v>23.437245898314554</v>
      </c>
      <c r="S100">
        <f t="shared" si="45"/>
        <v>18.253599988097271</v>
      </c>
      <c r="T100">
        <f t="shared" si="46"/>
        <v>7.7326555344436727</v>
      </c>
      <c r="U100">
        <f t="shared" si="47"/>
        <v>4.302680598942165E-2</v>
      </c>
      <c r="V100">
        <f t="shared" si="48"/>
        <v>-1.523512645652386</v>
      </c>
      <c r="W100">
        <f t="shared" si="49"/>
        <v>89.040009167601227</v>
      </c>
      <c r="X100" s="37">
        <f t="shared" si="50"/>
        <v>0.47733577267059196</v>
      </c>
      <c r="Y100" s="37">
        <f t="shared" si="51"/>
        <v>0.2300024138716997</v>
      </c>
      <c r="Z100" s="37">
        <f t="shared" si="52"/>
        <v>0.72466913146948431</v>
      </c>
      <c r="AA100">
        <f t="shared" si="53"/>
        <v>712.32007334080981</v>
      </c>
      <c r="AB100">
        <f t="shared" si="54"/>
        <v>752.63648735434754</v>
      </c>
      <c r="AC100">
        <f t="shared" si="55"/>
        <v>8.1591218385868842</v>
      </c>
      <c r="AD100">
        <f t="shared" si="30"/>
        <v>22.43730332654787</v>
      </c>
      <c r="AE100">
        <f t="shared" si="56"/>
        <v>67.562696673452137</v>
      </c>
      <c r="AF100">
        <f t="shared" si="57"/>
        <v>6.6628970174650425E-3</v>
      </c>
      <c r="AG100">
        <f t="shared" si="58"/>
        <v>67.569359570469601</v>
      </c>
      <c r="AH100">
        <f t="shared" si="31"/>
        <v>338.37912834282076</v>
      </c>
    </row>
    <row r="101" spans="4:34" x14ac:dyDescent="0.35">
      <c r="D101" s="36">
        <f t="shared" si="59"/>
        <v>44296</v>
      </c>
      <c r="E101" s="37">
        <f t="shared" si="32"/>
        <v>0.5</v>
      </c>
      <c r="F101" s="33">
        <f t="shared" si="33"/>
        <v>2459314.9166666665</v>
      </c>
      <c r="G101" s="38">
        <f t="shared" si="34"/>
        <v>0.2127287246178374</v>
      </c>
      <c r="I101">
        <f t="shared" si="35"/>
        <v>18.864324917081831</v>
      </c>
      <c r="J101">
        <f t="shared" si="36"/>
        <v>8015.5611586896248</v>
      </c>
      <c r="K101">
        <f t="shared" si="37"/>
        <v>1.6699685788983488E-2</v>
      </c>
      <c r="L101">
        <f t="shared" si="38"/>
        <v>1.9004406429192273</v>
      </c>
      <c r="M101">
        <f t="shared" si="39"/>
        <v>20.764765560001059</v>
      </c>
      <c r="N101">
        <f t="shared" si="40"/>
        <v>8017.4615993325442</v>
      </c>
      <c r="O101">
        <f t="shared" si="41"/>
        <v>1.0018948968071486</v>
      </c>
      <c r="P101">
        <f t="shared" si="42"/>
        <v>20.754490187261059</v>
      </c>
      <c r="Q101">
        <f t="shared" si="43"/>
        <v>23.436524748752969</v>
      </c>
      <c r="R101">
        <f t="shared" si="44"/>
        <v>23.437247812248643</v>
      </c>
      <c r="S101">
        <f t="shared" si="45"/>
        <v>19.172075510750901</v>
      </c>
      <c r="T101">
        <f t="shared" si="46"/>
        <v>8.1026161959258935</v>
      </c>
      <c r="U101">
        <f t="shared" si="47"/>
        <v>4.3026813216610255E-2</v>
      </c>
      <c r="V101">
        <f t="shared" si="48"/>
        <v>-1.2557711697534968</v>
      </c>
      <c r="W101">
        <f t="shared" si="49"/>
        <v>88.952388657881897</v>
      </c>
      <c r="X101" s="37">
        <f t="shared" si="50"/>
        <v>0.47714984109010666</v>
      </c>
      <c r="Y101" s="37">
        <f t="shared" si="51"/>
        <v>0.23005987259599026</v>
      </c>
      <c r="Z101" s="37">
        <f t="shared" si="52"/>
        <v>0.72423980958422307</v>
      </c>
      <c r="AA101">
        <f t="shared" si="53"/>
        <v>711.61910926305518</v>
      </c>
      <c r="AB101">
        <f t="shared" si="54"/>
        <v>752.90422883024644</v>
      </c>
      <c r="AC101">
        <f t="shared" si="55"/>
        <v>8.2260572075616096</v>
      </c>
      <c r="AD101">
        <f t="shared" si="30"/>
        <v>22.806271953602639</v>
      </c>
      <c r="AE101">
        <f t="shared" si="56"/>
        <v>67.193728046397354</v>
      </c>
      <c r="AF101">
        <f t="shared" si="57"/>
        <v>6.7847978022706505E-3</v>
      </c>
      <c r="AG101">
        <f t="shared" si="58"/>
        <v>67.200512844199622</v>
      </c>
      <c r="AH101">
        <f t="shared" si="31"/>
        <v>338.5653119163976</v>
      </c>
    </row>
    <row r="102" spans="4:34" x14ac:dyDescent="0.35">
      <c r="D102" s="36">
        <f t="shared" si="59"/>
        <v>44297</v>
      </c>
      <c r="E102" s="37">
        <f t="shared" si="32"/>
        <v>0.5</v>
      </c>
      <c r="F102" s="33">
        <f t="shared" si="33"/>
        <v>2459315.9166666665</v>
      </c>
      <c r="G102" s="38">
        <f t="shared" si="34"/>
        <v>0.21275610312570872</v>
      </c>
      <c r="I102">
        <f t="shared" si="35"/>
        <v>19.849972280779184</v>
      </c>
      <c r="J102">
        <f t="shared" si="36"/>
        <v>8016.54675896956</v>
      </c>
      <c r="K102">
        <f t="shared" si="37"/>
        <v>1.6699684636597205E-2</v>
      </c>
      <c r="L102">
        <f t="shared" si="38"/>
        <v>1.8963018004340191</v>
      </c>
      <c r="M102">
        <f t="shared" si="39"/>
        <v>21.746274081213205</v>
      </c>
      <c r="N102">
        <f t="shared" si="40"/>
        <v>8018.4430607699942</v>
      </c>
      <c r="O102">
        <f t="shared" si="41"/>
        <v>1.0021794379979412</v>
      </c>
      <c r="P102">
        <f t="shared" si="42"/>
        <v>21.735999958212822</v>
      </c>
      <c r="Q102">
        <f t="shared" si="43"/>
        <v>23.436524392718255</v>
      </c>
      <c r="R102">
        <f t="shared" si="44"/>
        <v>23.437249725565113</v>
      </c>
      <c r="S102">
        <f t="shared" si="45"/>
        <v>20.091712904664274</v>
      </c>
      <c r="T102">
        <f t="shared" si="46"/>
        <v>8.4703101350363212</v>
      </c>
      <c r="U102">
        <f t="shared" si="47"/>
        <v>4.3026820441467349E-2</v>
      </c>
      <c r="V102">
        <f t="shared" si="48"/>
        <v>-0.99268467317391784</v>
      </c>
      <c r="W102">
        <f t="shared" si="49"/>
        <v>88.865178548134978</v>
      </c>
      <c r="X102" s="37">
        <f t="shared" si="50"/>
        <v>0.47696714213414859</v>
      </c>
      <c r="Y102" s="37">
        <f t="shared" si="51"/>
        <v>0.23011942394488474</v>
      </c>
      <c r="Z102" s="37">
        <f t="shared" si="52"/>
        <v>0.72381486032341247</v>
      </c>
      <c r="AA102">
        <f t="shared" si="53"/>
        <v>710.92142838507982</v>
      </c>
      <c r="AB102">
        <f t="shared" si="54"/>
        <v>753.16731532682604</v>
      </c>
      <c r="AC102">
        <f t="shared" si="55"/>
        <v>8.2918288317065105</v>
      </c>
      <c r="AD102">
        <f t="shared" si="30"/>
        <v>23.17288874323598</v>
      </c>
      <c r="AE102">
        <f t="shared" si="56"/>
        <v>66.827111256764027</v>
      </c>
      <c r="AF102">
        <f t="shared" si="57"/>
        <v>6.9065744131421641E-3</v>
      </c>
      <c r="AG102">
        <f t="shared" si="58"/>
        <v>66.834017831177164</v>
      </c>
      <c r="AH102">
        <f t="shared" si="31"/>
        <v>338.74685334102958</v>
      </c>
    </row>
    <row r="103" spans="4:34" x14ac:dyDescent="0.35">
      <c r="D103" s="36">
        <f t="shared" si="59"/>
        <v>44298</v>
      </c>
      <c r="E103" s="37">
        <f t="shared" si="32"/>
        <v>0.5</v>
      </c>
      <c r="F103" s="33">
        <f t="shared" si="33"/>
        <v>2459316.9166666665</v>
      </c>
      <c r="G103" s="38">
        <f t="shared" si="34"/>
        <v>0.21278348163358005</v>
      </c>
      <c r="I103">
        <f t="shared" si="35"/>
        <v>20.835619644475628</v>
      </c>
      <c r="J103">
        <f t="shared" si="36"/>
        <v>8017.5323592494942</v>
      </c>
      <c r="K103">
        <f t="shared" si="37"/>
        <v>1.6699683484210734E-2</v>
      </c>
      <c r="L103">
        <f t="shared" si="38"/>
        <v>1.8916065021185535</v>
      </c>
      <c r="M103">
        <f t="shared" si="39"/>
        <v>22.72722614659418</v>
      </c>
      <c r="N103">
        <f t="shared" si="40"/>
        <v>8019.4239657516127</v>
      </c>
      <c r="O103">
        <f t="shared" si="41"/>
        <v>1.0024632567796978</v>
      </c>
      <c r="P103">
        <f t="shared" si="42"/>
        <v>22.716953277249072</v>
      </c>
      <c r="Q103">
        <f t="shared" si="43"/>
        <v>23.436524036683537</v>
      </c>
      <c r="R103">
        <f t="shared" si="44"/>
        <v>23.437251638262016</v>
      </c>
      <c r="S103">
        <f t="shared" si="45"/>
        <v>21.012581657619094</v>
      </c>
      <c r="T103">
        <f t="shared" si="46"/>
        <v>8.8356429531137799</v>
      </c>
      <c r="U103">
        <f t="shared" si="47"/>
        <v>4.3026827663985544E-2</v>
      </c>
      <c r="V103">
        <f t="shared" si="48"/>
        <v>-0.73452596135616322</v>
      </c>
      <c r="W103">
        <f t="shared" si="49"/>
        <v>88.778395928685711</v>
      </c>
      <c r="X103" s="37">
        <f t="shared" si="50"/>
        <v>0.47678786525094186</v>
      </c>
      <c r="Y103" s="37">
        <f t="shared" si="51"/>
        <v>0.23018120989348154</v>
      </c>
      <c r="Z103" s="37">
        <f t="shared" si="52"/>
        <v>0.72339452060840204</v>
      </c>
      <c r="AA103">
        <f t="shared" si="53"/>
        <v>710.22716742948569</v>
      </c>
      <c r="AB103">
        <f t="shared" si="54"/>
        <v>753.42547403864376</v>
      </c>
      <c r="AC103">
        <f t="shared" si="55"/>
        <v>8.356368509660939</v>
      </c>
      <c r="AD103">
        <f t="shared" si="30"/>
        <v>23.537034471247736</v>
      </c>
      <c r="AE103">
        <f t="shared" si="56"/>
        <v>66.462965528752264</v>
      </c>
      <c r="AF103">
        <f t="shared" si="57"/>
        <v>7.0281895135297402E-3</v>
      </c>
      <c r="AG103">
        <f t="shared" si="58"/>
        <v>66.469993718265798</v>
      </c>
      <c r="AH103">
        <f t="shared" si="31"/>
        <v>338.92410199542894</v>
      </c>
    </row>
    <row r="104" spans="4:34" x14ac:dyDescent="0.35">
      <c r="D104" s="36">
        <f t="shared" si="59"/>
        <v>44299</v>
      </c>
      <c r="E104" s="37">
        <f t="shared" si="32"/>
        <v>0.5</v>
      </c>
      <c r="F104" s="33">
        <f t="shared" si="33"/>
        <v>2459317.9166666665</v>
      </c>
      <c r="G104" s="38">
        <f t="shared" si="34"/>
        <v>0.21281086014145137</v>
      </c>
      <c r="I104">
        <f t="shared" si="35"/>
        <v>21.821267008172981</v>
      </c>
      <c r="J104">
        <f t="shared" si="36"/>
        <v>8018.5179595294276</v>
      </c>
      <c r="K104">
        <f t="shared" si="37"/>
        <v>1.6699682331824072E-2</v>
      </c>
      <c r="L104">
        <f t="shared" si="38"/>
        <v>1.8863567162019266</v>
      </c>
      <c r="M104">
        <f t="shared" si="39"/>
        <v>23.707623724374908</v>
      </c>
      <c r="N104">
        <f t="shared" si="40"/>
        <v>8020.4043162456292</v>
      </c>
      <c r="O104">
        <f t="shared" si="41"/>
        <v>1.0027462704014261</v>
      </c>
      <c r="P104">
        <f t="shared" si="42"/>
        <v>23.69735211259966</v>
      </c>
      <c r="Q104">
        <f t="shared" si="43"/>
        <v>23.436523680648822</v>
      </c>
      <c r="R104">
        <f t="shared" si="44"/>
        <v>23.43725355033742</v>
      </c>
      <c r="S104">
        <f t="shared" si="45"/>
        <v>21.93474988798129</v>
      </c>
      <c r="T104">
        <f t="shared" si="46"/>
        <v>9.1985204789509716</v>
      </c>
      <c r="U104">
        <f t="shared" si="47"/>
        <v>4.3026834884157573E-2</v>
      </c>
      <c r="V104">
        <f t="shared" si="48"/>
        <v>-0.48156268817918979</v>
      </c>
      <c r="W104">
        <f t="shared" si="49"/>
        <v>88.692058202675383</v>
      </c>
      <c r="X104" s="37">
        <f t="shared" si="50"/>
        <v>0.47661219631123558</v>
      </c>
      <c r="Y104" s="37">
        <f t="shared" si="51"/>
        <v>0.23024536797047063</v>
      </c>
      <c r="Z104" s="37">
        <f t="shared" si="52"/>
        <v>0.72297902465200059</v>
      </c>
      <c r="AA104">
        <f t="shared" si="53"/>
        <v>709.53646562140307</v>
      </c>
      <c r="AB104">
        <f t="shared" si="54"/>
        <v>753.67843731182074</v>
      </c>
      <c r="AC104">
        <f t="shared" si="55"/>
        <v>8.419609327955186</v>
      </c>
      <c r="AD104">
        <f t="shared" si="30"/>
        <v>23.898591603206434</v>
      </c>
      <c r="AE104">
        <f t="shared" si="56"/>
        <v>66.101408396793573</v>
      </c>
      <c r="AF104">
        <f t="shared" si="57"/>
        <v>7.1496052170624581E-3</v>
      </c>
      <c r="AG104">
        <f t="shared" si="58"/>
        <v>66.108558002010639</v>
      </c>
      <c r="AH104">
        <f t="shared" si="31"/>
        <v>339.09738247839738</v>
      </c>
    </row>
    <row r="105" spans="4:34" x14ac:dyDescent="0.35">
      <c r="D105" s="36">
        <f t="shared" si="59"/>
        <v>44300</v>
      </c>
      <c r="E105" s="37">
        <f t="shared" si="32"/>
        <v>0.5</v>
      </c>
      <c r="F105" s="33">
        <f t="shared" si="33"/>
        <v>2459318.9166666665</v>
      </c>
      <c r="G105" s="38">
        <f t="shared" si="34"/>
        <v>0.21283823864932269</v>
      </c>
      <c r="I105">
        <f t="shared" si="35"/>
        <v>22.806914371871244</v>
      </c>
      <c r="J105">
        <f t="shared" si="36"/>
        <v>8019.5035598093618</v>
      </c>
      <c r="K105">
        <f t="shared" si="37"/>
        <v>1.6699681179437223E-2</v>
      </c>
      <c r="L105">
        <f t="shared" si="38"/>
        <v>1.880554567851529</v>
      </c>
      <c r="M105">
        <f t="shared" si="39"/>
        <v>24.687468939722773</v>
      </c>
      <c r="N105">
        <f t="shared" si="40"/>
        <v>8021.3841143772133</v>
      </c>
      <c r="O105">
        <f t="shared" si="41"/>
        <v>1.0030283964871025</v>
      </c>
      <c r="P105">
        <f t="shared" si="42"/>
        <v>24.677198589430894</v>
      </c>
      <c r="Q105">
        <f t="shared" si="43"/>
        <v>23.436523324614104</v>
      </c>
      <c r="R105">
        <f t="shared" si="44"/>
        <v>23.437255461789384</v>
      </c>
      <c r="S105">
        <f t="shared" si="45"/>
        <v>22.858284282638191</v>
      </c>
      <c r="T105">
        <f t="shared" si="46"/>
        <v>9.558848769666616</v>
      </c>
      <c r="U105">
        <f t="shared" si="47"/>
        <v>4.3026842101976083E-2</v>
      </c>
      <c r="V105">
        <f t="shared" si="48"/>
        <v>-0.23405712889050256</v>
      </c>
      <c r="W105">
        <f t="shared" si="49"/>
        <v>88.606183098453485</v>
      </c>
      <c r="X105" s="37">
        <f t="shared" si="50"/>
        <v>0.47644031745061843</v>
      </c>
      <c r="Y105" s="37">
        <f t="shared" si="51"/>
        <v>0.23031203106602544</v>
      </c>
      <c r="Z105" s="37">
        <f t="shared" si="52"/>
        <v>0.72256860383521149</v>
      </c>
      <c r="AA105">
        <f t="shared" si="53"/>
        <v>708.84946478762788</v>
      </c>
      <c r="AB105">
        <f t="shared" si="54"/>
        <v>753.92594287110944</v>
      </c>
      <c r="AC105">
        <f t="shared" si="55"/>
        <v>8.4814857177773604</v>
      </c>
      <c r="AD105">
        <f t="shared" si="30"/>
        <v>24.257444237047451</v>
      </c>
      <c r="AE105">
        <f t="shared" si="56"/>
        <v>65.742555762952549</v>
      </c>
      <c r="AF105">
        <f t="shared" si="57"/>
        <v>7.2707830496997715E-3</v>
      </c>
      <c r="AG105">
        <f t="shared" si="58"/>
        <v>65.749826546002254</v>
      </c>
      <c r="AH105">
        <f t="shared" si="31"/>
        <v>339.26699640815303</v>
      </c>
    </row>
    <row r="106" spans="4:34" x14ac:dyDescent="0.35">
      <c r="D106" s="36">
        <f t="shared" si="59"/>
        <v>44301</v>
      </c>
      <c r="E106" s="37">
        <f t="shared" si="32"/>
        <v>0.5</v>
      </c>
      <c r="F106" s="33">
        <f t="shared" si="33"/>
        <v>2459319.9166666665</v>
      </c>
      <c r="G106" s="38">
        <f t="shared" si="34"/>
        <v>0.21286561715719401</v>
      </c>
      <c r="I106">
        <f t="shared" si="35"/>
        <v>23.792561735569507</v>
      </c>
      <c r="J106">
        <f t="shared" si="36"/>
        <v>8020.4891600892961</v>
      </c>
      <c r="K106">
        <f t="shared" si="37"/>
        <v>1.6699680027050183E-2</v>
      </c>
      <c r="L106">
        <f t="shared" si="38"/>
        <v>1.8742023378889503</v>
      </c>
      <c r="M106">
        <f t="shared" si="39"/>
        <v>25.666764073458456</v>
      </c>
      <c r="N106">
        <f t="shared" si="40"/>
        <v>8022.3633624271852</v>
      </c>
      <c r="O106">
        <f t="shared" si="41"/>
        <v>1.0033095530581557</v>
      </c>
      <c r="P106">
        <f t="shared" si="42"/>
        <v>25.656494988562379</v>
      </c>
      <c r="Q106">
        <f t="shared" si="43"/>
        <v>23.436522968579389</v>
      </c>
      <c r="R106">
        <f t="shared" si="44"/>
        <v>23.437257372615974</v>
      </c>
      <c r="S106">
        <f t="shared" si="45"/>
        <v>23.783250034170596</v>
      </c>
      <c r="T106">
        <f t="shared" si="46"/>
        <v>9.9165341128358264</v>
      </c>
      <c r="U106">
        <f t="shared" si="47"/>
        <v>4.302684931743378E-2</v>
      </c>
      <c r="V106">
        <f t="shared" si="48"/>
        <v>7.7340545269002003E-3</v>
      </c>
      <c r="W106">
        <f t="shared" si="49"/>
        <v>88.520788681158294</v>
      </c>
      <c r="X106" s="37">
        <f t="shared" si="50"/>
        <v>0.47627240690657857</v>
      </c>
      <c r="Y106" s="37">
        <f t="shared" si="51"/>
        <v>0.23038132723669444</v>
      </c>
      <c r="Z106" s="37">
        <f t="shared" si="52"/>
        <v>0.72216348657646279</v>
      </c>
      <c r="AA106">
        <f t="shared" si="53"/>
        <v>708.16630944926635</v>
      </c>
      <c r="AB106">
        <f t="shared" si="54"/>
        <v>754.16773405452682</v>
      </c>
      <c r="AC106">
        <f t="shared" si="55"/>
        <v>8.5419335136317045</v>
      </c>
      <c r="AD106">
        <f t="shared" si="30"/>
        <v>24.613478053931885</v>
      </c>
      <c r="AE106">
        <f t="shared" si="56"/>
        <v>65.386521946068115</v>
      </c>
      <c r="AF106">
        <f t="shared" si="57"/>
        <v>7.3916839157028629E-3</v>
      </c>
      <c r="AG106">
        <f t="shared" si="58"/>
        <v>65.393913629983814</v>
      </c>
      <c r="AH106">
        <f t="shared" si="31"/>
        <v>339.43322406103209</v>
      </c>
    </row>
    <row r="107" spans="4:34" x14ac:dyDescent="0.35">
      <c r="D107" s="36">
        <f t="shared" si="59"/>
        <v>44302</v>
      </c>
      <c r="E107" s="37">
        <f t="shared" si="32"/>
        <v>0.5</v>
      </c>
      <c r="F107" s="33">
        <f t="shared" si="33"/>
        <v>2459320.9166666665</v>
      </c>
      <c r="G107" s="38">
        <f t="shared" si="34"/>
        <v>0.21289299566506534</v>
      </c>
      <c r="I107">
        <f t="shared" si="35"/>
        <v>24.77820909926686</v>
      </c>
      <c r="J107">
        <f t="shared" si="36"/>
        <v>8021.4747603692285</v>
      </c>
      <c r="K107">
        <f t="shared" si="37"/>
        <v>1.6699678874662949E-2</v>
      </c>
      <c r="L107">
        <f t="shared" si="38"/>
        <v>1.8673024614714082</v>
      </c>
      <c r="M107">
        <f t="shared" si="39"/>
        <v>26.645511560738267</v>
      </c>
      <c r="N107">
        <f t="shared" si="40"/>
        <v>8023.3420628307003</v>
      </c>
      <c r="O107">
        <f t="shared" si="41"/>
        <v>1.0035896585556827</v>
      </c>
      <c r="P107">
        <f t="shared" si="42"/>
        <v>26.635243745149349</v>
      </c>
      <c r="Q107">
        <f t="shared" si="43"/>
        <v>23.436522612544675</v>
      </c>
      <c r="R107">
        <f t="shared" si="44"/>
        <v>23.437259282815255</v>
      </c>
      <c r="S107">
        <f t="shared" si="45"/>
        <v>24.709710777265414</v>
      </c>
      <c r="T107">
        <f t="shared" si="46"/>
        <v>10.271483029930023</v>
      </c>
      <c r="U107">
        <f t="shared" si="47"/>
        <v>4.302685653052335E-2</v>
      </c>
      <c r="V107">
        <f t="shared" si="48"/>
        <v>0.2435600555075137</v>
      </c>
      <c r="W107">
        <f t="shared" si="49"/>
        <v>88.435893363443924</v>
      </c>
      <c r="X107" s="37">
        <f t="shared" si="50"/>
        <v>0.47610863885034205</v>
      </c>
      <c r="Y107" s="37">
        <f t="shared" si="51"/>
        <v>0.23045337950744227</v>
      </c>
      <c r="Z107" s="37">
        <f t="shared" si="52"/>
        <v>0.72176389819324183</v>
      </c>
      <c r="AA107">
        <f t="shared" si="53"/>
        <v>707.48714690755139</v>
      </c>
      <c r="AB107">
        <f t="shared" si="54"/>
        <v>754.40356005550746</v>
      </c>
      <c r="AC107">
        <f t="shared" si="55"/>
        <v>8.6008900138768638</v>
      </c>
      <c r="AD107">
        <f t="shared" si="30"/>
        <v>24.96658027658966</v>
      </c>
      <c r="AE107">
        <f t="shared" si="56"/>
        <v>65.033419723410333</v>
      </c>
      <c r="AF107">
        <f t="shared" si="57"/>
        <v>7.5122680673254394E-3</v>
      </c>
      <c r="AG107">
        <f t="shared" si="58"/>
        <v>65.040931991477663</v>
      </c>
      <c r="AH107">
        <f t="shared" si="31"/>
        <v>339.59632586534968</v>
      </c>
    </row>
    <row r="108" spans="4:34" x14ac:dyDescent="0.35">
      <c r="D108" s="36">
        <f t="shared" si="59"/>
        <v>44303</v>
      </c>
      <c r="E108" s="37">
        <f t="shared" si="32"/>
        <v>0.5</v>
      </c>
      <c r="F108" s="33">
        <f t="shared" si="33"/>
        <v>2459321.9166666665</v>
      </c>
      <c r="G108" s="38">
        <f t="shared" si="34"/>
        <v>0.21292037417293666</v>
      </c>
      <c r="I108">
        <f t="shared" si="35"/>
        <v>25.763856462966032</v>
      </c>
      <c r="J108">
        <f t="shared" si="36"/>
        <v>8022.4603606491619</v>
      </c>
      <c r="K108">
        <f t="shared" si="37"/>
        <v>1.6699677722275531E-2</v>
      </c>
      <c r="L108">
        <f t="shared" si="38"/>
        <v>1.8598575267397965</v>
      </c>
      <c r="M108">
        <f t="shared" si="39"/>
        <v>27.623713989705827</v>
      </c>
      <c r="N108">
        <f t="shared" si="40"/>
        <v>8024.3202181759016</v>
      </c>
      <c r="O108">
        <f t="shared" si="41"/>
        <v>1.0038686318623877</v>
      </c>
      <c r="P108">
        <f t="shared" si="42"/>
        <v>27.613447447334334</v>
      </c>
      <c r="Q108">
        <f t="shared" si="43"/>
        <v>23.43652225650996</v>
      </c>
      <c r="R108">
        <f t="shared" si="44"/>
        <v>23.437261192385289</v>
      </c>
      <c r="S108">
        <f t="shared" si="45"/>
        <v>25.637728524392699</v>
      </c>
      <c r="T108">
        <f t="shared" si="46"/>
        <v>10.623602281120428</v>
      </c>
      <c r="U108">
        <f t="shared" si="47"/>
        <v>4.3026863741237487E-2</v>
      </c>
      <c r="V108">
        <f t="shared" si="48"/>
        <v>0.47317617245019822</v>
      </c>
      <c r="W108">
        <f t="shared" si="49"/>
        <v>88.351515915309022</v>
      </c>
      <c r="X108" s="37">
        <f t="shared" si="50"/>
        <v>0.47594918321357632</v>
      </c>
      <c r="Y108" s="37">
        <f t="shared" si="51"/>
        <v>0.23052830567105123</v>
      </c>
      <c r="Z108" s="37">
        <f t="shared" si="52"/>
        <v>0.72137006075610133</v>
      </c>
      <c r="AA108">
        <f t="shared" si="53"/>
        <v>706.81212732247218</v>
      </c>
      <c r="AB108">
        <f t="shared" si="54"/>
        <v>754.63317617245013</v>
      </c>
      <c r="AC108">
        <f t="shared" si="55"/>
        <v>8.6582940431125337</v>
      </c>
      <c r="AD108">
        <f t="shared" si="30"/>
        <v>25.316639634458429</v>
      </c>
      <c r="AE108">
        <f t="shared" si="56"/>
        <v>64.683360365541574</v>
      </c>
      <c r="AF108">
        <f t="shared" si="57"/>
        <v>7.6324950781504856E-3</v>
      </c>
      <c r="AG108">
        <f t="shared" si="58"/>
        <v>64.69099286061973</v>
      </c>
      <c r="AH108">
        <f t="shared" si="31"/>
        <v>339.7565437645236</v>
      </c>
    </row>
    <row r="109" spans="4:34" x14ac:dyDescent="0.35">
      <c r="D109" s="36">
        <f t="shared" si="59"/>
        <v>44304</v>
      </c>
      <c r="E109" s="37">
        <f t="shared" si="32"/>
        <v>0.5</v>
      </c>
      <c r="F109" s="33">
        <f t="shared" si="33"/>
        <v>2459322.9166666665</v>
      </c>
      <c r="G109" s="38">
        <f t="shared" si="34"/>
        <v>0.21294775268080798</v>
      </c>
      <c r="I109">
        <f t="shared" si="35"/>
        <v>26.749503826665205</v>
      </c>
      <c r="J109">
        <f t="shared" si="36"/>
        <v>8023.4459609290934</v>
      </c>
      <c r="K109">
        <f t="shared" si="37"/>
        <v>1.6699676569887918E-2</v>
      </c>
      <c r="L109">
        <f t="shared" si="38"/>
        <v>1.8518702734346657</v>
      </c>
      <c r="M109">
        <f t="shared" si="39"/>
        <v>28.601374100099871</v>
      </c>
      <c r="N109">
        <f t="shared" si="40"/>
        <v>8025.297831202528</v>
      </c>
      <c r="O109">
        <f t="shared" si="41"/>
        <v>1.0041463923242504</v>
      </c>
      <c r="P109">
        <f t="shared" si="42"/>
        <v>28.591108834854982</v>
      </c>
      <c r="Q109">
        <f t="shared" si="43"/>
        <v>23.436521900475245</v>
      </c>
      <c r="R109">
        <f t="shared" si="44"/>
        <v>23.437263101324138</v>
      </c>
      <c r="S109">
        <f t="shared" si="45"/>
        <v>26.56736360076497</v>
      </c>
      <c r="T109">
        <f t="shared" si="46"/>
        <v>10.972798871491721</v>
      </c>
      <c r="U109">
        <f t="shared" si="47"/>
        <v>4.302687094956887E-2</v>
      </c>
      <c r="V109">
        <f t="shared" si="48"/>
        <v>0.69634406544530636</v>
      </c>
      <c r="W109">
        <f t="shared" si="49"/>
        <v>88.267675472982674</v>
      </c>
      <c r="X109" s="37">
        <f t="shared" si="50"/>
        <v>0.47579420551010748</v>
      </c>
      <c r="Y109" s="37">
        <f t="shared" si="51"/>
        <v>0.23060621808515561</v>
      </c>
      <c r="Z109" s="37">
        <f t="shared" si="52"/>
        <v>0.72098219293505927</v>
      </c>
      <c r="AA109">
        <f t="shared" si="53"/>
        <v>706.14140378386139</v>
      </c>
      <c r="AB109">
        <f t="shared" si="54"/>
        <v>754.85634406544523</v>
      </c>
      <c r="AC109">
        <f t="shared" si="55"/>
        <v>8.714086016361307</v>
      </c>
      <c r="AD109">
        <f t="shared" si="30"/>
        <v>25.663546334993814</v>
      </c>
      <c r="AE109">
        <f t="shared" si="56"/>
        <v>64.336453665006189</v>
      </c>
      <c r="AF109">
        <f t="shared" si="57"/>
        <v>7.7523238200193478E-3</v>
      </c>
      <c r="AG109">
        <f t="shared" si="58"/>
        <v>64.344205988826204</v>
      </c>
      <c r="AH109">
        <f t="shared" si="31"/>
        <v>339.9141024620854</v>
      </c>
    </row>
    <row r="110" spans="4:34" x14ac:dyDescent="0.35">
      <c r="D110" s="36">
        <f t="shared" si="59"/>
        <v>44305</v>
      </c>
      <c r="E110" s="37">
        <f t="shared" si="32"/>
        <v>0.5</v>
      </c>
      <c r="F110" s="33">
        <f t="shared" si="33"/>
        <v>2459323.9166666665</v>
      </c>
      <c r="G110" s="38">
        <f t="shared" si="34"/>
        <v>0.21297513118867931</v>
      </c>
      <c r="I110">
        <f t="shared" si="35"/>
        <v>27.735151190365286</v>
      </c>
      <c r="J110">
        <f t="shared" si="36"/>
        <v>8024.4315612090268</v>
      </c>
      <c r="K110">
        <f t="shared" si="37"/>
        <v>1.6699675417500118E-2</v>
      </c>
      <c r="L110">
        <f t="shared" si="38"/>
        <v>1.8433435914808711</v>
      </c>
      <c r="M110">
        <f t="shared" si="39"/>
        <v>29.578494781846157</v>
      </c>
      <c r="N110">
        <f t="shared" si="40"/>
        <v>8026.274904800508</v>
      </c>
      <c r="O110">
        <f t="shared" si="41"/>
        <v>1.0044228597719151</v>
      </c>
      <c r="P110">
        <f t="shared" si="42"/>
        <v>29.568230797635962</v>
      </c>
      <c r="Q110">
        <f t="shared" si="43"/>
        <v>23.436521544440531</v>
      </c>
      <c r="R110">
        <f t="shared" si="44"/>
        <v>23.437265009629868</v>
      </c>
      <c r="S110">
        <f t="shared" si="45"/>
        <v>27.498674578644977</v>
      </c>
      <c r="T110">
        <f t="shared" si="46"/>
        <v>11.318980058725565</v>
      </c>
      <c r="U110">
        <f t="shared" si="47"/>
        <v>4.3026878155510172E-2</v>
      </c>
      <c r="V110">
        <f t="shared" si="48"/>
        <v>0.9128320198961708</v>
      </c>
      <c r="W110">
        <f t="shared" si="49"/>
        <v>88.18439154681792</v>
      </c>
      <c r="X110" s="37">
        <f t="shared" si="50"/>
        <v>0.47564386665284986</v>
      </c>
      <c r="Y110" s="37">
        <f t="shared" si="51"/>
        <v>0.23068722346724455</v>
      </c>
      <c r="Z110" s="37">
        <f t="shared" si="52"/>
        <v>0.72060050983845525</v>
      </c>
      <c r="AA110">
        <f t="shared" si="53"/>
        <v>705.47513237454336</v>
      </c>
      <c r="AB110">
        <f t="shared" si="54"/>
        <v>755.07283201989617</v>
      </c>
      <c r="AC110">
        <f t="shared" si="55"/>
        <v>8.7682080049740421</v>
      </c>
      <c r="AD110">
        <f t="shared" si="30"/>
        <v>26.00719204060416</v>
      </c>
      <c r="AE110">
        <f t="shared" si="56"/>
        <v>63.99280795939584</v>
      </c>
      <c r="AF110">
        <f t="shared" si="57"/>
        <v>7.8717124435237189E-3</v>
      </c>
      <c r="AG110">
        <f t="shared" si="58"/>
        <v>64.000679671839364</v>
      </c>
      <c r="AH110">
        <f t="shared" si="31"/>
        <v>340.0692105598996</v>
      </c>
    </row>
    <row r="111" spans="4:34" x14ac:dyDescent="0.35">
      <c r="D111" s="36">
        <f t="shared" si="59"/>
        <v>44306</v>
      </c>
      <c r="E111" s="37">
        <f t="shared" si="32"/>
        <v>0.5</v>
      </c>
      <c r="F111" s="33">
        <f t="shared" si="33"/>
        <v>2459324.9166666665</v>
      </c>
      <c r="G111" s="38">
        <f t="shared" si="34"/>
        <v>0.21300250969655063</v>
      </c>
      <c r="I111">
        <f t="shared" si="35"/>
        <v>28.720798554066278</v>
      </c>
      <c r="J111">
        <f t="shared" si="36"/>
        <v>8025.4171614889601</v>
      </c>
      <c r="K111">
        <f t="shared" si="37"/>
        <v>1.6699674265112128E-2</v>
      </c>
      <c r="L111">
        <f t="shared" si="38"/>
        <v>1.8342805195421623</v>
      </c>
      <c r="M111">
        <f t="shared" si="39"/>
        <v>30.555079073608439</v>
      </c>
      <c r="N111">
        <f t="shared" si="40"/>
        <v>8027.2514420085026</v>
      </c>
      <c r="O111">
        <f t="shared" si="41"/>
        <v>1.0046979545417964</v>
      </c>
      <c r="P111">
        <f t="shared" si="42"/>
        <v>30.544816374339934</v>
      </c>
      <c r="Q111">
        <f t="shared" si="43"/>
        <v>23.436521188405816</v>
      </c>
      <c r="R111">
        <f t="shared" si="44"/>
        <v>23.437266917300551</v>
      </c>
      <c r="S111">
        <f t="shared" si="45"/>
        <v>28.431718211028663</v>
      </c>
      <c r="T111">
        <f t="shared" si="46"/>
        <v>11.662053362293223</v>
      </c>
      <c r="U111">
        <f t="shared" si="47"/>
        <v>4.3026885359054148E-2</v>
      </c>
      <c r="V111">
        <f t="shared" si="48"/>
        <v>1.1224152166535621</v>
      </c>
      <c r="W111">
        <f t="shared" si="49"/>
        <v>88.101684028146821</v>
      </c>
      <c r="X111" s="37">
        <f t="shared" si="50"/>
        <v>0.47549832276621284</v>
      </c>
      <c r="Y111" s="37">
        <f t="shared" si="51"/>
        <v>0.23077142268802725</v>
      </c>
      <c r="Z111" s="37">
        <f t="shared" si="52"/>
        <v>0.72022522284439849</v>
      </c>
      <c r="AA111">
        <f t="shared" si="53"/>
        <v>704.81347222517456</v>
      </c>
      <c r="AB111">
        <f t="shared" si="54"/>
        <v>755.28241521665348</v>
      </c>
      <c r="AC111">
        <f t="shared" si="55"/>
        <v>8.820603804163369</v>
      </c>
      <c r="AD111">
        <f t="shared" si="30"/>
        <v>26.347469850698033</v>
      </c>
      <c r="AE111">
        <f t="shared" si="56"/>
        <v>63.652530149301967</v>
      </c>
      <c r="AF111">
        <f t="shared" si="57"/>
        <v>7.9906183620406437E-3</v>
      </c>
      <c r="AG111">
        <f t="shared" si="58"/>
        <v>63.660520767664011</v>
      </c>
      <c r="AH111">
        <f t="shared" si="31"/>
        <v>340.22206159973786</v>
      </c>
    </row>
    <row r="112" spans="4:34" x14ac:dyDescent="0.35">
      <c r="D112" s="36">
        <f t="shared" si="59"/>
        <v>44307</v>
      </c>
      <c r="E112" s="37">
        <f t="shared" si="32"/>
        <v>0.5</v>
      </c>
      <c r="F112" s="33">
        <f t="shared" si="33"/>
        <v>2459325.9166666665</v>
      </c>
      <c r="G112" s="38">
        <f t="shared" si="34"/>
        <v>0.21302988820442195</v>
      </c>
      <c r="I112">
        <f t="shared" si="35"/>
        <v>29.706445917767269</v>
      </c>
      <c r="J112">
        <f t="shared" si="36"/>
        <v>8026.4027617688907</v>
      </c>
      <c r="K112">
        <f t="shared" si="37"/>
        <v>1.6699673112723946E-2</v>
      </c>
      <c r="L112">
        <f t="shared" si="38"/>
        <v>1.8246842435466948</v>
      </c>
      <c r="M112">
        <f t="shared" si="39"/>
        <v>31.531130161313964</v>
      </c>
      <c r="N112">
        <f t="shared" si="40"/>
        <v>8028.2274460124372</v>
      </c>
      <c r="O112">
        <f t="shared" si="41"/>
        <v>1.0049715974969027</v>
      </c>
      <c r="P112">
        <f t="shared" si="42"/>
        <v>31.520868750893051</v>
      </c>
      <c r="Q112">
        <f t="shared" si="43"/>
        <v>23.436520832371102</v>
      </c>
      <c r="R112">
        <f t="shared" si="44"/>
        <v>23.437268824334247</v>
      </c>
      <c r="S112">
        <f t="shared" si="45"/>
        <v>29.3665493647785</v>
      </c>
      <c r="T112">
        <f t="shared" si="46"/>
        <v>12.001926574208854</v>
      </c>
      <c r="U112">
        <f t="shared" si="47"/>
        <v>4.3026892560193444E-2</v>
      </c>
      <c r="V112">
        <f t="shared" si="48"/>
        <v>1.3248760082097735</v>
      </c>
      <c r="W112">
        <f t="shared" si="49"/>
        <v>88.019573195046377</v>
      </c>
      <c r="X112" s="37">
        <f t="shared" si="50"/>
        <v>0.47535772499429879</v>
      </c>
      <c r="Y112" s="37">
        <f t="shared" si="51"/>
        <v>0.23085891056361441</v>
      </c>
      <c r="Z112" s="37">
        <f t="shared" si="52"/>
        <v>0.71985653942498307</v>
      </c>
      <c r="AA112">
        <f t="shared" si="53"/>
        <v>704.15658556037101</v>
      </c>
      <c r="AB112">
        <f t="shared" si="54"/>
        <v>755.48487600820977</v>
      </c>
      <c r="AC112">
        <f t="shared" si="55"/>
        <v>8.8712190020524417</v>
      </c>
      <c r="AD112">
        <f t="shared" si="30"/>
        <v>26.684274288395038</v>
      </c>
      <c r="AE112">
        <f t="shared" si="56"/>
        <v>63.315725711604962</v>
      </c>
      <c r="AF112">
        <f t="shared" si="57"/>
        <v>8.1089982393095523E-3</v>
      </c>
      <c r="AG112">
        <f t="shared" si="58"/>
        <v>63.32383470984427</v>
      </c>
      <c r="AH112">
        <f t="shared" si="31"/>
        <v>340.37283501732941</v>
      </c>
    </row>
    <row r="113" spans="4:34" x14ac:dyDescent="0.35">
      <c r="D113" s="36">
        <f t="shared" si="59"/>
        <v>44308</v>
      </c>
      <c r="E113" s="37">
        <f t="shared" si="32"/>
        <v>0.5</v>
      </c>
      <c r="F113" s="33">
        <f t="shared" si="33"/>
        <v>2459326.9166666665</v>
      </c>
      <c r="G113" s="38">
        <f t="shared" si="34"/>
        <v>0.21305726671229328</v>
      </c>
      <c r="I113">
        <f t="shared" si="35"/>
        <v>30.69209328146917</v>
      </c>
      <c r="J113">
        <f t="shared" si="36"/>
        <v>8027.3883620488232</v>
      </c>
      <c r="K113">
        <f t="shared" si="37"/>
        <v>1.6699671960335574E-2</v>
      </c>
      <c r="L113">
        <f t="shared" si="38"/>
        <v>1.8145580951844205</v>
      </c>
      <c r="M113">
        <f t="shared" si="39"/>
        <v>32.506651376653593</v>
      </c>
      <c r="N113">
        <f t="shared" si="40"/>
        <v>8029.2029201440073</v>
      </c>
      <c r="O113">
        <f t="shared" si="41"/>
        <v>1.0052437100473788</v>
      </c>
      <c r="P113">
        <f t="shared" si="42"/>
        <v>32.496391258985064</v>
      </c>
      <c r="Q113">
        <f t="shared" si="43"/>
        <v>23.436520476336387</v>
      </c>
      <c r="R113">
        <f t="shared" si="44"/>
        <v>23.437270730729026</v>
      </c>
      <c r="S113">
        <f t="shared" si="45"/>
        <v>30.303220953279183</v>
      </c>
      <c r="T113">
        <f t="shared" si="46"/>
        <v>12.338507771387729</v>
      </c>
      <c r="U113">
        <f t="shared" si="47"/>
        <v>4.302689975892076E-2</v>
      </c>
      <c r="V113">
        <f t="shared" si="48"/>
        <v>1.5200042004162653</v>
      </c>
      <c r="W113">
        <f t="shared" si="49"/>
        <v>87.938079716965277</v>
      </c>
      <c r="X113" s="37">
        <f t="shared" si="50"/>
        <v>0.47522221930526654</v>
      </c>
      <c r="Y113" s="37">
        <f t="shared" si="51"/>
        <v>0.23094977564702965</v>
      </c>
      <c r="Z113" s="37">
        <f t="shared" si="52"/>
        <v>0.71949466296350351</v>
      </c>
      <c r="AA113">
        <f t="shared" si="53"/>
        <v>703.50463773572221</v>
      </c>
      <c r="AB113">
        <f t="shared" si="54"/>
        <v>755.68000420041619</v>
      </c>
      <c r="AC113">
        <f t="shared" si="55"/>
        <v>8.9200010501040481</v>
      </c>
      <c r="AD113">
        <f t="shared" si="30"/>
        <v>27.017501291486159</v>
      </c>
      <c r="AE113">
        <f t="shared" si="56"/>
        <v>62.982498708513845</v>
      </c>
      <c r="AF113">
        <f t="shared" si="57"/>
        <v>8.2268079805595615E-3</v>
      </c>
      <c r="AG113">
        <f t="shared" si="58"/>
        <v>62.990725516494408</v>
      </c>
      <c r="AH113">
        <f t="shared" si="31"/>
        <v>340.52169701709101</v>
      </c>
    </row>
    <row r="114" spans="4:34" x14ac:dyDescent="0.35">
      <c r="D114" s="36">
        <f t="shared" si="59"/>
        <v>44309</v>
      </c>
      <c r="E114" s="37">
        <f t="shared" si="32"/>
        <v>0.5</v>
      </c>
      <c r="F114" s="33">
        <f t="shared" si="33"/>
        <v>2459327.9166666665</v>
      </c>
      <c r="G114" s="38">
        <f t="shared" si="34"/>
        <v>0.2130846452201646</v>
      </c>
      <c r="I114">
        <f t="shared" si="35"/>
        <v>31.67774064517107</v>
      </c>
      <c r="J114">
        <f t="shared" si="36"/>
        <v>8028.3739623287556</v>
      </c>
      <c r="K114">
        <f t="shared" si="37"/>
        <v>1.6699670807947015E-2</v>
      </c>
      <c r="L114">
        <f t="shared" si="38"/>
        <v>1.8039055503774974</v>
      </c>
      <c r="M114">
        <f t="shared" si="39"/>
        <v>33.481646195548571</v>
      </c>
      <c r="N114">
        <f t="shared" si="40"/>
        <v>8030.1778678791334</v>
      </c>
      <c r="O114">
        <f t="shared" si="41"/>
        <v>1.0055142141707483</v>
      </c>
      <c r="P114">
        <f t="shared" si="42"/>
        <v>33.471387374536121</v>
      </c>
      <c r="Q114">
        <f t="shared" si="43"/>
        <v>23.436520120301672</v>
      </c>
      <c r="R114">
        <f t="shared" si="44"/>
        <v>23.437272636482952</v>
      </c>
      <c r="S114">
        <f t="shared" si="45"/>
        <v>31.241783868690554</v>
      </c>
      <c r="T114">
        <f t="shared" si="46"/>
        <v>12.671705329648335</v>
      </c>
      <c r="U114">
        <f t="shared" si="47"/>
        <v>4.3026906955228844E-2</v>
      </c>
      <c r="V114">
        <f t="shared" si="48"/>
        <v>1.7075973391086825</v>
      </c>
      <c r="W114">
        <f t="shared" si="49"/>
        <v>87.857224658160831</v>
      </c>
      <c r="X114" s="37">
        <f t="shared" si="50"/>
        <v>0.47509194629228563</v>
      </c>
      <c r="Y114" s="37">
        <f t="shared" si="51"/>
        <v>0.23104410001961667</v>
      </c>
      <c r="Z114" s="37">
        <f t="shared" si="52"/>
        <v>0.71913979256495453</v>
      </c>
      <c r="AA114">
        <f t="shared" si="53"/>
        <v>702.85779726528665</v>
      </c>
      <c r="AB114">
        <f t="shared" si="54"/>
        <v>755.86759733910867</v>
      </c>
      <c r="AC114">
        <f t="shared" si="55"/>
        <v>8.9668993347771675</v>
      </c>
      <c r="AD114">
        <f t="shared" si="30"/>
        <v>27.34704820726429</v>
      </c>
      <c r="AE114">
        <f t="shared" si="56"/>
        <v>62.652951792735706</v>
      </c>
      <c r="AF114">
        <f t="shared" si="57"/>
        <v>8.3440027272039009E-3</v>
      </c>
      <c r="AG114">
        <f t="shared" si="58"/>
        <v>62.661295795462912</v>
      </c>
      <c r="AH114">
        <f t="shared" si="31"/>
        <v>340.66880137491682</v>
      </c>
    </row>
    <row r="115" spans="4:34" x14ac:dyDescent="0.35">
      <c r="D115" s="36">
        <f t="shared" si="59"/>
        <v>44310</v>
      </c>
      <c r="E115" s="37">
        <f t="shared" si="32"/>
        <v>0.5</v>
      </c>
      <c r="F115" s="33">
        <f t="shared" si="33"/>
        <v>2459328.9166666665</v>
      </c>
      <c r="G115" s="38">
        <f t="shared" si="34"/>
        <v>0.21311202372803589</v>
      </c>
      <c r="I115">
        <f t="shared" si="35"/>
        <v>32.663388008872062</v>
      </c>
      <c r="J115">
        <f t="shared" si="36"/>
        <v>8029.3595626086853</v>
      </c>
      <c r="K115">
        <f t="shared" si="37"/>
        <v>1.6699669655558264E-2</v>
      </c>
      <c r="L115">
        <f t="shared" si="38"/>
        <v>1.792730227724695</v>
      </c>
      <c r="M115">
        <f t="shared" si="39"/>
        <v>34.456118236596758</v>
      </c>
      <c r="N115">
        <f t="shared" si="40"/>
        <v>8031.1522928364102</v>
      </c>
      <c r="O115">
        <f t="shared" si="41"/>
        <v>1.0057830324318768</v>
      </c>
      <c r="P115">
        <f t="shared" si="42"/>
        <v>34.445860716142974</v>
      </c>
      <c r="Q115">
        <f t="shared" si="43"/>
        <v>23.436519764266961</v>
      </c>
      <c r="R115">
        <f t="shared" si="44"/>
        <v>23.4372745415941</v>
      </c>
      <c r="S115">
        <f t="shared" si="45"/>
        <v>32.182286913904449</v>
      </c>
      <c r="T115">
        <f t="shared" si="46"/>
        <v>13.001427939402122</v>
      </c>
      <c r="U115">
        <f t="shared" si="47"/>
        <v>4.3026914149110355E-2</v>
      </c>
      <c r="V115">
        <f t="shared" si="48"/>
        <v>1.8874610009520434</v>
      </c>
      <c r="W115">
        <f t="shared" si="49"/>
        <v>87.777029479894026</v>
      </c>
      <c r="X115" s="37">
        <f t="shared" si="50"/>
        <v>0.47496704097156112</v>
      </c>
      <c r="Y115" s="37">
        <f t="shared" si="51"/>
        <v>0.23114195908296659</v>
      </c>
      <c r="Z115" s="37">
        <f t="shared" si="52"/>
        <v>0.71879212286015559</v>
      </c>
      <c r="AA115">
        <f t="shared" si="53"/>
        <v>702.2162358391522</v>
      </c>
      <c r="AB115">
        <f t="shared" si="54"/>
        <v>756.04746100095201</v>
      </c>
      <c r="AC115">
        <f t="shared" si="55"/>
        <v>9.011865250238003</v>
      </c>
      <c r="AD115">
        <f t="shared" si="30"/>
        <v>27.672813790884195</v>
      </c>
      <c r="AE115">
        <f t="shared" si="56"/>
        <v>62.327186209115808</v>
      </c>
      <c r="AF115">
        <f t="shared" si="57"/>
        <v>8.4605368551277475E-3</v>
      </c>
      <c r="AG115">
        <f t="shared" si="58"/>
        <v>62.335646745970934</v>
      </c>
      <c r="AH115">
        <f t="shared" si="31"/>
        <v>340.81429017568973</v>
      </c>
    </row>
    <row r="116" spans="4:34" x14ac:dyDescent="0.35">
      <c r="D116" s="36">
        <f t="shared" si="59"/>
        <v>44311</v>
      </c>
      <c r="E116" s="37">
        <f t="shared" si="32"/>
        <v>0.5</v>
      </c>
      <c r="F116" s="33">
        <f t="shared" si="33"/>
        <v>2459329.9166666665</v>
      </c>
      <c r="G116" s="38">
        <f t="shared" si="34"/>
        <v>0.21313940223590722</v>
      </c>
      <c r="I116">
        <f t="shared" si="35"/>
        <v>33.649035372574872</v>
      </c>
      <c r="J116">
        <f t="shared" si="36"/>
        <v>8030.3451628886169</v>
      </c>
      <c r="K116">
        <f t="shared" si="37"/>
        <v>1.6699668503169323E-2</v>
      </c>
      <c r="L116">
        <f t="shared" si="38"/>
        <v>1.781035886920461</v>
      </c>
      <c r="M116">
        <f t="shared" si="39"/>
        <v>35.430071259495335</v>
      </c>
      <c r="N116">
        <f t="shared" si="40"/>
        <v>8032.126198775537</v>
      </c>
      <c r="O116">
        <f t="shared" si="41"/>
        <v>1.0060500880026402</v>
      </c>
      <c r="P116">
        <f t="shared" si="42"/>
        <v>35.419815043501693</v>
      </c>
      <c r="Q116">
        <f t="shared" si="43"/>
        <v>23.436519408232247</v>
      </c>
      <c r="R116">
        <f t="shared" si="44"/>
        <v>23.43727644606053</v>
      </c>
      <c r="S116">
        <f t="shared" si="45"/>
        <v>33.124776734308142</v>
      </c>
      <c r="T116">
        <f t="shared" si="46"/>
        <v>13.327584623066318</v>
      </c>
      <c r="U116">
        <f t="shared" si="47"/>
        <v>4.3026921340558022E-2</v>
      </c>
      <c r="V116">
        <f t="shared" si="48"/>
        <v>2.0594090877446503</v>
      </c>
      <c r="W116">
        <f t="shared" si="49"/>
        <v>87.697516041331184</v>
      </c>
      <c r="X116" s="37">
        <f t="shared" si="50"/>
        <v>0.47484763257795515</v>
      </c>
      <c r="Y116" s="37">
        <f t="shared" si="51"/>
        <v>0.23124342135203521</v>
      </c>
      <c r="Z116" s="37">
        <f t="shared" si="52"/>
        <v>0.71845184380387506</v>
      </c>
      <c r="AA116">
        <f t="shared" si="53"/>
        <v>701.58012833064947</v>
      </c>
      <c r="AB116">
        <f t="shared" si="54"/>
        <v>756.21940908774457</v>
      </c>
      <c r="AC116">
        <f t="shared" si="55"/>
        <v>9.0548522719361415</v>
      </c>
      <c r="AD116">
        <f t="shared" si="30"/>
        <v>27.99469820693534</v>
      </c>
      <c r="AE116">
        <f t="shared" si="56"/>
        <v>62.00530179306466</v>
      </c>
      <c r="AF116">
        <f t="shared" si="57"/>
        <v>8.5763639765999069E-3</v>
      </c>
      <c r="AG116">
        <f t="shared" si="58"/>
        <v>62.013878157041262</v>
      </c>
      <c r="AH116">
        <f t="shared" si="31"/>
        <v>340.95829449151631</v>
      </c>
    </row>
    <row r="117" spans="4:34" x14ac:dyDescent="0.35">
      <c r="D117" s="36">
        <f t="shared" si="59"/>
        <v>44312</v>
      </c>
      <c r="E117" s="37">
        <f t="shared" si="32"/>
        <v>0.5</v>
      </c>
      <c r="F117" s="33">
        <f t="shared" si="33"/>
        <v>2459330.9166666665</v>
      </c>
      <c r="G117" s="38">
        <f t="shared" si="34"/>
        <v>0.21316678074377854</v>
      </c>
      <c r="I117">
        <f t="shared" si="35"/>
        <v>34.634682736278592</v>
      </c>
      <c r="J117">
        <f t="shared" si="36"/>
        <v>8031.3307631685484</v>
      </c>
      <c r="K117">
        <f t="shared" si="37"/>
        <v>1.6699667350780191E-2</v>
      </c>
      <c r="L117">
        <f t="shared" si="38"/>
        <v>1.768826427150229</v>
      </c>
      <c r="M117">
        <f t="shared" si="39"/>
        <v>36.403509163428822</v>
      </c>
      <c r="N117">
        <f t="shared" si="40"/>
        <v>8033.0995895956985</v>
      </c>
      <c r="O117">
        <f t="shared" si="41"/>
        <v>1.0063153046812965</v>
      </c>
      <c r="P117">
        <f t="shared" si="42"/>
        <v>36.393254255795675</v>
      </c>
      <c r="Q117">
        <f t="shared" si="43"/>
        <v>23.436519052197536</v>
      </c>
      <c r="R117">
        <f t="shared" si="44"/>
        <v>23.437278349880319</v>
      </c>
      <c r="S117">
        <f t="shared" si="45"/>
        <v>34.069297749461271</v>
      </c>
      <c r="T117">
        <f t="shared" si="46"/>
        <v>13.650084754229518</v>
      </c>
      <c r="U117">
        <f t="shared" si="47"/>
        <v>4.3026928529564558E-2</v>
      </c>
      <c r="V117">
        <f t="shared" si="48"/>
        <v>2.2232641233454933</v>
      </c>
      <c r="W117">
        <f t="shared" si="49"/>
        <v>87.618706599101387</v>
      </c>
      <c r="X117" s="37">
        <f t="shared" si="50"/>
        <v>0.47473384435878785</v>
      </c>
      <c r="Y117" s="37">
        <f t="shared" si="51"/>
        <v>0.2313485482501729</v>
      </c>
      <c r="Z117" s="37">
        <f t="shared" si="52"/>
        <v>0.71811914046740277</v>
      </c>
      <c r="AA117">
        <f t="shared" si="53"/>
        <v>700.94965279281109</v>
      </c>
      <c r="AB117">
        <f t="shared" si="54"/>
        <v>756.3832641233455</v>
      </c>
      <c r="AC117">
        <f t="shared" si="55"/>
        <v>9.0958160308363745</v>
      </c>
      <c r="AD117">
        <f t="shared" si="30"/>
        <v>28.312603033932277</v>
      </c>
      <c r="AE117">
        <f t="shared" si="56"/>
        <v>61.687396966067723</v>
      </c>
      <c r="AF117">
        <f t="shared" si="57"/>
        <v>8.691436945840892E-3</v>
      </c>
      <c r="AG117">
        <f t="shared" si="58"/>
        <v>61.696088403013562</v>
      </c>
      <c r="AH117">
        <f t="shared" si="31"/>
        <v>341.10093500611276</v>
      </c>
    </row>
    <row r="118" spans="4:34" x14ac:dyDescent="0.35">
      <c r="D118" s="36">
        <f t="shared" si="59"/>
        <v>44313</v>
      </c>
      <c r="E118" s="37">
        <f t="shared" si="32"/>
        <v>0.5</v>
      </c>
      <c r="F118" s="33">
        <f t="shared" si="33"/>
        <v>2459331.9166666665</v>
      </c>
      <c r="G118" s="38">
        <f t="shared" si="34"/>
        <v>0.21319415925164986</v>
      </c>
      <c r="I118">
        <f t="shared" si="35"/>
        <v>35.620330099980492</v>
      </c>
      <c r="J118">
        <f t="shared" si="36"/>
        <v>8032.3163634484781</v>
      </c>
      <c r="K118">
        <f t="shared" si="37"/>
        <v>1.6699666198390872E-2</v>
      </c>
      <c r="L118">
        <f t="shared" si="38"/>
        <v>1.7561058854622955</v>
      </c>
      <c r="M118">
        <f t="shared" si="39"/>
        <v>37.376435985442789</v>
      </c>
      <c r="N118">
        <f t="shared" si="40"/>
        <v>8034.0724693339407</v>
      </c>
      <c r="O118">
        <f t="shared" si="41"/>
        <v>1.0065786069115632</v>
      </c>
      <c r="P118">
        <f t="shared" si="42"/>
        <v>37.366182390069383</v>
      </c>
      <c r="Q118">
        <f t="shared" si="43"/>
        <v>23.436518696162821</v>
      </c>
      <c r="R118">
        <f t="shared" si="44"/>
        <v>23.437280253051529</v>
      </c>
      <c r="S118">
        <f t="shared" si="45"/>
        <v>35.015892084835329</v>
      </c>
      <c r="T118">
        <f t="shared" si="46"/>
        <v>13.968838078607154</v>
      </c>
      <c r="U118">
        <f t="shared" si="47"/>
        <v>4.302693571612265E-2</v>
      </c>
      <c r="V118">
        <f t="shared" si="48"/>
        <v>2.3788575523336273</v>
      </c>
      <c r="W118">
        <f t="shared" si="49"/>
        <v>87.540623805457031</v>
      </c>
      <c r="X118" s="37">
        <f t="shared" si="50"/>
        <v>0.47462579336643496</v>
      </c>
      <c r="Y118" s="37">
        <f t="shared" si="51"/>
        <v>0.23145739390683212</v>
      </c>
      <c r="Z118" s="37">
        <f t="shared" si="52"/>
        <v>0.71779419282603785</v>
      </c>
      <c r="AA118">
        <f t="shared" si="53"/>
        <v>700.32499044365625</v>
      </c>
      <c r="AB118">
        <f t="shared" si="54"/>
        <v>756.53885755233364</v>
      </c>
      <c r="AC118">
        <f t="shared" si="55"/>
        <v>9.1347143880834096</v>
      </c>
      <c r="AD118">
        <f t="shared" si="30"/>
        <v>28.626431271461993</v>
      </c>
      <c r="AE118">
        <f t="shared" si="56"/>
        <v>61.373568728538004</v>
      </c>
      <c r="AF118">
        <f t="shared" si="57"/>
        <v>8.8057078682865896E-3</v>
      </c>
      <c r="AG118">
        <f t="shared" si="58"/>
        <v>61.382374436406288</v>
      </c>
      <c r="AH118">
        <f t="shared" si="31"/>
        <v>341.24232259024632</v>
      </c>
    </row>
    <row r="119" spans="4:34" x14ac:dyDescent="0.35">
      <c r="D119" s="36">
        <f t="shared" si="59"/>
        <v>44314</v>
      </c>
      <c r="E119" s="37">
        <f t="shared" si="32"/>
        <v>0.5</v>
      </c>
      <c r="F119" s="33">
        <f t="shared" si="33"/>
        <v>2459332.9166666665</v>
      </c>
      <c r="G119" s="38">
        <f t="shared" si="34"/>
        <v>0.21322153775952118</v>
      </c>
      <c r="I119">
        <f t="shared" si="35"/>
        <v>36.605977463685122</v>
      </c>
      <c r="J119">
        <f t="shared" si="36"/>
        <v>8033.3019637284087</v>
      </c>
      <c r="K119">
        <f t="shared" si="37"/>
        <v>1.6699665046001361E-2</v>
      </c>
      <c r="L119">
        <f t="shared" si="38"/>
        <v>1.7428784351174458</v>
      </c>
      <c r="M119">
        <f t="shared" si="39"/>
        <v>38.348855898802569</v>
      </c>
      <c r="N119">
        <f t="shared" si="40"/>
        <v>8035.0448421635265</v>
      </c>
      <c r="O119">
        <f t="shared" si="41"/>
        <v>1.0068399198014031</v>
      </c>
      <c r="P119">
        <f t="shared" si="42"/>
        <v>38.338603619587026</v>
      </c>
      <c r="Q119">
        <f t="shared" si="43"/>
        <v>23.43651834012811</v>
      </c>
      <c r="R119">
        <f t="shared" si="44"/>
        <v>23.437282155572241</v>
      </c>
      <c r="S119">
        <f t="shared" si="45"/>
        <v>35.96459950375661</v>
      </c>
      <c r="T119">
        <f t="shared" si="46"/>
        <v>14.283754736812911</v>
      </c>
      <c r="U119">
        <f t="shared" si="47"/>
        <v>4.3026942900225039E-2</v>
      </c>
      <c r="V119">
        <f t="shared" si="48"/>
        <v>2.5260300394393238</v>
      </c>
      <c r="W119">
        <f t="shared" si="49"/>
        <v>87.463290704986946</v>
      </c>
      <c r="X119" s="37">
        <f t="shared" si="50"/>
        <v>0.47452359025038937</v>
      </c>
      <c r="Y119" s="37">
        <f t="shared" si="51"/>
        <v>0.23157000495875898</v>
      </c>
      <c r="Z119" s="37">
        <f t="shared" si="52"/>
        <v>0.71747717554201973</v>
      </c>
      <c r="AA119">
        <f t="shared" si="53"/>
        <v>699.70632563989557</v>
      </c>
      <c r="AB119">
        <f t="shared" si="54"/>
        <v>756.68603003943929</v>
      </c>
      <c r="AC119">
        <f t="shared" si="55"/>
        <v>9.171507509859822</v>
      </c>
      <c r="AD119">
        <f t="shared" si="30"/>
        <v>28.936087349739104</v>
      </c>
      <c r="AE119">
        <f t="shared" si="56"/>
        <v>61.063912650260896</v>
      </c>
      <c r="AF119">
        <f t="shared" si="57"/>
        <v>8.919128113584196E-3</v>
      </c>
      <c r="AG119">
        <f t="shared" si="58"/>
        <v>61.072831778374479</v>
      </c>
      <c r="AH119">
        <f t="shared" si="31"/>
        <v>341.38255883267288</v>
      </c>
    </row>
    <row r="120" spans="4:34" x14ac:dyDescent="0.35">
      <c r="D120" s="36">
        <f t="shared" si="59"/>
        <v>44315</v>
      </c>
      <c r="E120" s="37">
        <f t="shared" si="32"/>
        <v>0.5</v>
      </c>
      <c r="F120" s="33">
        <f t="shared" si="33"/>
        <v>2459333.9166666665</v>
      </c>
      <c r="G120" s="38">
        <f t="shared" si="34"/>
        <v>0.21324891626739251</v>
      </c>
      <c r="I120">
        <f t="shared" si="35"/>
        <v>37.591624827389751</v>
      </c>
      <c r="J120">
        <f t="shared" si="36"/>
        <v>8034.2875640083403</v>
      </c>
      <c r="K120">
        <f t="shared" si="37"/>
        <v>1.669966389361166E-2</v>
      </c>
      <c r="L120">
        <f t="shared" si="38"/>
        <v>1.7291483839174164</v>
      </c>
      <c r="M120">
        <f t="shared" si="39"/>
        <v>39.32077321130717</v>
      </c>
      <c r="N120">
        <f t="shared" si="40"/>
        <v>8036.0167123922574</v>
      </c>
      <c r="O120">
        <f t="shared" si="41"/>
        <v>1.0070991691415057</v>
      </c>
      <c r="P120">
        <f t="shared" si="42"/>
        <v>39.310522252146491</v>
      </c>
      <c r="Q120">
        <f t="shared" si="43"/>
        <v>23.436517984093395</v>
      </c>
      <c r="R120">
        <f t="shared" si="44"/>
        <v>23.437284057440511</v>
      </c>
      <c r="S120">
        <f t="shared" si="45"/>
        <v>36.915457339677019</v>
      </c>
      <c r="T120">
        <f t="shared" si="46"/>
        <v>14.594745288959148</v>
      </c>
      <c r="U120">
        <f t="shared" si="47"/>
        <v>4.3026950081864405E-2</v>
      </c>
      <c r="V120">
        <f t="shared" si="48"/>
        <v>2.664631768727487</v>
      </c>
      <c r="W120">
        <f t="shared" si="49"/>
        <v>87.386730729834824</v>
      </c>
      <c r="X120" s="37">
        <f t="shared" si="50"/>
        <v>0.4744273390494948</v>
      </c>
      <c r="Y120" s="37">
        <f t="shared" si="51"/>
        <v>0.23168642035550918</v>
      </c>
      <c r="Z120" s="37">
        <f t="shared" si="52"/>
        <v>0.71716825774348048</v>
      </c>
      <c r="AA120">
        <f t="shared" si="53"/>
        <v>699.09384583867859</v>
      </c>
      <c r="AB120">
        <f t="shared" si="54"/>
        <v>756.8246317687275</v>
      </c>
      <c r="AC120">
        <f t="shared" si="55"/>
        <v>9.2061579421818749</v>
      </c>
      <c r="AD120">
        <f t="shared" si="30"/>
        <v>29.241477141330201</v>
      </c>
      <c r="AE120">
        <f t="shared" si="56"/>
        <v>60.758522858669799</v>
      </c>
      <c r="AF120">
        <f t="shared" si="57"/>
        <v>9.0316483323533269E-3</v>
      </c>
      <c r="AG120">
        <f t="shared" si="58"/>
        <v>60.767554507002153</v>
      </c>
      <c r="AH120">
        <f t="shared" si="31"/>
        <v>341.52173653058571</v>
      </c>
    </row>
    <row r="121" spans="4:34" x14ac:dyDescent="0.35">
      <c r="D121" s="36">
        <f t="shared" si="59"/>
        <v>44316</v>
      </c>
      <c r="E121" s="37">
        <f t="shared" si="32"/>
        <v>0.5</v>
      </c>
      <c r="F121" s="33">
        <f t="shared" si="33"/>
        <v>2459334.9166666665</v>
      </c>
      <c r="G121" s="38">
        <f t="shared" si="34"/>
        <v>0.21327629477526383</v>
      </c>
      <c r="I121">
        <f t="shared" si="35"/>
        <v>38.57727219109438</v>
      </c>
      <c r="J121">
        <f t="shared" si="36"/>
        <v>8035.2731642882691</v>
      </c>
      <c r="K121">
        <f t="shared" si="37"/>
        <v>1.6699662741221772E-2</v>
      </c>
      <c r="L121">
        <f t="shared" si="38"/>
        <v>1.7149201725127337</v>
      </c>
      <c r="M121">
        <f t="shared" si="39"/>
        <v>40.292192363607114</v>
      </c>
      <c r="N121">
        <f t="shared" si="40"/>
        <v>8036.9880844607815</v>
      </c>
      <c r="O121">
        <f t="shared" si="41"/>
        <v>1.0073562814234758</v>
      </c>
      <c r="P121">
        <f t="shared" si="42"/>
        <v>40.281942728397169</v>
      </c>
      <c r="Q121">
        <f t="shared" si="43"/>
        <v>23.436517628058684</v>
      </c>
      <c r="R121">
        <f t="shared" si="44"/>
        <v>23.437285958654424</v>
      </c>
      <c r="S121">
        <f t="shared" si="45"/>
        <v>37.86850042898562</v>
      </c>
      <c r="T121">
        <f t="shared" si="46"/>
        <v>14.901720741120682</v>
      </c>
      <c r="U121">
        <f t="shared" si="47"/>
        <v>4.3026957261033484E-2</v>
      </c>
      <c r="V121">
        <f t="shared" si="48"/>
        <v>2.794522741471853</v>
      </c>
      <c r="W121">
        <f t="shared" si="49"/>
        <v>87.310967693371182</v>
      </c>
      <c r="X121" s="37">
        <f t="shared" si="50"/>
        <v>0.474337136985089</v>
      </c>
      <c r="Y121" s="37">
        <f t="shared" si="51"/>
        <v>0.23180667117016907</v>
      </c>
      <c r="Z121" s="37">
        <f t="shared" si="52"/>
        <v>0.71686760280000894</v>
      </c>
      <c r="AA121">
        <f t="shared" si="53"/>
        <v>698.48774154696946</v>
      </c>
      <c r="AB121">
        <f t="shared" si="54"/>
        <v>756.95452274147181</v>
      </c>
      <c r="AC121">
        <f t="shared" si="55"/>
        <v>9.2386306853679514</v>
      </c>
      <c r="AD121">
        <f t="shared" si="30"/>
        <v>29.542507974849446</v>
      </c>
      <c r="AE121">
        <f t="shared" si="56"/>
        <v>60.457492025150557</v>
      </c>
      <c r="AF121">
        <f t="shared" si="57"/>
        <v>9.143218476751841E-3</v>
      </c>
      <c r="AG121">
        <f t="shared" si="58"/>
        <v>60.466635243627309</v>
      </c>
      <c r="AH121">
        <f t="shared" si="31"/>
        <v>341.65994014322519</v>
      </c>
    </row>
    <row r="122" spans="4:34" x14ac:dyDescent="0.35">
      <c r="D122" s="36">
        <f t="shared" si="59"/>
        <v>44317</v>
      </c>
      <c r="E122" s="37">
        <f t="shared" si="32"/>
        <v>0.5</v>
      </c>
      <c r="F122" s="33">
        <f t="shared" si="33"/>
        <v>2459335.9166666665</v>
      </c>
      <c r="G122" s="38">
        <f t="shared" si="34"/>
        <v>0.21330367328313515</v>
      </c>
      <c r="I122">
        <f t="shared" si="35"/>
        <v>39.562919554799919</v>
      </c>
      <c r="J122">
        <f t="shared" si="36"/>
        <v>8036.2587645681997</v>
      </c>
      <c r="K122">
        <f t="shared" si="37"/>
        <v>1.6699661588831689E-2</v>
      </c>
      <c r="L122">
        <f t="shared" si="38"/>
        <v>1.7001983726908152</v>
      </c>
      <c r="M122">
        <f t="shared" si="39"/>
        <v>41.263117927490732</v>
      </c>
      <c r="N122">
        <f t="shared" si="40"/>
        <v>8037.9589629408902</v>
      </c>
      <c r="O122">
        <f t="shared" si="41"/>
        <v>1.0076111838577222</v>
      </c>
      <c r="P122">
        <f t="shared" si="42"/>
        <v>41.252869620126255</v>
      </c>
      <c r="Q122">
        <f t="shared" si="43"/>
        <v>23.436517272023973</v>
      </c>
      <c r="R122">
        <f t="shared" si="44"/>
        <v>23.437287859212045</v>
      </c>
      <c r="S122">
        <f t="shared" si="45"/>
        <v>38.823761044503982</v>
      </c>
      <c r="T122">
        <f t="shared" si="46"/>
        <v>15.204592573664353</v>
      </c>
      <c r="U122">
        <f t="shared" si="47"/>
        <v>4.3026964437724996E-2</v>
      </c>
      <c r="V122">
        <f t="shared" si="48"/>
        <v>2.9155730716000852</v>
      </c>
      <c r="W122">
        <f t="shared" si="49"/>
        <v>87.236025782275192</v>
      </c>
      <c r="X122" s="37">
        <f t="shared" si="50"/>
        <v>0.4742530742558333</v>
      </c>
      <c r="Y122" s="37">
        <f t="shared" si="51"/>
        <v>0.23193078041617998</v>
      </c>
      <c r="Z122" s="37">
        <f t="shared" si="52"/>
        <v>0.71657536809548661</v>
      </c>
      <c r="AA122">
        <f t="shared" si="53"/>
        <v>697.88820625820154</v>
      </c>
      <c r="AB122">
        <f t="shared" si="54"/>
        <v>757.07557307160005</v>
      </c>
      <c r="AC122">
        <f t="shared" si="55"/>
        <v>9.2688932679000118</v>
      </c>
      <c r="AD122">
        <f t="shared" si="30"/>
        <v>29.839088650416201</v>
      </c>
      <c r="AE122">
        <f t="shared" si="56"/>
        <v>60.160911349583799</v>
      </c>
      <c r="AF122">
        <f t="shared" si="57"/>
        <v>9.2537878248726904E-3</v>
      </c>
      <c r="AG122">
        <f t="shared" si="58"/>
        <v>60.170165137408674</v>
      </c>
      <c r="AH122">
        <f t="shared" si="31"/>
        <v>341.79724621194708</v>
      </c>
    </row>
    <row r="123" spans="4:34" x14ac:dyDescent="0.35">
      <c r="D123" s="36">
        <f t="shared" si="59"/>
        <v>44318</v>
      </c>
      <c r="E123" s="37">
        <f t="shared" si="32"/>
        <v>0.5</v>
      </c>
      <c r="F123" s="33">
        <f t="shared" si="33"/>
        <v>2459336.9166666665</v>
      </c>
      <c r="G123" s="38">
        <f t="shared" si="34"/>
        <v>0.21333105179100648</v>
      </c>
      <c r="I123">
        <f t="shared" si="35"/>
        <v>40.548566918506367</v>
      </c>
      <c r="J123">
        <f t="shared" si="36"/>
        <v>8037.2443648481294</v>
      </c>
      <c r="K123">
        <f t="shared" si="37"/>
        <v>1.6699660436441419E-2</v>
      </c>
      <c r="L123">
        <f t="shared" si="38"/>
        <v>1.6849876856457915</v>
      </c>
      <c r="M123">
        <f t="shared" si="39"/>
        <v>42.233554604152161</v>
      </c>
      <c r="N123">
        <f t="shared" si="40"/>
        <v>8038.9293525337753</v>
      </c>
      <c r="O123">
        <f t="shared" si="41"/>
        <v>1.0078638043910424</v>
      </c>
      <c r="P123">
        <f t="shared" si="42"/>
        <v>42.223307628526761</v>
      </c>
      <c r="Q123">
        <f t="shared" si="43"/>
        <v>23.436516915989262</v>
      </c>
      <c r="R123">
        <f t="shared" si="44"/>
        <v>23.437289759111447</v>
      </c>
      <c r="S123">
        <f t="shared" si="45"/>
        <v>39.781268829866967</v>
      </c>
      <c r="T123">
        <f t="shared" si="46"/>
        <v>15.503272771457878</v>
      </c>
      <c r="U123">
        <f t="shared" si="47"/>
        <v>4.3026971611931669E-2</v>
      </c>
      <c r="V123">
        <f t="shared" si="48"/>
        <v>3.027663277551119</v>
      </c>
      <c r="W123">
        <f t="shared" si="49"/>
        <v>87.161929546981412</v>
      </c>
      <c r="X123" s="37">
        <f t="shared" si="50"/>
        <v>0.47417523383503396</v>
      </c>
      <c r="Y123" s="37">
        <f t="shared" si="51"/>
        <v>0.2320587628711967</v>
      </c>
      <c r="Z123" s="37">
        <f t="shared" si="52"/>
        <v>0.71629170479887116</v>
      </c>
      <c r="AA123">
        <f t="shared" si="53"/>
        <v>697.2954363758513</v>
      </c>
      <c r="AB123">
        <f t="shared" si="54"/>
        <v>757.18766327755111</v>
      </c>
      <c r="AC123">
        <f t="shared" si="55"/>
        <v>9.2969158193877774</v>
      </c>
      <c r="AD123">
        <f t="shared" si="30"/>
        <v>30.131129456694303</v>
      </c>
      <c r="AE123">
        <f t="shared" si="56"/>
        <v>59.868870543305697</v>
      </c>
      <c r="AF123">
        <f t="shared" si="57"/>
        <v>9.3633050089986462E-3</v>
      </c>
      <c r="AG123">
        <f t="shared" si="58"/>
        <v>59.878233848314693</v>
      </c>
      <c r="AH123">
        <f t="shared" si="31"/>
        <v>341.9337237497507</v>
      </c>
    </row>
    <row r="124" spans="4:34" x14ac:dyDescent="0.35">
      <c r="D124" s="36">
        <f t="shared" si="59"/>
        <v>44319</v>
      </c>
      <c r="E124" s="37">
        <f t="shared" si="32"/>
        <v>0.5</v>
      </c>
      <c r="F124" s="33">
        <f t="shared" si="33"/>
        <v>2459337.9166666665</v>
      </c>
      <c r="G124" s="38">
        <f t="shared" si="34"/>
        <v>0.2133584302988778</v>
      </c>
      <c r="I124">
        <f t="shared" si="35"/>
        <v>41.534214282212815</v>
      </c>
      <c r="J124">
        <f t="shared" si="36"/>
        <v>8038.2299651280582</v>
      </c>
      <c r="K124">
        <f t="shared" si="37"/>
        <v>1.6699659284050958E-2</v>
      </c>
      <c r="L124">
        <f t="shared" si="38"/>
        <v>1.6692929402298571</v>
      </c>
      <c r="M124">
        <f t="shared" si="39"/>
        <v>43.203507222442674</v>
      </c>
      <c r="N124">
        <f t="shared" si="40"/>
        <v>8039.899258068288</v>
      </c>
      <c r="O124">
        <f t="shared" si="41"/>
        <v>1.0081140717239143</v>
      </c>
      <c r="P124">
        <f t="shared" si="42"/>
        <v>43.193261582448812</v>
      </c>
      <c r="Q124">
        <f t="shared" si="43"/>
        <v>23.436516559954551</v>
      </c>
      <c r="R124">
        <f t="shared" si="44"/>
        <v>23.437291658350706</v>
      </c>
      <c r="S124">
        <f t="shared" si="45"/>
        <v>40.741050734991397</v>
      </c>
      <c r="T124">
        <f t="shared" si="46"/>
        <v>15.797673855962577</v>
      </c>
      <c r="U124">
        <f t="shared" si="47"/>
        <v>4.3026978783646211E-2</v>
      </c>
      <c r="V124">
        <f t="shared" si="48"/>
        <v>3.1306845693543854</v>
      </c>
      <c r="W124">
        <f t="shared" si="49"/>
        <v>87.088703890449963</v>
      </c>
      <c r="X124" s="37">
        <f t="shared" si="50"/>
        <v>0.47410369127128171</v>
      </c>
      <c r="Y124" s="37">
        <f t="shared" si="51"/>
        <v>0.23219062490892073</v>
      </c>
      <c r="Z124" s="37">
        <f t="shared" si="52"/>
        <v>0.71601675763364281</v>
      </c>
      <c r="AA124">
        <f t="shared" si="53"/>
        <v>696.70963112359971</v>
      </c>
      <c r="AB124">
        <f t="shared" si="54"/>
        <v>757.29068456935431</v>
      </c>
      <c r="AC124">
        <f t="shared" si="55"/>
        <v>9.322671142338578</v>
      </c>
      <c r="AD124">
        <f t="shared" si="30"/>
        <v>30.41854218934229</v>
      </c>
      <c r="AE124">
        <f t="shared" si="56"/>
        <v>59.58145781065771</v>
      </c>
      <c r="AF124">
        <f t="shared" si="57"/>
        <v>9.4717180477344801E-3</v>
      </c>
      <c r="AG124">
        <f t="shared" si="58"/>
        <v>59.590929528705445</v>
      </c>
      <c r="AH124">
        <f t="shared" si="31"/>
        <v>342.06943460298464</v>
      </c>
    </row>
    <row r="125" spans="4:34" x14ac:dyDescent="0.35">
      <c r="D125" s="36">
        <f t="shared" si="59"/>
        <v>44320</v>
      </c>
      <c r="E125" s="37">
        <f t="shared" si="32"/>
        <v>0.5</v>
      </c>
      <c r="F125" s="33">
        <f t="shared" si="33"/>
        <v>2459338.9166666665</v>
      </c>
      <c r="G125" s="38">
        <f t="shared" si="34"/>
        <v>0.21338580880674912</v>
      </c>
      <c r="I125">
        <f t="shared" si="35"/>
        <v>42.519861645920173</v>
      </c>
      <c r="J125">
        <f t="shared" si="36"/>
        <v>8039.2155654079879</v>
      </c>
      <c r="K125">
        <f t="shared" si="37"/>
        <v>1.669965813166031E-2</v>
      </c>
      <c r="L125">
        <f t="shared" si="38"/>
        <v>1.6531190911877414</v>
      </c>
      <c r="M125">
        <f t="shared" si="39"/>
        <v>44.172980737107913</v>
      </c>
      <c r="N125">
        <f t="shared" si="40"/>
        <v>8040.8686844991753</v>
      </c>
      <c r="O125">
        <f t="shared" si="41"/>
        <v>1.0083619153274814</v>
      </c>
      <c r="P125">
        <f t="shared" si="42"/>
        <v>44.162736436636926</v>
      </c>
      <c r="Q125">
        <f t="shared" si="43"/>
        <v>23.43651620391984</v>
      </c>
      <c r="R125">
        <f t="shared" si="44"/>
        <v>23.437293556927891</v>
      </c>
      <c r="S125">
        <f t="shared" si="45"/>
        <v>41.703130952846848</v>
      </c>
      <c r="T125">
        <f t="shared" si="46"/>
        <v>16.087708919209373</v>
      </c>
      <c r="U125">
        <f t="shared" si="47"/>
        <v>4.3026985952861349E-2</v>
      </c>
      <c r="V125">
        <f t="shared" si="48"/>
        <v>3.2245391297025332</v>
      </c>
      <c r="W125">
        <f t="shared" si="49"/>
        <v>87.016374055221746</v>
      </c>
      <c r="X125" s="37">
        <f t="shared" si="50"/>
        <v>0.47403851449326218</v>
      </c>
      <c r="Y125" s="37">
        <f t="shared" si="51"/>
        <v>0.23232636433986842</v>
      </c>
      <c r="Z125" s="37">
        <f t="shared" si="52"/>
        <v>0.71575066464665593</v>
      </c>
      <c r="AA125">
        <f t="shared" si="53"/>
        <v>696.13099244177397</v>
      </c>
      <c r="AB125">
        <f t="shared" si="54"/>
        <v>757.38453912970249</v>
      </c>
      <c r="AC125">
        <f t="shared" si="55"/>
        <v>9.3461347824256222</v>
      </c>
      <c r="AD125">
        <f t="shared" si="30"/>
        <v>30.701240170715334</v>
      </c>
      <c r="AE125">
        <f t="shared" si="56"/>
        <v>59.298759829284663</v>
      </c>
      <c r="AF125">
        <f t="shared" si="57"/>
        <v>9.5789743820286488E-3</v>
      </c>
      <c r="AG125">
        <f t="shared" si="58"/>
        <v>59.308338803666693</v>
      </c>
      <c r="AH125">
        <f t="shared" si="31"/>
        <v>342.20443378770193</v>
      </c>
    </row>
    <row r="126" spans="4:34" x14ac:dyDescent="0.35">
      <c r="D126" s="36">
        <f t="shared" si="59"/>
        <v>44321</v>
      </c>
      <c r="E126" s="37">
        <f t="shared" si="32"/>
        <v>0.5</v>
      </c>
      <c r="F126" s="33">
        <f t="shared" si="33"/>
        <v>2459339.9166666665</v>
      </c>
      <c r="G126" s="38">
        <f t="shared" si="34"/>
        <v>0.21341318731462045</v>
      </c>
      <c r="I126">
        <f t="shared" si="35"/>
        <v>43.505509009627531</v>
      </c>
      <c r="J126">
        <f t="shared" si="36"/>
        <v>8040.2011656879158</v>
      </c>
      <c r="K126">
        <f t="shared" si="37"/>
        <v>1.6699656979269471E-2</v>
      </c>
      <c r="L126">
        <f t="shared" si="38"/>
        <v>1.6364712173749874</v>
      </c>
      <c r="M126">
        <f t="shared" si="39"/>
        <v>45.14198022700252</v>
      </c>
      <c r="N126">
        <f t="shared" si="40"/>
        <v>8041.8376369052912</v>
      </c>
      <c r="O126">
        <f t="shared" si="41"/>
        <v>1.0086072654602398</v>
      </c>
      <c r="P126">
        <f t="shared" si="42"/>
        <v>45.13173726994458</v>
      </c>
      <c r="Q126">
        <f t="shared" si="43"/>
        <v>23.436515847885129</v>
      </c>
      <c r="R126">
        <f t="shared" si="44"/>
        <v>23.437295454841077</v>
      </c>
      <c r="S126">
        <f t="shared" si="45"/>
        <v>42.667530857742399</v>
      </c>
      <c r="T126">
        <f t="shared" si="46"/>
        <v>16.373291659648359</v>
      </c>
      <c r="U126">
        <f t="shared" si="47"/>
        <v>4.3026993119569805E-2</v>
      </c>
      <c r="V126">
        <f t="shared" si="48"/>
        <v>3.3091403877676862</v>
      </c>
      <c r="W126">
        <f t="shared" si="49"/>
        <v>86.944965608725042</v>
      </c>
      <c r="X126" s="37">
        <f t="shared" si="50"/>
        <v>0.47397976361960581</v>
      </c>
      <c r="Y126" s="37">
        <f t="shared" si="51"/>
        <v>0.23246597026203625</v>
      </c>
      <c r="Z126" s="37">
        <f t="shared" si="52"/>
        <v>0.71549355697717532</v>
      </c>
      <c r="AA126">
        <f t="shared" si="53"/>
        <v>695.55972486980033</v>
      </c>
      <c r="AB126">
        <f t="shared" si="54"/>
        <v>757.46914038776765</v>
      </c>
      <c r="AC126">
        <f t="shared" si="55"/>
        <v>9.367285096941913</v>
      </c>
      <c r="AD126">
        <f t="shared" si="30"/>
        <v>30.979138270667704</v>
      </c>
      <c r="AE126">
        <f t="shared" si="56"/>
        <v>59.020861729332296</v>
      </c>
      <c r="AF126">
        <f t="shared" si="57"/>
        <v>9.6850209150868612E-3</v>
      </c>
      <c r="AG126">
        <f t="shared" si="58"/>
        <v>59.030546750247382</v>
      </c>
      <c r="AH126">
        <f t="shared" si="31"/>
        <v>342.33876980290472</v>
      </c>
    </row>
    <row r="127" spans="4:34" x14ac:dyDescent="0.35">
      <c r="D127" s="36">
        <f t="shared" si="59"/>
        <v>44322</v>
      </c>
      <c r="E127" s="37">
        <f t="shared" si="32"/>
        <v>0.5</v>
      </c>
      <c r="F127" s="33">
        <f t="shared" si="33"/>
        <v>2459340.9166666665</v>
      </c>
      <c r="G127" s="38">
        <f t="shared" si="34"/>
        <v>0.21344056582249177</v>
      </c>
      <c r="I127">
        <f t="shared" si="35"/>
        <v>44.491156373334888</v>
      </c>
      <c r="J127">
        <f t="shared" si="36"/>
        <v>8041.1867659678446</v>
      </c>
      <c r="K127">
        <f t="shared" si="37"/>
        <v>1.6699655826878441E-2</v>
      </c>
      <c r="L127">
        <f t="shared" si="38"/>
        <v>1.6193545199602737</v>
      </c>
      <c r="M127">
        <f t="shared" si="39"/>
        <v>46.110510893295164</v>
      </c>
      <c r="N127">
        <f t="shared" si="40"/>
        <v>8042.8061204878049</v>
      </c>
      <c r="O127">
        <f t="shared" si="41"/>
        <v>1.0088500531844276</v>
      </c>
      <c r="P127">
        <f t="shared" si="42"/>
        <v>46.100269283539312</v>
      </c>
      <c r="Q127">
        <f t="shared" si="43"/>
        <v>23.436515491850418</v>
      </c>
      <c r="R127">
        <f t="shared" si="44"/>
        <v>23.437297352088343</v>
      </c>
      <c r="S127">
        <f t="shared" si="45"/>
        <v>43.634268945375197</v>
      </c>
      <c r="T127">
        <f t="shared" si="46"/>
        <v>16.654336419862773</v>
      </c>
      <c r="U127">
        <f t="shared" si="47"/>
        <v>4.3027000283764327E-2</v>
      </c>
      <c r="V127">
        <f t="shared" si="48"/>
        <v>3.3844132844953974</v>
      </c>
      <c r="W127">
        <f t="shared" si="49"/>
        <v>86.874504426802034</v>
      </c>
      <c r="X127" s="37">
        <f t="shared" si="50"/>
        <v>0.47392749077465601</v>
      </c>
      <c r="Y127" s="37">
        <f t="shared" si="51"/>
        <v>0.23260942292242812</v>
      </c>
      <c r="Z127" s="37">
        <f t="shared" si="52"/>
        <v>0.71524555862688388</v>
      </c>
      <c r="AA127">
        <f t="shared" si="53"/>
        <v>694.99603541441627</v>
      </c>
      <c r="AB127">
        <f t="shared" si="54"/>
        <v>757.54441328449536</v>
      </c>
      <c r="AC127">
        <f t="shared" si="55"/>
        <v>9.3861033211238407</v>
      </c>
      <c r="AD127">
        <f t="shared" si="30"/>
        <v>31.252152928320786</v>
      </c>
      <c r="AE127">
        <f t="shared" si="56"/>
        <v>58.747847071679217</v>
      </c>
      <c r="AF127">
        <f t="shared" si="57"/>
        <v>9.7898040561723802E-3</v>
      </c>
      <c r="AG127">
        <f t="shared" si="58"/>
        <v>58.757636875735393</v>
      </c>
      <c r="AH127">
        <f t="shared" si="31"/>
        <v>342.47248492271694</v>
      </c>
    </row>
    <row r="128" spans="4:34" x14ac:dyDescent="0.35">
      <c r="D128" s="36">
        <f t="shared" si="59"/>
        <v>44323</v>
      </c>
      <c r="E128" s="37">
        <f t="shared" si="32"/>
        <v>0.5</v>
      </c>
      <c r="F128" s="33">
        <f t="shared" si="33"/>
        <v>2459341.9166666665</v>
      </c>
      <c r="G128" s="38">
        <f t="shared" si="34"/>
        <v>0.21346794433036309</v>
      </c>
      <c r="I128">
        <f t="shared" si="35"/>
        <v>45.476803737042246</v>
      </c>
      <c r="J128">
        <f t="shared" si="36"/>
        <v>8042.1723662477734</v>
      </c>
      <c r="K128">
        <f t="shared" si="37"/>
        <v>1.6699654674487221E-2</v>
      </c>
      <c r="L128">
        <f t="shared" si="38"/>
        <v>1.6017743206133332</v>
      </c>
      <c r="M128">
        <f t="shared" si="39"/>
        <v>47.078578057655577</v>
      </c>
      <c r="N128">
        <f t="shared" si="40"/>
        <v>8043.7741405683864</v>
      </c>
      <c r="O128">
        <f t="shared" si="41"/>
        <v>1.0090902103821087</v>
      </c>
      <c r="P128">
        <f t="shared" si="42"/>
        <v>47.068337799089697</v>
      </c>
      <c r="Q128">
        <f t="shared" si="43"/>
        <v>23.436515135815707</v>
      </c>
      <c r="R128">
        <f t="shared" si="44"/>
        <v>23.43729924866776</v>
      </c>
      <c r="S128">
        <f t="shared" si="45"/>
        <v>44.603360774874503</v>
      </c>
      <c r="T128">
        <f t="shared" si="46"/>
        <v>16.930758226125295</v>
      </c>
      <c r="U128">
        <f t="shared" si="47"/>
        <v>4.3027007445437637E-2</v>
      </c>
      <c r="V128">
        <f t="shared" si="48"/>
        <v>3.4502945280918302</v>
      </c>
      <c r="W128">
        <f t="shared" si="49"/>
        <v>86.805016675430437</v>
      </c>
      <c r="X128" s="37">
        <f t="shared" si="50"/>
        <v>0.47388173991104737</v>
      </c>
      <c r="Y128" s="37">
        <f t="shared" si="51"/>
        <v>0.23275669359040727</v>
      </c>
      <c r="Z128" s="37">
        <f t="shared" si="52"/>
        <v>0.71500678623168756</v>
      </c>
      <c r="AA128">
        <f t="shared" si="53"/>
        <v>694.4401334034435</v>
      </c>
      <c r="AB128">
        <f t="shared" si="54"/>
        <v>757.6102945280918</v>
      </c>
      <c r="AC128">
        <f t="shared" si="55"/>
        <v>9.4025736320229498</v>
      </c>
      <c r="AD128">
        <f t="shared" si="30"/>
        <v>31.520202174666199</v>
      </c>
      <c r="AE128">
        <f t="shared" si="56"/>
        <v>58.479797825333804</v>
      </c>
      <c r="AF128">
        <f t="shared" si="57"/>
        <v>9.8932697682751862E-3</v>
      </c>
      <c r="AG128">
        <f t="shared" si="58"/>
        <v>58.489691095102081</v>
      </c>
      <c r="AH128">
        <f t="shared" si="31"/>
        <v>342.60561546932865</v>
      </c>
    </row>
    <row r="129" spans="4:34" x14ac:dyDescent="0.35">
      <c r="D129" s="36">
        <f t="shared" si="59"/>
        <v>44324</v>
      </c>
      <c r="E129" s="37">
        <f t="shared" si="32"/>
        <v>0.5</v>
      </c>
      <c r="F129" s="33">
        <f t="shared" si="33"/>
        <v>2459342.9166666665</v>
      </c>
      <c r="G129" s="38">
        <f t="shared" si="34"/>
        <v>0.21349532283823439</v>
      </c>
      <c r="I129">
        <f t="shared" si="35"/>
        <v>46.462451100749604</v>
      </c>
      <c r="J129">
        <f t="shared" si="36"/>
        <v>8043.1579665276995</v>
      </c>
      <c r="K129">
        <f t="shared" si="37"/>
        <v>1.6699653522095809E-2</v>
      </c>
      <c r="L129">
        <f t="shared" si="38"/>
        <v>1.5837360596783743</v>
      </c>
      <c r="M129">
        <f t="shared" si="39"/>
        <v>48.046187160427976</v>
      </c>
      <c r="N129">
        <f t="shared" si="40"/>
        <v>8044.7417025873783</v>
      </c>
      <c r="O129">
        <f t="shared" si="41"/>
        <v>1.0093276697709586</v>
      </c>
      <c r="P129">
        <f t="shared" si="42"/>
        <v>48.035948256938795</v>
      </c>
      <c r="Q129">
        <f t="shared" si="43"/>
        <v>23.436514779780996</v>
      </c>
      <c r="R129">
        <f t="shared" si="44"/>
        <v>23.437301144577404</v>
      </c>
      <c r="S129">
        <f t="shared" si="45"/>
        <v>45.574818913096841</v>
      </c>
      <c r="T129">
        <f t="shared" si="46"/>
        <v>17.202472829771889</v>
      </c>
      <c r="U129">
        <f t="shared" si="47"/>
        <v>4.3027014604582449E-2</v>
      </c>
      <c r="V129">
        <f t="shared" si="48"/>
        <v>3.5067328384211538</v>
      </c>
      <c r="W129">
        <f t="shared" si="49"/>
        <v>86.736528790619488</v>
      </c>
      <c r="X129" s="37">
        <f t="shared" si="50"/>
        <v>0.47384254663998532</v>
      </c>
      <c r="Y129" s="37">
        <f t="shared" si="51"/>
        <v>0.23290774444382009</v>
      </c>
      <c r="Z129" s="37">
        <f t="shared" si="52"/>
        <v>0.71477734883615052</v>
      </c>
      <c r="AA129">
        <f t="shared" si="53"/>
        <v>693.8922303249559</v>
      </c>
      <c r="AB129">
        <f t="shared" si="54"/>
        <v>757.66673283842113</v>
      </c>
      <c r="AC129">
        <f t="shared" si="55"/>
        <v>9.4166832096052815</v>
      </c>
      <c r="AD129">
        <f t="shared" si="30"/>
        <v>31.783205655884277</v>
      </c>
      <c r="AE129">
        <f t="shared" si="56"/>
        <v>58.216794344115726</v>
      </c>
      <c r="AF129">
        <f t="shared" si="57"/>
        <v>9.9953636196209034E-3</v>
      </c>
      <c r="AG129">
        <f t="shared" si="58"/>
        <v>58.22678970773535</v>
      </c>
      <c r="AH129">
        <f t="shared" si="31"/>
        <v>342.73819206839369</v>
      </c>
    </row>
    <row r="130" spans="4:34" x14ac:dyDescent="0.35">
      <c r="D130" s="36">
        <f t="shared" si="59"/>
        <v>44325</v>
      </c>
      <c r="E130" s="37">
        <f t="shared" si="32"/>
        <v>0.5</v>
      </c>
      <c r="F130" s="33">
        <f t="shared" si="33"/>
        <v>2459343.9166666665</v>
      </c>
      <c r="G130" s="38">
        <f t="shared" si="34"/>
        <v>0.21352270134610571</v>
      </c>
      <c r="I130">
        <f t="shared" si="35"/>
        <v>47.448098464458781</v>
      </c>
      <c r="J130">
        <f t="shared" si="36"/>
        <v>8044.1435668076283</v>
      </c>
      <c r="K130">
        <f t="shared" si="37"/>
        <v>1.6699652369704211E-2</v>
      </c>
      <c r="L130">
        <f t="shared" si="38"/>
        <v>1.5652452943342363</v>
      </c>
      <c r="M130">
        <f t="shared" si="39"/>
        <v>49.01334375879302</v>
      </c>
      <c r="N130">
        <f t="shared" si="40"/>
        <v>8045.7088121019624</v>
      </c>
      <c r="O130">
        <f t="shared" si="41"/>
        <v>1.0095623649197538</v>
      </c>
      <c r="P130">
        <f t="shared" si="42"/>
        <v>49.003106214266111</v>
      </c>
      <c r="Q130">
        <f t="shared" si="43"/>
        <v>23.436514423746289</v>
      </c>
      <c r="R130">
        <f t="shared" si="44"/>
        <v>23.437303039815358</v>
      </c>
      <c r="S130">
        <f t="shared" si="45"/>
        <v>46.548652881433583</v>
      </c>
      <c r="T130">
        <f t="shared" si="46"/>
        <v>17.469396750360783</v>
      </c>
      <c r="U130">
        <f t="shared" si="47"/>
        <v>4.3027021761191553E-2</v>
      </c>
      <c r="V130">
        <f t="shared" si="48"/>
        <v>3.5536891790250662</v>
      </c>
      <c r="W130">
        <f t="shared" si="49"/>
        <v>86.669067456465712</v>
      </c>
      <c r="X130" s="37">
        <f t="shared" si="50"/>
        <v>0.47380993807012156</v>
      </c>
      <c r="Y130" s="37">
        <f t="shared" si="51"/>
        <v>0.23306252846882788</v>
      </c>
      <c r="Z130" s="37">
        <f t="shared" si="52"/>
        <v>0.71455734767141521</v>
      </c>
      <c r="AA130">
        <f t="shared" si="53"/>
        <v>693.35253965172569</v>
      </c>
      <c r="AB130">
        <f t="shared" si="54"/>
        <v>757.71368917902498</v>
      </c>
      <c r="AC130">
        <f t="shared" si="55"/>
        <v>9.4284222947562455</v>
      </c>
      <c r="AD130">
        <f t="shared" ref="AD130:AD193" si="60">DEGREES(ACOS(SIN(RADIANS($B$2))*SIN(RADIANS(T130))+COS(RADIANS($B$2))*COS(RADIANS(T130))*COS(RADIANS(AC130))))</f>
        <v>32.041084657268598</v>
      </c>
      <c r="AE130">
        <f t="shared" si="56"/>
        <v>57.958915342731402</v>
      </c>
      <c r="AF130">
        <f t="shared" si="57"/>
        <v>1.0096030838978242E-2</v>
      </c>
      <c r="AG130">
        <f t="shared" si="58"/>
        <v>57.969011373570382</v>
      </c>
      <c r="AH130">
        <f t="shared" ref="AH130:AH193" si="61">IF(AC130&gt;0,MOD(DEGREES(ACOS(((SIN(RADIANS($B$2))*COS(RADIANS(AD130)))-SIN(RADIANS(T130)))/(COS(RADIANS($B$2))*SIN(RADIANS(AD130)))))+180,360),MOD(540-DEGREES(ACOS(((SIN(RADIANS($B$2))*COS(RADIANS(AD130)))-SIN(RADIANS(T130)))/(COS(RADIANS($B$2))*SIN(RADIANS(AD130))))),360))</f>
        <v>342.87023988839746</v>
      </c>
    </row>
    <row r="131" spans="4:34" x14ac:dyDescent="0.35">
      <c r="D131" s="36">
        <f t="shared" si="59"/>
        <v>44326</v>
      </c>
      <c r="E131" s="37">
        <f t="shared" ref="E131:E194" si="62">$B$5</f>
        <v>0.5</v>
      </c>
      <c r="F131" s="33">
        <f t="shared" ref="F131:F194" si="63">D131+2415018.5+E131-$B$4/24</f>
        <v>2459344.9166666665</v>
      </c>
      <c r="G131" s="38">
        <f t="shared" ref="G131:G194" si="64">(F131-2451545)/36525</f>
        <v>0.21355007985397703</v>
      </c>
      <c r="I131">
        <f t="shared" ref="I131:I194" si="65">MOD(280.46646+G131*(36000.76983 + G131*0.0003032),360)</f>
        <v>48.433745828168867</v>
      </c>
      <c r="J131">
        <f t="shared" ref="J131:J194" si="66">357.52911+G131*(35999.05029 - 0.0001537*G131)</f>
        <v>8045.1291670875571</v>
      </c>
      <c r="K131">
        <f t="shared" ref="K131:K194" si="67">0.016708634-G131*(0.000042037+0.0000001267*G131)</f>
        <v>1.6699651217312421E-2</v>
      </c>
      <c r="L131">
        <f t="shared" ref="L131:L194" si="68">SIN(RADIANS(J131))*(1.914602-G131*(0.004817+0.000014*G131))+SIN(RADIANS(2*J131))*(0.019993-0.000101*G131)+SIN(RADIANS(3*J131))*0.000289</f>
        <v>1.5463076967419362</v>
      </c>
      <c r="M131">
        <f t="shared" ref="M131:M194" si="69">I131+L131</f>
        <v>49.980053524910801</v>
      </c>
      <c r="N131">
        <f t="shared" ref="N131:N194" si="70">J131+L131</f>
        <v>8046.6754747842988</v>
      </c>
      <c r="O131">
        <f t="shared" ref="O131:O194" si="71">(1.000001018*(1-K131*K131))/(1+K131*COS(RADIANS(N131)))</f>
        <v>1.0097942302635552</v>
      </c>
      <c r="P131">
        <f t="shared" ref="P131:P194" si="72">M131-0.00569-0.00478*SIN(RADIANS(125.04-1934.136*G131))</f>
        <v>49.969817343230574</v>
      </c>
      <c r="Q131">
        <f t="shared" ref="Q131:Q194" si="73">23+(26+((21.448-G131*(46.815+G131*(0.00059-G131*0.001813))))/60)/60</f>
        <v>23.436514067711578</v>
      </c>
      <c r="R131">
        <f t="shared" ref="R131:R194" si="74">Q131+0.00256*COS(RADIANS(125.04-1934.136*G131))</f>
        <v>23.437304934379689</v>
      </c>
      <c r="S131">
        <f t="shared" ref="S131:S194" si="75">DEGREES(ATAN2(COS(RADIANS(P131)),COS(RADIANS(R131))*SIN(RADIANS(P131))))</f>
        <v>47.524869105389762</v>
      </c>
      <c r="T131">
        <f t="shared" ref="T131:T194" si="76">DEGREES(ASIN(SIN(RADIANS(R131))*SIN(RADIANS(P131))))</f>
        <v>17.731447320574262</v>
      </c>
      <c r="U131">
        <f t="shared" ref="U131:U194" si="77">TAN(RADIANS(R131/2))*TAN(RADIANS(R131/2))</f>
        <v>4.3027028915257622E-2</v>
      </c>
      <c r="V131">
        <f t="shared" ref="V131:V194" si="78">4*DEGREES(U131*SIN(2*RADIANS(I131))-2*K131*SIN(RADIANS(J131))+4*K131*U131*SIN(RADIANS(J131))*COS(2*RADIANS(I131))-0.5*U131*U131*SIN(4*RADIANS(I131))-1.25*K131*K131*SIN(2*RADIANS(J131)))</f>
        <v>3.5911369754862781</v>
      </c>
      <c r="W131">
        <f t="shared" ref="W131:W194" si="79">DEGREES(ACOS(COS(RADIANS(90.833))/(COS(RADIANS($B$2))*COS(RADIANS(T131)))-TAN(RADIANS($B$2))*TAN(RADIANS(T131))))</f>
        <v>86.602659581360498</v>
      </c>
      <c r="X131" s="37">
        <f t="shared" ref="X131:X194" si="80">(720-4*$B$3-V131+$B$4*60)/1440</f>
        <v>0.47378393265591234</v>
      </c>
      <c r="Y131" s="37">
        <f t="shared" ref="Y131:Y194" si="81">(X131*1440-W131*4)/1440</f>
        <v>0.2332209893743554</v>
      </c>
      <c r="Z131" s="37">
        <f t="shared" ref="Z131:Z194" si="82">(X131*1440+W131*4)/1440</f>
        <v>0.71434687593746926</v>
      </c>
      <c r="AA131">
        <f t="shared" ref="AA131:AA194" si="83">8*W131</f>
        <v>692.82127665088399</v>
      </c>
      <c r="AB131">
        <f t="shared" ref="AB131:AB194" si="84">MOD(E131*1440+V131+4*$B$3-60*$B$4,1440)</f>
        <v>757.75113697548625</v>
      </c>
      <c r="AC131">
        <f t="shared" ref="AC131:AC194" si="85">IF(AB131/4&lt;0,AB131/4+180,AB131/4-180)</f>
        <v>9.4377842438715618</v>
      </c>
      <c r="AD131">
        <f t="shared" si="60"/>
        <v>32.293762127650282</v>
      </c>
      <c r="AE131">
        <f t="shared" ref="AE131:AE194" si="86">90-AD131</f>
        <v>57.706237872349718</v>
      </c>
      <c r="AF131">
        <f t="shared" ref="AF131:AF194" si="87">IF(AE131&gt;85,0,IF(AE131&gt;5,58.1/TAN(RADIANS(AE131))-0.07/POWER(TAN(RADIANS(AE131)),3)+0.000086/POWER(TAN(RADIANS(AE131)),5),IF(AE131&gt;-0.575,1735+AE131*(-518.2+AE131*(103.4+AE131*(-12.79+AE131*0.711))),-20.772/TAN(RADIANS(AE131)))))/3600</f>
        <v>1.0195216374708009E-2</v>
      </c>
      <c r="AG131">
        <f t="shared" ref="AG131:AG194" si="88">AE131+AF131</f>
        <v>57.716433088724429</v>
      </c>
      <c r="AH131">
        <f t="shared" si="61"/>
        <v>343.00177886537449</v>
      </c>
    </row>
    <row r="132" spans="4:34" x14ac:dyDescent="0.35">
      <c r="D132" s="36">
        <f t="shared" ref="D132:D195" si="89">D131+1</f>
        <v>44327</v>
      </c>
      <c r="E132" s="37">
        <f t="shared" si="62"/>
        <v>0.5</v>
      </c>
      <c r="F132" s="33">
        <f t="shared" si="63"/>
        <v>2459345.9166666665</v>
      </c>
      <c r="G132" s="38">
        <f t="shared" si="64"/>
        <v>0.21357745836184835</v>
      </c>
      <c r="I132">
        <f t="shared" si="65"/>
        <v>49.419393191878953</v>
      </c>
      <c r="J132">
        <f t="shared" si="66"/>
        <v>8046.1147673674832</v>
      </c>
      <c r="K132">
        <f t="shared" si="67"/>
        <v>1.669965006492044E-2</v>
      </c>
      <c r="L132">
        <f t="shared" si="68"/>
        <v>1.5269290521800882</v>
      </c>
      <c r="M132">
        <f t="shared" si="69"/>
        <v>50.94632224405904</v>
      </c>
      <c r="N132">
        <f t="shared" si="70"/>
        <v>8047.6416964196633</v>
      </c>
      <c r="O132">
        <f t="shared" si="71"/>
        <v>1.010023201118597</v>
      </c>
      <c r="P132">
        <f t="shared" si="72"/>
        <v>50.936087429108746</v>
      </c>
      <c r="Q132">
        <f t="shared" si="73"/>
        <v>23.43651371167687</v>
      </c>
      <c r="R132">
        <f t="shared" si="74"/>
        <v>23.437306828268486</v>
      </c>
      <c r="S132">
        <f t="shared" si="75"/>
        <v>48.503470867220919</v>
      </c>
      <c r="T132">
        <f t="shared" si="76"/>
        <v>17.988542732819706</v>
      </c>
      <c r="U132">
        <f t="shared" si="77"/>
        <v>4.3027036066773439E-2</v>
      </c>
      <c r="V132">
        <f t="shared" si="78"/>
        <v>3.6190623188720124</v>
      </c>
      <c r="W132">
        <f t="shared" si="79"/>
        <v>86.537332272347271</v>
      </c>
      <c r="X132" s="37">
        <f t="shared" si="80"/>
        <v>0.47376454005633889</v>
      </c>
      <c r="Y132" s="37">
        <f t="shared" si="81"/>
        <v>0.23338306152204094</v>
      </c>
      <c r="Z132" s="37">
        <f t="shared" si="82"/>
        <v>0.71414601859063676</v>
      </c>
      <c r="AA132">
        <f t="shared" si="83"/>
        <v>692.29865817877817</v>
      </c>
      <c r="AB132">
        <f t="shared" si="84"/>
        <v>757.77906231887198</v>
      </c>
      <c r="AC132">
        <f t="shared" si="85"/>
        <v>9.4447655797179948</v>
      </c>
      <c r="AD132">
        <f t="shared" si="60"/>
        <v>32.54116270423124</v>
      </c>
      <c r="AE132">
        <f t="shared" si="86"/>
        <v>57.45883729576876</v>
      </c>
      <c r="AF132">
        <f t="shared" si="87"/>
        <v>1.0292864957485125E-2</v>
      </c>
      <c r="AG132">
        <f t="shared" si="88"/>
        <v>57.469130160726245</v>
      </c>
      <c r="AH132">
        <f t="shared" si="61"/>
        <v>343.13282391422263</v>
      </c>
    </row>
    <row r="133" spans="4:34" x14ac:dyDescent="0.35">
      <c r="D133" s="36">
        <f t="shared" si="89"/>
        <v>44328</v>
      </c>
      <c r="E133" s="37">
        <f t="shared" si="62"/>
        <v>0.5</v>
      </c>
      <c r="F133" s="33">
        <f t="shared" si="63"/>
        <v>2459346.9166666665</v>
      </c>
      <c r="G133" s="38">
        <f t="shared" si="64"/>
        <v>0.21360483686971968</v>
      </c>
      <c r="I133">
        <f t="shared" si="65"/>
        <v>50.405040555589039</v>
      </c>
      <c r="J133">
        <f t="shared" si="66"/>
        <v>8047.1003676474111</v>
      </c>
      <c r="K133">
        <f t="shared" si="67"/>
        <v>1.6699648912528273E-2</v>
      </c>
      <c r="L133">
        <f t="shared" si="68"/>
        <v>1.5071152571683855</v>
      </c>
      <c r="M133">
        <f t="shared" si="69"/>
        <v>51.912155812757426</v>
      </c>
      <c r="N133">
        <f t="shared" si="70"/>
        <v>8048.6074829045792</v>
      </c>
      <c r="O133">
        <f t="shared" si="71"/>
        <v>1.0102492136968799</v>
      </c>
      <c r="P133">
        <f t="shared" si="72"/>
        <v>51.901922368419143</v>
      </c>
      <c r="Q133">
        <f t="shared" si="73"/>
        <v>23.436513355642159</v>
      </c>
      <c r="R133">
        <f t="shared" si="74"/>
        <v>23.437308721479813</v>
      </c>
      <c r="S133">
        <f t="shared" si="75"/>
        <v>49.484458261896201</v>
      </c>
      <c r="T133">
        <f t="shared" si="76"/>
        <v>18.240602087472041</v>
      </c>
      <c r="U133">
        <f t="shared" si="77"/>
        <v>4.3027043215731711E-2</v>
      </c>
      <c r="V133">
        <f t="shared" si="78"/>
        <v>3.6374641530151628</v>
      </c>
      <c r="W133">
        <f t="shared" si="79"/>
        <v>86.473112807634664</v>
      </c>
      <c r="X133" s="37">
        <f t="shared" si="80"/>
        <v>0.47375176100485061</v>
      </c>
      <c r="Y133" s="37">
        <f t="shared" si="81"/>
        <v>0.23354866987253212</v>
      </c>
      <c r="Z133" s="37">
        <f t="shared" si="82"/>
        <v>0.71395485213716903</v>
      </c>
      <c r="AA133">
        <f t="shared" si="83"/>
        <v>691.78490246107731</v>
      </c>
      <c r="AB133">
        <f t="shared" si="84"/>
        <v>757.79746415301508</v>
      </c>
      <c r="AC133">
        <f t="shared" si="85"/>
        <v>9.4493660382537712</v>
      </c>
      <c r="AD133">
        <f t="shared" si="60"/>
        <v>32.783212737734843</v>
      </c>
      <c r="AE133">
        <f t="shared" si="86"/>
        <v>57.216787262265157</v>
      </c>
      <c r="AF133">
        <f t="shared" si="87"/>
        <v>1.0388921166606615E-2</v>
      </c>
      <c r="AG133">
        <f t="shared" si="88"/>
        <v>57.227176183431766</v>
      </c>
      <c r="AH133">
        <f t="shared" si="61"/>
        <v>343.2633851277443</v>
      </c>
    </row>
    <row r="134" spans="4:34" x14ac:dyDescent="0.35">
      <c r="D134" s="36">
        <f t="shared" si="89"/>
        <v>44329</v>
      </c>
      <c r="E134" s="37">
        <f t="shared" si="62"/>
        <v>0.5</v>
      </c>
      <c r="F134" s="33">
        <f t="shared" si="63"/>
        <v>2459347.9166666665</v>
      </c>
      <c r="G134" s="38">
        <f t="shared" si="64"/>
        <v>0.213632215377591</v>
      </c>
      <c r="I134">
        <f t="shared" si="65"/>
        <v>51.390687919300035</v>
      </c>
      <c r="J134">
        <f t="shared" si="66"/>
        <v>8048.085967927339</v>
      </c>
      <c r="K134">
        <f t="shared" si="67"/>
        <v>1.6699647760135911E-2</v>
      </c>
      <c r="L134">
        <f t="shared" si="68"/>
        <v>1.4868723175811747</v>
      </c>
      <c r="M134">
        <f t="shared" si="69"/>
        <v>52.877560236881209</v>
      </c>
      <c r="N134">
        <f t="shared" si="70"/>
        <v>8049.5728402449204</v>
      </c>
      <c r="O134">
        <f t="shared" si="71"/>
        <v>1.0104722051204607</v>
      </c>
      <c r="P134">
        <f t="shared" si="72"/>
        <v>52.867328167035843</v>
      </c>
      <c r="Q134">
        <f t="shared" si="73"/>
        <v>23.436512999607451</v>
      </c>
      <c r="R134">
        <f t="shared" si="74"/>
        <v>23.437310614011761</v>
      </c>
      <c r="S134">
        <f t="shared" si="75"/>
        <v>50.467828156671985</v>
      </c>
      <c r="T134">
        <f t="shared" si="76"/>
        <v>18.487545442695573</v>
      </c>
      <c r="U134">
        <f t="shared" si="77"/>
        <v>4.302705036212523E-2</v>
      </c>
      <c r="V134">
        <f t="shared" si="78"/>
        <v>3.6463544444107212</v>
      </c>
      <c r="W134">
        <f t="shared" si="79"/>
        <v>86.410028607279301</v>
      </c>
      <c r="X134" s="37">
        <f t="shared" si="80"/>
        <v>0.47374558719138149</v>
      </c>
      <c r="Y134" s="37">
        <f t="shared" si="81"/>
        <v>0.233717729948939</v>
      </c>
      <c r="Z134" s="37">
        <f t="shared" si="82"/>
        <v>0.71377344443382407</v>
      </c>
      <c r="AA134">
        <f t="shared" si="83"/>
        <v>691.28022885823441</v>
      </c>
      <c r="AB134">
        <f t="shared" si="84"/>
        <v>757.80635444441066</v>
      </c>
      <c r="AC134">
        <f t="shared" si="85"/>
        <v>9.4515886111026646</v>
      </c>
      <c r="AD134">
        <f t="shared" si="60"/>
        <v>33.019840317793481</v>
      </c>
      <c r="AE134">
        <f t="shared" si="86"/>
        <v>56.980159682206519</v>
      </c>
      <c r="AF134">
        <f t="shared" si="87"/>
        <v>1.048332949978404E-2</v>
      </c>
      <c r="AG134">
        <f t="shared" si="88"/>
        <v>56.990643011706304</v>
      </c>
      <c r="AH134">
        <f t="shared" si="61"/>
        <v>343.39346796443203</v>
      </c>
    </row>
    <row r="135" spans="4:34" x14ac:dyDescent="0.35">
      <c r="D135" s="36">
        <f t="shared" si="89"/>
        <v>44330</v>
      </c>
      <c r="E135" s="37">
        <f t="shared" si="62"/>
        <v>0.5</v>
      </c>
      <c r="F135" s="33">
        <f t="shared" si="63"/>
        <v>2459348.9166666665</v>
      </c>
      <c r="G135" s="38">
        <f t="shared" si="64"/>
        <v>0.21365959388546232</v>
      </c>
      <c r="I135">
        <f t="shared" si="65"/>
        <v>52.37633528301194</v>
      </c>
      <c r="J135">
        <f t="shared" si="66"/>
        <v>8049.0715682072641</v>
      </c>
      <c r="K135">
        <f t="shared" si="67"/>
        <v>1.6699646607743361E-2</v>
      </c>
      <c r="L135">
        <f t="shared" si="68"/>
        <v>1.4662063467500723</v>
      </c>
      <c r="M135">
        <f t="shared" si="69"/>
        <v>53.84254162976201</v>
      </c>
      <c r="N135">
        <f t="shared" si="70"/>
        <v>8050.5377745540145</v>
      </c>
      <c r="O135">
        <f t="shared" si="71"/>
        <v>1.0106921134354465</v>
      </c>
      <c r="P135">
        <f t="shared" si="72"/>
        <v>53.832310938289304</v>
      </c>
      <c r="Q135">
        <f t="shared" si="73"/>
        <v>23.43651264357274</v>
      </c>
      <c r="R135">
        <f t="shared" si="74"/>
        <v>23.437312505862401</v>
      </c>
      <c r="S135">
        <f t="shared" si="75"/>
        <v>51.453574154557622</v>
      </c>
      <c r="T135">
        <f t="shared" si="76"/>
        <v>18.729293865773673</v>
      </c>
      <c r="U135">
        <f t="shared" si="77"/>
        <v>4.3027057505946695E-2</v>
      </c>
      <c r="V135">
        <f t="shared" si="78"/>
        <v>3.6457583335506847</v>
      </c>
      <c r="W135">
        <f t="shared" si="79"/>
        <v>86.348107202060447</v>
      </c>
      <c r="X135" s="37">
        <f t="shared" si="80"/>
        <v>0.47374600115725646</v>
      </c>
      <c r="Y135" s="37">
        <f t="shared" si="81"/>
        <v>0.23389014781819967</v>
      </c>
      <c r="Z135" s="37">
        <f t="shared" si="82"/>
        <v>0.7136018544963133</v>
      </c>
      <c r="AA135">
        <f t="shared" si="83"/>
        <v>690.78485761648358</v>
      </c>
      <c r="AB135">
        <f t="shared" si="84"/>
        <v>757.80575833355067</v>
      </c>
      <c r="AC135">
        <f t="shared" si="85"/>
        <v>9.4514395833876677</v>
      </c>
      <c r="AD135">
        <f t="shared" si="60"/>
        <v>33.250975298497082</v>
      </c>
      <c r="AE135">
        <f t="shared" si="86"/>
        <v>56.749024701502918</v>
      </c>
      <c r="AF135">
        <f t="shared" si="87"/>
        <v>1.0576034446301372E-2</v>
      </c>
      <c r="AG135">
        <f t="shared" si="88"/>
        <v>56.759600735949221</v>
      </c>
      <c r="AH135">
        <f t="shared" si="61"/>
        <v>343.52307342591723</v>
      </c>
    </row>
    <row r="136" spans="4:34" x14ac:dyDescent="0.35">
      <c r="D136" s="36">
        <f t="shared" si="89"/>
        <v>44331</v>
      </c>
      <c r="E136" s="37">
        <f t="shared" si="62"/>
        <v>0.5</v>
      </c>
      <c r="F136" s="33">
        <f t="shared" si="63"/>
        <v>2459349.9166666665</v>
      </c>
      <c r="G136" s="38">
        <f t="shared" si="64"/>
        <v>0.21368697239333365</v>
      </c>
      <c r="I136">
        <f t="shared" si="65"/>
        <v>53.361982646723845</v>
      </c>
      <c r="J136">
        <f t="shared" si="66"/>
        <v>8050.057168487192</v>
      </c>
      <c r="K136">
        <f t="shared" si="67"/>
        <v>1.6699645455350621E-2</v>
      </c>
      <c r="L136">
        <f t="shared" si="68"/>
        <v>1.445123563556912</v>
      </c>
      <c r="M136">
        <f t="shared" si="69"/>
        <v>54.807106210280757</v>
      </c>
      <c r="N136">
        <f t="shared" si="70"/>
        <v>8051.502292050749</v>
      </c>
      <c r="O136">
        <f t="shared" si="71"/>
        <v>1.0109088776257031</v>
      </c>
      <c r="P136">
        <f t="shared" si="72"/>
        <v>54.796876901059264</v>
      </c>
      <c r="Q136">
        <f t="shared" si="73"/>
        <v>23.436512287538033</v>
      </c>
      <c r="R136">
        <f t="shared" si="74"/>
        <v>23.437314397029819</v>
      </c>
      <c r="S136">
        <f t="shared" si="75"/>
        <v>52.441686561962179</v>
      </c>
      <c r="T136">
        <f t="shared" si="76"/>
        <v>18.965769485868719</v>
      </c>
      <c r="U136">
        <f t="shared" si="77"/>
        <v>4.302706464718889E-2</v>
      </c>
      <c r="V136">
        <f t="shared" si="78"/>
        <v>3.6357142665509112</v>
      </c>
      <c r="W136">
        <f t="shared" si="79"/>
        <v>86.287376200576929</v>
      </c>
      <c r="X136" s="37">
        <f t="shared" si="80"/>
        <v>0.47375297620378409</v>
      </c>
      <c r="Y136" s="37">
        <f t="shared" si="81"/>
        <v>0.23406582009107038</v>
      </c>
      <c r="Z136" s="37">
        <f t="shared" si="82"/>
        <v>0.71344013231649783</v>
      </c>
      <c r="AA136">
        <f t="shared" si="83"/>
        <v>690.29900960461543</v>
      </c>
      <c r="AB136">
        <f t="shared" si="84"/>
        <v>757.79571426655093</v>
      </c>
      <c r="AC136">
        <f t="shared" si="85"/>
        <v>9.4489285666377327</v>
      </c>
      <c r="AD136">
        <f t="shared" si="60"/>
        <v>33.476549324034252</v>
      </c>
      <c r="AE136">
        <f t="shared" si="86"/>
        <v>56.523450675965748</v>
      </c>
      <c r="AF136">
        <f t="shared" si="87"/>
        <v>1.0666980563402715E-2</v>
      </c>
      <c r="AG136">
        <f t="shared" si="88"/>
        <v>56.534117656529148</v>
      </c>
      <c r="AH136">
        <f t="shared" si="61"/>
        <v>343.65219822490985</v>
      </c>
    </row>
    <row r="137" spans="4:34" x14ac:dyDescent="0.35">
      <c r="D137" s="36">
        <f t="shared" si="89"/>
        <v>44332</v>
      </c>
      <c r="E137" s="37">
        <f t="shared" si="62"/>
        <v>0.5</v>
      </c>
      <c r="F137" s="33">
        <f t="shared" si="63"/>
        <v>2459350.9166666665</v>
      </c>
      <c r="G137" s="38">
        <f t="shared" si="64"/>
        <v>0.21371435090120497</v>
      </c>
      <c r="I137">
        <f t="shared" si="65"/>
        <v>54.34763001043666</v>
      </c>
      <c r="J137">
        <f t="shared" si="66"/>
        <v>8051.042768767119</v>
      </c>
      <c r="K137">
        <f t="shared" si="67"/>
        <v>1.6699644302957693E-2</v>
      </c>
      <c r="L137">
        <f t="shared" si="68"/>
        <v>1.4236302905182432</v>
      </c>
      <c r="M137">
        <f t="shared" si="69"/>
        <v>55.7712603009549</v>
      </c>
      <c r="N137">
        <f t="shared" si="70"/>
        <v>8052.4663990576373</v>
      </c>
      <c r="O137">
        <f t="shared" si="71"/>
        <v>1.0111224376262529</v>
      </c>
      <c r="P137">
        <f t="shared" si="72"/>
        <v>55.761032377861994</v>
      </c>
      <c r="Q137">
        <f t="shared" si="73"/>
        <v>23.436511931503325</v>
      </c>
      <c r="R137">
        <f t="shared" si="74"/>
        <v>23.437316287512097</v>
      </c>
      <c r="S137">
        <f t="shared" si="75"/>
        <v>53.432152360808772</v>
      </c>
      <c r="T137">
        <f t="shared" si="76"/>
        <v>19.196895548125589</v>
      </c>
      <c r="U137">
        <f t="shared" si="77"/>
        <v>4.302707178584457E-2</v>
      </c>
      <c r="V137">
        <f t="shared" si="78"/>
        <v>3.6162741059692793</v>
      </c>
      <c r="W137">
        <f t="shared" si="79"/>
        <v>86.227863254606589</v>
      </c>
      <c r="X137" s="37">
        <f t="shared" si="80"/>
        <v>0.47376647631529911</v>
      </c>
      <c r="Y137" s="37">
        <f t="shared" si="81"/>
        <v>0.23424463394139192</v>
      </c>
      <c r="Z137" s="37">
        <f t="shared" si="82"/>
        <v>0.71328831868920639</v>
      </c>
      <c r="AA137">
        <f t="shared" si="83"/>
        <v>689.82290603685271</v>
      </c>
      <c r="AB137">
        <f t="shared" si="84"/>
        <v>757.77627410596926</v>
      </c>
      <c r="AC137">
        <f t="shared" si="85"/>
        <v>9.4440685264923161</v>
      </c>
      <c r="AD137">
        <f t="shared" si="60"/>
        <v>33.69649585436192</v>
      </c>
      <c r="AE137">
        <f t="shared" si="86"/>
        <v>56.30350414563808</v>
      </c>
      <c r="AF137">
        <f t="shared" si="87"/>
        <v>1.0756112555756051E-2</v>
      </c>
      <c r="AG137">
        <f t="shared" si="88"/>
        <v>56.314260258193833</v>
      </c>
      <c r="AH137">
        <f t="shared" si="61"/>
        <v>343.78083494437737</v>
      </c>
    </row>
    <row r="138" spans="4:34" x14ac:dyDescent="0.35">
      <c r="D138" s="36">
        <f t="shared" si="89"/>
        <v>44333</v>
      </c>
      <c r="E138" s="37">
        <f t="shared" si="62"/>
        <v>0.5</v>
      </c>
      <c r="F138" s="33">
        <f t="shared" si="63"/>
        <v>2459351.9166666665</v>
      </c>
      <c r="G138" s="38">
        <f t="shared" si="64"/>
        <v>0.21374172940907629</v>
      </c>
      <c r="I138">
        <f t="shared" si="65"/>
        <v>55.333277374147656</v>
      </c>
      <c r="J138">
        <f t="shared" si="66"/>
        <v>8052.0283690470442</v>
      </c>
      <c r="K138">
        <f t="shared" si="67"/>
        <v>1.6699643150564575E-2</v>
      </c>
      <c r="L138">
        <f t="shared" si="68"/>
        <v>1.4017329518604214</v>
      </c>
      <c r="M138">
        <f t="shared" si="69"/>
        <v>56.73501032600808</v>
      </c>
      <c r="N138">
        <f t="shared" si="70"/>
        <v>8053.4301019989043</v>
      </c>
      <c r="O138">
        <f t="shared" si="71"/>
        <v>1.0113327343363925</v>
      </c>
      <c r="P138">
        <f t="shared" si="72"/>
        <v>56.724783792919958</v>
      </c>
      <c r="Q138">
        <f t="shared" si="73"/>
        <v>23.436511575468618</v>
      </c>
      <c r="R138">
        <f t="shared" si="74"/>
        <v>23.437318177307308</v>
      </c>
      <c r="S138">
        <f t="shared" si="75"/>
        <v>54.424955185384995</v>
      </c>
      <c r="T138">
        <f t="shared" si="76"/>
        <v>19.422596469020576</v>
      </c>
      <c r="U138">
        <f t="shared" si="77"/>
        <v>4.3027078921906457E-2</v>
      </c>
      <c r="V138">
        <f t="shared" si="78"/>
        <v>3.5875032197770689</v>
      </c>
      <c r="W138">
        <f t="shared" si="79"/>
        <v>86.169596022778308</v>
      </c>
      <c r="X138" s="37">
        <f t="shared" si="80"/>
        <v>0.47378645609737702</v>
      </c>
      <c r="Y138" s="37">
        <f t="shared" si="81"/>
        <v>0.23442646714521509</v>
      </c>
      <c r="Z138" s="37">
        <f t="shared" si="82"/>
        <v>0.71314644504953906</v>
      </c>
      <c r="AA138">
        <f t="shared" si="83"/>
        <v>689.35676818222646</v>
      </c>
      <c r="AB138">
        <f t="shared" si="84"/>
        <v>757.74750321977706</v>
      </c>
      <c r="AC138">
        <f t="shared" si="85"/>
        <v>9.4368758049442647</v>
      </c>
      <c r="AD138">
        <f t="shared" si="60"/>
        <v>33.910750190842265</v>
      </c>
      <c r="AE138">
        <f t="shared" si="86"/>
        <v>56.089249809157735</v>
      </c>
      <c r="AF138">
        <f t="shared" si="87"/>
        <v>1.0843375357820279E-2</v>
      </c>
      <c r="AG138">
        <f t="shared" si="88"/>
        <v>56.100093184515558</v>
      </c>
      <c r="AH138">
        <f t="shared" si="61"/>
        <v>343.90897218861846</v>
      </c>
    </row>
    <row r="139" spans="4:34" x14ac:dyDescent="0.35">
      <c r="D139" s="36">
        <f t="shared" si="89"/>
        <v>44334</v>
      </c>
      <c r="E139" s="37">
        <f t="shared" si="62"/>
        <v>0.5</v>
      </c>
      <c r="F139" s="33">
        <f t="shared" si="63"/>
        <v>2459352.9166666665</v>
      </c>
      <c r="G139" s="38">
        <f t="shared" si="64"/>
        <v>0.21376910791694761</v>
      </c>
      <c r="I139">
        <f t="shared" si="65"/>
        <v>56.31892473786047</v>
      </c>
      <c r="J139">
        <f t="shared" si="66"/>
        <v>8053.0139693269703</v>
      </c>
      <c r="K139">
        <f t="shared" si="67"/>
        <v>1.6699641998171266E-2</v>
      </c>
      <c r="L139">
        <f t="shared" si="68"/>
        <v>1.3794380715872114</v>
      </c>
      <c r="M139">
        <f t="shared" si="69"/>
        <v>57.69836280944768</v>
      </c>
      <c r="N139">
        <f t="shared" si="70"/>
        <v>8054.3934073985574</v>
      </c>
      <c r="O139">
        <f t="shared" si="71"/>
        <v>1.0115397096325127</v>
      </c>
      <c r="P139">
        <f t="shared" si="72"/>
        <v>57.68813767023935</v>
      </c>
      <c r="Q139">
        <f t="shared" si="73"/>
        <v>23.43651121943391</v>
      </c>
      <c r="R139">
        <f t="shared" si="74"/>
        <v>23.437320066413537</v>
      </c>
      <c r="S139">
        <f t="shared" si="75"/>
        <v>55.420075304233222</v>
      </c>
      <c r="T139">
        <f t="shared" si="76"/>
        <v>19.642797892858329</v>
      </c>
      <c r="U139">
        <f t="shared" si="77"/>
        <v>4.3027086055367307E-2</v>
      </c>
      <c r="V139">
        <f t="shared" si="78"/>
        <v>3.549480547487593</v>
      </c>
      <c r="W139">
        <f t="shared" si="79"/>
        <v>86.112602132614811</v>
      </c>
      <c r="X139" s="37">
        <f t="shared" si="80"/>
        <v>0.47381286073091139</v>
      </c>
      <c r="Y139" s="37">
        <f t="shared" si="81"/>
        <v>0.2346111881403147</v>
      </c>
      <c r="Z139" s="37">
        <f t="shared" si="82"/>
        <v>0.7130145333215081</v>
      </c>
      <c r="AA139">
        <f t="shared" si="83"/>
        <v>688.90081706091848</v>
      </c>
      <c r="AB139">
        <f t="shared" si="84"/>
        <v>757.7094805474876</v>
      </c>
      <c r="AC139">
        <f t="shared" si="85"/>
        <v>9.4273701368719003</v>
      </c>
      <c r="AD139">
        <f t="shared" si="60"/>
        <v>34.119249501797015</v>
      </c>
      <c r="AE139">
        <f t="shared" si="86"/>
        <v>55.880750498202985</v>
      </c>
      <c r="AF139">
        <f t="shared" si="87"/>
        <v>1.0928714218927282E-2</v>
      </c>
      <c r="AG139">
        <f t="shared" si="88"/>
        <v>55.891679212421913</v>
      </c>
      <c r="AH139">
        <f t="shared" si="61"/>
        <v>344.03659472684069</v>
      </c>
    </row>
    <row r="140" spans="4:34" x14ac:dyDescent="0.35">
      <c r="D140" s="36">
        <f t="shared" si="89"/>
        <v>44335</v>
      </c>
      <c r="E140" s="37">
        <f t="shared" si="62"/>
        <v>0.5</v>
      </c>
      <c r="F140" s="33">
        <f t="shared" si="63"/>
        <v>2459353.9166666665</v>
      </c>
      <c r="G140" s="38">
        <f t="shared" si="64"/>
        <v>0.21379648642481894</v>
      </c>
      <c r="I140">
        <f t="shared" si="65"/>
        <v>57.304572101575104</v>
      </c>
      <c r="J140">
        <f t="shared" si="66"/>
        <v>8053.9995696068963</v>
      </c>
      <c r="K140">
        <f t="shared" si="67"/>
        <v>1.6699640845777766E-2</v>
      </c>
      <c r="L140">
        <f t="shared" si="68"/>
        <v>1.3567522715394238</v>
      </c>
      <c r="M140">
        <f t="shared" si="69"/>
        <v>58.661324373114525</v>
      </c>
      <c r="N140">
        <f t="shared" si="70"/>
        <v>8055.3563218784357</v>
      </c>
      <c r="O140">
        <f t="shared" si="71"/>
        <v>1.0117433063806269</v>
      </c>
      <c r="P140">
        <f t="shared" si="72"/>
        <v>58.651100631659794</v>
      </c>
      <c r="Q140">
        <f t="shared" si="73"/>
        <v>23.436510863399203</v>
      </c>
      <c r="R140">
        <f t="shared" si="74"/>
        <v>23.437321954828871</v>
      </c>
      <c r="S140">
        <f t="shared" si="75"/>
        <v>56.417489607315126</v>
      </c>
      <c r="T140">
        <f t="shared" si="76"/>
        <v>19.857426749296835</v>
      </c>
      <c r="U140">
        <f t="shared" si="77"/>
        <v>4.302709318621991E-2</v>
      </c>
      <c r="V140">
        <f t="shared" si="78"/>
        <v>3.5022986425260796</v>
      </c>
      <c r="W140">
        <f t="shared" si="79"/>
        <v>86.056909141018195</v>
      </c>
      <c r="X140" s="37">
        <f t="shared" si="80"/>
        <v>0.47384562594269025</v>
      </c>
      <c r="Y140" s="37">
        <f t="shared" si="81"/>
        <v>0.23479865610652861</v>
      </c>
      <c r="Z140" s="37">
        <f t="shared" si="82"/>
        <v>0.712892595778852</v>
      </c>
      <c r="AA140">
        <f t="shared" si="83"/>
        <v>688.45527312814556</v>
      </c>
      <c r="AB140">
        <f t="shared" si="84"/>
        <v>757.66229864252603</v>
      </c>
      <c r="AC140">
        <f t="shared" si="85"/>
        <v>9.4155746606315063</v>
      </c>
      <c r="AD140">
        <f t="shared" si="60"/>
        <v>34.321932847920998</v>
      </c>
      <c r="AE140">
        <f t="shared" si="86"/>
        <v>55.678067152079002</v>
      </c>
      <c r="AF140">
        <f t="shared" si="87"/>
        <v>1.101207479086749E-2</v>
      </c>
      <c r="AG140">
        <f t="shared" si="88"/>
        <v>55.689079226869872</v>
      </c>
      <c r="AH140">
        <f t="shared" si="61"/>
        <v>344.16368362976226</v>
      </c>
    </row>
    <row r="141" spans="4:34" x14ac:dyDescent="0.35">
      <c r="D141" s="36">
        <f t="shared" si="89"/>
        <v>44336</v>
      </c>
      <c r="E141" s="37">
        <f t="shared" si="62"/>
        <v>0.5</v>
      </c>
      <c r="F141" s="33">
        <f t="shared" si="63"/>
        <v>2459354.9166666665</v>
      </c>
      <c r="G141" s="38">
        <f t="shared" si="64"/>
        <v>0.21382386493269026</v>
      </c>
      <c r="I141">
        <f t="shared" si="65"/>
        <v>58.290219465288828</v>
      </c>
      <c r="J141">
        <f t="shared" si="66"/>
        <v>8054.9851698868206</v>
      </c>
      <c r="K141">
        <f t="shared" si="67"/>
        <v>1.6699639693384075E-2</v>
      </c>
      <c r="L141">
        <f t="shared" si="68"/>
        <v>1.3336822694478805</v>
      </c>
      <c r="M141">
        <f t="shared" si="69"/>
        <v>59.623901734736705</v>
      </c>
      <c r="N141">
        <f t="shared" si="70"/>
        <v>8056.3188521562688</v>
      </c>
      <c r="O141">
        <f t="shared" si="71"/>
        <v>1.0119434684486119</v>
      </c>
      <c r="P141">
        <f t="shared" si="72"/>
        <v>59.613679394908203</v>
      </c>
      <c r="Q141">
        <f t="shared" si="73"/>
        <v>23.436510507364495</v>
      </c>
      <c r="R141">
        <f t="shared" si="74"/>
        <v>23.437323842551386</v>
      </c>
      <c r="S141">
        <f t="shared" si="75"/>
        <v>57.417171598746954</v>
      </c>
      <c r="T141">
        <f t="shared" si="76"/>
        <v>20.066411311788663</v>
      </c>
      <c r="U141">
        <f t="shared" si="77"/>
        <v>4.3027100314456994E-2</v>
      </c>
      <c r="V141">
        <f t="shared" si="78"/>
        <v>3.4460636899787223</v>
      </c>
      <c r="W141">
        <f t="shared" si="79"/>
        <v>86.002544493275991</v>
      </c>
      <c r="X141" s="37">
        <f t="shared" si="80"/>
        <v>0.47388467799307038</v>
      </c>
      <c r="Y141" s="37">
        <f t="shared" si="81"/>
        <v>0.23498872106730373</v>
      </c>
      <c r="Z141" s="37">
        <f t="shared" si="82"/>
        <v>0.71278063491883692</v>
      </c>
      <c r="AA141">
        <f t="shared" si="83"/>
        <v>688.02035594620793</v>
      </c>
      <c r="AB141">
        <f t="shared" si="84"/>
        <v>757.60606368997867</v>
      </c>
      <c r="AC141">
        <f t="shared" si="85"/>
        <v>9.4015159224946672</v>
      </c>
      <c r="AD141">
        <f t="shared" si="60"/>
        <v>34.518741207514701</v>
      </c>
      <c r="AE141">
        <f t="shared" si="86"/>
        <v>55.481258792485299</v>
      </c>
      <c r="AF141">
        <f t="shared" si="87"/>
        <v>1.1093403217754892E-2</v>
      </c>
      <c r="AG141">
        <f t="shared" si="88"/>
        <v>55.492352195703056</v>
      </c>
      <c r="AH141">
        <f t="shared" si="61"/>
        <v>344.2902163997187</v>
      </c>
    </row>
    <row r="142" spans="4:34" x14ac:dyDescent="0.35">
      <c r="D142" s="36">
        <f t="shared" si="89"/>
        <v>44337</v>
      </c>
      <c r="E142" s="37">
        <f t="shared" si="62"/>
        <v>0.5</v>
      </c>
      <c r="F142" s="33">
        <f t="shared" si="63"/>
        <v>2459355.9166666665</v>
      </c>
      <c r="G142" s="38">
        <f t="shared" si="64"/>
        <v>0.21385124344056158</v>
      </c>
      <c r="I142">
        <f t="shared" si="65"/>
        <v>59.275866829003462</v>
      </c>
      <c r="J142">
        <f t="shared" si="66"/>
        <v>8055.9707701667467</v>
      </c>
      <c r="K142">
        <f t="shared" si="67"/>
        <v>1.6699638540990196E-2</v>
      </c>
      <c r="L142">
        <f t="shared" si="68"/>
        <v>1.3102348769791656</v>
      </c>
      <c r="M142">
        <f t="shared" si="69"/>
        <v>60.586101705982628</v>
      </c>
      <c r="N142">
        <f t="shared" si="70"/>
        <v>8057.2810050437256</v>
      </c>
      <c r="O142">
        <f t="shared" si="71"/>
        <v>1.0121401407181607</v>
      </c>
      <c r="P142">
        <f t="shared" si="72"/>
        <v>60.575880771651775</v>
      </c>
      <c r="Q142">
        <f t="shared" si="73"/>
        <v>23.436510151329788</v>
      </c>
      <c r="R142">
        <f t="shared" si="74"/>
        <v>23.437325729579168</v>
      </c>
      <c r="S142">
        <f t="shared" si="75"/>
        <v>58.419091395353746</v>
      </c>
      <c r="T142">
        <f t="shared" si="76"/>
        <v>20.269681256809449</v>
      </c>
      <c r="U142">
        <f t="shared" si="77"/>
        <v>4.3027107440071335E-2</v>
      </c>
      <c r="V142">
        <f t="shared" si="78"/>
        <v>3.3808954989435258</v>
      </c>
      <c r="W142">
        <f t="shared" si="79"/>
        <v>85.949535480679216</v>
      </c>
      <c r="X142" s="37">
        <f t="shared" si="80"/>
        <v>0.47392993368128922</v>
      </c>
      <c r="Y142" s="37">
        <f t="shared" si="81"/>
        <v>0.23518122401273583</v>
      </c>
      <c r="Z142" s="37">
        <f t="shared" si="82"/>
        <v>0.71267864334984254</v>
      </c>
      <c r="AA142">
        <f t="shared" si="83"/>
        <v>687.59628384543373</v>
      </c>
      <c r="AB142">
        <f t="shared" si="84"/>
        <v>757.54089549894354</v>
      </c>
      <c r="AC142">
        <f t="shared" si="85"/>
        <v>9.3852238747358854</v>
      </c>
      <c r="AD142">
        <f t="shared" si="60"/>
        <v>34.709617501490598</v>
      </c>
      <c r="AE142">
        <f t="shared" si="86"/>
        <v>55.290382498509402</v>
      </c>
      <c r="AF142">
        <f t="shared" si="87"/>
        <v>1.1172646227926146E-2</v>
      </c>
      <c r="AG142">
        <f t="shared" si="88"/>
        <v>55.301555144737328</v>
      </c>
      <c r="AH142">
        <f t="shared" si="61"/>
        <v>344.41616709468929</v>
      </c>
    </row>
    <row r="143" spans="4:34" x14ac:dyDescent="0.35">
      <c r="D143" s="36">
        <f t="shared" si="89"/>
        <v>44338</v>
      </c>
      <c r="E143" s="37">
        <f t="shared" si="62"/>
        <v>0.5</v>
      </c>
      <c r="F143" s="33">
        <f t="shared" si="63"/>
        <v>2459356.9166666665</v>
      </c>
      <c r="G143" s="38">
        <f t="shared" si="64"/>
        <v>0.21387862194843291</v>
      </c>
      <c r="I143">
        <f t="shared" si="65"/>
        <v>60.261514192719005</v>
      </c>
      <c r="J143">
        <f t="shared" si="66"/>
        <v>8056.9563704466709</v>
      </c>
      <c r="K143">
        <f t="shared" si="67"/>
        <v>1.6699637388596127E-2</v>
      </c>
      <c r="L143">
        <f t="shared" si="68"/>
        <v>1.2864169977757967</v>
      </c>
      <c r="M143">
        <f t="shared" si="69"/>
        <v>61.547931190494801</v>
      </c>
      <c r="N143">
        <f t="shared" si="70"/>
        <v>8058.2427874444465</v>
      </c>
      <c r="O143">
        <f t="shared" si="71"/>
        <v>1.0123332690964446</v>
      </c>
      <c r="P143">
        <f t="shared" si="72"/>
        <v>61.537711665531823</v>
      </c>
      <c r="Q143">
        <f t="shared" si="73"/>
        <v>23.43650979529508</v>
      </c>
      <c r="R143">
        <f t="shared" si="74"/>
        <v>23.437327615910302</v>
      </c>
      <c r="S143">
        <f t="shared" si="75"/>
        <v>59.423215731266069</v>
      </c>
      <c r="T143">
        <f t="shared" si="76"/>
        <v>20.46716772373502</v>
      </c>
      <c r="U143">
        <f t="shared" si="77"/>
        <v>4.3027114563055698E-2</v>
      </c>
      <c r="V143">
        <f t="shared" si="78"/>
        <v>3.3069274687781829</v>
      </c>
      <c r="W143">
        <f t="shared" si="79"/>
        <v>85.897909196854016</v>
      </c>
      <c r="X143" s="37">
        <f t="shared" si="80"/>
        <v>0.47398130036890407</v>
      </c>
      <c r="Y143" s="37">
        <f t="shared" si="81"/>
        <v>0.23537599704430956</v>
      </c>
      <c r="Z143" s="37">
        <f t="shared" si="82"/>
        <v>0.71258660369349858</v>
      </c>
      <c r="AA143">
        <f t="shared" si="83"/>
        <v>687.18327357483213</v>
      </c>
      <c r="AB143">
        <f t="shared" si="84"/>
        <v>757.46692746877818</v>
      </c>
      <c r="AC143">
        <f t="shared" si="85"/>
        <v>9.3667318671945452</v>
      </c>
      <c r="AD143">
        <f t="shared" si="60"/>
        <v>34.894506618107819</v>
      </c>
      <c r="AE143">
        <f t="shared" si="86"/>
        <v>55.105493381892181</v>
      </c>
      <c r="AF143">
        <f t="shared" si="87"/>
        <v>1.1249751227609536E-2</v>
      </c>
      <c r="AG143">
        <f t="shared" si="88"/>
        <v>55.11674313311979</v>
      </c>
      <c r="AH143">
        <f t="shared" si="61"/>
        <v>344.54150644661621</v>
      </c>
    </row>
    <row r="144" spans="4:34" x14ac:dyDescent="0.35">
      <c r="D144" s="36">
        <f t="shared" si="89"/>
        <v>44339</v>
      </c>
      <c r="E144" s="37">
        <f t="shared" si="62"/>
        <v>0.5</v>
      </c>
      <c r="F144" s="33">
        <f t="shared" si="63"/>
        <v>2459357.9166666665</v>
      </c>
      <c r="G144" s="38">
        <f t="shared" si="64"/>
        <v>0.2139060004563042</v>
      </c>
      <c r="I144">
        <f t="shared" si="65"/>
        <v>61.247161556433639</v>
      </c>
      <c r="J144">
        <f t="shared" si="66"/>
        <v>8057.9419707265952</v>
      </c>
      <c r="K144">
        <f t="shared" si="67"/>
        <v>1.6699636236201867E-2</v>
      </c>
      <c r="L144">
        <f t="shared" si="68"/>
        <v>1.2622356254898082</v>
      </c>
      <c r="M144">
        <f t="shared" si="69"/>
        <v>62.509397181923447</v>
      </c>
      <c r="N144">
        <f t="shared" si="70"/>
        <v>8059.2042063520848</v>
      </c>
      <c r="O144">
        <f t="shared" si="71"/>
        <v>1.0125228005274958</v>
      </c>
      <c r="P144">
        <f t="shared" si="72"/>
        <v>62.499179070197357</v>
      </c>
      <c r="Q144">
        <f t="shared" si="73"/>
        <v>23.436509439260377</v>
      </c>
      <c r="R144">
        <f t="shared" si="74"/>
        <v>23.437329501542873</v>
      </c>
      <c r="S144">
        <f t="shared" si="75"/>
        <v>60.429507968806135</v>
      </c>
      <c r="T144">
        <f t="shared" si="76"/>
        <v>20.658803375228981</v>
      </c>
      <c r="U144">
        <f t="shared" si="77"/>
        <v>4.302712168340285E-2</v>
      </c>
      <c r="V144">
        <f t="shared" si="78"/>
        <v>3.2243065286280537</v>
      </c>
      <c r="W144">
        <f t="shared" si="79"/>
        <v>85.847692492917943</v>
      </c>
      <c r="X144" s="37">
        <f t="shared" si="80"/>
        <v>0.47403867602178607</v>
      </c>
      <c r="Y144" s="37">
        <f t="shared" si="81"/>
        <v>0.23557286354145848</v>
      </c>
      <c r="Z144" s="37">
        <f t="shared" si="82"/>
        <v>0.71250448850211368</v>
      </c>
      <c r="AA144">
        <f t="shared" si="83"/>
        <v>686.78153994334355</v>
      </c>
      <c r="AB144">
        <f t="shared" si="84"/>
        <v>757.38430652862803</v>
      </c>
      <c r="AC144">
        <f t="shared" si="85"/>
        <v>9.3460766321570077</v>
      </c>
      <c r="AD144">
        <f t="shared" si="60"/>
        <v>35.073355437400629</v>
      </c>
      <c r="AE144">
        <f t="shared" si="86"/>
        <v>54.926644562599371</v>
      </c>
      <c r="AF144">
        <f t="shared" si="87"/>
        <v>1.1324666396085953E-2</v>
      </c>
      <c r="AG144">
        <f t="shared" si="88"/>
        <v>54.937969228995456</v>
      </c>
      <c r="AH144">
        <f t="shared" si="61"/>
        <v>344.66620197433809</v>
      </c>
    </row>
    <row r="145" spans="4:34" x14ac:dyDescent="0.35">
      <c r="D145" s="36">
        <f t="shared" si="89"/>
        <v>44340</v>
      </c>
      <c r="E145" s="37">
        <f t="shared" si="62"/>
        <v>0.5</v>
      </c>
      <c r="F145" s="33">
        <f t="shared" si="63"/>
        <v>2459358.9166666665</v>
      </c>
      <c r="G145" s="38">
        <f t="shared" si="64"/>
        <v>0.21393337896417552</v>
      </c>
      <c r="I145">
        <f t="shared" si="65"/>
        <v>62.232808920149182</v>
      </c>
      <c r="J145">
        <f t="shared" si="66"/>
        <v>8058.9275710065203</v>
      </c>
      <c r="K145">
        <f t="shared" si="67"/>
        <v>1.669963508380742E-2</v>
      </c>
      <c r="L145">
        <f t="shared" si="68"/>
        <v>1.2376978418117426</v>
      </c>
      <c r="M145">
        <f t="shared" si="69"/>
        <v>63.470506761960927</v>
      </c>
      <c r="N145">
        <f t="shared" si="70"/>
        <v>8060.1652688483318</v>
      </c>
      <c r="O145">
        <f t="shared" si="71"/>
        <v>1.0127086830032996</v>
      </c>
      <c r="P145">
        <f t="shared" si="72"/>
        <v>63.460290067339542</v>
      </c>
      <c r="Q145">
        <f t="shared" si="73"/>
        <v>23.436509083225669</v>
      </c>
      <c r="R145">
        <f t="shared" si="74"/>
        <v>23.437331386474963</v>
      </c>
      <c r="S145">
        <f t="shared" si="75"/>
        <v>61.43792811587717</v>
      </c>
      <c r="T145">
        <f t="shared" si="76"/>
        <v>20.844522457991651</v>
      </c>
      <c r="U145">
        <f t="shared" si="77"/>
        <v>4.3027128801105555E-2</v>
      </c>
      <c r="V145">
        <f t="shared" si="78"/>
        <v>3.1331930496942704</v>
      </c>
      <c r="W145">
        <f t="shared" si="79"/>
        <v>85.798911931582765</v>
      </c>
      <c r="X145" s="37">
        <f t="shared" si="80"/>
        <v>0.47410194927104571</v>
      </c>
      <c r="Y145" s="37">
        <f t="shared" si="81"/>
        <v>0.23577163834998247</v>
      </c>
      <c r="Z145" s="37">
        <f t="shared" si="82"/>
        <v>0.71243226019210892</v>
      </c>
      <c r="AA145">
        <f t="shared" si="83"/>
        <v>686.39129545266212</v>
      </c>
      <c r="AB145">
        <f t="shared" si="84"/>
        <v>757.2931930496942</v>
      </c>
      <c r="AC145">
        <f t="shared" si="85"/>
        <v>9.323298262423549</v>
      </c>
      <c r="AD145">
        <f t="shared" si="60"/>
        <v>35.246112855262652</v>
      </c>
      <c r="AE145">
        <f t="shared" si="86"/>
        <v>54.753887144737348</v>
      </c>
      <c r="AF145">
        <f t="shared" si="87"/>
        <v>1.1397340782045426E-2</v>
      </c>
      <c r="AG145">
        <f t="shared" si="88"/>
        <v>54.765284485519395</v>
      </c>
      <c r="AH145">
        <f t="shared" si="61"/>
        <v>344.79021809143131</v>
      </c>
    </row>
    <row r="146" spans="4:34" x14ac:dyDescent="0.35">
      <c r="D146" s="36">
        <f t="shared" si="89"/>
        <v>44341</v>
      </c>
      <c r="E146" s="37">
        <f t="shared" si="62"/>
        <v>0.5</v>
      </c>
      <c r="F146" s="33">
        <f t="shared" si="63"/>
        <v>2459359.9166666665</v>
      </c>
      <c r="G146" s="38">
        <f t="shared" si="64"/>
        <v>0.21396075747204685</v>
      </c>
      <c r="I146">
        <f t="shared" si="65"/>
        <v>63.218456283865635</v>
      </c>
      <c r="J146">
        <f t="shared" si="66"/>
        <v>8059.9131712864437</v>
      </c>
      <c r="K146">
        <f t="shared" si="67"/>
        <v>1.6699633931412782E-2</v>
      </c>
      <c r="L146">
        <f t="shared" si="68"/>
        <v>1.212810814494055</v>
      </c>
      <c r="M146">
        <f t="shared" si="69"/>
        <v>64.431267098359683</v>
      </c>
      <c r="N146">
        <f t="shared" si="70"/>
        <v>8061.125982100938</v>
      </c>
      <c r="O146">
        <f t="shared" si="71"/>
        <v>1.0128908655746105</v>
      </c>
      <c r="P146">
        <f t="shared" si="72"/>
        <v>64.421051824709608</v>
      </c>
      <c r="Q146">
        <f t="shared" si="73"/>
        <v>23.436508727190962</v>
      </c>
      <c r="R146">
        <f t="shared" si="74"/>
        <v>23.437333270704659</v>
      </c>
      <c r="S146">
        <f t="shared" si="75"/>
        <v>62.448432850032226</v>
      </c>
      <c r="T146">
        <f t="shared" si="76"/>
        <v>21.024260863711174</v>
      </c>
      <c r="U146">
        <f t="shared" si="77"/>
        <v>4.3027135916156568E-2</v>
      </c>
      <c r="V146">
        <f t="shared" si="78"/>
        <v>3.0337607298081655</v>
      </c>
      <c r="W146">
        <f t="shared" si="79"/>
        <v>85.751593740336901</v>
      </c>
      <c r="X146" s="37">
        <f t="shared" si="80"/>
        <v>0.47417099949318881</v>
      </c>
      <c r="Y146" s="37">
        <f t="shared" si="81"/>
        <v>0.23597212799225298</v>
      </c>
      <c r="Z146" s="37">
        <f t="shared" si="82"/>
        <v>0.71236987099412474</v>
      </c>
      <c r="AA146">
        <f t="shared" si="83"/>
        <v>686.01274992269521</v>
      </c>
      <c r="AB146">
        <f t="shared" si="84"/>
        <v>757.1937607298081</v>
      </c>
      <c r="AC146">
        <f t="shared" si="85"/>
        <v>9.2984401824520262</v>
      </c>
      <c r="AD146">
        <f t="shared" si="60"/>
        <v>35.412729807148295</v>
      </c>
      <c r="AE146">
        <f t="shared" si="86"/>
        <v>54.587270192851705</v>
      </c>
      <c r="AF146">
        <f t="shared" si="87"/>
        <v>1.1467724400826336E-2</v>
      </c>
      <c r="AG146">
        <f t="shared" si="88"/>
        <v>54.598737917252528</v>
      </c>
      <c r="AH146">
        <f t="shared" si="61"/>
        <v>344.91351620920165</v>
      </c>
    </row>
    <row r="147" spans="4:34" x14ac:dyDescent="0.35">
      <c r="D147" s="36">
        <f t="shared" si="89"/>
        <v>44342</v>
      </c>
      <c r="E147" s="37">
        <f t="shared" si="62"/>
        <v>0.5</v>
      </c>
      <c r="F147" s="33">
        <f t="shared" si="63"/>
        <v>2459360.9166666665</v>
      </c>
      <c r="G147" s="38">
        <f t="shared" si="64"/>
        <v>0.21398813597991817</v>
      </c>
      <c r="I147">
        <f t="shared" si="65"/>
        <v>64.204103647582997</v>
      </c>
      <c r="J147">
        <f t="shared" si="66"/>
        <v>8060.8987715663679</v>
      </c>
      <c r="K147">
        <f t="shared" si="67"/>
        <v>1.6699632779017953E-2</v>
      </c>
      <c r="L147">
        <f t="shared" si="68"/>
        <v>1.187581795369864</v>
      </c>
      <c r="M147">
        <f t="shared" si="69"/>
        <v>65.391685442952863</v>
      </c>
      <c r="N147">
        <f t="shared" si="70"/>
        <v>8062.0863533617376</v>
      </c>
      <c r="O147">
        <f t="shared" si="71"/>
        <v>1.0130692983614822</v>
      </c>
      <c r="P147">
        <f t="shared" si="72"/>
        <v>65.381471594139484</v>
      </c>
      <c r="Q147">
        <f t="shared" si="73"/>
        <v>23.436508371156258</v>
      </c>
      <c r="R147">
        <f t="shared" si="74"/>
        <v>23.437335154230055</v>
      </c>
      <c r="S147">
        <f t="shared" si="75"/>
        <v>63.460975549416389</v>
      </c>
      <c r="T147">
        <f t="shared" si="76"/>
        <v>21.197956190058914</v>
      </c>
      <c r="U147">
        <f t="shared" si="77"/>
        <v>4.3027143028548737E-2</v>
      </c>
      <c r="V147">
        <f t="shared" si="78"/>
        <v>2.9261964499577462</v>
      </c>
      <c r="W147">
        <f t="shared" si="79"/>
        <v>85.705763763848893</v>
      </c>
      <c r="X147" s="37">
        <f t="shared" si="80"/>
        <v>0.4742456969097516</v>
      </c>
      <c r="Y147" s="37">
        <f t="shared" si="81"/>
        <v>0.23617413089906023</v>
      </c>
      <c r="Z147" s="37">
        <f t="shared" si="82"/>
        <v>0.71231726292044295</v>
      </c>
      <c r="AA147">
        <f t="shared" si="83"/>
        <v>685.64611011079114</v>
      </c>
      <c r="AB147">
        <f t="shared" si="84"/>
        <v>757.0861964499577</v>
      </c>
      <c r="AC147">
        <f t="shared" si="85"/>
        <v>9.2715491124894243</v>
      </c>
      <c r="AD147">
        <f t="shared" si="60"/>
        <v>35.573159291360071</v>
      </c>
      <c r="AE147">
        <f t="shared" si="86"/>
        <v>54.426840708639929</v>
      </c>
      <c r="AF147">
        <f t="shared" si="87"/>
        <v>1.153576833221256E-2</v>
      </c>
      <c r="AG147">
        <f t="shared" si="88"/>
        <v>54.438376476972145</v>
      </c>
      <c r="AH147">
        <f t="shared" si="61"/>
        <v>345.03605483504828</v>
      </c>
    </row>
    <row r="148" spans="4:34" x14ac:dyDescent="0.35">
      <c r="D148" s="36">
        <f t="shared" si="89"/>
        <v>44343</v>
      </c>
      <c r="E148" s="37">
        <f t="shared" si="62"/>
        <v>0.5</v>
      </c>
      <c r="F148" s="33">
        <f t="shared" si="63"/>
        <v>2459361.9166666665</v>
      </c>
      <c r="G148" s="38">
        <f t="shared" si="64"/>
        <v>0.21401551448778949</v>
      </c>
      <c r="I148">
        <f t="shared" si="65"/>
        <v>65.189751011300359</v>
      </c>
      <c r="J148">
        <f t="shared" si="66"/>
        <v>8061.8843718462922</v>
      </c>
      <c r="K148">
        <f t="shared" si="67"/>
        <v>1.6699631626622934E-2</v>
      </c>
      <c r="L148">
        <f t="shared" si="68"/>
        <v>1.1620181183677813</v>
      </c>
      <c r="M148">
        <f t="shared" si="69"/>
        <v>66.351769129668142</v>
      </c>
      <c r="N148">
        <f t="shared" si="70"/>
        <v>8063.0463899646602</v>
      </c>
      <c r="O148">
        <f t="shared" si="71"/>
        <v>1.0132439325635216</v>
      </c>
      <c r="P148">
        <f t="shared" si="72"/>
        <v>66.341556709555633</v>
      </c>
      <c r="Q148">
        <f t="shared" si="73"/>
        <v>23.43650801512155</v>
      </c>
      <c r="R148">
        <f t="shared" si="74"/>
        <v>23.437337037049225</v>
      </c>
      <c r="S148">
        <f t="shared" si="75"/>
        <v>64.475506330725324</v>
      </c>
      <c r="T148">
        <f t="shared" si="76"/>
        <v>21.365547801559682</v>
      </c>
      <c r="U148">
        <f t="shared" si="77"/>
        <v>4.3027150138274725E-2</v>
      </c>
      <c r="V148">
        <f t="shared" si="78"/>
        <v>2.8107001025140592</v>
      </c>
      <c r="W148">
        <f t="shared" si="79"/>
        <v>85.661447415744107</v>
      </c>
      <c r="X148" s="37">
        <f t="shared" si="80"/>
        <v>0.47432590270658748</v>
      </c>
      <c r="Y148" s="37">
        <f t="shared" si="81"/>
        <v>0.23637743766285388</v>
      </c>
      <c r="Z148" s="37">
        <f t="shared" si="82"/>
        <v>0.71227436775032105</v>
      </c>
      <c r="AA148">
        <f t="shared" si="83"/>
        <v>685.29157932595285</v>
      </c>
      <c r="AB148">
        <f t="shared" si="84"/>
        <v>756.970700102514</v>
      </c>
      <c r="AC148">
        <f t="shared" si="85"/>
        <v>9.2426750256285004</v>
      </c>
      <c r="AD148">
        <f t="shared" si="60"/>
        <v>35.727356391885316</v>
      </c>
      <c r="AE148">
        <f t="shared" si="86"/>
        <v>54.272643608114684</v>
      </c>
      <c r="AF148">
        <f t="shared" si="87"/>
        <v>1.1601424818447895E-2</v>
      </c>
      <c r="AG148">
        <f t="shared" si="88"/>
        <v>54.284245032933136</v>
      </c>
      <c r="AH148">
        <f t="shared" si="61"/>
        <v>345.15778966639004</v>
      </c>
    </row>
    <row r="149" spans="4:34" x14ac:dyDescent="0.35">
      <c r="D149" s="36">
        <f t="shared" si="89"/>
        <v>44344</v>
      </c>
      <c r="E149" s="37">
        <f t="shared" si="62"/>
        <v>0.5</v>
      </c>
      <c r="F149" s="33">
        <f t="shared" si="63"/>
        <v>2459362.9166666665</v>
      </c>
      <c r="G149" s="38">
        <f t="shared" si="64"/>
        <v>0.21404289299566082</v>
      </c>
      <c r="I149">
        <f t="shared" si="65"/>
        <v>66.175398375016812</v>
      </c>
      <c r="J149">
        <f t="shared" si="66"/>
        <v>8062.8699721262146</v>
      </c>
      <c r="K149">
        <f t="shared" si="67"/>
        <v>1.6699630474227723E-2</v>
      </c>
      <c r="L149">
        <f t="shared" si="68"/>
        <v>1.1361271975221467</v>
      </c>
      <c r="M149">
        <f t="shared" si="69"/>
        <v>67.311525572538955</v>
      </c>
      <c r="N149">
        <f t="shared" si="70"/>
        <v>8064.0060993237366</v>
      </c>
      <c r="O149">
        <f t="shared" si="71"/>
        <v>1.0134147204698631</v>
      </c>
      <c r="P149">
        <f t="shared" si="72"/>
        <v>67.301314584990266</v>
      </c>
      <c r="Q149">
        <f t="shared" si="73"/>
        <v>23.436507659086846</v>
      </c>
      <c r="R149">
        <f t="shared" si="74"/>
        <v>23.437338919160268</v>
      </c>
      <c r="S149">
        <f t="shared" si="75"/>
        <v>65.491972094313226</v>
      </c>
      <c r="T149">
        <f t="shared" si="76"/>
        <v>21.526976890165685</v>
      </c>
      <c r="U149">
        <f t="shared" si="77"/>
        <v>4.3027157245327401E-2</v>
      </c>
      <c r="V149">
        <f t="shared" si="78"/>
        <v>2.6874843910078452</v>
      </c>
      <c r="W149">
        <f t="shared" si="79"/>
        <v>85.618669629914862</v>
      </c>
      <c r="X149" s="37">
        <f t="shared" si="80"/>
        <v>0.47441146917291122</v>
      </c>
      <c r="Y149" s="37">
        <f t="shared" si="81"/>
        <v>0.23658183131203664</v>
      </c>
      <c r="Z149" s="37">
        <f t="shared" si="82"/>
        <v>0.71224110703378585</v>
      </c>
      <c r="AA149">
        <f t="shared" si="83"/>
        <v>684.9493570393189</v>
      </c>
      <c r="AB149">
        <f t="shared" si="84"/>
        <v>756.84748439100781</v>
      </c>
      <c r="AC149">
        <f t="shared" si="85"/>
        <v>9.2118710977519527</v>
      </c>
      <c r="AD149">
        <f t="shared" si="60"/>
        <v>35.875278300750217</v>
      </c>
      <c r="AE149">
        <f t="shared" si="86"/>
        <v>54.124721699249783</v>
      </c>
      <c r="AF149">
        <f t="shared" si="87"/>
        <v>1.1664647362116982E-2</v>
      </c>
      <c r="AG149">
        <f t="shared" si="88"/>
        <v>54.1363863466119</v>
      </c>
      <c r="AH149">
        <f t="shared" si="61"/>
        <v>345.27867368031332</v>
      </c>
    </row>
    <row r="150" spans="4:34" x14ac:dyDescent="0.35">
      <c r="D150" s="36">
        <f t="shared" si="89"/>
        <v>44345</v>
      </c>
      <c r="E150" s="37">
        <f t="shared" si="62"/>
        <v>0.5</v>
      </c>
      <c r="F150" s="33">
        <f t="shared" si="63"/>
        <v>2459363.9166666665</v>
      </c>
      <c r="G150" s="38">
        <f t="shared" si="64"/>
        <v>0.21407027150353214</v>
      </c>
      <c r="I150">
        <f t="shared" si="65"/>
        <v>67.161045738735083</v>
      </c>
      <c r="J150">
        <f t="shared" si="66"/>
        <v>8063.8555724061389</v>
      </c>
      <c r="K150">
        <f t="shared" si="67"/>
        <v>1.6699629321832325E-2</v>
      </c>
      <c r="L150">
        <f t="shared" si="68"/>
        <v>1.1099165249799698</v>
      </c>
      <c r="M150">
        <f t="shared" si="69"/>
        <v>68.270962263715049</v>
      </c>
      <c r="N150">
        <f t="shared" si="70"/>
        <v>8064.9654889311187</v>
      </c>
      <c r="O150">
        <f t="shared" si="71"/>
        <v>1.0135816154688706</v>
      </c>
      <c r="P150">
        <f t="shared" si="72"/>
        <v>68.260752712591895</v>
      </c>
      <c r="Q150">
        <f t="shared" si="73"/>
        <v>23.436507303052142</v>
      </c>
      <c r="R150">
        <f t="shared" si="74"/>
        <v>23.437340800561266</v>
      </c>
      <c r="S150">
        <f t="shared" si="75"/>
        <v>66.510316576554928</v>
      </c>
      <c r="T150">
        <f t="shared" si="76"/>
        <v>21.682186535357211</v>
      </c>
      <c r="U150">
        <f t="shared" si="77"/>
        <v>4.3027164349699505E-2</v>
      </c>
      <c r="V150">
        <f t="shared" si="78"/>
        <v>2.556774601399403</v>
      </c>
      <c r="W150">
        <f t="shared" si="79"/>
        <v>85.5774548115334</v>
      </c>
      <c r="X150" s="37">
        <f t="shared" si="80"/>
        <v>0.47450223986013934</v>
      </c>
      <c r="Y150" s="37">
        <f t="shared" si="81"/>
        <v>0.23678708760587988</v>
      </c>
      <c r="Z150" s="37">
        <f t="shared" si="82"/>
        <v>0.71221739211439872</v>
      </c>
      <c r="AA150">
        <f t="shared" si="83"/>
        <v>684.6196384922672</v>
      </c>
      <c r="AB150">
        <f t="shared" si="84"/>
        <v>756.71677460139938</v>
      </c>
      <c r="AC150">
        <f t="shared" si="85"/>
        <v>9.1791936503498448</v>
      </c>
      <c r="AD150">
        <f t="shared" si="60"/>
        <v>36.016884339856688</v>
      </c>
      <c r="AE150">
        <f t="shared" si="86"/>
        <v>53.983115660143312</v>
      </c>
      <c r="AF150">
        <f t="shared" si="87"/>
        <v>1.1725390823530531E-2</v>
      </c>
      <c r="AG150">
        <f t="shared" si="88"/>
        <v>53.994841050966841</v>
      </c>
      <c r="AH150">
        <f t="shared" si="61"/>
        <v>345.39865721908848</v>
      </c>
    </row>
    <row r="151" spans="4:34" x14ac:dyDescent="0.35">
      <c r="D151" s="36">
        <f t="shared" si="89"/>
        <v>44346</v>
      </c>
      <c r="E151" s="37">
        <f t="shared" si="62"/>
        <v>0.5</v>
      </c>
      <c r="F151" s="33">
        <f t="shared" si="63"/>
        <v>2459364.9166666665</v>
      </c>
      <c r="G151" s="38">
        <f t="shared" si="64"/>
        <v>0.21409765001140346</v>
      </c>
      <c r="I151">
        <f t="shared" si="65"/>
        <v>68.146693102453355</v>
      </c>
      <c r="J151">
        <f t="shared" si="66"/>
        <v>8064.8411726860622</v>
      </c>
      <c r="K151">
        <f t="shared" si="67"/>
        <v>1.6699628169436737E-2</v>
      </c>
      <c r="L151">
        <f t="shared" si="68"/>
        <v>1.0833936690044672</v>
      </c>
      <c r="M151">
        <f t="shared" si="69"/>
        <v>69.23008677145782</v>
      </c>
      <c r="N151">
        <f t="shared" si="70"/>
        <v>8065.9245663550664</v>
      </c>
      <c r="O151">
        <f t="shared" si="71"/>
        <v>1.0137445720575586</v>
      </c>
      <c r="P151">
        <f t="shared" si="72"/>
        <v>69.219878660620708</v>
      </c>
      <c r="Q151">
        <f t="shared" si="73"/>
        <v>23.436506947017435</v>
      </c>
      <c r="R151">
        <f t="shared" si="74"/>
        <v>23.437342681250307</v>
      </c>
      <c r="S151">
        <f t="shared" si="75"/>
        <v>67.530480409522639</v>
      </c>
      <c r="T151">
        <f t="shared" si="76"/>
        <v>21.83112176358814</v>
      </c>
      <c r="U151">
        <f t="shared" si="77"/>
        <v>4.3027171451383808E-2</v>
      </c>
      <c r="V151">
        <f t="shared" si="78"/>
        <v>2.4188083448973452</v>
      </c>
      <c r="W151">
        <f t="shared" si="79"/>
        <v>85.537826787944923</v>
      </c>
      <c r="X151" s="37">
        <f t="shared" si="80"/>
        <v>0.47459804976048797</v>
      </c>
      <c r="Y151" s="37">
        <f t="shared" si="81"/>
        <v>0.23699297534952987</v>
      </c>
      <c r="Z151" s="37">
        <f t="shared" si="82"/>
        <v>0.71220312417144604</v>
      </c>
      <c r="AA151">
        <f t="shared" si="83"/>
        <v>684.30261430355938</v>
      </c>
      <c r="AB151">
        <f t="shared" si="84"/>
        <v>756.57880834489731</v>
      </c>
      <c r="AC151">
        <f t="shared" si="85"/>
        <v>9.1447020862243278</v>
      </c>
      <c r="AD151">
        <f t="shared" si="60"/>
        <v>36.152135982266778</v>
      </c>
      <c r="AE151">
        <f t="shared" si="86"/>
        <v>53.847864017733222</v>
      </c>
      <c r="AF151">
        <f t="shared" si="87"/>
        <v>1.178361151724351E-2</v>
      </c>
      <c r="AG151">
        <f t="shared" si="88"/>
        <v>53.859647629250468</v>
      </c>
      <c r="AH151">
        <f t="shared" si="61"/>
        <v>345.51768807167002</v>
      </c>
    </row>
    <row r="152" spans="4:34" x14ac:dyDescent="0.35">
      <c r="D152" s="36">
        <f t="shared" si="89"/>
        <v>44347</v>
      </c>
      <c r="E152" s="37">
        <f t="shared" si="62"/>
        <v>0.5</v>
      </c>
      <c r="F152" s="33">
        <f t="shared" si="63"/>
        <v>2459365.9166666665</v>
      </c>
      <c r="G152" s="38">
        <f t="shared" si="64"/>
        <v>0.21412502851927478</v>
      </c>
      <c r="I152">
        <f t="shared" si="65"/>
        <v>69.132340466172536</v>
      </c>
      <c r="J152">
        <f t="shared" si="66"/>
        <v>8065.8267729659847</v>
      </c>
      <c r="K152">
        <f t="shared" si="67"/>
        <v>1.6699627017040957E-2</v>
      </c>
      <c r="L152">
        <f t="shared" si="68"/>
        <v>1.056566271975113</v>
      </c>
      <c r="M152">
        <f t="shared" si="69"/>
        <v>70.188906738147651</v>
      </c>
      <c r="N152">
        <f t="shared" si="70"/>
        <v>8066.8833392379602</v>
      </c>
      <c r="O152">
        <f t="shared" si="71"/>
        <v>1.0139035458507477</v>
      </c>
      <c r="P152">
        <f t="shared" si="72"/>
        <v>70.178700071455864</v>
      </c>
      <c r="Q152">
        <f t="shared" si="73"/>
        <v>23.436506590982731</v>
      </c>
      <c r="R152">
        <f t="shared" si="74"/>
        <v>23.437344561225483</v>
      </c>
      <c r="S152">
        <f t="shared" si="75"/>
        <v>68.552401188053011</v>
      </c>
      <c r="T152">
        <f t="shared" si="76"/>
        <v>21.973729606897283</v>
      </c>
      <c r="U152">
        <f t="shared" si="77"/>
        <v>4.3027178550373135E-2</v>
      </c>
      <c r="V152">
        <f t="shared" si="78"/>
        <v>2.2738352724746029</v>
      </c>
      <c r="W152">
        <f t="shared" si="79"/>
        <v>85.499808759622965</v>
      </c>
      <c r="X152" s="37">
        <f t="shared" si="80"/>
        <v>0.47469872550522602</v>
      </c>
      <c r="Y152" s="37">
        <f t="shared" si="81"/>
        <v>0.23719925672849557</v>
      </c>
      <c r="Z152" s="37">
        <f t="shared" si="82"/>
        <v>0.71219819428195652</v>
      </c>
      <c r="AA152">
        <f t="shared" si="83"/>
        <v>683.99847007698372</v>
      </c>
      <c r="AB152">
        <f t="shared" si="84"/>
        <v>756.43383527247454</v>
      </c>
      <c r="AC152">
        <f t="shared" si="85"/>
        <v>9.1084588181186348</v>
      </c>
      <c r="AD152">
        <f t="shared" si="60"/>
        <v>36.280996872904304</v>
      </c>
      <c r="AE152">
        <f t="shared" si="86"/>
        <v>53.719003127095696</v>
      </c>
      <c r="AF152">
        <f t="shared" si="87"/>
        <v>1.1839267307330705E-2</v>
      </c>
      <c r="AG152">
        <f t="shared" si="88"/>
        <v>53.730842394403027</v>
      </c>
      <c r="AH152">
        <f t="shared" si="61"/>
        <v>345.63571155129262</v>
      </c>
    </row>
    <row r="153" spans="4:34" x14ac:dyDescent="0.35">
      <c r="D153" s="36">
        <f t="shared" si="89"/>
        <v>44348</v>
      </c>
      <c r="E153" s="37">
        <f t="shared" si="62"/>
        <v>0.5</v>
      </c>
      <c r="F153" s="33">
        <f t="shared" si="63"/>
        <v>2459366.9166666665</v>
      </c>
      <c r="G153" s="38">
        <f t="shared" si="64"/>
        <v>0.21415240702714611</v>
      </c>
      <c r="I153">
        <f t="shared" si="65"/>
        <v>70.117987829892627</v>
      </c>
      <c r="J153">
        <f t="shared" si="66"/>
        <v>8066.812373245908</v>
      </c>
      <c r="K153">
        <f t="shared" si="67"/>
        <v>1.669962586464499E-2</v>
      </c>
      <c r="L153">
        <f t="shared" si="68"/>
        <v>1.0294420483850224</v>
      </c>
      <c r="M153">
        <f t="shared" si="69"/>
        <v>71.147429878277649</v>
      </c>
      <c r="N153">
        <f t="shared" si="70"/>
        <v>8067.8418152942932</v>
      </c>
      <c r="O153">
        <f t="shared" si="71"/>
        <v>1.0140584935899455</v>
      </c>
      <c r="P153">
        <f t="shared" si="72"/>
        <v>71.137224659589208</v>
      </c>
      <c r="Q153">
        <f t="shared" si="73"/>
        <v>23.436506234948027</v>
      </c>
      <c r="R153">
        <f t="shared" si="74"/>
        <v>23.437346440484884</v>
      </c>
      <c r="S153">
        <f t="shared" si="75"/>
        <v>69.576013544193188</v>
      </c>
      <c r="T153">
        <f t="shared" si="76"/>
        <v>22.109959160496476</v>
      </c>
      <c r="U153">
        <f t="shared" si="77"/>
        <v>4.3027185646660228E-2</v>
      </c>
      <c r="V153">
        <f t="shared" si="78"/>
        <v>2.122116761343217</v>
      </c>
      <c r="W153">
        <f t="shared" si="79"/>
        <v>85.463423251378074</v>
      </c>
      <c r="X153" s="37">
        <f t="shared" si="80"/>
        <v>0.47480408558240056</v>
      </c>
      <c r="Y153" s="37">
        <f t="shared" si="81"/>
        <v>0.2374056876619059</v>
      </c>
      <c r="Z153" s="37">
        <f t="shared" si="82"/>
        <v>0.71220248350289528</v>
      </c>
      <c r="AA153">
        <f t="shared" si="83"/>
        <v>683.7073860110246</v>
      </c>
      <c r="AB153">
        <f t="shared" si="84"/>
        <v>756.28211676134322</v>
      </c>
      <c r="AC153">
        <f t="shared" si="85"/>
        <v>9.0705291903358045</v>
      </c>
      <c r="AD153">
        <f t="shared" si="60"/>
        <v>36.403432848635333</v>
      </c>
      <c r="AE153">
        <f t="shared" si="86"/>
        <v>53.596567151364667</v>
      </c>
      <c r="AF153">
        <f t="shared" si="87"/>
        <v>1.18923177010358E-2</v>
      </c>
      <c r="AG153">
        <f t="shared" si="88"/>
        <v>53.6084594690657</v>
      </c>
      <c r="AH153">
        <f t="shared" si="61"/>
        <v>345.75267056924724</v>
      </c>
    </row>
    <row r="154" spans="4:34" x14ac:dyDescent="0.35">
      <c r="D154" s="36">
        <f t="shared" si="89"/>
        <v>44349</v>
      </c>
      <c r="E154" s="37">
        <f t="shared" si="62"/>
        <v>0.5</v>
      </c>
      <c r="F154" s="33">
        <f t="shared" si="63"/>
        <v>2459367.9166666665</v>
      </c>
      <c r="G154" s="38">
        <f t="shared" si="64"/>
        <v>0.21417978553501743</v>
      </c>
      <c r="I154">
        <f t="shared" si="65"/>
        <v>71.103635193612718</v>
      </c>
      <c r="J154">
        <f t="shared" si="66"/>
        <v>8067.7979735258305</v>
      </c>
      <c r="K154">
        <f t="shared" si="67"/>
        <v>1.6699624712248833E-2</v>
      </c>
      <c r="L154">
        <f t="shared" si="68"/>
        <v>1.0020287828359322</v>
      </c>
      <c r="M154">
        <f t="shared" si="69"/>
        <v>72.105663976448653</v>
      </c>
      <c r="N154">
        <f t="shared" si="70"/>
        <v>8068.8000023086661</v>
      </c>
      <c r="O154">
        <f t="shared" si="71"/>
        <v>1.014209373151957</v>
      </c>
      <c r="P154">
        <f t="shared" si="72"/>
        <v>72.095460209620356</v>
      </c>
      <c r="Q154">
        <f t="shared" si="73"/>
        <v>23.436505878913323</v>
      </c>
      <c r="R154">
        <f t="shared" si="74"/>
        <v>23.437348319026601</v>
      </c>
      <c r="S154">
        <f t="shared" si="75"/>
        <v>70.601249229027104</v>
      </c>
      <c r="T154">
        <f t="shared" si="76"/>
        <v>22.239761639151595</v>
      </c>
      <c r="U154">
        <f t="shared" si="77"/>
        <v>4.3027192740237918E-2</v>
      </c>
      <c r="V154">
        <f t="shared" si="78"/>
        <v>1.9639255737458094</v>
      </c>
      <c r="W154">
        <f t="shared" si="79"/>
        <v>85.428692064013532</v>
      </c>
      <c r="X154" s="37">
        <f t="shared" si="80"/>
        <v>0.47491394057378766</v>
      </c>
      <c r="Y154" s="37">
        <f t="shared" si="81"/>
        <v>0.23761201817375011</v>
      </c>
      <c r="Z154" s="37">
        <f t="shared" si="82"/>
        <v>0.71221586297382533</v>
      </c>
      <c r="AA154">
        <f t="shared" si="83"/>
        <v>683.42953651210826</v>
      </c>
      <c r="AB154">
        <f t="shared" si="84"/>
        <v>756.12392557374574</v>
      </c>
      <c r="AC154">
        <f t="shared" si="85"/>
        <v>9.0309813934364342</v>
      </c>
      <c r="AD154">
        <f t="shared" si="60"/>
        <v>36.51941195769443</v>
      </c>
      <c r="AE154">
        <f t="shared" si="86"/>
        <v>53.48058804230557</v>
      </c>
      <c r="AF154">
        <f t="shared" si="87"/>
        <v>1.1942723940410186E-2</v>
      </c>
      <c r="AG154">
        <f t="shared" si="88"/>
        <v>53.492530766245977</v>
      </c>
      <c r="AH154">
        <f t="shared" si="61"/>
        <v>345.86850570492055</v>
      </c>
    </row>
    <row r="155" spans="4:34" x14ac:dyDescent="0.35">
      <c r="D155" s="36">
        <f t="shared" si="89"/>
        <v>44350</v>
      </c>
      <c r="E155" s="37">
        <f t="shared" si="62"/>
        <v>0.5</v>
      </c>
      <c r="F155" s="33">
        <f t="shared" si="63"/>
        <v>2459368.9166666665</v>
      </c>
      <c r="G155" s="38">
        <f t="shared" si="64"/>
        <v>0.21420716404288875</v>
      </c>
      <c r="I155">
        <f t="shared" si="65"/>
        <v>72.089282557333718</v>
      </c>
      <c r="J155">
        <f t="shared" si="66"/>
        <v>8068.783573805752</v>
      </c>
      <c r="K155">
        <f t="shared" si="67"/>
        <v>1.6699623559852484E-2</v>
      </c>
      <c r="L155">
        <f t="shared" si="68"/>
        <v>0.97433432803042375</v>
      </c>
      <c r="M155">
        <f t="shared" si="69"/>
        <v>73.063616885364141</v>
      </c>
      <c r="N155">
        <f t="shared" si="70"/>
        <v>8069.7579081337826</v>
      </c>
      <c r="O155">
        <f t="shared" si="71"/>
        <v>1.0143561435572324</v>
      </c>
      <c r="P155">
        <f t="shared" si="72"/>
        <v>73.053414574251562</v>
      </c>
      <c r="Q155">
        <f t="shared" si="73"/>
        <v>23.436505522878619</v>
      </c>
      <c r="R155">
        <f t="shared" si="74"/>
        <v>23.437350196848726</v>
      </c>
      <c r="S155">
        <f t="shared" si="75"/>
        <v>71.628037201831589</v>
      </c>
      <c r="T155">
        <f t="shared" si="76"/>
        <v>22.363090432169695</v>
      </c>
      <c r="U155">
        <f t="shared" si="77"/>
        <v>4.3027199831098983E-2</v>
      </c>
      <c r="V155">
        <f t="shared" si="78"/>
        <v>1.7995454885314144</v>
      </c>
      <c r="W155">
        <f t="shared" si="79"/>
        <v>85.395636226626408</v>
      </c>
      <c r="X155" s="37">
        <f t="shared" si="80"/>
        <v>0.47502809341074209</v>
      </c>
      <c r="Y155" s="37">
        <f t="shared" si="81"/>
        <v>0.23781799278122431</v>
      </c>
      <c r="Z155" s="37">
        <f t="shared" si="82"/>
        <v>0.71223819404026001</v>
      </c>
      <c r="AA155">
        <f t="shared" si="83"/>
        <v>683.16508981301126</v>
      </c>
      <c r="AB155">
        <f t="shared" si="84"/>
        <v>755.95954548853138</v>
      </c>
      <c r="AC155">
        <f t="shared" si="85"/>
        <v>8.9898863721328439</v>
      </c>
      <c r="AD155">
        <f t="shared" si="60"/>
        <v>36.628904478420885</v>
      </c>
      <c r="AE155">
        <f t="shared" si="86"/>
        <v>53.371095521579115</v>
      </c>
      <c r="AF155">
        <f t="shared" si="87"/>
        <v>1.199044909155635E-2</v>
      </c>
      <c r="AG155">
        <f t="shared" si="88"/>
        <v>53.38308597067067</v>
      </c>
      <c r="AH155">
        <f t="shared" si="61"/>
        <v>345.98315527216403</v>
      </c>
    </row>
    <row r="156" spans="4:34" x14ac:dyDescent="0.35">
      <c r="D156" s="36">
        <f t="shared" si="89"/>
        <v>44351</v>
      </c>
      <c r="E156" s="37">
        <f t="shared" si="62"/>
        <v>0.5</v>
      </c>
      <c r="F156" s="33">
        <f t="shared" si="63"/>
        <v>2459369.9166666665</v>
      </c>
      <c r="G156" s="38">
        <f t="shared" si="64"/>
        <v>0.21423454255076008</v>
      </c>
      <c r="I156">
        <f t="shared" si="65"/>
        <v>73.074929921054718</v>
      </c>
      <c r="J156">
        <f t="shared" si="66"/>
        <v>8069.7691740856744</v>
      </c>
      <c r="K156">
        <f t="shared" si="67"/>
        <v>1.6699622407455945E-2</v>
      </c>
      <c r="L156">
        <f t="shared" si="68"/>
        <v>0.94636660276200302</v>
      </c>
      <c r="M156">
        <f t="shared" si="69"/>
        <v>74.021296523816716</v>
      </c>
      <c r="N156">
        <f t="shared" si="70"/>
        <v>8070.7155406884367</v>
      </c>
      <c r="O156">
        <f t="shared" si="71"/>
        <v>1.0144987649779429</v>
      </c>
      <c r="P156">
        <f t="shared" si="72"/>
        <v>74.011095672274166</v>
      </c>
      <c r="Q156">
        <f t="shared" si="73"/>
        <v>23.436505166843915</v>
      </c>
      <c r="R156">
        <f t="shared" si="74"/>
        <v>23.437352073949349</v>
      </c>
      <c r="S156">
        <f t="shared" si="75"/>
        <v>72.656303726472402</v>
      </c>
      <c r="T156">
        <f t="shared" si="76"/>
        <v>22.479901156805465</v>
      </c>
      <c r="U156">
        <f t="shared" si="77"/>
        <v>4.3027206919236186E-2</v>
      </c>
      <c r="V156">
        <f t="shared" si="78"/>
        <v>1.6292709060843644</v>
      </c>
      <c r="W156">
        <f t="shared" si="79"/>
        <v>85.364275949755694</v>
      </c>
      <c r="X156" s="37">
        <f t="shared" si="80"/>
        <v>0.47514633964855257</v>
      </c>
      <c r="Y156" s="37">
        <f t="shared" si="81"/>
        <v>0.23802335089923118</v>
      </c>
      <c r="Z156" s="37">
        <f t="shared" si="82"/>
        <v>0.71226932839787382</v>
      </c>
      <c r="AA156">
        <f t="shared" si="83"/>
        <v>682.91420759804555</v>
      </c>
      <c r="AB156">
        <f t="shared" si="84"/>
        <v>755.78927090608431</v>
      </c>
      <c r="AC156">
        <f t="shared" si="85"/>
        <v>8.9473177265210779</v>
      </c>
      <c r="AD156">
        <f t="shared" si="60"/>
        <v>36.731882937267663</v>
      </c>
      <c r="AE156">
        <f t="shared" si="86"/>
        <v>53.268117062732337</v>
      </c>
      <c r="AF156">
        <f t="shared" si="87"/>
        <v>1.2035458131092365E-2</v>
      </c>
      <c r="AG156">
        <f t="shared" si="88"/>
        <v>53.280152520863432</v>
      </c>
      <c r="AH156">
        <f t="shared" si="61"/>
        <v>346.09655538205334</v>
      </c>
    </row>
    <row r="157" spans="4:34" x14ac:dyDescent="0.35">
      <c r="D157" s="36">
        <f t="shared" si="89"/>
        <v>44352</v>
      </c>
      <c r="E157" s="37">
        <f t="shared" si="62"/>
        <v>0.5</v>
      </c>
      <c r="F157" s="33">
        <f t="shared" si="63"/>
        <v>2459370.9166666665</v>
      </c>
      <c r="G157" s="38">
        <f t="shared" si="64"/>
        <v>0.2142619210586314</v>
      </c>
      <c r="I157">
        <f t="shared" si="65"/>
        <v>74.060577284775718</v>
      </c>
      <c r="J157">
        <f t="shared" si="66"/>
        <v>8070.7547743655969</v>
      </c>
      <c r="K157">
        <f t="shared" si="67"/>
        <v>1.6699621255059215E-2</v>
      </c>
      <c r="L157">
        <f t="shared" si="68"/>
        <v>0.91813358990338323</v>
      </c>
      <c r="M157">
        <f t="shared" si="69"/>
        <v>74.978710874679095</v>
      </c>
      <c r="N157">
        <f t="shared" si="70"/>
        <v>8071.6729079554998</v>
      </c>
      <c r="O157">
        <f t="shared" si="71"/>
        <v>1.0146371987457961</v>
      </c>
      <c r="P157">
        <f t="shared" si="72"/>
        <v>74.968511486559635</v>
      </c>
      <c r="Q157">
        <f t="shared" si="73"/>
        <v>23.436504810809211</v>
      </c>
      <c r="R157">
        <f t="shared" si="74"/>
        <v>23.43735395032656</v>
      </c>
      <c r="S157">
        <f t="shared" si="75"/>
        <v>73.685972474937572</v>
      </c>
      <c r="T157">
        <f t="shared" si="76"/>
        <v>22.590151709904472</v>
      </c>
      <c r="U157">
        <f t="shared" si="77"/>
        <v>4.3027214004642371E-2</v>
      </c>
      <c r="V157">
        <f t="shared" si="78"/>
        <v>1.4534064272712985</v>
      </c>
      <c r="W157">
        <f t="shared" si="79"/>
        <v>85.334630579579041</v>
      </c>
      <c r="X157" s="37">
        <f t="shared" si="80"/>
        <v>0.47526846775883941</v>
      </c>
      <c r="Y157" s="37">
        <f t="shared" si="81"/>
        <v>0.23822782726000874</v>
      </c>
      <c r="Z157" s="37">
        <f t="shared" si="82"/>
        <v>0.71230910825767002</v>
      </c>
      <c r="AA157">
        <f t="shared" si="83"/>
        <v>682.67704463663233</v>
      </c>
      <c r="AB157">
        <f t="shared" si="84"/>
        <v>755.61340642727123</v>
      </c>
      <c r="AC157">
        <f t="shared" si="85"/>
        <v>8.9033516068178074</v>
      </c>
      <c r="AD157">
        <f t="shared" si="60"/>
        <v>36.82832212604756</v>
      </c>
      <c r="AE157">
        <f t="shared" si="86"/>
        <v>53.17167787395244</v>
      </c>
      <c r="AF157">
        <f t="shared" si="87"/>
        <v>1.2077718029459523E-2</v>
      </c>
      <c r="AG157">
        <f t="shared" si="88"/>
        <v>53.1837555919819</v>
      </c>
      <c r="AH157">
        <f t="shared" si="61"/>
        <v>346.20864000209446</v>
      </c>
    </row>
    <row r="158" spans="4:34" x14ac:dyDescent="0.35">
      <c r="D158" s="36">
        <f t="shared" si="89"/>
        <v>44353</v>
      </c>
      <c r="E158" s="37">
        <f t="shared" si="62"/>
        <v>0.5</v>
      </c>
      <c r="F158" s="33">
        <f t="shared" si="63"/>
        <v>2459371.9166666665</v>
      </c>
      <c r="G158" s="38">
        <f t="shared" si="64"/>
        <v>0.21428929956650272</v>
      </c>
      <c r="I158">
        <f t="shared" si="65"/>
        <v>75.046224648497628</v>
      </c>
      <c r="J158">
        <f t="shared" si="66"/>
        <v>8071.7403746455175</v>
      </c>
      <c r="K158">
        <f t="shared" si="67"/>
        <v>1.6699620102662297E-2</v>
      </c>
      <c r="L158">
        <f t="shared" si="68"/>
        <v>0.88964333439307708</v>
      </c>
      <c r="M158">
        <f t="shared" si="69"/>
        <v>75.935867982890699</v>
      </c>
      <c r="N158">
        <f t="shared" si="70"/>
        <v>8072.6300179799109</v>
      </c>
      <c r="O158">
        <f t="shared" si="71"/>
        <v>1.0147714073595882</v>
      </c>
      <c r="P158">
        <f t="shared" si="72"/>
        <v>75.925670062046152</v>
      </c>
      <c r="Q158">
        <f t="shared" si="73"/>
        <v>23.436504454774507</v>
      </c>
      <c r="R158">
        <f t="shared" si="74"/>
        <v>23.437355825978457</v>
      </c>
      <c r="S158">
        <f t="shared" si="75"/>
        <v>74.716964637848093</v>
      </c>
      <c r="T158">
        <f t="shared" si="76"/>
        <v>22.69380231760065</v>
      </c>
      <c r="U158">
        <f t="shared" si="77"/>
        <v>4.3027221087310309E-2</v>
      </c>
      <c r="V158">
        <f t="shared" si="78"/>
        <v>1.2722664071778167</v>
      </c>
      <c r="W158">
        <f t="shared" si="79"/>
        <v>85.306718553361335</v>
      </c>
      <c r="X158" s="37">
        <f t="shared" si="80"/>
        <v>0.4753942594394599</v>
      </c>
      <c r="Y158" s="37">
        <f t="shared" si="81"/>
        <v>0.23843115234678952</v>
      </c>
      <c r="Z158" s="37">
        <f t="shared" si="82"/>
        <v>0.71235736653213022</v>
      </c>
      <c r="AA158">
        <f t="shared" si="83"/>
        <v>682.45374842689068</v>
      </c>
      <c r="AB158">
        <f t="shared" si="84"/>
        <v>755.43226640717774</v>
      </c>
      <c r="AC158">
        <f t="shared" si="85"/>
        <v>8.8580666017944338</v>
      </c>
      <c r="AD158">
        <f t="shared" si="60"/>
        <v>36.918199118378865</v>
      </c>
      <c r="AE158">
        <f t="shared" si="86"/>
        <v>53.081800881621135</v>
      </c>
      <c r="AF158">
        <f t="shared" si="87"/>
        <v>1.2117197830701237E-2</v>
      </c>
      <c r="AG158">
        <f t="shared" si="88"/>
        <v>53.093918079451839</v>
      </c>
      <c r="AH158">
        <f t="shared" si="61"/>
        <v>346.31934101192485</v>
      </c>
    </row>
    <row r="159" spans="4:34" x14ac:dyDescent="0.35">
      <c r="D159" s="36">
        <f t="shared" si="89"/>
        <v>44354</v>
      </c>
      <c r="E159" s="37">
        <f t="shared" si="62"/>
        <v>0.5</v>
      </c>
      <c r="F159" s="33">
        <f t="shared" si="63"/>
        <v>2459372.9166666665</v>
      </c>
      <c r="G159" s="38">
        <f t="shared" si="64"/>
        <v>0.21431667807437402</v>
      </c>
      <c r="I159">
        <f t="shared" si="65"/>
        <v>76.031872012217718</v>
      </c>
      <c r="J159">
        <f t="shared" si="66"/>
        <v>8072.7259749254381</v>
      </c>
      <c r="K159">
        <f t="shared" si="67"/>
        <v>1.6699618950265189E-2</v>
      </c>
      <c r="L159">
        <f t="shared" si="68"/>
        <v>0.86090394121972147</v>
      </c>
      <c r="M159">
        <f t="shared" si="69"/>
        <v>76.892775953437436</v>
      </c>
      <c r="N159">
        <f t="shared" si="70"/>
        <v>8073.5868788666576</v>
      </c>
      <c r="O159">
        <f t="shared" si="71"/>
        <v>1.0149013544924945</v>
      </c>
      <c r="P159">
        <f t="shared" si="72"/>
        <v>76.882579503718375</v>
      </c>
      <c r="Q159">
        <f t="shared" si="73"/>
        <v>23.436504098739807</v>
      </c>
      <c r="R159">
        <f t="shared" si="74"/>
        <v>23.437357700903135</v>
      </c>
      <c r="S159">
        <f t="shared" si="75"/>
        <v>75.749199041757535</v>
      </c>
      <c r="T159">
        <f t="shared" si="76"/>
        <v>22.790815582889881</v>
      </c>
      <c r="U159">
        <f t="shared" si="77"/>
        <v>4.3027228167232805E-2</v>
      </c>
      <c r="V159">
        <f t="shared" si="78"/>
        <v>1.0861744845047225</v>
      </c>
      <c r="W159">
        <f t="shared" si="79"/>
        <v>85.280557356356525</v>
      </c>
      <c r="X159" s="37">
        <f t="shared" si="80"/>
        <v>0.47552348994131621</v>
      </c>
      <c r="Y159" s="37">
        <f t="shared" si="81"/>
        <v>0.23863305284032588</v>
      </c>
      <c r="Z159" s="37">
        <f t="shared" si="82"/>
        <v>0.71241392704230655</v>
      </c>
      <c r="AA159">
        <f t="shared" si="83"/>
        <v>682.2444588508522</v>
      </c>
      <c r="AB159">
        <f t="shared" si="84"/>
        <v>755.24617448450465</v>
      </c>
      <c r="AC159">
        <f t="shared" si="85"/>
        <v>8.8115436211261624</v>
      </c>
      <c r="AD159">
        <f t="shared" si="60"/>
        <v>37.001493285293144</v>
      </c>
      <c r="AE159">
        <f t="shared" si="86"/>
        <v>52.998506714706856</v>
      </c>
      <c r="AF159">
        <f t="shared" si="87"/>
        <v>1.2153868728351227E-2</v>
      </c>
      <c r="AG159">
        <f t="shared" si="88"/>
        <v>53.010660583435211</v>
      </c>
      <c r="AH159">
        <f t="shared" si="61"/>
        <v>346.42858825555322</v>
      </c>
    </row>
    <row r="160" spans="4:34" x14ac:dyDescent="0.35">
      <c r="D160" s="36">
        <f t="shared" si="89"/>
        <v>44355</v>
      </c>
      <c r="E160" s="37">
        <f t="shared" si="62"/>
        <v>0.5</v>
      </c>
      <c r="F160" s="33">
        <f t="shared" si="63"/>
        <v>2459373.9166666665</v>
      </c>
      <c r="G160" s="38">
        <f t="shared" si="64"/>
        <v>0.21434405658224534</v>
      </c>
      <c r="I160">
        <f t="shared" si="65"/>
        <v>77.017519375940537</v>
      </c>
      <c r="J160">
        <f t="shared" si="66"/>
        <v>8073.7115752053587</v>
      </c>
      <c r="K160">
        <f t="shared" si="67"/>
        <v>1.669961779786789E-2</v>
      </c>
      <c r="L160">
        <f t="shared" si="68"/>
        <v>0.83192357340594081</v>
      </c>
      <c r="M160">
        <f t="shared" si="69"/>
        <v>77.849442949346482</v>
      </c>
      <c r="N160">
        <f t="shared" si="70"/>
        <v>8074.5434987787648</v>
      </c>
      <c r="O160">
        <f t="shared" si="71"/>
        <v>1.0150270049991015</v>
      </c>
      <c r="P160">
        <f t="shared" si="72"/>
        <v>77.839247974602202</v>
      </c>
      <c r="Q160">
        <f t="shared" si="73"/>
        <v>23.436503742705103</v>
      </c>
      <c r="R160">
        <f t="shared" si="74"/>
        <v>23.437359575098679</v>
      </c>
      <c r="S160">
        <f t="shared" si="75"/>
        <v>76.782592273044031</v>
      </c>
      <c r="T160">
        <f t="shared" si="76"/>
        <v>22.881156530908875</v>
      </c>
      <c r="U160">
        <f t="shared" si="77"/>
        <v>4.3027235244402648E-2</v>
      </c>
      <c r="V160">
        <f t="shared" si="78"/>
        <v>0.89546308757106274</v>
      </c>
      <c r="W160">
        <f t="shared" si="79"/>
        <v>85.256163480360541</v>
      </c>
      <c r="X160" s="37">
        <f t="shared" si="80"/>
        <v>0.47565592841140897</v>
      </c>
      <c r="Y160" s="37">
        <f t="shared" si="81"/>
        <v>0.23883325207707415</v>
      </c>
      <c r="Z160" s="37">
        <f t="shared" si="82"/>
        <v>0.71247860474574387</v>
      </c>
      <c r="AA160">
        <f t="shared" si="83"/>
        <v>682.04930784288433</v>
      </c>
      <c r="AB160">
        <f t="shared" si="84"/>
        <v>755.05546308757107</v>
      </c>
      <c r="AC160">
        <f t="shared" si="85"/>
        <v>8.7638657718927675</v>
      </c>
      <c r="AD160">
        <f t="shared" si="60"/>
        <v>37.078186309969368</v>
      </c>
      <c r="AE160">
        <f t="shared" si="86"/>
        <v>52.921813690030632</v>
      </c>
      <c r="AF160">
        <f t="shared" si="87"/>
        <v>1.2187704137081789E-2</v>
      </c>
      <c r="AG160">
        <f t="shared" si="88"/>
        <v>52.934001394167716</v>
      </c>
      <c r="AH160">
        <f t="shared" si="61"/>
        <v>346.53630959019137</v>
      </c>
    </row>
    <row r="161" spans="4:34" x14ac:dyDescent="0.35">
      <c r="D161" s="36">
        <f t="shared" si="89"/>
        <v>44356</v>
      </c>
      <c r="E161" s="37">
        <f t="shared" si="62"/>
        <v>0.5</v>
      </c>
      <c r="F161" s="33">
        <f t="shared" si="63"/>
        <v>2459374.9166666665</v>
      </c>
      <c r="G161" s="38">
        <f t="shared" si="64"/>
        <v>0.21437143509011666</v>
      </c>
      <c r="I161">
        <f t="shared" si="65"/>
        <v>78.003166739664266</v>
      </c>
      <c r="J161">
        <f t="shared" si="66"/>
        <v>8074.6971754852793</v>
      </c>
      <c r="K161">
        <f t="shared" si="67"/>
        <v>1.6699616645470403E-2</v>
      </c>
      <c r="L161">
        <f t="shared" si="68"/>
        <v>0.80271044998997965</v>
      </c>
      <c r="M161">
        <f t="shared" si="69"/>
        <v>78.80587718965424</v>
      </c>
      <c r="N161">
        <f t="shared" si="70"/>
        <v>8075.499885935269</v>
      </c>
      <c r="O161">
        <f t="shared" si="71"/>
        <v>1.01514832492218</v>
      </c>
      <c r="P161">
        <f t="shared" si="72"/>
        <v>78.795683693732798</v>
      </c>
      <c r="Q161">
        <f t="shared" si="73"/>
        <v>23.436503386670402</v>
      </c>
      <c r="R161">
        <f t="shared" si="74"/>
        <v>23.437361448563195</v>
      </c>
      <c r="S161">
        <f t="shared" si="75"/>
        <v>77.817058808094799</v>
      </c>
      <c r="T161">
        <f t="shared" si="76"/>
        <v>22.964792651747462</v>
      </c>
      <c r="U161">
        <f t="shared" si="77"/>
        <v>4.3027242318812692E-2</v>
      </c>
      <c r="V161">
        <f t="shared" si="78"/>
        <v>0.70047291799645406</v>
      </c>
      <c r="W161">
        <f t="shared" si="79"/>
        <v>85.23355238411159</v>
      </c>
      <c r="X161" s="37">
        <f t="shared" si="80"/>
        <v>0.47579133825139142</v>
      </c>
      <c r="Y161" s="37">
        <f t="shared" si="81"/>
        <v>0.23903147051774809</v>
      </c>
      <c r="Z161" s="37">
        <f t="shared" si="82"/>
        <v>0.71255120598503463</v>
      </c>
      <c r="AA161">
        <f t="shared" si="83"/>
        <v>681.86841907289272</v>
      </c>
      <c r="AB161">
        <f t="shared" si="84"/>
        <v>754.86047291799639</v>
      </c>
      <c r="AC161">
        <f t="shared" si="85"/>
        <v>8.7151182294990974</v>
      </c>
      <c r="AD161">
        <f t="shared" si="60"/>
        <v>37.148262201554886</v>
      </c>
      <c r="AE161">
        <f t="shared" si="86"/>
        <v>52.851737798445114</v>
      </c>
      <c r="AF161">
        <f t="shared" si="87"/>
        <v>1.2218679759775889E-2</v>
      </c>
      <c r="AG161">
        <f t="shared" si="88"/>
        <v>52.863956478204891</v>
      </c>
      <c r="AH161">
        <f t="shared" si="61"/>
        <v>346.64243093170734</v>
      </c>
    </row>
    <row r="162" spans="4:34" x14ac:dyDescent="0.35">
      <c r="D162" s="36">
        <f t="shared" si="89"/>
        <v>44357</v>
      </c>
      <c r="E162" s="37">
        <f t="shared" si="62"/>
        <v>0.5</v>
      </c>
      <c r="F162" s="33">
        <f t="shared" si="63"/>
        <v>2459375.9166666665</v>
      </c>
      <c r="G162" s="38">
        <f t="shared" si="64"/>
        <v>0.21439881359798799</v>
      </c>
      <c r="I162">
        <f t="shared" si="65"/>
        <v>78.988814103387995</v>
      </c>
      <c r="J162">
        <f t="shared" si="66"/>
        <v>8075.6827757652009</v>
      </c>
      <c r="K162">
        <f t="shared" si="67"/>
        <v>1.6699615493072726E-2</v>
      </c>
      <c r="L162">
        <f t="shared" si="68"/>
        <v>0.77327284400699259</v>
      </c>
      <c r="M162">
        <f t="shared" si="69"/>
        <v>79.762086947394991</v>
      </c>
      <c r="N162">
        <f t="shared" si="70"/>
        <v>8076.4560486092078</v>
      </c>
      <c r="O162">
        <f t="shared" si="71"/>
        <v>1.0152652814992031</v>
      </c>
      <c r="P162">
        <f t="shared" si="72"/>
        <v>79.751894934143181</v>
      </c>
      <c r="Q162">
        <f t="shared" si="73"/>
        <v>23.436503030635699</v>
      </c>
      <c r="R162">
        <f t="shared" si="74"/>
        <v>23.437363321294772</v>
      </c>
      <c r="S162">
        <f t="shared" si="75"/>
        <v>78.852511149545876</v>
      </c>
      <c r="T162">
        <f t="shared" si="76"/>
        <v>23.041693940638144</v>
      </c>
      <c r="U162">
        <f t="shared" si="77"/>
        <v>4.3027249390455685E-2</v>
      </c>
      <c r="V162">
        <f t="shared" si="78"/>
        <v>0.50155241318054566</v>
      </c>
      <c r="W162">
        <f t="shared" si="79"/>
        <v>85.212738455725273</v>
      </c>
      <c r="X162" s="37">
        <f t="shared" si="80"/>
        <v>0.47592947749084685</v>
      </c>
      <c r="Y162" s="37">
        <f t="shared" si="81"/>
        <v>0.23922742622494333</v>
      </c>
      <c r="Z162" s="37">
        <f t="shared" si="82"/>
        <v>0.7126315287567504</v>
      </c>
      <c r="AA162">
        <f t="shared" si="83"/>
        <v>681.70190764580218</v>
      </c>
      <c r="AB162">
        <f t="shared" si="84"/>
        <v>754.66155241318052</v>
      </c>
      <c r="AC162">
        <f t="shared" si="85"/>
        <v>8.665388103295129</v>
      </c>
      <c r="AD162">
        <f t="shared" si="60"/>
        <v>37.211707308040218</v>
      </c>
      <c r="AE162">
        <f t="shared" si="86"/>
        <v>52.788292691959782</v>
      </c>
      <c r="AF162">
        <f t="shared" si="87"/>
        <v>1.2246773649706564E-2</v>
      </c>
      <c r="AG162">
        <f t="shared" si="88"/>
        <v>52.800539465609489</v>
      </c>
      <c r="AH162">
        <f t="shared" si="61"/>
        <v>346.74687629675486</v>
      </c>
    </row>
    <row r="163" spans="4:34" x14ac:dyDescent="0.35">
      <c r="D163" s="36">
        <f t="shared" si="89"/>
        <v>44358</v>
      </c>
      <c r="E163" s="37">
        <f t="shared" si="62"/>
        <v>0.5</v>
      </c>
      <c r="F163" s="33">
        <f t="shared" si="63"/>
        <v>2459376.9166666665</v>
      </c>
      <c r="G163" s="38">
        <f t="shared" si="64"/>
        <v>0.21442619210585931</v>
      </c>
      <c r="I163">
        <f t="shared" si="65"/>
        <v>79.974461467111723</v>
      </c>
      <c r="J163">
        <f t="shared" si="66"/>
        <v>8076.6683760451206</v>
      </c>
      <c r="K163">
        <f t="shared" si="67"/>
        <v>1.6699614340674858E-2</v>
      </c>
      <c r="L163">
        <f t="shared" si="68"/>
        <v>0.74361908046860059</v>
      </c>
      <c r="M163">
        <f t="shared" si="69"/>
        <v>80.718080547580328</v>
      </c>
      <c r="N163">
        <f t="shared" si="70"/>
        <v>8077.4119951255889</v>
      </c>
      <c r="O163">
        <f t="shared" si="71"/>
        <v>1.0153778431686091</v>
      </c>
      <c r="P163">
        <f t="shared" si="72"/>
        <v>80.707890020843664</v>
      </c>
      <c r="Q163">
        <f t="shared" si="73"/>
        <v>23.436502674600998</v>
      </c>
      <c r="R163">
        <f t="shared" si="74"/>
        <v>23.437365193291509</v>
      </c>
      <c r="S163">
        <f t="shared" si="75"/>
        <v>79.888859968224011</v>
      </c>
      <c r="T163">
        <f t="shared" si="76"/>
        <v>23.111832935366824</v>
      </c>
      <c r="U163">
        <f t="shared" si="77"/>
        <v>4.3027256459324488E-2</v>
      </c>
      <c r="V163">
        <f t="shared" si="78"/>
        <v>0.29905718881814169</v>
      </c>
      <c r="W163">
        <f t="shared" si="79"/>
        <v>85.1937349773482</v>
      </c>
      <c r="X163" s="37">
        <f t="shared" si="80"/>
        <v>0.47607009917443188</v>
      </c>
      <c r="Y163" s="37">
        <f t="shared" si="81"/>
        <v>0.23942083534846467</v>
      </c>
      <c r="Z163" s="37">
        <f t="shared" si="82"/>
        <v>0.71271936300039918</v>
      </c>
      <c r="AA163">
        <f t="shared" si="83"/>
        <v>681.5498798187856</v>
      </c>
      <c r="AB163">
        <f t="shared" si="84"/>
        <v>754.45905718881806</v>
      </c>
      <c r="AC163">
        <f t="shared" si="85"/>
        <v>8.6147642972045162</v>
      </c>
      <c r="AD163">
        <f t="shared" si="60"/>
        <v>37.268510328150647</v>
      </c>
      <c r="AE163">
        <f t="shared" si="86"/>
        <v>52.731489671849353</v>
      </c>
      <c r="AF163">
        <f t="shared" si="87"/>
        <v>1.227196626752463E-2</v>
      </c>
      <c r="AG163">
        <f t="shared" si="88"/>
        <v>52.743761638116879</v>
      </c>
      <c r="AH163">
        <f t="shared" si="61"/>
        <v>346.84956784161454</v>
      </c>
    </row>
    <row r="164" spans="4:34" x14ac:dyDescent="0.35">
      <c r="D164" s="36">
        <f t="shared" si="89"/>
        <v>44359</v>
      </c>
      <c r="E164" s="37">
        <f t="shared" si="62"/>
        <v>0.5</v>
      </c>
      <c r="F164" s="33">
        <f t="shared" si="63"/>
        <v>2459377.9166666665</v>
      </c>
      <c r="G164" s="38">
        <f t="shared" si="64"/>
        <v>0.21445357061373063</v>
      </c>
      <c r="I164">
        <f t="shared" si="65"/>
        <v>80.960108830836361</v>
      </c>
      <c r="J164">
        <f t="shared" si="66"/>
        <v>8077.6539763250412</v>
      </c>
      <c r="K164">
        <f t="shared" si="67"/>
        <v>1.6699613188276799E-2</v>
      </c>
      <c r="L164">
        <f t="shared" si="68"/>
        <v>0.71375753434203359</v>
      </c>
      <c r="M164">
        <f t="shared" si="69"/>
        <v>81.673866365178398</v>
      </c>
      <c r="N164">
        <f t="shared" si="70"/>
        <v>8078.3677338593834</v>
      </c>
      <c r="O164">
        <f t="shared" si="71"/>
        <v>1.0154859795758129</v>
      </c>
      <c r="P164">
        <f t="shared" si="72"/>
        <v>81.663677328801128</v>
      </c>
      <c r="Q164">
        <f t="shared" si="73"/>
        <v>23.436502318566294</v>
      </c>
      <c r="R164">
        <f t="shared" si="74"/>
        <v>23.437367064551498</v>
      </c>
      <c r="S164">
        <f t="shared" si="75"/>
        <v>80.926014250447508</v>
      </c>
      <c r="T164">
        <f t="shared" si="76"/>
        <v>23.175184750760657</v>
      </c>
      <c r="U164">
        <f t="shared" si="77"/>
        <v>4.3027263525411863E-2</v>
      </c>
      <c r="V164">
        <f t="shared" si="78"/>
        <v>9.3349462745148964E-2</v>
      </c>
      <c r="W164">
        <f t="shared" si="79"/>
        <v>85.176554092203375</v>
      </c>
      <c r="X164" s="37">
        <f t="shared" si="80"/>
        <v>0.47621295176198258</v>
      </c>
      <c r="Y164" s="37">
        <f t="shared" si="81"/>
        <v>0.23961141261697322</v>
      </c>
      <c r="Z164" s="37">
        <f t="shared" si="82"/>
        <v>0.712814490906992</v>
      </c>
      <c r="AA164">
        <f t="shared" si="83"/>
        <v>681.412432737627</v>
      </c>
      <c r="AB164">
        <f t="shared" si="84"/>
        <v>754.25334946274506</v>
      </c>
      <c r="AC164">
        <f t="shared" si="85"/>
        <v>8.5633373656862659</v>
      </c>
      <c r="AD164">
        <f t="shared" si="60"/>
        <v>37.31866232222081</v>
      </c>
      <c r="AE164">
        <f t="shared" si="86"/>
        <v>52.68133767777919</v>
      </c>
      <c r="AF164">
        <f t="shared" si="87"/>
        <v>1.2294240532778559E-2</v>
      </c>
      <c r="AG164">
        <f t="shared" si="88"/>
        <v>52.693631918311972</v>
      </c>
      <c r="AH164">
        <f t="shared" si="61"/>
        <v>346.95042589779285</v>
      </c>
    </row>
    <row r="165" spans="4:34" x14ac:dyDescent="0.35">
      <c r="D165" s="36">
        <f t="shared" si="89"/>
        <v>44360</v>
      </c>
      <c r="E165" s="37">
        <f t="shared" si="62"/>
        <v>0.5</v>
      </c>
      <c r="F165" s="33">
        <f t="shared" si="63"/>
        <v>2459378.9166666665</v>
      </c>
      <c r="G165" s="38">
        <f t="shared" si="64"/>
        <v>0.21448094912160195</v>
      </c>
      <c r="I165">
        <f t="shared" si="65"/>
        <v>81.945756194561909</v>
      </c>
      <c r="J165">
        <f t="shared" si="66"/>
        <v>8078.6395766049618</v>
      </c>
      <c r="K165">
        <f t="shared" si="67"/>
        <v>1.6699612035878553E-2</v>
      </c>
      <c r="L165">
        <f t="shared" si="68"/>
        <v>0.68369662852849444</v>
      </c>
      <c r="M165">
        <f t="shared" si="69"/>
        <v>82.629452823090404</v>
      </c>
      <c r="N165">
        <f t="shared" si="70"/>
        <v>8079.32327323349</v>
      </c>
      <c r="O165">
        <f t="shared" si="71"/>
        <v>1.0155896615789626</v>
      </c>
      <c r="P165">
        <f t="shared" si="72"/>
        <v>82.619265280915499</v>
      </c>
      <c r="Q165">
        <f t="shared" si="73"/>
        <v>23.436501962531594</v>
      </c>
      <c r="R165">
        <f t="shared" si="74"/>
        <v>23.437368935072847</v>
      </c>
      <c r="S165">
        <f t="shared" si="75"/>
        <v>81.963881450300562</v>
      </c>
      <c r="T165">
        <f t="shared" si="76"/>
        <v>23.231727110117966</v>
      </c>
      <c r="U165">
        <f t="shared" si="77"/>
        <v>4.3027270588710677E-2</v>
      </c>
      <c r="V165">
        <f t="shared" si="78"/>
        <v>-0.11520253850496932</v>
      </c>
      <c r="W165">
        <f t="shared" si="79"/>
        <v>85.161206774192152</v>
      </c>
      <c r="X165" s="37">
        <f t="shared" si="80"/>
        <v>0.47635777954062847</v>
      </c>
      <c r="Y165" s="37">
        <f t="shared" si="81"/>
        <v>0.23979887183453916</v>
      </c>
      <c r="Z165" s="37">
        <f t="shared" si="82"/>
        <v>0.71291668724671775</v>
      </c>
      <c r="AA165">
        <f t="shared" si="83"/>
        <v>681.28965419353722</v>
      </c>
      <c r="AB165">
        <f t="shared" si="84"/>
        <v>754.04479746149502</v>
      </c>
      <c r="AC165">
        <f t="shared" si="85"/>
        <v>8.5111993653737557</v>
      </c>
      <c r="AD165">
        <f t="shared" si="60"/>
        <v>37.362156722020906</v>
      </c>
      <c r="AE165">
        <f t="shared" si="86"/>
        <v>52.637843277979094</v>
      </c>
      <c r="AF165">
        <f t="shared" si="87"/>
        <v>1.2313581869714877E-2</v>
      </c>
      <c r="AG165">
        <f t="shared" si="88"/>
        <v>52.650156859848806</v>
      </c>
      <c r="AH165">
        <f t="shared" si="61"/>
        <v>347.04936900442135</v>
      </c>
    </row>
    <row r="166" spans="4:34" x14ac:dyDescent="0.35">
      <c r="D166" s="36">
        <f t="shared" si="89"/>
        <v>44361</v>
      </c>
      <c r="E166" s="37">
        <f t="shared" si="62"/>
        <v>0.5</v>
      </c>
      <c r="F166" s="33">
        <f t="shared" si="63"/>
        <v>2459379.9166666665</v>
      </c>
      <c r="G166" s="38">
        <f t="shared" si="64"/>
        <v>0.21450832762947328</v>
      </c>
      <c r="I166">
        <f t="shared" si="65"/>
        <v>82.931403558287457</v>
      </c>
      <c r="J166">
        <f t="shared" si="66"/>
        <v>8079.6251768848806</v>
      </c>
      <c r="K166">
        <f t="shared" si="67"/>
        <v>1.6699610883480112E-2</v>
      </c>
      <c r="L166">
        <f t="shared" si="68"/>
        <v>0.65344483184045032</v>
      </c>
      <c r="M166">
        <f t="shared" si="69"/>
        <v>83.584848390127902</v>
      </c>
      <c r="N166">
        <f t="shared" si="70"/>
        <v>8080.2786217167213</v>
      </c>
      <c r="O166">
        <f t="shared" si="71"/>
        <v>1.0156888612544492</v>
      </c>
      <c r="P166">
        <f t="shared" si="72"/>
        <v>83.574662345997069</v>
      </c>
      <c r="Q166">
        <f t="shared" si="73"/>
        <v>23.436501606496893</v>
      </c>
      <c r="R166">
        <f t="shared" si="74"/>
        <v>23.437370804853643</v>
      </c>
      <c r="S166">
        <f t="shared" si="75"/>
        <v>83.0023676464739</v>
      </c>
      <c r="T166">
        <f t="shared" si="76"/>
        <v>23.281440373455354</v>
      </c>
      <c r="U166">
        <f t="shared" si="77"/>
        <v>4.302727764921372E-2</v>
      </c>
      <c r="V166">
        <f t="shared" si="78"/>
        <v>-0.32622518898722891</v>
      </c>
      <c r="W166">
        <f t="shared" si="79"/>
        <v>85.147702800205963</v>
      </c>
      <c r="X166" s="37">
        <f t="shared" si="80"/>
        <v>0.4765043230479078</v>
      </c>
      <c r="Y166" s="37">
        <f t="shared" si="81"/>
        <v>0.23998292638066904</v>
      </c>
      <c r="Z166" s="37">
        <f t="shared" si="82"/>
        <v>0.71302571971514672</v>
      </c>
      <c r="AA166">
        <f t="shared" si="83"/>
        <v>681.1816224016477</v>
      </c>
      <c r="AB166">
        <f t="shared" si="84"/>
        <v>753.83377481101274</v>
      </c>
      <c r="AC166">
        <f t="shared" si="85"/>
        <v>8.4584437027531862</v>
      </c>
      <c r="AD166">
        <f t="shared" si="60"/>
        <v>37.398989339503835</v>
      </c>
      <c r="AE166">
        <f t="shared" si="86"/>
        <v>52.601010660496165</v>
      </c>
      <c r="AF166">
        <f t="shared" si="87"/>
        <v>1.2329978247133224E-2</v>
      </c>
      <c r="AG166">
        <f t="shared" si="88"/>
        <v>52.613340638743296</v>
      </c>
      <c r="AH166">
        <f t="shared" si="61"/>
        <v>347.14631393750153</v>
      </c>
    </row>
    <row r="167" spans="4:34" x14ac:dyDescent="0.35">
      <c r="D167" s="36">
        <f t="shared" si="89"/>
        <v>44362</v>
      </c>
      <c r="E167" s="37">
        <f t="shared" si="62"/>
        <v>0.5</v>
      </c>
      <c r="F167" s="33">
        <f t="shared" si="63"/>
        <v>2459380.9166666665</v>
      </c>
      <c r="G167" s="38">
        <f t="shared" si="64"/>
        <v>0.2145357061373446</v>
      </c>
      <c r="I167">
        <f t="shared" si="65"/>
        <v>83.917050922013914</v>
      </c>
      <c r="J167">
        <f t="shared" si="66"/>
        <v>8080.6107771648003</v>
      </c>
      <c r="K167">
        <f t="shared" si="67"/>
        <v>1.6699609731081484E-2</v>
      </c>
      <c r="L167">
        <f t="shared" si="68"/>
        <v>0.62301065697857583</v>
      </c>
      <c r="M167">
        <f t="shared" si="69"/>
        <v>84.540061578992493</v>
      </c>
      <c r="N167">
        <f t="shared" si="70"/>
        <v>8081.2337878217786</v>
      </c>
      <c r="O167">
        <f t="shared" si="71"/>
        <v>1.0157835519021661</v>
      </c>
      <c r="P167">
        <f t="shared" si="72"/>
        <v>84.529877036746157</v>
      </c>
      <c r="Q167">
        <f t="shared" si="73"/>
        <v>23.436501250462193</v>
      </c>
      <c r="R167">
        <f t="shared" si="74"/>
        <v>23.437372673891993</v>
      </c>
      <c r="S167">
        <f t="shared" si="75"/>
        <v>84.04137770323608</v>
      </c>
      <c r="T167">
        <f t="shared" si="76"/>
        <v>23.324307562458639</v>
      </c>
      <c r="U167">
        <f t="shared" si="77"/>
        <v>4.3027284706913832E-2</v>
      </c>
      <c r="V167">
        <f t="shared" si="78"/>
        <v>-0.53934008696643121</v>
      </c>
      <c r="W167">
        <f t="shared" si="79"/>
        <v>85.13605072528884</v>
      </c>
      <c r="X167" s="37">
        <f t="shared" si="80"/>
        <v>0.47665231950483777</v>
      </c>
      <c r="Y167" s="37">
        <f t="shared" si="81"/>
        <v>0.24016328971236878</v>
      </c>
      <c r="Z167" s="37">
        <f t="shared" si="82"/>
        <v>0.71314134929730688</v>
      </c>
      <c r="AA167">
        <f t="shared" si="83"/>
        <v>681.08840580231072</v>
      </c>
      <c r="AB167">
        <f t="shared" si="84"/>
        <v>753.62065991303359</v>
      </c>
      <c r="AC167">
        <f t="shared" si="85"/>
        <v>8.4051649782583979</v>
      </c>
      <c r="AD167">
        <f t="shared" si="60"/>
        <v>37.429158374446565</v>
      </c>
      <c r="AE167">
        <f t="shared" si="86"/>
        <v>52.570841625553435</v>
      </c>
      <c r="AF167">
        <f t="shared" si="87"/>
        <v>1.2343420212098933E-2</v>
      </c>
      <c r="AG167">
        <f t="shared" si="88"/>
        <v>52.583185045765532</v>
      </c>
      <c r="AH167">
        <f t="shared" si="61"/>
        <v>347.24117573604212</v>
      </c>
    </row>
    <row r="168" spans="4:34" x14ac:dyDescent="0.35">
      <c r="D168" s="36">
        <f t="shared" si="89"/>
        <v>44363</v>
      </c>
      <c r="E168" s="37">
        <f t="shared" si="62"/>
        <v>0.5</v>
      </c>
      <c r="F168" s="33">
        <f t="shared" si="63"/>
        <v>2459381.9166666665</v>
      </c>
      <c r="G168" s="38">
        <f t="shared" si="64"/>
        <v>0.21456308464521592</v>
      </c>
      <c r="I168">
        <f t="shared" si="65"/>
        <v>84.902698285740371</v>
      </c>
      <c r="J168">
        <f t="shared" si="66"/>
        <v>8081.59637744472</v>
      </c>
      <c r="K168">
        <f t="shared" si="67"/>
        <v>1.6699608578682669E-2</v>
      </c>
      <c r="L168">
        <f t="shared" si="68"/>
        <v>0.5924026585084522</v>
      </c>
      <c r="M168">
        <f t="shared" si="69"/>
        <v>85.495100944248819</v>
      </c>
      <c r="N168">
        <f t="shared" si="70"/>
        <v>8082.1887801032281</v>
      </c>
      <c r="O168">
        <f t="shared" si="71"/>
        <v>1.0158737080505214</v>
      </c>
      <c r="P168">
        <f t="shared" si="72"/>
        <v>85.484917907726114</v>
      </c>
      <c r="Q168">
        <f t="shared" si="73"/>
        <v>23.436500894427489</v>
      </c>
      <c r="R168">
        <f t="shared" si="74"/>
        <v>23.437374542185985</v>
      </c>
      <c r="S168">
        <f t="shared" si="75"/>
        <v>85.080815435064167</v>
      </c>
      <c r="T168">
        <f t="shared" si="76"/>
        <v>23.360314382035142</v>
      </c>
      <c r="U168">
        <f t="shared" si="77"/>
        <v>4.3027291761803782E-2</v>
      </c>
      <c r="V168">
        <f t="shared" si="78"/>
        <v>-0.75416469130198049</v>
      </c>
      <c r="W168">
        <f t="shared" si="79"/>
        <v>85.126257860779006</v>
      </c>
      <c r="X168" s="37">
        <f t="shared" si="80"/>
        <v>0.47680150325784865</v>
      </c>
      <c r="Y168" s="37">
        <f t="shared" si="81"/>
        <v>0.24033967586679583</v>
      </c>
      <c r="Z168" s="37">
        <f t="shared" si="82"/>
        <v>0.71326333064890135</v>
      </c>
      <c r="AA168">
        <f t="shared" si="83"/>
        <v>681.01006288623205</v>
      </c>
      <c r="AB168">
        <f t="shared" si="84"/>
        <v>753.40583530869799</v>
      </c>
      <c r="AC168">
        <f t="shared" si="85"/>
        <v>8.3514588271744969</v>
      </c>
      <c r="AD168">
        <f t="shared" si="60"/>
        <v>37.452664420959962</v>
      </c>
      <c r="AE168">
        <f t="shared" si="86"/>
        <v>52.547335579040038</v>
      </c>
      <c r="AF168">
        <f t="shared" si="87"/>
        <v>1.2353900917345248E-2</v>
      </c>
      <c r="AG168">
        <f t="shared" si="88"/>
        <v>52.559689479957385</v>
      </c>
      <c r="AH168">
        <f t="shared" si="61"/>
        <v>347.33386772513541</v>
      </c>
    </row>
    <row r="169" spans="4:34" x14ac:dyDescent="0.35">
      <c r="D169" s="36">
        <f t="shared" si="89"/>
        <v>44364</v>
      </c>
      <c r="E169" s="37">
        <f t="shared" si="62"/>
        <v>0.5</v>
      </c>
      <c r="F169" s="33">
        <f t="shared" si="63"/>
        <v>2459382.9166666665</v>
      </c>
      <c r="G169" s="38">
        <f t="shared" si="64"/>
        <v>0.21459046315308725</v>
      </c>
      <c r="I169">
        <f t="shared" si="65"/>
        <v>85.888345649465009</v>
      </c>
      <c r="J169">
        <f t="shared" si="66"/>
        <v>8082.5819777246379</v>
      </c>
      <c r="K169">
        <f t="shared" si="67"/>
        <v>1.6699607426283659E-2</v>
      </c>
      <c r="L169">
        <f t="shared" si="68"/>
        <v>0.56162943083643635</v>
      </c>
      <c r="M169">
        <f t="shared" si="69"/>
        <v>86.449975080301442</v>
      </c>
      <c r="N169">
        <f t="shared" si="70"/>
        <v>8083.1436071554745</v>
      </c>
      <c r="O169">
        <f t="shared" si="71"/>
        <v>1.0159593054612035</v>
      </c>
      <c r="P169">
        <f t="shared" si="72"/>
        <v>86.439793553340209</v>
      </c>
      <c r="Q169">
        <f t="shared" si="73"/>
        <v>23.436500538392789</v>
      </c>
      <c r="R169">
        <f t="shared" si="74"/>
        <v>23.437376409733734</v>
      </c>
      <c r="S169">
        <f t="shared" si="75"/>
        <v>86.120583774462645</v>
      </c>
      <c r="T169">
        <f t="shared" si="76"/>
        <v>23.389449238378933</v>
      </c>
      <c r="U169">
        <f t="shared" si="77"/>
        <v>4.3027298813876451E-2</v>
      </c>
      <c r="V169">
        <f t="shared" si="78"/>
        <v>-0.97031296897653529</v>
      </c>
      <c r="W169">
        <f t="shared" si="79"/>
        <v>85.118330255542361</v>
      </c>
      <c r="X169" s="37">
        <f t="shared" si="80"/>
        <v>0.47695160622845589</v>
      </c>
      <c r="Y169" s="37">
        <f t="shared" si="81"/>
        <v>0.24051179996306046</v>
      </c>
      <c r="Z169" s="37">
        <f t="shared" si="82"/>
        <v>0.71339141249385141</v>
      </c>
      <c r="AA169">
        <f t="shared" si="83"/>
        <v>680.94664204433889</v>
      </c>
      <c r="AB169">
        <f t="shared" si="84"/>
        <v>753.18968703102348</v>
      </c>
      <c r="AC169">
        <f t="shared" si="85"/>
        <v>8.2974217577558704</v>
      </c>
      <c r="AD169">
        <f t="shared" si="60"/>
        <v>37.46951047284751</v>
      </c>
      <c r="AE169">
        <f t="shared" si="86"/>
        <v>52.53048952715249</v>
      </c>
      <c r="AF169">
        <f t="shared" si="87"/>
        <v>1.2361416142229721E-2</v>
      </c>
      <c r="AG169">
        <f t="shared" si="88"/>
        <v>52.542850943294717</v>
      </c>
      <c r="AH169">
        <f t="shared" si="61"/>
        <v>347.42430153601276</v>
      </c>
    </row>
    <row r="170" spans="4:34" x14ac:dyDescent="0.35">
      <c r="D170" s="36">
        <f t="shared" si="89"/>
        <v>44365</v>
      </c>
      <c r="E170" s="37">
        <f t="shared" si="62"/>
        <v>0.5</v>
      </c>
      <c r="F170" s="33">
        <f t="shared" si="63"/>
        <v>2459383.9166666665</v>
      </c>
      <c r="G170" s="38">
        <f t="shared" si="64"/>
        <v>0.21461784166095857</v>
      </c>
      <c r="I170">
        <f t="shared" si="65"/>
        <v>86.873993013193285</v>
      </c>
      <c r="J170">
        <f t="shared" si="66"/>
        <v>8083.5675780045576</v>
      </c>
      <c r="K170">
        <f t="shared" si="67"/>
        <v>1.6699606273884463E-2</v>
      </c>
      <c r="L170">
        <f t="shared" si="68"/>
        <v>0.53069960618517165</v>
      </c>
      <c r="M170">
        <f t="shared" si="69"/>
        <v>87.404692619378451</v>
      </c>
      <c r="N170">
        <f t="shared" si="70"/>
        <v>8084.098277610743</v>
      </c>
      <c r="O170">
        <f t="shared" si="71"/>
        <v>1.0160403211337048</v>
      </c>
      <c r="P170">
        <f t="shared" si="72"/>
        <v>87.394512605815265</v>
      </c>
      <c r="Q170">
        <f t="shared" si="73"/>
        <v>23.436500182358088</v>
      </c>
      <c r="R170">
        <f t="shared" si="74"/>
        <v>23.43737827653333</v>
      </c>
      <c r="S170">
        <f t="shared" si="75"/>
        <v>87.160584942471502</v>
      </c>
      <c r="T170">
        <f t="shared" si="76"/>
        <v>23.411703253472712</v>
      </c>
      <c r="U170">
        <f t="shared" si="77"/>
        <v>4.302730586312465E-2</v>
      </c>
      <c r="V170">
        <f t="shared" si="78"/>
        <v>-1.1873960521045752</v>
      </c>
      <c r="W170">
        <f t="shared" si="79"/>
        <v>85.112272680396188</v>
      </c>
      <c r="X170" s="37">
        <f t="shared" si="80"/>
        <v>0.47710235836951703</v>
      </c>
      <c r="Y170" s="37">
        <f t="shared" si="81"/>
        <v>0.24067937870174988</v>
      </c>
      <c r="Z170" s="37">
        <f t="shared" si="82"/>
        <v>0.71352533803728435</v>
      </c>
      <c r="AA170">
        <f t="shared" si="83"/>
        <v>680.89818144316951</v>
      </c>
      <c r="AB170">
        <f t="shared" si="84"/>
        <v>752.97260394789544</v>
      </c>
      <c r="AC170">
        <f t="shared" si="85"/>
        <v>8.2431509869738591</v>
      </c>
      <c r="AD170">
        <f t="shared" si="60"/>
        <v>37.479701927793641</v>
      </c>
      <c r="AE170">
        <f t="shared" si="86"/>
        <v>52.520298072206359</v>
      </c>
      <c r="AF170">
        <f t="shared" si="87"/>
        <v>1.2365964307140608E-2</v>
      </c>
      <c r="AG170">
        <f t="shared" si="88"/>
        <v>52.532664036513502</v>
      </c>
      <c r="AH170">
        <f t="shared" si="61"/>
        <v>347.51238712313693</v>
      </c>
    </row>
    <row r="171" spans="4:34" x14ac:dyDescent="0.35">
      <c r="D171" s="36">
        <f t="shared" si="89"/>
        <v>44366</v>
      </c>
      <c r="E171" s="37">
        <f t="shared" si="62"/>
        <v>0.5</v>
      </c>
      <c r="F171" s="33">
        <f t="shared" si="63"/>
        <v>2459384.9166666665</v>
      </c>
      <c r="G171" s="38">
        <f t="shared" si="64"/>
        <v>0.21464522016882989</v>
      </c>
      <c r="I171">
        <f t="shared" si="65"/>
        <v>87.859640376920652</v>
      </c>
      <c r="J171">
        <f t="shared" si="66"/>
        <v>8084.5531782844764</v>
      </c>
      <c r="K171">
        <f t="shared" si="67"/>
        <v>1.6699605121485075E-2</v>
      </c>
      <c r="L171">
        <f t="shared" si="68"/>
        <v>0.49962185256930997</v>
      </c>
      <c r="M171">
        <f t="shared" si="69"/>
        <v>88.359262229489957</v>
      </c>
      <c r="N171">
        <f t="shared" si="70"/>
        <v>8085.0528001370458</v>
      </c>
      <c r="O171">
        <f t="shared" si="71"/>
        <v>1.016116733309598</v>
      </c>
      <c r="P171">
        <f t="shared" si="72"/>
        <v>88.349083733160086</v>
      </c>
      <c r="Q171">
        <f t="shared" si="73"/>
        <v>23.436499826323388</v>
      </c>
      <c r="R171">
        <f t="shared" si="74"/>
        <v>23.437380142582878</v>
      </c>
      <c r="S171">
        <f t="shared" si="75"/>
        <v>88.200720621311291</v>
      </c>
      <c r="T171">
        <f t="shared" si="76"/>
        <v>23.427070275963455</v>
      </c>
      <c r="U171">
        <f t="shared" si="77"/>
        <v>4.3027312909541197E-2</v>
      </c>
      <c r="V171">
        <f t="shared" si="78"/>
        <v>-1.405022902705529</v>
      </c>
      <c r="W171">
        <f t="shared" si="79"/>
        <v>85.108088615804732</v>
      </c>
      <c r="X171" s="37">
        <f t="shared" si="80"/>
        <v>0.4772534881268789</v>
      </c>
      <c r="Y171" s="37">
        <f t="shared" si="81"/>
        <v>0.24084213086075465</v>
      </c>
      <c r="Z171" s="37">
        <f t="shared" si="82"/>
        <v>0.71366484539300312</v>
      </c>
      <c r="AA171">
        <f t="shared" si="83"/>
        <v>680.86470892643786</v>
      </c>
      <c r="AB171">
        <f t="shared" si="84"/>
        <v>752.75497709729439</v>
      </c>
      <c r="AC171">
        <f t="shared" si="85"/>
        <v>8.1887442743235965</v>
      </c>
      <c r="AD171">
        <f t="shared" si="60"/>
        <v>37.483246590369028</v>
      </c>
      <c r="AE171">
        <f t="shared" si="86"/>
        <v>52.516753409630972</v>
      </c>
      <c r="AF171">
        <f t="shared" si="87"/>
        <v>1.2367546481283766E-2</v>
      </c>
      <c r="AG171">
        <f t="shared" si="88"/>
        <v>52.529120956112259</v>
      </c>
      <c r="AH171">
        <f t="shared" si="61"/>
        <v>347.59803277836346</v>
      </c>
    </row>
    <row r="172" spans="4:34" x14ac:dyDescent="0.35">
      <c r="D172" s="36">
        <f t="shared" si="89"/>
        <v>44367</v>
      </c>
      <c r="E172" s="37">
        <f t="shared" si="62"/>
        <v>0.5</v>
      </c>
      <c r="F172" s="33">
        <f t="shared" si="63"/>
        <v>2459385.9166666665</v>
      </c>
      <c r="G172" s="38">
        <f t="shared" si="64"/>
        <v>0.21467259867670122</v>
      </c>
      <c r="I172">
        <f t="shared" si="65"/>
        <v>88.845287740648928</v>
      </c>
      <c r="J172">
        <f t="shared" si="66"/>
        <v>8085.5387785643934</v>
      </c>
      <c r="K172">
        <f t="shared" si="67"/>
        <v>1.6699603969085496E-2</v>
      </c>
      <c r="L172">
        <f t="shared" si="68"/>
        <v>0.46840487177033252</v>
      </c>
      <c r="M172">
        <f t="shared" si="69"/>
        <v>89.31369261241926</v>
      </c>
      <c r="N172">
        <f t="shared" si="70"/>
        <v>8086.0071834361634</v>
      </c>
      <c r="O172">
        <f t="shared" si="71"/>
        <v>1.016188521476572</v>
      </c>
      <c r="P172">
        <f t="shared" si="72"/>
        <v>89.303515637156679</v>
      </c>
      <c r="Q172">
        <f t="shared" si="73"/>
        <v>23.436499470288691</v>
      </c>
      <c r="R172">
        <f t="shared" si="74"/>
        <v>23.437382007880487</v>
      </c>
      <c r="S172">
        <f t="shared" si="75"/>
        <v>89.240892128697425</v>
      </c>
      <c r="T172">
        <f t="shared" si="76"/>
        <v>23.435546888365106</v>
      </c>
      <c r="U172">
        <f t="shared" si="77"/>
        <v>4.3027319953118967E-2</v>
      </c>
      <c r="V172">
        <f t="shared" si="78"/>
        <v>-1.622800983518768</v>
      </c>
      <c r="W172">
        <f t="shared" si="79"/>
        <v>85.105780242911223</v>
      </c>
      <c r="X172" s="37">
        <f t="shared" si="80"/>
        <v>0.4774047229052214</v>
      </c>
      <c r="Y172" s="37">
        <f t="shared" si="81"/>
        <v>0.24099977778602358</v>
      </c>
      <c r="Z172" s="37">
        <f t="shared" si="82"/>
        <v>0.71380966802441925</v>
      </c>
      <c r="AA172">
        <f t="shared" si="83"/>
        <v>680.84624194328978</v>
      </c>
      <c r="AB172">
        <f t="shared" si="84"/>
        <v>752.53719901648117</v>
      </c>
      <c r="AC172">
        <f t="shared" si="85"/>
        <v>8.1342997541202919</v>
      </c>
      <c r="AD172">
        <f t="shared" si="60"/>
        <v>37.480154673843593</v>
      </c>
      <c r="AE172">
        <f t="shared" si="86"/>
        <v>52.519845326156407</v>
      </c>
      <c r="AF172">
        <f t="shared" si="87"/>
        <v>1.2366166383814364E-2</v>
      </c>
      <c r="AG172">
        <f t="shared" si="88"/>
        <v>52.53221149254022</v>
      </c>
      <c r="AH172">
        <f t="shared" si="61"/>
        <v>347.68114514222401</v>
      </c>
    </row>
    <row r="173" spans="4:34" x14ac:dyDescent="0.35">
      <c r="D173" s="36">
        <f t="shared" si="89"/>
        <v>44368</v>
      </c>
      <c r="E173" s="37">
        <f t="shared" si="62"/>
        <v>0.5</v>
      </c>
      <c r="F173" s="33">
        <f t="shared" si="63"/>
        <v>2459386.9166666665</v>
      </c>
      <c r="G173" s="38">
        <f t="shared" si="64"/>
        <v>0.21469997718457254</v>
      </c>
      <c r="I173">
        <f t="shared" si="65"/>
        <v>89.830935104378113</v>
      </c>
      <c r="J173">
        <f t="shared" si="66"/>
        <v>8086.5243788443122</v>
      </c>
      <c r="K173">
        <f t="shared" si="67"/>
        <v>1.669960281668573E-2</v>
      </c>
      <c r="L173">
        <f t="shared" si="68"/>
        <v>0.43705739731142695</v>
      </c>
      <c r="M173">
        <f t="shared" si="69"/>
        <v>90.267992501689534</v>
      </c>
      <c r="N173">
        <f t="shared" si="70"/>
        <v>8086.9614362416232</v>
      </c>
      <c r="O173">
        <f t="shared" si="71"/>
        <v>1.0162556663722289</v>
      </c>
      <c r="P173">
        <f t="shared" si="72"/>
        <v>90.257817051326924</v>
      </c>
      <c r="Q173">
        <f t="shared" si="73"/>
        <v>23.436499114253991</v>
      </c>
      <c r="R173">
        <f t="shared" si="74"/>
        <v>23.437383872424245</v>
      </c>
      <c r="S173">
        <f t="shared" si="75"/>
        <v>90.281000593220796</v>
      </c>
      <c r="T173">
        <f t="shared" si="76"/>
        <v>23.437132410553087</v>
      </c>
      <c r="U173">
        <f t="shared" si="77"/>
        <v>4.3027326993850722E-2</v>
      </c>
      <c r="V173">
        <f t="shared" si="78"/>
        <v>-1.8403369330793098</v>
      </c>
      <c r="W173">
        <f t="shared" si="79"/>
        <v>85.105348437954163</v>
      </c>
      <c r="X173" s="37">
        <f t="shared" si="80"/>
        <v>0.47755578953686068</v>
      </c>
      <c r="Y173" s="37">
        <f t="shared" si="81"/>
        <v>0.24115204387587691</v>
      </c>
      <c r="Z173" s="37">
        <f t="shared" si="82"/>
        <v>0.71395953519784439</v>
      </c>
      <c r="AA173">
        <f t="shared" si="83"/>
        <v>680.8427875036333</v>
      </c>
      <c r="AB173">
        <f t="shared" si="84"/>
        <v>752.31966306692061</v>
      </c>
      <c r="AC173">
        <f t="shared" si="85"/>
        <v>8.0799157667301529</v>
      </c>
      <c r="AD173">
        <f t="shared" si="60"/>
        <v>37.470438800802285</v>
      </c>
      <c r="AE173">
        <f t="shared" si="86"/>
        <v>52.529561199197715</v>
      </c>
      <c r="AF173">
        <f t="shared" si="87"/>
        <v>1.2361830378312301E-2</v>
      </c>
      <c r="AG173">
        <f t="shared" si="88"/>
        <v>52.541923029576026</v>
      </c>
      <c r="AH173">
        <f t="shared" si="61"/>
        <v>347.76162921236607</v>
      </c>
    </row>
    <row r="174" spans="4:34" x14ac:dyDescent="0.35">
      <c r="D174" s="36">
        <f t="shared" si="89"/>
        <v>44369</v>
      </c>
      <c r="E174" s="37">
        <f t="shared" si="62"/>
        <v>0.5</v>
      </c>
      <c r="F174" s="33">
        <f t="shared" si="63"/>
        <v>2459387.9166666665</v>
      </c>
      <c r="G174" s="38">
        <f t="shared" si="64"/>
        <v>0.21472735569244383</v>
      </c>
      <c r="I174">
        <f t="shared" si="65"/>
        <v>90.81658246810639</v>
      </c>
      <c r="J174">
        <f t="shared" si="66"/>
        <v>8087.5099791242301</v>
      </c>
      <c r="K174">
        <f t="shared" si="67"/>
        <v>1.6699601664285774E-2</v>
      </c>
      <c r="L174">
        <f t="shared" si="68"/>
        <v>0.40558819243278549</v>
      </c>
      <c r="M174">
        <f t="shared" si="69"/>
        <v>91.222170660539177</v>
      </c>
      <c r="N174">
        <f t="shared" si="70"/>
        <v>8087.9155673166624</v>
      </c>
      <c r="O174">
        <f t="shared" si="71"/>
        <v>1.0163181499876357</v>
      </c>
      <c r="P174">
        <f t="shared" si="72"/>
        <v>91.211996738907899</v>
      </c>
      <c r="Q174">
        <f t="shared" si="73"/>
        <v>23.43649875821929</v>
      </c>
      <c r="R174">
        <f t="shared" si="74"/>
        <v>23.43738573621226</v>
      </c>
      <c r="S174">
        <f t="shared" si="75"/>
        <v>91.320947130283471</v>
      </c>
      <c r="T174">
        <f t="shared" si="76"/>
        <v>23.431828899532668</v>
      </c>
      <c r="U174">
        <f t="shared" si="77"/>
        <v>4.3027334031729342E-2</v>
      </c>
      <c r="V174">
        <f t="shared" si="78"/>
        <v>-2.0572372432839319</v>
      </c>
      <c r="W174">
        <f t="shared" si="79"/>
        <v>85.106792770096675</v>
      </c>
      <c r="X174" s="37">
        <f t="shared" si="80"/>
        <v>0.47770641475228054</v>
      </c>
      <c r="Y174" s="37">
        <f t="shared" si="81"/>
        <v>0.24129865705756753</v>
      </c>
      <c r="Z174" s="37">
        <f t="shared" si="82"/>
        <v>0.71411417244699349</v>
      </c>
      <c r="AA174">
        <f t="shared" si="83"/>
        <v>680.8543421607734</v>
      </c>
      <c r="AB174">
        <f t="shared" si="84"/>
        <v>752.10276275671606</v>
      </c>
      <c r="AC174">
        <f t="shared" si="85"/>
        <v>8.0256906891790152</v>
      </c>
      <c r="AD174">
        <f t="shared" si="60"/>
        <v>37.454114002563728</v>
      </c>
      <c r="AE174">
        <f t="shared" si="86"/>
        <v>52.545885997436272</v>
      </c>
      <c r="AF174">
        <f t="shared" si="87"/>
        <v>1.2354547460635062E-2</v>
      </c>
      <c r="AG174">
        <f t="shared" si="88"/>
        <v>52.558240544896904</v>
      </c>
      <c r="AH174">
        <f t="shared" si="61"/>
        <v>347.83938834918951</v>
      </c>
    </row>
    <row r="175" spans="4:34" x14ac:dyDescent="0.35">
      <c r="D175" s="36">
        <f t="shared" si="89"/>
        <v>44370</v>
      </c>
      <c r="E175" s="37">
        <f t="shared" si="62"/>
        <v>0.5</v>
      </c>
      <c r="F175" s="33">
        <f t="shared" si="63"/>
        <v>2459388.9166666665</v>
      </c>
      <c r="G175" s="38">
        <f t="shared" si="64"/>
        <v>0.21475473420031516</v>
      </c>
      <c r="I175">
        <f t="shared" si="65"/>
        <v>91.802229831835575</v>
      </c>
      <c r="J175">
        <f t="shared" si="66"/>
        <v>8088.4955794041462</v>
      </c>
      <c r="K175">
        <f t="shared" si="67"/>
        <v>1.6699600511885626E-2</v>
      </c>
      <c r="L175">
        <f t="shared" si="68"/>
        <v>0.37400604806559679</v>
      </c>
      <c r="M175">
        <f t="shared" si="69"/>
        <v>92.176235879901171</v>
      </c>
      <c r="N175">
        <f t="shared" si="70"/>
        <v>8088.869585452212</v>
      </c>
      <c r="O175">
        <f t="shared" si="71"/>
        <v>1.0163759555706409</v>
      </c>
      <c r="P175">
        <f t="shared" si="72"/>
        <v>92.166063490831291</v>
      </c>
      <c r="Q175">
        <f t="shared" si="73"/>
        <v>23.436498402184593</v>
      </c>
      <c r="R175">
        <f t="shared" si="74"/>
        <v>23.437387599242644</v>
      </c>
      <c r="S175">
        <f t="shared" si="75"/>
        <v>92.360633018034378</v>
      </c>
      <c r="T175">
        <f t="shared" si="76"/>
        <v>23.419641145476426</v>
      </c>
      <c r="U175">
        <f t="shared" si="77"/>
        <v>4.3027341066747674E-2</v>
      </c>
      <c r="V175">
        <f t="shared" si="78"/>
        <v>-2.2731089376440492</v>
      </c>
      <c r="W175">
        <f t="shared" si="79"/>
        <v>85.11011150268078</v>
      </c>
      <c r="X175" s="37">
        <f t="shared" si="80"/>
        <v>0.47785632565114167</v>
      </c>
      <c r="Y175" s="37">
        <f t="shared" si="81"/>
        <v>0.24143934925480617</v>
      </c>
      <c r="Z175" s="37">
        <f t="shared" si="82"/>
        <v>0.71427330204747708</v>
      </c>
      <c r="AA175">
        <f t="shared" si="83"/>
        <v>680.88089202144624</v>
      </c>
      <c r="AB175">
        <f t="shared" si="84"/>
        <v>751.88689106235597</v>
      </c>
      <c r="AC175">
        <f t="shared" si="85"/>
        <v>7.9717227655889928</v>
      </c>
      <c r="AD175">
        <f t="shared" si="60"/>
        <v>37.431197717407429</v>
      </c>
      <c r="AE175">
        <f t="shared" si="86"/>
        <v>52.568802282592571</v>
      </c>
      <c r="AF175">
        <f t="shared" si="87"/>
        <v>1.2344329240216527E-2</v>
      </c>
      <c r="AG175">
        <f t="shared" si="88"/>
        <v>52.581146611832786</v>
      </c>
      <c r="AH175">
        <f t="shared" si="61"/>
        <v>347.91432427870927</v>
      </c>
    </row>
    <row r="176" spans="4:34" x14ac:dyDescent="0.35">
      <c r="D176" s="36">
        <f t="shared" si="89"/>
        <v>44371</v>
      </c>
      <c r="E176" s="37">
        <f t="shared" si="62"/>
        <v>0.5</v>
      </c>
      <c r="F176" s="33">
        <f t="shared" si="63"/>
        <v>2459389.9166666665</v>
      </c>
      <c r="G176" s="38">
        <f t="shared" si="64"/>
        <v>0.21478211270818648</v>
      </c>
      <c r="I176">
        <f t="shared" si="65"/>
        <v>92.78787719556567</v>
      </c>
      <c r="J176">
        <f t="shared" si="66"/>
        <v>8089.481179684064</v>
      </c>
      <c r="K176">
        <f t="shared" si="67"/>
        <v>1.6699599359485288E-2</v>
      </c>
      <c r="L176">
        <f t="shared" si="68"/>
        <v>0.34231978080698777</v>
      </c>
      <c r="M176">
        <f t="shared" si="69"/>
        <v>93.130196976372659</v>
      </c>
      <c r="N176">
        <f t="shared" si="70"/>
        <v>8089.823499464871</v>
      </c>
      <c r="O176">
        <f t="shared" si="71"/>
        <v>1.0164290676289534</v>
      </c>
      <c r="P176">
        <f t="shared" si="72"/>
        <v>93.120026123692938</v>
      </c>
      <c r="Q176">
        <f t="shared" si="73"/>
        <v>23.436498046149893</v>
      </c>
      <c r="R176">
        <f t="shared" si="74"/>
        <v>23.437389461513494</v>
      </c>
      <c r="S176">
        <f t="shared" si="75"/>
        <v>93.39995987273916</v>
      </c>
      <c r="T176">
        <f t="shared" si="76"/>
        <v>23.400576664041889</v>
      </c>
      <c r="U176">
        <f t="shared" si="77"/>
        <v>4.3027348098898549E-2</v>
      </c>
      <c r="V176">
        <f t="shared" si="78"/>
        <v>-2.4875602484294181</v>
      </c>
      <c r="W176">
        <f t="shared" si="79"/>
        <v>85.115301597899446</v>
      </c>
      <c r="X176" s="37">
        <f t="shared" si="80"/>
        <v>0.47800525017252044</v>
      </c>
      <c r="Y176" s="37">
        <f t="shared" si="81"/>
        <v>0.241573856845022</v>
      </c>
      <c r="Z176" s="37">
        <f t="shared" si="82"/>
        <v>0.7144366435000189</v>
      </c>
      <c r="AA176">
        <f t="shared" si="83"/>
        <v>680.92241278319557</v>
      </c>
      <c r="AB176">
        <f t="shared" si="84"/>
        <v>751.67243975157055</v>
      </c>
      <c r="AC176">
        <f t="shared" si="85"/>
        <v>7.9181099378926376</v>
      </c>
      <c r="AD176">
        <f t="shared" si="60"/>
        <v>37.40170978761946</v>
      </c>
      <c r="AE176">
        <f t="shared" si="86"/>
        <v>52.59829021238054</v>
      </c>
      <c r="AF176">
        <f t="shared" si="87"/>
        <v>1.2331189914913963E-2</v>
      </c>
      <c r="AG176">
        <f t="shared" si="88"/>
        <v>52.610621402295457</v>
      </c>
      <c r="AH176">
        <f t="shared" si="61"/>
        <v>347.9863370926721</v>
      </c>
    </row>
    <row r="177" spans="4:34" x14ac:dyDescent="0.35">
      <c r="D177" s="36">
        <f t="shared" si="89"/>
        <v>44372</v>
      </c>
      <c r="E177" s="37">
        <f t="shared" si="62"/>
        <v>0.5</v>
      </c>
      <c r="F177" s="33">
        <f t="shared" si="63"/>
        <v>2459390.9166666665</v>
      </c>
      <c r="G177" s="38">
        <f t="shared" si="64"/>
        <v>0.2148094912160578</v>
      </c>
      <c r="I177">
        <f t="shared" si="65"/>
        <v>93.773524559296675</v>
      </c>
      <c r="J177">
        <f t="shared" si="66"/>
        <v>8090.4667799639801</v>
      </c>
      <c r="K177">
        <f t="shared" si="67"/>
        <v>1.6699598207084762E-2</v>
      </c>
      <c r="L177">
        <f t="shared" si="68"/>
        <v>0.31053823089470295</v>
      </c>
      <c r="M177">
        <f t="shared" si="69"/>
        <v>94.084062790191382</v>
      </c>
      <c r="N177">
        <f t="shared" si="70"/>
        <v>8090.7773181948751</v>
      </c>
      <c r="O177">
        <f t="shared" si="71"/>
        <v>1.0164774719329801</v>
      </c>
      <c r="P177">
        <f t="shared" si="72"/>
        <v>94.073893477729271</v>
      </c>
      <c r="Q177">
        <f t="shared" si="73"/>
        <v>23.436497690115193</v>
      </c>
      <c r="R177">
        <f t="shared" si="74"/>
        <v>23.437391323022915</v>
      </c>
      <c r="S177">
        <f t="shared" si="75"/>
        <v>94.438829823055542</v>
      </c>
      <c r="T177">
        <f t="shared" si="76"/>
        <v>23.374645684994633</v>
      </c>
      <c r="U177">
        <f t="shared" si="77"/>
        <v>4.3027355128174787E-2</v>
      </c>
      <c r="V177">
        <f t="shared" si="78"/>
        <v>-2.7002012909066582</v>
      </c>
      <c r="W177">
        <f t="shared" si="79"/>
        <v>85.122358724861044</v>
      </c>
      <c r="X177" s="37">
        <f t="shared" si="80"/>
        <v>0.47815291756312966</v>
      </c>
      <c r="Y177" s="37">
        <f t="shared" si="81"/>
        <v>0.24170192110518229</v>
      </c>
      <c r="Z177" s="37">
        <f t="shared" si="82"/>
        <v>0.71460391402107704</v>
      </c>
      <c r="AA177">
        <f t="shared" si="83"/>
        <v>680.97886979888835</v>
      </c>
      <c r="AB177">
        <f t="shared" si="84"/>
        <v>751.45979870909332</v>
      </c>
      <c r="AC177">
        <f t="shared" si="85"/>
        <v>7.8649496772733301</v>
      </c>
      <c r="AD177">
        <f t="shared" si="60"/>
        <v>37.365672455372582</v>
      </c>
      <c r="AE177">
        <f t="shared" si="86"/>
        <v>52.634327544627418</v>
      </c>
      <c r="AF177">
        <f t="shared" si="87"/>
        <v>1.2315146239539125E-2</v>
      </c>
      <c r="AG177">
        <f t="shared" si="88"/>
        <v>52.646642690866955</v>
      </c>
      <c r="AH177">
        <f t="shared" si="61"/>
        <v>348.05532524594742</v>
      </c>
    </row>
    <row r="178" spans="4:34" x14ac:dyDescent="0.35">
      <c r="D178" s="36">
        <f t="shared" si="89"/>
        <v>44373</v>
      </c>
      <c r="E178" s="37">
        <f t="shared" si="62"/>
        <v>0.5</v>
      </c>
      <c r="F178" s="33">
        <f t="shared" si="63"/>
        <v>2459391.9166666665</v>
      </c>
      <c r="G178" s="38">
        <f t="shared" si="64"/>
        <v>0.21483686972392912</v>
      </c>
      <c r="I178">
        <f t="shared" si="65"/>
        <v>94.759171923027679</v>
      </c>
      <c r="J178">
        <f t="shared" si="66"/>
        <v>8091.452380243898</v>
      </c>
      <c r="K178">
        <f t="shared" si="67"/>
        <v>1.6699597054684046E-2</v>
      </c>
      <c r="L178">
        <f t="shared" si="68"/>
        <v>0.27867026018101171</v>
      </c>
      <c r="M178">
        <f t="shared" si="69"/>
        <v>95.037842183208696</v>
      </c>
      <c r="N178">
        <f t="shared" si="70"/>
        <v>8091.7310505040787</v>
      </c>
      <c r="O178">
        <f t="shared" si="71"/>
        <v>1.0165211555184319</v>
      </c>
      <c r="P178">
        <f t="shared" si="72"/>
        <v>95.027674414790312</v>
      </c>
      <c r="Q178">
        <f t="shared" si="73"/>
        <v>23.436497334080496</v>
      </c>
      <c r="R178">
        <f t="shared" si="74"/>
        <v>23.437393183769018</v>
      </c>
      <c r="S178">
        <f t="shared" si="75"/>
        <v>95.477145682662467</v>
      </c>
      <c r="T178">
        <f t="shared" si="76"/>
        <v>23.341861137177265</v>
      </c>
      <c r="U178">
        <f t="shared" si="77"/>
        <v>4.3027362154569281E-2</v>
      </c>
      <c r="V178">
        <f t="shared" si="78"/>
        <v>-2.9106447328791445</v>
      </c>
      <c r="W178">
        <f t="shared" si="79"/>
        <v>85.131277271003697</v>
      </c>
      <c r="X178" s="37">
        <f t="shared" si="80"/>
        <v>0.47829905884227725</v>
      </c>
      <c r="Y178" s="37">
        <f t="shared" si="81"/>
        <v>0.24182328864504474</v>
      </c>
      <c r="Z178" s="37">
        <f t="shared" si="82"/>
        <v>0.71477482903950973</v>
      </c>
      <c r="AA178">
        <f t="shared" si="83"/>
        <v>681.05021816802957</v>
      </c>
      <c r="AB178">
        <f t="shared" si="84"/>
        <v>751.24935526712079</v>
      </c>
      <c r="AC178">
        <f t="shared" si="85"/>
        <v>7.8123388167801977</v>
      </c>
      <c r="AD178">
        <f t="shared" si="60"/>
        <v>37.323110357461829</v>
      </c>
      <c r="AE178">
        <f t="shared" si="86"/>
        <v>52.676889642538171</v>
      </c>
      <c r="AF178">
        <f t="shared" si="87"/>
        <v>1.229621748824147E-2</v>
      </c>
      <c r="AG178">
        <f t="shared" si="88"/>
        <v>52.689185860026413</v>
      </c>
      <c r="AH178">
        <f t="shared" si="61"/>
        <v>348.12118555120134</v>
      </c>
    </row>
    <row r="179" spans="4:34" x14ac:dyDescent="0.35">
      <c r="D179" s="36">
        <f t="shared" si="89"/>
        <v>44374</v>
      </c>
      <c r="E179" s="37">
        <f t="shared" si="62"/>
        <v>0.5</v>
      </c>
      <c r="F179" s="33">
        <f t="shared" si="63"/>
        <v>2459392.9166666665</v>
      </c>
      <c r="G179" s="38">
        <f t="shared" si="64"/>
        <v>0.21486424823180045</v>
      </c>
      <c r="I179">
        <f t="shared" si="65"/>
        <v>95.744819286758684</v>
      </c>
      <c r="J179">
        <f t="shared" si="66"/>
        <v>8092.437980523815</v>
      </c>
      <c r="K179">
        <f t="shared" si="67"/>
        <v>1.6699595902283138E-2</v>
      </c>
      <c r="L179">
        <f t="shared" si="68"/>
        <v>0.24672475010790648</v>
      </c>
      <c r="M179">
        <f t="shared" si="69"/>
        <v>95.991544036866586</v>
      </c>
      <c r="N179">
        <f t="shared" si="70"/>
        <v>8092.6847052739231</v>
      </c>
      <c r="O179">
        <f t="shared" si="71"/>
        <v>1.0165601066886905</v>
      </c>
      <c r="P179">
        <f t="shared" si="72"/>
        <v>95.981377816316751</v>
      </c>
      <c r="Q179">
        <f t="shared" si="73"/>
        <v>23.436496978045799</v>
      </c>
      <c r="R179">
        <f t="shared" si="74"/>
        <v>23.437395043749905</v>
      </c>
      <c r="S179">
        <f t="shared" si="75"/>
        <v>96.51481112072112</v>
      </c>
      <c r="T179">
        <f t="shared" si="76"/>
        <v>23.302238629878371</v>
      </c>
      <c r="U179">
        <f t="shared" si="77"/>
        <v>4.3027369178074842E-2</v>
      </c>
      <c r="V179">
        <f t="shared" si="78"/>
        <v>-3.1185064577683965</v>
      </c>
      <c r="W179">
        <f t="shared" si="79"/>
        <v>85.142050356798435</v>
      </c>
      <c r="X179" s="37">
        <f t="shared" si="80"/>
        <v>0.47844340726233919</v>
      </c>
      <c r="Y179" s="37">
        <f t="shared" si="81"/>
        <v>0.24193771182678797</v>
      </c>
      <c r="Z179" s="37">
        <f t="shared" si="82"/>
        <v>0.71494910269789047</v>
      </c>
      <c r="AA179">
        <f t="shared" si="83"/>
        <v>681.13640285438748</v>
      </c>
      <c r="AB179">
        <f t="shared" si="84"/>
        <v>751.04149354223159</v>
      </c>
      <c r="AC179">
        <f t="shared" si="85"/>
        <v>7.760373385557898</v>
      </c>
      <c r="AD179">
        <f t="shared" si="60"/>
        <v>37.274050518921378</v>
      </c>
      <c r="AE179">
        <f t="shared" si="86"/>
        <v>52.725949481078622</v>
      </c>
      <c r="AF179">
        <f t="shared" si="87"/>
        <v>1.2274425410942223E-2</v>
      </c>
      <c r="AG179">
        <f t="shared" si="88"/>
        <v>52.738223906489566</v>
      </c>
      <c r="AH179">
        <f t="shared" si="61"/>
        <v>348.18381317086039</v>
      </c>
    </row>
    <row r="180" spans="4:34" x14ac:dyDescent="0.35">
      <c r="D180" s="36">
        <f t="shared" si="89"/>
        <v>44375</v>
      </c>
      <c r="E180" s="37">
        <f t="shared" si="62"/>
        <v>0.5</v>
      </c>
      <c r="F180" s="33">
        <f t="shared" si="63"/>
        <v>2459393.9166666665</v>
      </c>
      <c r="G180" s="38">
        <f t="shared" si="64"/>
        <v>0.21489162673967177</v>
      </c>
      <c r="I180">
        <f t="shared" si="65"/>
        <v>96.730466650489689</v>
      </c>
      <c r="J180">
        <f t="shared" si="66"/>
        <v>8093.4235808037311</v>
      </c>
      <c r="K180">
        <f t="shared" si="67"/>
        <v>1.669959474988204E-2</v>
      </c>
      <c r="L180">
        <f t="shared" si="68"/>
        <v>0.21471059968098188</v>
      </c>
      <c r="M180">
        <f t="shared" si="69"/>
        <v>96.945177250170673</v>
      </c>
      <c r="N180">
        <f t="shared" si="70"/>
        <v>8093.638291403412</v>
      </c>
      <c r="O180">
        <f t="shared" si="71"/>
        <v>1.0165943150169416</v>
      </c>
      <c r="P180">
        <f t="shared" si="72"/>
        <v>96.935012581312861</v>
      </c>
      <c r="Q180">
        <f t="shared" si="73"/>
        <v>23.436496622011099</v>
      </c>
      <c r="R180">
        <f t="shared" si="74"/>
        <v>23.437396902963684</v>
      </c>
      <c r="S180">
        <f t="shared" si="75"/>
        <v>97.551730829641016</v>
      </c>
      <c r="T180">
        <f t="shared" si="76"/>
        <v>23.255796430670472</v>
      </c>
      <c r="U180">
        <f t="shared" si="77"/>
        <v>4.3027376198684332E-2</v>
      </c>
      <c r="V180">
        <f t="shared" si="78"/>
        <v>-3.3234062194768081</v>
      </c>
      <c r="W180">
        <f t="shared" si="79"/>
        <v>85.154669853663719</v>
      </c>
      <c r="X180" s="37">
        <f t="shared" si="80"/>
        <v>0.47858569876352564</v>
      </c>
      <c r="Y180" s="37">
        <f t="shared" si="81"/>
        <v>0.24204494917001529</v>
      </c>
      <c r="Z180" s="37">
        <f t="shared" si="82"/>
        <v>0.71512644835703598</v>
      </c>
      <c r="AA180">
        <f t="shared" si="83"/>
        <v>681.23735882930976</v>
      </c>
      <c r="AB180">
        <f t="shared" si="84"/>
        <v>750.83659378052312</v>
      </c>
      <c r="AC180">
        <f t="shared" si="85"/>
        <v>7.7091484451307792</v>
      </c>
      <c r="AD180">
        <f t="shared" si="60"/>
        <v>37.21852234555508</v>
      </c>
      <c r="AE180">
        <f t="shared" si="86"/>
        <v>52.78147765444492</v>
      </c>
      <c r="AF180">
        <f t="shared" si="87"/>
        <v>1.2249794184048115E-2</v>
      </c>
      <c r="AG180">
        <f t="shared" si="88"/>
        <v>52.793727448628971</v>
      </c>
      <c r="AH180">
        <f t="shared" si="61"/>
        <v>348.24310160635287</v>
      </c>
    </row>
    <row r="181" spans="4:34" x14ac:dyDescent="0.35">
      <c r="D181" s="36">
        <f t="shared" si="89"/>
        <v>44376</v>
      </c>
      <c r="E181" s="37">
        <f t="shared" si="62"/>
        <v>0.5</v>
      </c>
      <c r="F181" s="33">
        <f t="shared" si="63"/>
        <v>2459394.9166666665</v>
      </c>
      <c r="G181" s="38">
        <f t="shared" si="64"/>
        <v>0.21491900524754309</v>
      </c>
      <c r="I181">
        <f t="shared" si="65"/>
        <v>97.716114014221603</v>
      </c>
      <c r="J181">
        <f t="shared" si="66"/>
        <v>8094.4091810836471</v>
      </c>
      <c r="K181">
        <f t="shared" si="67"/>
        <v>1.6699593597480755E-2</v>
      </c>
      <c r="L181">
        <f t="shared" si="68"/>
        <v>0.18263672344421061</v>
      </c>
      <c r="M181">
        <f t="shared" si="69"/>
        <v>97.898750737665807</v>
      </c>
      <c r="N181">
        <f t="shared" si="70"/>
        <v>8094.5918178070915</v>
      </c>
      <c r="O181">
        <f t="shared" si="71"/>
        <v>1.0166237713480752</v>
      </c>
      <c r="P181">
        <f t="shared" si="72"/>
        <v>97.888587624322199</v>
      </c>
      <c r="Q181">
        <f t="shared" si="73"/>
        <v>23.436496265976402</v>
      </c>
      <c r="R181">
        <f t="shared" si="74"/>
        <v>23.437398761408463</v>
      </c>
      <c r="S181">
        <f t="shared" si="75"/>
        <v>98.587810689658028</v>
      </c>
      <c r="T181">
        <f t="shared" si="76"/>
        <v>23.202555439798683</v>
      </c>
      <c r="U181">
        <f t="shared" si="77"/>
        <v>4.3027383216390616E-2</v>
      </c>
      <c r="V181">
        <f t="shared" si="78"/>
        <v>-3.5249682873268045</v>
      </c>
      <c r="W181">
        <f t="shared" si="79"/>
        <v>85.1691264049973</v>
      </c>
      <c r="X181" s="37">
        <f t="shared" si="80"/>
        <v>0.47872567242175479</v>
      </c>
      <c r="Y181" s="37">
        <f t="shared" si="81"/>
        <v>0.24214476574120672</v>
      </c>
      <c r="Z181" s="37">
        <f t="shared" si="82"/>
        <v>0.71530657910230278</v>
      </c>
      <c r="AA181">
        <f t="shared" si="83"/>
        <v>681.3530112399784</v>
      </c>
      <c r="AB181">
        <f t="shared" si="84"/>
        <v>750.63503171267314</v>
      </c>
      <c r="AC181">
        <f t="shared" si="85"/>
        <v>7.6587579281682849</v>
      </c>
      <c r="AD181">
        <f t="shared" si="60"/>
        <v>37.156557615416531</v>
      </c>
      <c r="AE181">
        <f t="shared" si="86"/>
        <v>52.843442384583469</v>
      </c>
      <c r="AF181">
        <f t="shared" si="87"/>
        <v>1.2222350355700193E-2</v>
      </c>
      <c r="AG181">
        <f t="shared" si="88"/>
        <v>52.855664734939168</v>
      </c>
      <c r="AH181">
        <f t="shared" si="61"/>
        <v>348.29894268461192</v>
      </c>
    </row>
    <row r="182" spans="4:34" x14ac:dyDescent="0.35">
      <c r="D182" s="36">
        <f t="shared" si="89"/>
        <v>44377</v>
      </c>
      <c r="E182" s="37">
        <f t="shared" si="62"/>
        <v>0.5</v>
      </c>
      <c r="F182" s="33">
        <f t="shared" si="63"/>
        <v>2459395.9166666665</v>
      </c>
      <c r="G182" s="38">
        <f t="shared" si="64"/>
        <v>0.21494638375541442</v>
      </c>
      <c r="I182">
        <f t="shared" si="65"/>
        <v>98.701761377954426</v>
      </c>
      <c r="J182">
        <f t="shared" si="66"/>
        <v>8095.3947813635641</v>
      </c>
      <c r="K182">
        <f t="shared" si="67"/>
        <v>1.6699592445079275E-2</v>
      </c>
      <c r="L182">
        <f t="shared" si="68"/>
        <v>0.15051204945409608</v>
      </c>
      <c r="M182">
        <f t="shared" si="69"/>
        <v>98.85227342740852</v>
      </c>
      <c r="N182">
        <f t="shared" si="70"/>
        <v>8095.545293413018</v>
      </c>
      <c r="O182">
        <f t="shared" si="71"/>
        <v>1.0166484678003498</v>
      </c>
      <c r="P182">
        <f t="shared" si="72"/>
        <v>98.842111873399944</v>
      </c>
      <c r="Q182">
        <f t="shared" si="73"/>
        <v>23.436495909941705</v>
      </c>
      <c r="R182">
        <f t="shared" si="74"/>
        <v>23.43740061908235</v>
      </c>
      <c r="S182">
        <f t="shared" si="75"/>
        <v>99.622957929734895</v>
      </c>
      <c r="T182">
        <f t="shared" si="76"/>
        <v>23.142539161215588</v>
      </c>
      <c r="U182">
        <f t="shared" si="77"/>
        <v>4.3027390231186534E-2</v>
      </c>
      <c r="V182">
        <f t="shared" si="78"/>
        <v>-3.7228220793897413</v>
      </c>
      <c r="W182">
        <f t="shared" si="79"/>
        <v>85.185409450215786</v>
      </c>
      <c r="X182" s="37">
        <f t="shared" si="80"/>
        <v>0.47886307088846514</v>
      </c>
      <c r="Y182" s="37">
        <f t="shared" si="81"/>
        <v>0.2422369335267546</v>
      </c>
      <c r="Z182" s="37">
        <f t="shared" si="82"/>
        <v>0.7154892082501757</v>
      </c>
      <c r="AA182">
        <f t="shared" si="83"/>
        <v>681.48327560172629</v>
      </c>
      <c r="AB182">
        <f t="shared" si="84"/>
        <v>750.43717792061022</v>
      </c>
      <c r="AC182">
        <f t="shared" si="85"/>
        <v>7.6092944801525562</v>
      </c>
      <c r="AD182">
        <f t="shared" si="60"/>
        <v>37.088190469281294</v>
      </c>
      <c r="AE182">
        <f t="shared" si="86"/>
        <v>52.911809530718706</v>
      </c>
      <c r="AF182">
        <f t="shared" si="87"/>
        <v>1.2192122785839784E-2</v>
      </c>
      <c r="AG182">
        <f t="shared" si="88"/>
        <v>52.924001653504547</v>
      </c>
      <c r="AH182">
        <f t="shared" si="61"/>
        <v>348.35122654180668</v>
      </c>
    </row>
    <row r="183" spans="4:34" x14ac:dyDescent="0.35">
      <c r="D183" s="36">
        <f t="shared" si="89"/>
        <v>44378</v>
      </c>
      <c r="E183" s="37">
        <f t="shared" si="62"/>
        <v>0.5</v>
      </c>
      <c r="F183" s="33">
        <f t="shared" si="63"/>
        <v>2459396.9166666665</v>
      </c>
      <c r="G183" s="38">
        <f t="shared" si="64"/>
        <v>0.21497376226328574</v>
      </c>
      <c r="I183">
        <f t="shared" si="65"/>
        <v>99.687408741688159</v>
      </c>
      <c r="J183">
        <f t="shared" si="66"/>
        <v>8096.3803816434784</v>
      </c>
      <c r="K183">
        <f t="shared" si="67"/>
        <v>1.6699591292677608E-2</v>
      </c>
      <c r="L183">
        <f t="shared" si="68"/>
        <v>0.11834551725479403</v>
      </c>
      <c r="M183">
        <f t="shared" si="69"/>
        <v>99.805754258942954</v>
      </c>
      <c r="N183">
        <f t="shared" si="70"/>
        <v>8096.4987271607333</v>
      </c>
      <c r="O183">
        <f t="shared" si="71"/>
        <v>1.0166683977668238</v>
      </c>
      <c r="P183">
        <f t="shared" si="72"/>
        <v>99.795594268088905</v>
      </c>
      <c r="Q183">
        <f t="shared" si="73"/>
        <v>23.436495553907008</v>
      </c>
      <c r="R183">
        <f t="shared" si="74"/>
        <v>23.437402475983458</v>
      </c>
      <c r="S183">
        <f t="shared" si="75"/>
        <v>100.6570812843315</v>
      </c>
      <c r="T183">
        <f t="shared" si="76"/>
        <v>23.075773670369376</v>
      </c>
      <c r="U183">
        <f t="shared" si="77"/>
        <v>4.3027397243064966E-2</v>
      </c>
      <c r="V183">
        <f t="shared" si="78"/>
        <v>-3.9166027825791656</v>
      </c>
      <c r="W183">
        <f t="shared" si="79"/>
        <v>85.203507251677735</v>
      </c>
      <c r="X183" s="37">
        <f t="shared" si="80"/>
        <v>0.47899764082123553</v>
      </c>
      <c r="Y183" s="37">
        <f t="shared" si="81"/>
        <v>0.24232123178879739</v>
      </c>
      <c r="Z183" s="37">
        <f t="shared" si="82"/>
        <v>0.71567404985367367</v>
      </c>
      <c r="AA183">
        <f t="shared" si="83"/>
        <v>681.62805801342188</v>
      </c>
      <c r="AB183">
        <f t="shared" si="84"/>
        <v>750.24339721742081</v>
      </c>
      <c r="AC183">
        <f t="shared" si="85"/>
        <v>7.5608493043552016</v>
      </c>
      <c r="AD183">
        <f t="shared" si="60"/>
        <v>37.013457400156867</v>
      </c>
      <c r="AE183">
        <f t="shared" si="86"/>
        <v>52.986542599843133</v>
      </c>
      <c r="AF183">
        <f t="shared" si="87"/>
        <v>1.2159142581395842E-2</v>
      </c>
      <c r="AG183">
        <f t="shared" si="88"/>
        <v>52.998701742424529</v>
      </c>
      <c r="AH183">
        <f t="shared" si="61"/>
        <v>348.39984160425877</v>
      </c>
    </row>
    <row r="184" spans="4:34" x14ac:dyDescent="0.35">
      <c r="D184" s="36">
        <f t="shared" si="89"/>
        <v>44379</v>
      </c>
      <c r="E184" s="37">
        <f t="shared" si="62"/>
        <v>0.5</v>
      </c>
      <c r="F184" s="33">
        <f t="shared" si="63"/>
        <v>2459397.9166666665</v>
      </c>
      <c r="G184" s="38">
        <f t="shared" si="64"/>
        <v>0.21500114077115706</v>
      </c>
      <c r="I184">
        <f t="shared" si="65"/>
        <v>100.67305610542189</v>
      </c>
      <c r="J184">
        <f t="shared" si="66"/>
        <v>8097.3659819233944</v>
      </c>
      <c r="K184">
        <f t="shared" si="67"/>
        <v>1.6699590140275753E-2</v>
      </c>
      <c r="L184">
        <f t="shared" si="68"/>
        <v>8.6146075851658066E-2</v>
      </c>
      <c r="M184">
        <f t="shared" si="69"/>
        <v>100.75920218127355</v>
      </c>
      <c r="N184">
        <f t="shared" si="70"/>
        <v>8097.4521279992459</v>
      </c>
      <c r="O184">
        <f t="shared" si="71"/>
        <v>1.0166835559165566</v>
      </c>
      <c r="P184">
        <f t="shared" si="72"/>
        <v>100.7490437573922</v>
      </c>
      <c r="Q184">
        <f t="shared" si="73"/>
        <v>23.436495197872311</v>
      </c>
      <c r="R184">
        <f t="shared" si="74"/>
        <v>23.437404332109892</v>
      </c>
      <c r="S184">
        <f t="shared" si="75"/>
        <v>101.69009114560046</v>
      </c>
      <c r="T184">
        <f t="shared" si="76"/>
        <v>23.002287578864994</v>
      </c>
      <c r="U184">
        <f t="shared" si="77"/>
        <v>4.3027404252018758E-2</v>
      </c>
      <c r="V184">
        <f t="shared" si="78"/>
        <v>-4.1059519579123034</v>
      </c>
      <c r="W184">
        <f t="shared" si="79"/>
        <v>85.22340692435256</v>
      </c>
      <c r="X184" s="37">
        <f t="shared" si="80"/>
        <v>0.47912913330410584</v>
      </c>
      <c r="Y184" s="37">
        <f t="shared" si="81"/>
        <v>0.24239744740312649</v>
      </c>
      <c r="Z184" s="37">
        <f t="shared" si="82"/>
        <v>0.71586081920508526</v>
      </c>
      <c r="AA184">
        <f t="shared" si="83"/>
        <v>681.78725539482048</v>
      </c>
      <c r="AB184">
        <f t="shared" si="84"/>
        <v>750.05404804208763</v>
      </c>
      <c r="AC184">
        <f t="shared" si="85"/>
        <v>7.5135120105219073</v>
      </c>
      <c r="AD184">
        <f t="shared" si="60"/>
        <v>36.932397241882811</v>
      </c>
      <c r="AE184">
        <f t="shared" si="86"/>
        <v>53.067602758117189</v>
      </c>
      <c r="AF184">
        <f t="shared" si="87"/>
        <v>1.2123443026920229E-2</v>
      </c>
      <c r="AG184">
        <f t="shared" si="88"/>
        <v>53.079726201144112</v>
      </c>
      <c r="AH184">
        <f t="shared" si="61"/>
        <v>348.44467456648181</v>
      </c>
    </row>
    <row r="185" spans="4:34" x14ac:dyDescent="0.35">
      <c r="D185" s="36">
        <f t="shared" si="89"/>
        <v>44380</v>
      </c>
      <c r="E185" s="37">
        <f t="shared" si="62"/>
        <v>0.5</v>
      </c>
      <c r="F185" s="33">
        <f t="shared" si="63"/>
        <v>2459398.9166666665</v>
      </c>
      <c r="G185" s="38">
        <f t="shared" si="64"/>
        <v>0.21502851927902839</v>
      </c>
      <c r="I185">
        <f t="shared" si="65"/>
        <v>101.65870346915653</v>
      </c>
      <c r="J185">
        <f t="shared" si="66"/>
        <v>8098.3515822033105</v>
      </c>
      <c r="K185">
        <f t="shared" si="67"/>
        <v>1.6699588987873704E-2</v>
      </c>
      <c r="L185">
        <f t="shared" si="68"/>
        <v>5.3922681686713783E-2</v>
      </c>
      <c r="M185">
        <f t="shared" si="69"/>
        <v>101.71262615084325</v>
      </c>
      <c r="N185">
        <f t="shared" si="70"/>
        <v>8098.4055048849968</v>
      </c>
      <c r="O185">
        <f t="shared" si="71"/>
        <v>1.016693938195574</v>
      </c>
      <c r="P185">
        <f t="shared" si="72"/>
        <v>101.70246929775142</v>
      </c>
      <c r="Q185">
        <f t="shared" si="73"/>
        <v>23.436494841837614</v>
      </c>
      <c r="R185">
        <f t="shared" si="74"/>
        <v>23.437406187459764</v>
      </c>
      <c r="S185">
        <f t="shared" si="75"/>
        <v>102.72189971060774</v>
      </c>
      <c r="T185">
        <f t="shared" si="76"/>
        <v>22.922111996127573</v>
      </c>
      <c r="U185">
        <f t="shared" si="77"/>
        <v>4.3027411258040778E-2</v>
      </c>
      <c r="V185">
        <f t="shared" si="78"/>
        <v>-4.2905181294301613</v>
      </c>
      <c r="W185">
        <f t="shared" si="79"/>
        <v>85.245094468084915</v>
      </c>
      <c r="X185" s="37">
        <f t="shared" si="80"/>
        <v>0.47925730425654878</v>
      </c>
      <c r="Y185" s="37">
        <f t="shared" si="81"/>
        <v>0.24246537517853511</v>
      </c>
      <c r="Z185" s="37">
        <f t="shared" si="82"/>
        <v>0.7160492333345625</v>
      </c>
      <c r="AA185">
        <f t="shared" si="83"/>
        <v>681.96075574467932</v>
      </c>
      <c r="AB185">
        <f t="shared" si="84"/>
        <v>749.86948187056976</v>
      </c>
      <c r="AC185">
        <f t="shared" si="85"/>
        <v>7.4673704676424393</v>
      </c>
      <c r="AD185">
        <f t="shared" si="60"/>
        <v>36.845051156874746</v>
      </c>
      <c r="AE185">
        <f t="shared" si="86"/>
        <v>53.154948843125254</v>
      </c>
      <c r="AF185">
        <f t="shared" si="87"/>
        <v>1.2085059511014464E-2</v>
      </c>
      <c r="AG185">
        <f t="shared" si="88"/>
        <v>53.16703390263627</v>
      </c>
      <c r="AH185">
        <f t="shared" si="61"/>
        <v>348.48561036627541</v>
      </c>
    </row>
    <row r="186" spans="4:34" x14ac:dyDescent="0.35">
      <c r="D186" s="36">
        <f t="shared" si="89"/>
        <v>44381</v>
      </c>
      <c r="E186" s="37">
        <f t="shared" si="62"/>
        <v>0.5</v>
      </c>
      <c r="F186" s="33">
        <f t="shared" si="63"/>
        <v>2459399.9166666665</v>
      </c>
      <c r="G186" s="38">
        <f t="shared" si="64"/>
        <v>0.21505589778689971</v>
      </c>
      <c r="I186">
        <f t="shared" si="65"/>
        <v>102.64435083289118</v>
      </c>
      <c r="J186">
        <f t="shared" si="66"/>
        <v>8099.3371824832248</v>
      </c>
      <c r="K186">
        <f t="shared" si="67"/>
        <v>1.6699587835471468E-2</v>
      </c>
      <c r="L186">
        <f t="shared" si="68"/>
        <v>2.1684296612553375E-2</v>
      </c>
      <c r="M186">
        <f t="shared" si="69"/>
        <v>102.66603512950373</v>
      </c>
      <c r="N186">
        <f t="shared" si="70"/>
        <v>8099.3588667798376</v>
      </c>
      <c r="O186">
        <f t="shared" si="71"/>
        <v>1.016699541827603</v>
      </c>
      <c r="P186">
        <f t="shared" si="72"/>
        <v>102.65587985101691</v>
      </c>
      <c r="Q186">
        <f t="shared" si="73"/>
        <v>23.436494485802918</v>
      </c>
      <c r="R186">
        <f t="shared" si="74"/>
        <v>23.437408042031183</v>
      </c>
      <c r="S186">
        <f t="shared" si="75"/>
        <v>103.75242112318152</v>
      </c>
      <c r="T186">
        <f t="shared" si="76"/>
        <v>22.835280488209619</v>
      </c>
      <c r="U186">
        <f t="shared" si="77"/>
        <v>4.3027418261123884E-2</v>
      </c>
      <c r="V186">
        <f t="shared" si="78"/>
        <v>-4.4699573552940484</v>
      </c>
      <c r="W186">
        <f t="shared" si="79"/>
        <v>85.268554802293153</v>
      </c>
      <c r="X186" s="37">
        <f t="shared" si="80"/>
        <v>0.47938191483006531</v>
      </c>
      <c r="Y186" s="37">
        <f t="shared" si="81"/>
        <v>0.24252481815702878</v>
      </c>
      <c r="Z186" s="37">
        <f t="shared" si="82"/>
        <v>0.71623901150310176</v>
      </c>
      <c r="AA186">
        <f t="shared" si="83"/>
        <v>682.14843841834522</v>
      </c>
      <c r="AB186">
        <f t="shared" si="84"/>
        <v>749.69004264470595</v>
      </c>
      <c r="AC186">
        <f t="shared" si="85"/>
        <v>7.4225106611764886</v>
      </c>
      <c r="AD186">
        <f t="shared" si="60"/>
        <v>36.751462623074275</v>
      </c>
      <c r="AE186">
        <f t="shared" si="86"/>
        <v>53.248537376925725</v>
      </c>
      <c r="AF186">
        <f t="shared" si="87"/>
        <v>1.204402944890935E-2</v>
      </c>
      <c r="AG186">
        <f t="shared" si="88"/>
        <v>53.260581406374634</v>
      </c>
      <c r="AH186">
        <f t="shared" si="61"/>
        <v>348.52253215677518</v>
      </c>
    </row>
    <row r="187" spans="4:34" x14ac:dyDescent="0.35">
      <c r="D187" s="36">
        <f t="shared" si="89"/>
        <v>44382</v>
      </c>
      <c r="E187" s="37">
        <f t="shared" si="62"/>
        <v>0.5</v>
      </c>
      <c r="F187" s="33">
        <f t="shared" si="63"/>
        <v>2459400.9166666665</v>
      </c>
      <c r="G187" s="38">
        <f t="shared" si="64"/>
        <v>0.21508327629477103</v>
      </c>
      <c r="I187">
        <f t="shared" si="65"/>
        <v>103.62999819662582</v>
      </c>
      <c r="J187">
        <f t="shared" si="66"/>
        <v>8100.3227827631399</v>
      </c>
      <c r="K187">
        <f t="shared" si="67"/>
        <v>1.6699586683069041E-2</v>
      </c>
      <c r="L187">
        <f t="shared" si="68"/>
        <v>-1.056011413285418E-2</v>
      </c>
      <c r="M187">
        <f t="shared" si="69"/>
        <v>103.61943808249296</v>
      </c>
      <c r="N187">
        <f t="shared" si="70"/>
        <v>8100.3122226490068</v>
      </c>
      <c r="O187">
        <f t="shared" si="71"/>
        <v>1.0167003653145765</v>
      </c>
      <c r="P187">
        <f t="shared" si="72"/>
        <v>103.6092843824253</v>
      </c>
      <c r="Q187">
        <f t="shared" si="73"/>
        <v>23.436494129768221</v>
      </c>
      <c r="R187">
        <f t="shared" si="74"/>
        <v>23.437409895822263</v>
      </c>
      <c r="S187">
        <f t="shared" si="75"/>
        <v>104.78157161005436</v>
      </c>
      <c r="T187">
        <f t="shared" si="76"/>
        <v>22.741829033890056</v>
      </c>
      <c r="U187">
        <f t="shared" si="77"/>
        <v>4.3027425261260945E-2</v>
      </c>
      <c r="V187">
        <f t="shared" si="78"/>
        <v>-4.6439337796783118</v>
      </c>
      <c r="W187">
        <f t="shared" si="79"/>
        <v>85.293771802930692</v>
      </c>
      <c r="X187" s="37">
        <f t="shared" si="80"/>
        <v>0.47950273179144326</v>
      </c>
      <c r="Y187" s="37">
        <f t="shared" si="81"/>
        <v>0.24257558789441355</v>
      </c>
      <c r="Z187" s="37">
        <f t="shared" si="82"/>
        <v>0.71642987568847305</v>
      </c>
      <c r="AA187">
        <f t="shared" si="83"/>
        <v>682.35017442344554</v>
      </c>
      <c r="AB187">
        <f t="shared" si="84"/>
        <v>749.5160662203217</v>
      </c>
      <c r="AC187">
        <f t="shared" si="85"/>
        <v>7.3790165550804261</v>
      </c>
      <c r="AD187">
        <f t="shared" si="60"/>
        <v>36.651677420165832</v>
      </c>
      <c r="AE187">
        <f t="shared" si="86"/>
        <v>53.348322579834168</v>
      </c>
      <c r="AF187">
        <f t="shared" si="87"/>
        <v>1.2000392201570028E-2</v>
      </c>
      <c r="AG187">
        <f t="shared" si="88"/>
        <v>53.360322972035739</v>
      </c>
      <c r="AH187">
        <f t="shared" si="61"/>
        <v>348.55532127536139</v>
      </c>
    </row>
    <row r="188" spans="4:34" x14ac:dyDescent="0.35">
      <c r="D188" s="36">
        <f t="shared" si="89"/>
        <v>44383</v>
      </c>
      <c r="E188" s="37">
        <f t="shared" si="62"/>
        <v>0.5</v>
      </c>
      <c r="F188" s="33">
        <f t="shared" si="63"/>
        <v>2459401.9166666665</v>
      </c>
      <c r="G188" s="38">
        <f t="shared" si="64"/>
        <v>0.21511065480264233</v>
      </c>
      <c r="I188">
        <f t="shared" si="65"/>
        <v>104.61564556036046</v>
      </c>
      <c r="J188">
        <f t="shared" si="66"/>
        <v>8101.3083830430542</v>
      </c>
      <c r="K188">
        <f t="shared" si="67"/>
        <v>1.6699585530666427E-2</v>
      </c>
      <c r="L188">
        <f t="shared" si="68"/>
        <v>-4.2801583951610746E-2</v>
      </c>
      <c r="M188">
        <f t="shared" si="69"/>
        <v>104.57284397640885</v>
      </c>
      <c r="N188">
        <f t="shared" si="70"/>
        <v>8101.2655814591026</v>
      </c>
      <c r="O188">
        <f t="shared" si="71"/>
        <v>1.0166964084369021</v>
      </c>
      <c r="P188">
        <f t="shared" si="72"/>
        <v>104.56269185857313</v>
      </c>
      <c r="Q188">
        <f t="shared" si="73"/>
        <v>23.436493773733527</v>
      </c>
      <c r="R188">
        <f t="shared" si="74"/>
        <v>23.437411748831121</v>
      </c>
      <c r="S188">
        <f t="shared" si="75"/>
        <v>105.80926961096637</v>
      </c>
      <c r="T188">
        <f t="shared" si="76"/>
        <v>22.641795978223762</v>
      </c>
      <c r="U188">
        <f t="shared" si="77"/>
        <v>4.3027432258444867E-2</v>
      </c>
      <c r="V188">
        <f t="shared" si="78"/>
        <v>-4.8121201641297562</v>
      </c>
      <c r="W188">
        <f t="shared" si="79"/>
        <v>85.320728341530057</v>
      </c>
      <c r="X188" s="37">
        <f t="shared" si="80"/>
        <v>0.47961952789175677</v>
      </c>
      <c r="Y188" s="37">
        <f t="shared" si="81"/>
        <v>0.24261750472083995</v>
      </c>
      <c r="Z188" s="37">
        <f t="shared" si="82"/>
        <v>0.71662155106267356</v>
      </c>
      <c r="AA188">
        <f t="shared" si="83"/>
        <v>682.56582673224045</v>
      </c>
      <c r="AB188">
        <f t="shared" si="84"/>
        <v>749.34787983587023</v>
      </c>
      <c r="AC188">
        <f t="shared" si="85"/>
        <v>7.3369699589675577</v>
      </c>
      <c r="AD188">
        <f t="shared" si="60"/>
        <v>36.545743615129318</v>
      </c>
      <c r="AE188">
        <f t="shared" si="86"/>
        <v>53.454256384870682</v>
      </c>
      <c r="AF188">
        <f t="shared" si="87"/>
        <v>1.1954188991711493E-2</v>
      </c>
      <c r="AG188">
        <f t="shared" si="88"/>
        <v>53.466210573862391</v>
      </c>
      <c r="AH188">
        <f t="shared" si="61"/>
        <v>348.5838572092926</v>
      </c>
    </row>
    <row r="189" spans="4:34" x14ac:dyDescent="0.35">
      <c r="D189" s="36">
        <f t="shared" si="89"/>
        <v>44384</v>
      </c>
      <c r="E189" s="37">
        <f t="shared" si="62"/>
        <v>0.5</v>
      </c>
      <c r="F189" s="33">
        <f t="shared" si="63"/>
        <v>2459402.9166666665</v>
      </c>
      <c r="G189" s="38">
        <f t="shared" si="64"/>
        <v>0.21513803331051365</v>
      </c>
      <c r="I189">
        <f t="shared" si="65"/>
        <v>105.60129292409692</v>
      </c>
      <c r="J189">
        <f t="shared" si="66"/>
        <v>8102.2939833229675</v>
      </c>
      <c r="K189">
        <f t="shared" si="67"/>
        <v>1.6699584378263618E-2</v>
      </c>
      <c r="L189">
        <f t="shared" si="68"/>
        <v>-7.5031146911492888E-2</v>
      </c>
      <c r="M189">
        <f t="shared" si="69"/>
        <v>105.52626177718543</v>
      </c>
      <c r="N189">
        <f t="shared" si="70"/>
        <v>8102.2189521760556</v>
      </c>
      <c r="O189">
        <f t="shared" si="71"/>
        <v>1.0166876722535034</v>
      </c>
      <c r="P189">
        <f t="shared" si="72"/>
        <v>105.51611124539311</v>
      </c>
      <c r="Q189">
        <f t="shared" si="73"/>
        <v>23.436493417698831</v>
      </c>
      <c r="R189">
        <f t="shared" si="74"/>
        <v>23.437413601055862</v>
      </c>
      <c r="S189">
        <f t="shared" si="75"/>
        <v>106.83543590244916</v>
      </c>
      <c r="T189">
        <f t="shared" si="76"/>
        <v>22.535221983706073</v>
      </c>
      <c r="U189">
        <f t="shared" si="77"/>
        <v>4.3027439252668491E-2</v>
      </c>
      <c r="V189">
        <f t="shared" si="78"/>
        <v>-4.9741983971537858</v>
      </c>
      <c r="W189">
        <f t="shared" si="79"/>
        <v>85.349406326142955</v>
      </c>
      <c r="X189" s="37">
        <f t="shared" si="80"/>
        <v>0.47973208222024571</v>
      </c>
      <c r="Y189" s="37">
        <f t="shared" si="81"/>
        <v>0.24265039798095975</v>
      </c>
      <c r="Z189" s="37">
        <f t="shared" si="82"/>
        <v>0.71681376645953176</v>
      </c>
      <c r="AA189">
        <f t="shared" si="83"/>
        <v>682.79525060914364</v>
      </c>
      <c r="AB189">
        <f t="shared" si="84"/>
        <v>749.18580160284614</v>
      </c>
      <c r="AC189">
        <f t="shared" si="85"/>
        <v>7.2964504007115352</v>
      </c>
      <c r="AD189">
        <f t="shared" si="60"/>
        <v>36.433711547196978</v>
      </c>
      <c r="AE189">
        <f t="shared" si="86"/>
        <v>53.566288452803022</v>
      </c>
      <c r="AF189">
        <f t="shared" si="87"/>
        <v>1.1905462817115952E-2</v>
      </c>
      <c r="AG189">
        <f t="shared" si="88"/>
        <v>53.57819391562014</v>
      </c>
      <c r="AH189">
        <f t="shared" si="61"/>
        <v>348.60801755793324</v>
      </c>
    </row>
    <row r="190" spans="4:34" x14ac:dyDescent="0.35">
      <c r="D190" s="36">
        <f t="shared" si="89"/>
        <v>44385</v>
      </c>
      <c r="E190" s="37">
        <f t="shared" si="62"/>
        <v>0.5</v>
      </c>
      <c r="F190" s="33">
        <f t="shared" si="63"/>
        <v>2459403.9166666665</v>
      </c>
      <c r="G190" s="38">
        <f t="shared" si="64"/>
        <v>0.21516541181838497</v>
      </c>
      <c r="I190">
        <f t="shared" si="65"/>
        <v>106.58694028783157</v>
      </c>
      <c r="J190">
        <f t="shared" si="66"/>
        <v>8103.2795836028827</v>
      </c>
      <c r="K190">
        <f t="shared" si="67"/>
        <v>1.6699583225860622E-2</v>
      </c>
      <c r="L190">
        <f t="shared" si="68"/>
        <v>-0.10723983977129073</v>
      </c>
      <c r="M190">
        <f t="shared" si="69"/>
        <v>106.47970044806027</v>
      </c>
      <c r="N190">
        <f t="shared" si="70"/>
        <v>8103.1723437631117</v>
      </c>
      <c r="O190">
        <f t="shared" si="71"/>
        <v>1.0166741591016266</v>
      </c>
      <c r="P190">
        <f t="shared" si="72"/>
        <v>106.46955150612142</v>
      </c>
      <c r="Q190">
        <f t="shared" si="73"/>
        <v>23.436493061664134</v>
      </c>
      <c r="R190">
        <f t="shared" si="74"/>
        <v>23.437415452494601</v>
      </c>
      <c r="S190">
        <f t="shared" si="75"/>
        <v>107.85999371502471</v>
      </c>
      <c r="T190">
        <f t="shared" si="76"/>
        <v>22.422149979224894</v>
      </c>
      <c r="U190">
        <f t="shared" si="77"/>
        <v>4.3027446243924676E-2</v>
      </c>
      <c r="V190">
        <f t="shared" si="78"/>
        <v>-5.129859980866958</v>
      </c>
      <c r="W190">
        <f t="shared" si="79"/>
        <v>85.379786743983047</v>
      </c>
      <c r="X190" s="37">
        <f t="shared" si="80"/>
        <v>0.47984018054226873</v>
      </c>
      <c r="Y190" s="37">
        <f t="shared" si="81"/>
        <v>0.24267410625342695</v>
      </c>
      <c r="Z190" s="37">
        <f t="shared" si="82"/>
        <v>0.71700625483111047</v>
      </c>
      <c r="AA190">
        <f t="shared" si="83"/>
        <v>683.03829395186438</v>
      </c>
      <c r="AB190">
        <f t="shared" si="84"/>
        <v>749.030140019133</v>
      </c>
      <c r="AC190">
        <f t="shared" si="85"/>
        <v>7.2575350047832501</v>
      </c>
      <c r="AD190">
        <f t="shared" si="60"/>
        <v>36.315633812289867</v>
      </c>
      <c r="AE190">
        <f t="shared" si="86"/>
        <v>53.684366187710133</v>
      </c>
      <c r="AF190">
        <f t="shared" si="87"/>
        <v>1.1854258361650358E-2</v>
      </c>
      <c r="AG190">
        <f t="shared" si="88"/>
        <v>53.696220446071784</v>
      </c>
      <c r="AH190">
        <f t="shared" si="61"/>
        <v>348.62767799140704</v>
      </c>
    </row>
    <row r="191" spans="4:34" x14ac:dyDescent="0.35">
      <c r="D191" s="36">
        <f t="shared" si="89"/>
        <v>44386</v>
      </c>
      <c r="E191" s="37">
        <f t="shared" si="62"/>
        <v>0.5</v>
      </c>
      <c r="F191" s="33">
        <f t="shared" si="63"/>
        <v>2459404.9166666665</v>
      </c>
      <c r="G191" s="38">
        <f t="shared" si="64"/>
        <v>0.21519279032625629</v>
      </c>
      <c r="I191">
        <f t="shared" si="65"/>
        <v>107.57258765156894</v>
      </c>
      <c r="J191">
        <f t="shared" si="66"/>
        <v>8104.2651838827951</v>
      </c>
      <c r="K191">
        <f t="shared" si="67"/>
        <v>1.6699582073457436E-2</v>
      </c>
      <c r="L191">
        <f t="shared" si="68"/>
        <v>-0.13941870400609924</v>
      </c>
      <c r="M191">
        <f t="shared" si="69"/>
        <v>107.43316894756283</v>
      </c>
      <c r="N191">
        <f t="shared" si="70"/>
        <v>8104.1257651787892</v>
      </c>
      <c r="O191">
        <f t="shared" si="71"/>
        <v>1.0166558725964183</v>
      </c>
      <c r="P191">
        <f t="shared" si="72"/>
        <v>107.42302159928619</v>
      </c>
      <c r="Q191">
        <f t="shared" si="73"/>
        <v>23.436492705629441</v>
      </c>
      <c r="R191">
        <f t="shared" si="74"/>
        <v>23.437417303145459</v>
      </c>
      <c r="S191">
        <f t="shared" si="75"/>
        <v>108.88286884363237</v>
      </c>
      <c r="T191">
        <f t="shared" si="76"/>
        <v>22.302625106973817</v>
      </c>
      <c r="U191">
        <f t="shared" si="77"/>
        <v>4.3027453232206345E-2</v>
      </c>
      <c r="V191">
        <f t="shared" si="78"/>
        <v>-5.2788064936531454</v>
      </c>
      <c r="W191">
        <f t="shared" si="79"/>
        <v>85.411849705575207</v>
      </c>
      <c r="X191" s="37">
        <f t="shared" si="80"/>
        <v>0.47994361562059251</v>
      </c>
      <c r="Y191" s="37">
        <f t="shared" si="81"/>
        <v>0.24268847754955025</v>
      </c>
      <c r="Z191" s="37">
        <f t="shared" si="82"/>
        <v>0.71719875369163477</v>
      </c>
      <c r="AA191">
        <f t="shared" si="83"/>
        <v>683.29479764460166</v>
      </c>
      <c r="AB191">
        <f t="shared" si="84"/>
        <v>748.88119350634679</v>
      </c>
      <c r="AC191">
        <f t="shared" si="85"/>
        <v>7.2202983765866975</v>
      </c>
      <c r="AD191">
        <f t="shared" si="60"/>
        <v>36.191565247005144</v>
      </c>
      <c r="AE191">
        <f t="shared" si="86"/>
        <v>53.808434752994856</v>
      </c>
      <c r="AF191">
        <f t="shared" si="87"/>
        <v>1.180062190438199E-2</v>
      </c>
      <c r="AG191">
        <f t="shared" si="88"/>
        <v>53.820235374899241</v>
      </c>
      <c r="AH191">
        <f t="shared" si="61"/>
        <v>348.64271220550688</v>
      </c>
    </row>
    <row r="192" spans="4:34" x14ac:dyDescent="0.35">
      <c r="D192" s="36">
        <f t="shared" si="89"/>
        <v>44387</v>
      </c>
      <c r="E192" s="37">
        <f t="shared" si="62"/>
        <v>0.5</v>
      </c>
      <c r="F192" s="33">
        <f t="shared" si="63"/>
        <v>2459405.9166666665</v>
      </c>
      <c r="G192" s="38">
        <f t="shared" si="64"/>
        <v>0.21522016883412762</v>
      </c>
      <c r="I192">
        <f t="shared" si="65"/>
        <v>108.55823501530631</v>
      </c>
      <c r="J192">
        <f t="shared" si="66"/>
        <v>8105.2507841627094</v>
      </c>
      <c r="K192">
        <f t="shared" si="67"/>
        <v>1.6699580921054061E-2</v>
      </c>
      <c r="L192">
        <f t="shared" si="68"/>
        <v>-0.17155878783309847</v>
      </c>
      <c r="M192">
        <f t="shared" si="69"/>
        <v>108.38667622747322</v>
      </c>
      <c r="N192">
        <f t="shared" si="70"/>
        <v>8105.0792253748759</v>
      </c>
      <c r="O192">
        <f t="shared" si="71"/>
        <v>1.016632817630269</v>
      </c>
      <c r="P192">
        <f t="shared" si="72"/>
        <v>108.37653047666615</v>
      </c>
      <c r="Q192">
        <f t="shared" si="73"/>
        <v>23.436492349594744</v>
      </c>
      <c r="R192">
        <f t="shared" si="74"/>
        <v>23.437419153006541</v>
      </c>
      <c r="S192">
        <f t="shared" si="75"/>
        <v>109.903989751045</v>
      </c>
      <c r="T192">
        <f t="shared" si="76"/>
        <v>22.176694667512844</v>
      </c>
      <c r="U192">
        <f t="shared" si="77"/>
        <v>4.3027460217506343E-2</v>
      </c>
      <c r="V192">
        <f t="shared" si="78"/>
        <v>-5.4207500278270118</v>
      </c>
      <c r="W192">
        <f t="shared" si="79"/>
        <v>85.445574490209765</v>
      </c>
      <c r="X192" s="37">
        <f t="shared" si="80"/>
        <v>0.48004218751932431</v>
      </c>
      <c r="Y192" s="37">
        <f t="shared" si="81"/>
        <v>0.24269336949096387</v>
      </c>
      <c r="Z192" s="37">
        <f t="shared" si="82"/>
        <v>0.71739100554768476</v>
      </c>
      <c r="AA192">
        <f t="shared" si="83"/>
        <v>683.56459592167812</v>
      </c>
      <c r="AB192">
        <f t="shared" si="84"/>
        <v>748.73924997217296</v>
      </c>
      <c r="AC192">
        <f t="shared" si="85"/>
        <v>7.1848124930432391</v>
      </c>
      <c r="AD192">
        <f t="shared" si="60"/>
        <v>36.061562912238784</v>
      </c>
      <c r="AE192">
        <f t="shared" si="86"/>
        <v>53.938437087761216</v>
      </c>
      <c r="AF192">
        <f t="shared" si="87"/>
        <v>1.1744601227194958E-2</v>
      </c>
      <c r="AG192">
        <f t="shared" si="88"/>
        <v>53.950181688988408</v>
      </c>
      <c r="AH192">
        <f t="shared" si="61"/>
        <v>348.65299187265782</v>
      </c>
    </row>
    <row r="193" spans="4:34" x14ac:dyDescent="0.35">
      <c r="D193" s="36">
        <f t="shared" si="89"/>
        <v>44388</v>
      </c>
      <c r="E193" s="37">
        <f t="shared" si="62"/>
        <v>0.5</v>
      </c>
      <c r="F193" s="33">
        <f t="shared" si="63"/>
        <v>2459406.9166666665</v>
      </c>
      <c r="G193" s="38">
        <f t="shared" si="64"/>
        <v>0.21524754734199894</v>
      </c>
      <c r="I193">
        <f t="shared" si="65"/>
        <v>109.54388237904368</v>
      </c>
      <c r="J193">
        <f t="shared" si="66"/>
        <v>8106.2363844426236</v>
      </c>
      <c r="K193">
        <f t="shared" si="67"/>
        <v>1.6699579768650493E-2</v>
      </c>
      <c r="L193">
        <f t="shared" si="68"/>
        <v>-0.20365114823686742</v>
      </c>
      <c r="M193">
        <f t="shared" si="69"/>
        <v>109.34023123080681</v>
      </c>
      <c r="N193">
        <f t="shared" si="70"/>
        <v>8106.0327332943871</v>
      </c>
      <c r="O193">
        <f t="shared" si="71"/>
        <v>1.0166050003719251</v>
      </c>
      <c r="P193">
        <f t="shared" si="72"/>
        <v>109.33008708127531</v>
      </c>
      <c r="Q193">
        <f t="shared" si="73"/>
        <v>23.43649199356005</v>
      </c>
      <c r="R193">
        <f t="shared" si="74"/>
        <v>23.437421002075975</v>
      </c>
      <c r="S193">
        <f t="shared" si="75"/>
        <v>110.92328766418515</v>
      </c>
      <c r="T193">
        <f t="shared" si="76"/>
        <v>22.044408063155043</v>
      </c>
      <c r="U193">
        <f t="shared" si="77"/>
        <v>4.30274671998176E-2</v>
      </c>
      <c r="V193">
        <f t="shared" si="78"/>
        <v>-5.5554136014415096</v>
      </c>
      <c r="W193">
        <f t="shared" si="79"/>
        <v>85.480939592501912</v>
      </c>
      <c r="X193" s="37">
        <f t="shared" si="80"/>
        <v>0.48013570388988996</v>
      </c>
      <c r="Y193" s="37">
        <f t="shared" si="81"/>
        <v>0.24268864946627353</v>
      </c>
      <c r="Z193" s="37">
        <f t="shared" si="82"/>
        <v>0.71758275831350637</v>
      </c>
      <c r="AA193">
        <f t="shared" si="83"/>
        <v>683.84751674001529</v>
      </c>
      <c r="AB193">
        <f t="shared" si="84"/>
        <v>748.60458639855847</v>
      </c>
      <c r="AC193">
        <f t="shared" si="85"/>
        <v>7.1511465996396169</v>
      </c>
      <c r="AD193">
        <f t="shared" si="60"/>
        <v>35.9256860765163</v>
      </c>
      <c r="AE193">
        <f t="shared" si="86"/>
        <v>54.0743139234837</v>
      </c>
      <c r="AF193">
        <f t="shared" si="87"/>
        <v>1.1686245521301701E-2</v>
      </c>
      <c r="AG193">
        <f t="shared" si="88"/>
        <v>54.086000169005004</v>
      </c>
      <c r="AH193">
        <f t="shared" si="61"/>
        <v>348.6583865887311</v>
      </c>
    </row>
    <row r="194" spans="4:34" x14ac:dyDescent="0.35">
      <c r="D194" s="36">
        <f t="shared" si="89"/>
        <v>44389</v>
      </c>
      <c r="E194" s="37">
        <f t="shared" si="62"/>
        <v>0.5</v>
      </c>
      <c r="F194" s="33">
        <f t="shared" si="63"/>
        <v>2459407.9166666665</v>
      </c>
      <c r="G194" s="38">
        <f t="shared" si="64"/>
        <v>0.21527492584987026</v>
      </c>
      <c r="I194">
        <f t="shared" si="65"/>
        <v>110.52952974278196</v>
      </c>
      <c r="J194">
        <f t="shared" si="66"/>
        <v>8107.221984722536</v>
      </c>
      <c r="K194">
        <f t="shared" si="67"/>
        <v>1.6699578616246737E-2</v>
      </c>
      <c r="L194">
        <f t="shared" si="68"/>
        <v>-0.23568685299466133</v>
      </c>
      <c r="M194">
        <f t="shared" si="69"/>
        <v>110.2938428897873</v>
      </c>
      <c r="N194">
        <f t="shared" si="70"/>
        <v>8106.986297869541</v>
      </c>
      <c r="O194">
        <f t="shared" si="71"/>
        <v>1.0165724282653705</v>
      </c>
      <c r="P194">
        <f t="shared" si="72"/>
        <v>110.28370034533602</v>
      </c>
      <c r="Q194">
        <f t="shared" si="73"/>
        <v>23.436491637525354</v>
      </c>
      <c r="R194">
        <f t="shared" si="74"/>
        <v>23.437422850351865</v>
      </c>
      <c r="S194">
        <f t="shared" si="75"/>
        <v>111.94069666318546</v>
      </c>
      <c r="T194">
        <f t="shared" si="76"/>
        <v>21.905816739869579</v>
      </c>
      <c r="U194">
        <f t="shared" si="77"/>
        <v>4.3027474179132941E-2</v>
      </c>
      <c r="V194">
        <f t="shared" si="78"/>
        <v>-5.6825315434408212</v>
      </c>
      <c r="W194">
        <f t="shared" si="79"/>
        <v>85.517922769853499</v>
      </c>
      <c r="X194" s="37">
        <f t="shared" si="80"/>
        <v>0.4802239802385006</v>
      </c>
      <c r="Y194" s="37">
        <f t="shared" si="81"/>
        <v>0.24267419476668534</v>
      </c>
      <c r="Z194" s="37">
        <f t="shared" si="82"/>
        <v>0.71777376571031593</v>
      </c>
      <c r="AA194">
        <f t="shared" si="83"/>
        <v>684.14338215882799</v>
      </c>
      <c r="AB194">
        <f t="shared" si="84"/>
        <v>748.47746845655911</v>
      </c>
      <c r="AC194">
        <f t="shared" si="85"/>
        <v>7.1193671141397772</v>
      </c>
      <c r="AD194">
        <f t="shared" ref="AD194:AD257" si="90">DEGREES(ACOS(SIN(RADIANS($B$2))*SIN(RADIANS(T194))+COS(RADIANS($B$2))*COS(RADIANS(T194))*COS(RADIANS(AC194))))</f>
        <v>35.783996199118128</v>
      </c>
      <c r="AE194">
        <f t="shared" si="86"/>
        <v>54.216003800881872</v>
      </c>
      <c r="AF194">
        <f t="shared" si="87"/>
        <v>1.1625605293044218E-2</v>
      </c>
      <c r="AG194">
        <f t="shared" si="88"/>
        <v>54.227629406174913</v>
      </c>
      <c r="AH194">
        <f t="shared" ref="AH194:AH257" si="91">IF(AC194&gt;0,MOD(DEGREES(ACOS(((SIN(RADIANS($B$2))*COS(RADIANS(AD194)))-SIN(RADIANS(T194)))/(COS(RADIANS($B$2))*SIN(RADIANS(AD194)))))+180,360),MOD(540-DEGREES(ACOS(((SIN(RADIANS($B$2))*COS(RADIANS(AD194)))-SIN(RADIANS(T194)))/(COS(RADIANS($B$2))*SIN(RADIANS(AD194))))),360))</f>
        <v>348.65876381547031</v>
      </c>
    </row>
    <row r="195" spans="4:34" x14ac:dyDescent="0.35">
      <c r="D195" s="36">
        <f t="shared" si="89"/>
        <v>44390</v>
      </c>
      <c r="E195" s="37">
        <f t="shared" ref="E195:E258" si="92">$B$5</f>
        <v>0.5</v>
      </c>
      <c r="F195" s="33">
        <f t="shared" ref="F195:F258" si="93">D195+2415018.5+E195-$B$4/24</f>
        <v>2459408.9166666665</v>
      </c>
      <c r="G195" s="38">
        <f t="shared" ref="G195:G258" si="94">(F195-2451545)/36525</f>
        <v>0.21530230435774159</v>
      </c>
      <c r="I195">
        <f t="shared" ref="I195:I258" si="95">MOD(280.46646+G195*(36000.76983 + G195*0.0003032),360)</f>
        <v>111.51517710652115</v>
      </c>
      <c r="J195">
        <f t="shared" ref="J195:J258" si="96">357.52911+G195*(35999.05029 - 0.0001537*G195)</f>
        <v>8108.2075850024494</v>
      </c>
      <c r="K195">
        <f t="shared" ref="K195:K258" si="97">0.016708634-G195*(0.000042037+0.0000001267*G195)</f>
        <v>1.6699577463842791E-2</v>
      </c>
      <c r="L195">
        <f t="shared" ref="L195:L258" si="98">SIN(RADIANS(J195))*(1.914602-G195*(0.004817+0.000014*G195))+SIN(RADIANS(2*J195))*(0.019993-0.000101*G195)+SIN(RADIANS(3*J195))*0.000289</f>
        <v>-0.26765698270244676</v>
      </c>
      <c r="M195">
        <f t="shared" ref="M195:M258" si="99">I195+L195</f>
        <v>111.2475201238187</v>
      </c>
      <c r="N195">
        <f t="shared" ref="N195:N258" si="100">J195+L195</f>
        <v>8107.9399280197467</v>
      </c>
      <c r="O195">
        <f t="shared" ref="O195:O258" si="101">(1.000001018*(1-K195*K195))/(1+K195*COS(RADIANS(N195)))</f>
        <v>1.0165351100284727</v>
      </c>
      <c r="P195">
        <f t="shared" ref="P195:P258" si="102">M195-0.00569-0.00478*SIN(RADIANS(125.04-1934.136*G195))</f>
        <v>111.2373791882509</v>
      </c>
      <c r="Q195">
        <f t="shared" ref="Q195:Q258" si="103">23+(26+((21.448-G195*(46.815+G195*(0.00059-G195*0.001813))))/60)/60</f>
        <v>23.43649128149066</v>
      </c>
      <c r="R195">
        <f t="shared" ref="R195:R258" si="104">Q195+0.00256*COS(RADIANS(125.04-1934.136*G195))</f>
        <v>23.437424697832338</v>
      </c>
      <c r="S195">
        <f t="shared" ref="S195:S258" si="105">DEGREES(ATAN2(COS(RADIANS(P195)),COS(RADIANS(R195))*SIN(RADIANS(P195))))</f>
        <v>112.95615376312547</v>
      </c>
      <c r="T195">
        <f t="shared" ref="T195:T258" si="106">DEGREES(ASIN(SIN(RADIANS(R195))*SIN(RADIANS(P195))))</f>
        <v>21.760974127888534</v>
      </c>
      <c r="U195">
        <f t="shared" ref="U195:U258" si="107">TAN(RADIANS(R195/2))*TAN(RADIANS(R195/2))</f>
        <v>4.3027481155445309E-2</v>
      </c>
      <c r="V195">
        <f t="shared" ref="V195:V258" si="108">4*DEGREES(U195*SIN(2*RADIANS(I195))-2*K195*SIN(RADIANS(J195))+4*K195*U195*SIN(RADIANS(J195))*COS(2*RADIANS(I195))-0.5*U195*U195*SIN(4*RADIANS(I195))-1.25*K195*K195*SIN(2*RADIANS(J195)))</f>
        <v>-5.8018498514745298</v>
      </c>
      <c r="W195">
        <f t="shared" ref="W195:W258" si="109">DEGREES(ACOS(COS(RADIANS(90.833))/(COS(RADIANS($B$2))*COS(RADIANS(T195)))-TAN(RADIANS($B$2))*TAN(RADIANS(T195))))</f>
        <v>85.55650109061672</v>
      </c>
      <c r="X195" s="37">
        <f t="shared" ref="X195:X258" si="110">(720-4*$B$3-V195+$B$4*60)/1440</f>
        <v>0.48030684017463515</v>
      </c>
      <c r="Y195" s="37">
        <f t="shared" ref="Y195:Y258" si="111">(X195*1440-W195*4)/1440</f>
        <v>0.24264989270069981</v>
      </c>
      <c r="Z195" s="37">
        <f t="shared" ref="Z195:Z258" si="112">(X195*1440+W195*4)/1440</f>
        <v>0.71796378764857038</v>
      </c>
      <c r="AA195">
        <f t="shared" ref="AA195:AA258" si="113">8*W195</f>
        <v>684.45200872493376</v>
      </c>
      <c r="AB195">
        <f t="shared" ref="AB195:AB258" si="114">MOD(E195*1440+V195+4*$B$3-60*$B$4,1440)</f>
        <v>748.3581501485254</v>
      </c>
      <c r="AC195">
        <f t="shared" ref="AC195:AC258" si="115">IF(AB195/4&lt;0,AB195/4+180,AB195/4-180)</f>
        <v>7.0895375371313492</v>
      </c>
      <c r="AD195">
        <f t="shared" si="90"/>
        <v>35.636556913081982</v>
      </c>
      <c r="AE195">
        <f t="shared" ref="AE195:AE258" si="116">90-AD195</f>
        <v>54.363443086918018</v>
      </c>
      <c r="AF195">
        <f t="shared" ref="AF195:AF258" si="117">IF(AE195&gt;85,0,IF(AE195&gt;5,58.1/TAN(RADIANS(AE195))-0.07/POWER(TAN(RADIANS(AE195)),3)+0.000086/POWER(TAN(RADIANS(AE195)),5),IF(AE195&gt;-0.575,1735+AE195*(-518.2+AE195*(103.4+AE195*(-12.79+AE195*0.711))),-20.772/TAN(RADIANS(AE195)))))/3600</f>
        <v>1.1562732269370102E-2</v>
      </c>
      <c r="AG195">
        <f t="shared" ref="AG195:AG258" si="118">AE195+AF195</f>
        <v>54.375005819187386</v>
      </c>
      <c r="AH195">
        <f t="shared" si="91"/>
        <v>348.65398881828492</v>
      </c>
    </row>
    <row r="196" spans="4:34" x14ac:dyDescent="0.35">
      <c r="D196" s="36">
        <f t="shared" ref="D196:D259" si="119">D195+1</f>
        <v>44391</v>
      </c>
      <c r="E196" s="37">
        <f t="shared" si="92"/>
        <v>0.5</v>
      </c>
      <c r="F196" s="33">
        <f t="shared" si="93"/>
        <v>2459409.9166666665</v>
      </c>
      <c r="G196" s="38">
        <f t="shared" si="94"/>
        <v>0.21532968286561291</v>
      </c>
      <c r="I196">
        <f t="shared" si="95"/>
        <v>112.50082447026034</v>
      </c>
      <c r="J196">
        <f t="shared" si="96"/>
        <v>8109.1931852823627</v>
      </c>
      <c r="K196">
        <f t="shared" si="97"/>
        <v>1.6699576311438653E-2</v>
      </c>
      <c r="L196">
        <f t="shared" si="98"/>
        <v>-0.29955263279989086</v>
      </c>
      <c r="M196">
        <f t="shared" si="99"/>
        <v>112.20127183746045</v>
      </c>
      <c r="N196">
        <f t="shared" si="100"/>
        <v>8108.8936326495632</v>
      </c>
      <c r="O196">
        <f t="shared" si="101"/>
        <v>1.0164930556513987</v>
      </c>
      <c r="P196">
        <f t="shared" si="102"/>
        <v>112.19113251457802</v>
      </c>
      <c r="Q196">
        <f t="shared" si="103"/>
        <v>23.436490925455967</v>
      </c>
      <c r="R196">
        <f t="shared" si="104"/>
        <v>23.437426544515507</v>
      </c>
      <c r="S196">
        <f t="shared" si="105"/>
        <v>113.96959898840159</v>
      </c>
      <c r="T196">
        <f t="shared" si="106"/>
        <v>21.609935581204756</v>
      </c>
      <c r="U196">
        <f t="shared" si="107"/>
        <v>4.3027488128747585E-2</v>
      </c>
      <c r="V196">
        <f t="shared" si="108"/>
        <v>-5.913126521799458</v>
      </c>
      <c r="W196">
        <f t="shared" si="109"/>
        <v>85.596650982762227</v>
      </c>
      <c r="X196" s="37">
        <f t="shared" si="110"/>
        <v>0.4803841156401385</v>
      </c>
      <c r="Y196" s="37">
        <f t="shared" si="111"/>
        <v>0.24261564068802122</v>
      </c>
      <c r="Z196" s="37">
        <f t="shared" si="112"/>
        <v>0.71815259059225589</v>
      </c>
      <c r="AA196">
        <f t="shared" si="113"/>
        <v>684.77320786209782</v>
      </c>
      <c r="AB196">
        <f t="shared" si="114"/>
        <v>748.24687347820054</v>
      </c>
      <c r="AC196">
        <f t="shared" si="115"/>
        <v>7.0617183695501353</v>
      </c>
      <c r="AD196">
        <f t="shared" si="90"/>
        <v>35.483434008165759</v>
      </c>
      <c r="AE196">
        <f t="shared" si="116"/>
        <v>54.516565991834241</v>
      </c>
      <c r="AF196">
        <f t="shared" si="117"/>
        <v>1.1497679303359262E-2</v>
      </c>
      <c r="AG196">
        <f t="shared" si="118"/>
        <v>54.528063671137602</v>
      </c>
      <c r="AH196">
        <f t="shared" si="91"/>
        <v>348.64392459915041</v>
      </c>
    </row>
    <row r="197" spans="4:34" x14ac:dyDescent="0.35">
      <c r="D197" s="36">
        <f t="shared" si="119"/>
        <v>44392</v>
      </c>
      <c r="E197" s="37">
        <f t="shared" si="92"/>
        <v>0.5</v>
      </c>
      <c r="F197" s="33">
        <f t="shared" si="93"/>
        <v>2459410.9166666665</v>
      </c>
      <c r="G197" s="38">
        <f t="shared" si="94"/>
        <v>0.21535706137348423</v>
      </c>
      <c r="I197">
        <f t="shared" si="95"/>
        <v>113.48647183399953</v>
      </c>
      <c r="J197">
        <f t="shared" si="96"/>
        <v>8110.1787855622742</v>
      </c>
      <c r="K197">
        <f t="shared" si="97"/>
        <v>1.6699575159034329E-2</v>
      </c>
      <c r="L197">
        <f t="shared" si="98"/>
        <v>-0.33136491559610498</v>
      </c>
      <c r="M197">
        <f t="shared" si="99"/>
        <v>113.15510691840342</v>
      </c>
      <c r="N197">
        <f t="shared" si="100"/>
        <v>8109.8474206466781</v>
      </c>
      <c r="O197">
        <f t="shared" si="101"/>
        <v>1.0164462763947937</v>
      </c>
      <c r="P197">
        <f t="shared" si="102"/>
        <v>113.14496921200687</v>
      </c>
      <c r="Q197">
        <f t="shared" si="103"/>
        <v>23.436490569421274</v>
      </c>
      <c r="R197">
        <f t="shared" si="104"/>
        <v>23.437428390399489</v>
      </c>
      <c r="S197">
        <f t="shared" si="105"/>
        <v>114.98097543971502</v>
      </c>
      <c r="T197">
        <f t="shared" si="106"/>
        <v>21.452758316149001</v>
      </c>
      <c r="U197">
        <f t="shared" si="107"/>
        <v>4.3027495099032621E-2</v>
      </c>
      <c r="V197">
        <f t="shared" si="108"/>
        <v>-6.0161318507845793</v>
      </c>
      <c r="W197">
        <f t="shared" si="109"/>
        <v>85.638348282856811</v>
      </c>
      <c r="X197" s="37">
        <f t="shared" si="110"/>
        <v>0.48045564711860045</v>
      </c>
      <c r="Y197" s="37">
        <f t="shared" si="111"/>
        <v>0.2425713463328871</v>
      </c>
      <c r="Z197" s="37">
        <f t="shared" si="112"/>
        <v>0.71833994790431377</v>
      </c>
      <c r="AA197">
        <f t="shared" si="113"/>
        <v>685.10678626285448</v>
      </c>
      <c r="AB197">
        <f t="shared" si="114"/>
        <v>748.14386814921534</v>
      </c>
      <c r="AC197">
        <f t="shared" si="115"/>
        <v>7.0359670373038341</v>
      </c>
      <c r="AD197">
        <f t="shared" si="90"/>
        <v>35.324695413857746</v>
      </c>
      <c r="AE197">
        <f t="shared" si="116"/>
        <v>54.675304586142254</v>
      </c>
      <c r="AF197">
        <f t="shared" si="117"/>
        <v>1.143050028016711E-2</v>
      </c>
      <c r="AG197">
        <f t="shared" si="118"/>
        <v>54.686735086422424</v>
      </c>
      <c r="AH197">
        <f t="shared" si="91"/>
        <v>348.62843182433176</v>
      </c>
    </row>
    <row r="198" spans="4:34" x14ac:dyDescent="0.35">
      <c r="D198" s="36">
        <f t="shared" si="119"/>
        <v>44393</v>
      </c>
      <c r="E198" s="37">
        <f t="shared" si="92"/>
        <v>0.5</v>
      </c>
      <c r="F198" s="33">
        <f t="shared" si="93"/>
        <v>2459411.9166666665</v>
      </c>
      <c r="G198" s="38">
        <f t="shared" si="94"/>
        <v>0.21538443988135555</v>
      </c>
      <c r="I198">
        <f t="shared" si="95"/>
        <v>114.47211919773963</v>
      </c>
      <c r="J198">
        <f t="shared" si="96"/>
        <v>8111.1643858421876</v>
      </c>
      <c r="K198">
        <f t="shared" si="97"/>
        <v>1.6699574006629813E-2</v>
      </c>
      <c r="L198">
        <f t="shared" si="98"/>
        <v>-0.36308496229533727</v>
      </c>
      <c r="M198">
        <f t="shared" si="99"/>
        <v>114.1090342354443</v>
      </c>
      <c r="N198">
        <f t="shared" si="100"/>
        <v>8110.8013008798926</v>
      </c>
      <c r="O198">
        <f t="shared" si="101"/>
        <v>1.0163947847877308</v>
      </c>
      <c r="P198">
        <f t="shared" si="102"/>
        <v>114.09889814933275</v>
      </c>
      <c r="Q198">
        <f t="shared" si="103"/>
        <v>23.43649021338658</v>
      </c>
      <c r="R198">
        <f t="shared" si="104"/>
        <v>23.437430235482406</v>
      </c>
      <c r="S198">
        <f t="shared" si="105"/>
        <v>115.99022935369196</v>
      </c>
      <c r="T198">
        <f t="shared" si="106"/>
        <v>21.289501349232903</v>
      </c>
      <c r="U198">
        <f t="shared" si="107"/>
        <v>4.3027502066293348E-2</v>
      </c>
      <c r="V198">
        <f t="shared" si="108"/>
        <v>-6.110648707650336</v>
      </c>
      <c r="W198">
        <f t="shared" si="109"/>
        <v>85.681568285160765</v>
      </c>
      <c r="X198" s="37">
        <f t="shared" si="110"/>
        <v>0.48052128382475717</v>
      </c>
      <c r="Y198" s="37">
        <f t="shared" si="111"/>
        <v>0.24251692747708836</v>
      </c>
      <c r="Z198" s="37">
        <f t="shared" si="112"/>
        <v>0.71852564017242604</v>
      </c>
      <c r="AA198">
        <f t="shared" si="113"/>
        <v>685.45254628128612</v>
      </c>
      <c r="AB198">
        <f t="shared" si="114"/>
        <v>748.04935129234968</v>
      </c>
      <c r="AC198">
        <f t="shared" si="115"/>
        <v>7.0123378230874209</v>
      </c>
      <c r="AD198">
        <f t="shared" si="90"/>
        <v>35.160411182521692</v>
      </c>
      <c r="AE198">
        <f t="shared" si="116"/>
        <v>54.839588817478308</v>
      </c>
      <c r="AF198">
        <f t="shared" si="117"/>
        <v>1.1361250023737151E-2</v>
      </c>
      <c r="AG198">
        <f t="shared" si="118"/>
        <v>54.850950067502048</v>
      </c>
      <c r="AH198">
        <f t="shared" si="91"/>
        <v>348.60736874663587</v>
      </c>
    </row>
    <row r="199" spans="4:34" x14ac:dyDescent="0.35">
      <c r="D199" s="36">
        <f t="shared" si="119"/>
        <v>44394</v>
      </c>
      <c r="E199" s="37">
        <f t="shared" si="92"/>
        <v>0.5</v>
      </c>
      <c r="F199" s="33">
        <f t="shared" si="93"/>
        <v>2459412.9166666665</v>
      </c>
      <c r="G199" s="38">
        <f t="shared" si="94"/>
        <v>0.21541181838922688</v>
      </c>
      <c r="I199">
        <f t="shared" si="95"/>
        <v>115.45776656148064</v>
      </c>
      <c r="J199">
        <f t="shared" si="96"/>
        <v>8112.1499861221</v>
      </c>
      <c r="K199">
        <f t="shared" si="97"/>
        <v>1.6699572854225107E-2</v>
      </c>
      <c r="L199">
        <f t="shared" si="98"/>
        <v>-0.39470392502213725</v>
      </c>
      <c r="M199">
        <f t="shared" si="99"/>
        <v>115.0630626364585</v>
      </c>
      <c r="N199">
        <f t="shared" si="100"/>
        <v>8111.7552821970776</v>
      </c>
      <c r="O199">
        <f t="shared" si="101"/>
        <v>1.0163385946254218</v>
      </c>
      <c r="P199">
        <f t="shared" si="102"/>
        <v>115.05292817442971</v>
      </c>
      <c r="Q199">
        <f t="shared" si="103"/>
        <v>23.436489857351887</v>
      </c>
      <c r="R199">
        <f t="shared" si="104"/>
        <v>23.437432079762377</v>
      </c>
      <c r="S199">
        <f t="shared" si="105"/>
        <v>116.99731015518532</v>
      </c>
      <c r="T199">
        <f t="shared" si="106"/>
        <v>21.12022543444175</v>
      </c>
      <c r="U199">
        <f t="shared" si="107"/>
        <v>4.3027509030522673E-2</v>
      </c>
      <c r="V199">
        <f t="shared" si="108"/>
        <v>-6.1964727781799427</v>
      </c>
      <c r="W199">
        <f t="shared" si="109"/>
        <v>85.726285790661095</v>
      </c>
      <c r="X199" s="37">
        <f t="shared" si="110"/>
        <v>0.48058088387373604</v>
      </c>
      <c r="Y199" s="37">
        <f t="shared" si="111"/>
        <v>0.24245231223301081</v>
      </c>
      <c r="Z199" s="37">
        <f t="shared" si="112"/>
        <v>0.7187094555144613</v>
      </c>
      <c r="AA199">
        <f t="shared" si="113"/>
        <v>685.81028632528876</v>
      </c>
      <c r="AB199">
        <f t="shared" si="114"/>
        <v>747.96352722182007</v>
      </c>
      <c r="AC199">
        <f t="shared" si="115"/>
        <v>6.9908818054550181</v>
      </c>
      <c r="AD199">
        <f t="shared" si="90"/>
        <v>34.990653472764784</v>
      </c>
      <c r="AE199">
        <f t="shared" si="116"/>
        <v>55.009346527235216</v>
      </c>
      <c r="AF199">
        <f t="shared" si="117"/>
        <v>1.1289984204621344E-2</v>
      </c>
      <c r="AG199">
        <f t="shared" si="118"/>
        <v>55.020636511439839</v>
      </c>
      <c r="AH199">
        <f t="shared" si="91"/>
        <v>348.58059112188857</v>
      </c>
    </row>
    <row r="200" spans="4:34" x14ac:dyDescent="0.35">
      <c r="D200" s="36">
        <f t="shared" si="119"/>
        <v>44395</v>
      </c>
      <c r="E200" s="37">
        <f t="shared" si="92"/>
        <v>0.5</v>
      </c>
      <c r="F200" s="33">
        <f t="shared" si="93"/>
        <v>2459413.9166666665</v>
      </c>
      <c r="G200" s="38">
        <f t="shared" si="94"/>
        <v>0.2154391968970982</v>
      </c>
      <c r="I200">
        <f t="shared" si="95"/>
        <v>116.44341392521983</v>
      </c>
      <c r="J200">
        <f t="shared" si="96"/>
        <v>8113.1355864020106</v>
      </c>
      <c r="K200">
        <f t="shared" si="97"/>
        <v>1.6699571701820209E-2</v>
      </c>
      <c r="L200">
        <f t="shared" si="98"/>
        <v>-0.42621297884718745</v>
      </c>
      <c r="M200">
        <f t="shared" si="99"/>
        <v>116.01720094637264</v>
      </c>
      <c r="N200">
        <f t="shared" si="100"/>
        <v>8112.709373423163</v>
      </c>
      <c r="O200">
        <f t="shared" si="101"/>
        <v>1.0162777209666936</v>
      </c>
      <c r="P200">
        <f t="shared" si="102"/>
        <v>116.00706811222298</v>
      </c>
      <c r="Q200">
        <f t="shared" si="103"/>
        <v>23.436489501317194</v>
      </c>
      <c r="R200">
        <f t="shared" si="104"/>
        <v>23.437433923237524</v>
      </c>
      <c r="S200">
        <f t="shared" si="105"/>
        <v>118.0021705023358</v>
      </c>
      <c r="T200">
        <f t="shared" si="106"/>
        <v>20.944993000157773</v>
      </c>
      <c r="U200">
        <f t="shared" si="107"/>
        <v>4.3027515991713484E-2</v>
      </c>
      <c r="V200">
        <f t="shared" si="108"/>
        <v>-6.2734127792403749</v>
      </c>
      <c r="W200">
        <f t="shared" si="109"/>
        <v>85.772475155863035</v>
      </c>
      <c r="X200" s="37">
        <f t="shared" si="110"/>
        <v>0.48063431443002808</v>
      </c>
      <c r="Y200" s="37">
        <f t="shared" si="111"/>
        <v>0.2423774389970752</v>
      </c>
      <c r="Z200" s="37">
        <f t="shared" si="112"/>
        <v>0.71889118986298095</v>
      </c>
      <c r="AA200">
        <f t="shared" si="113"/>
        <v>686.17980124690428</v>
      </c>
      <c r="AB200">
        <f t="shared" si="114"/>
        <v>747.88658722075957</v>
      </c>
      <c r="AC200">
        <f t="shared" si="115"/>
        <v>6.9716468051898914</v>
      </c>
      <c r="AD200">
        <f t="shared" si="90"/>
        <v>34.815496533118221</v>
      </c>
      <c r="AE200">
        <f t="shared" si="116"/>
        <v>55.184503466881779</v>
      </c>
      <c r="AF200">
        <f t="shared" si="117"/>
        <v>1.1216759249231425E-2</v>
      </c>
      <c r="AG200">
        <f t="shared" si="118"/>
        <v>55.195720226131009</v>
      </c>
      <c r="AH200">
        <f t="shared" si="91"/>
        <v>348.54795211930769</v>
      </c>
    </row>
    <row r="201" spans="4:34" x14ac:dyDescent="0.35">
      <c r="D201" s="36">
        <f t="shared" si="119"/>
        <v>44396</v>
      </c>
      <c r="E201" s="37">
        <f t="shared" si="92"/>
        <v>0.5</v>
      </c>
      <c r="F201" s="33">
        <f t="shared" si="93"/>
        <v>2459414.9166666665</v>
      </c>
      <c r="G201" s="38">
        <f t="shared" si="94"/>
        <v>0.21546657540496952</v>
      </c>
      <c r="I201">
        <f t="shared" si="95"/>
        <v>117.42906128896175</v>
      </c>
      <c r="J201">
        <f t="shared" si="96"/>
        <v>8114.1211866819231</v>
      </c>
      <c r="K201">
        <f t="shared" si="97"/>
        <v>1.6699570549415125E-2</v>
      </c>
      <c r="L201">
        <f t="shared" si="98"/>
        <v>-0.45760332381283725</v>
      </c>
      <c r="M201">
        <f t="shared" si="99"/>
        <v>116.97145796514891</v>
      </c>
      <c r="N201">
        <f t="shared" si="100"/>
        <v>8113.6635833581104</v>
      </c>
      <c r="O201">
        <f t="shared" si="101"/>
        <v>1.0162121801312292</v>
      </c>
      <c r="P201">
        <f t="shared" si="102"/>
        <v>116.96132676267334</v>
      </c>
      <c r="Q201">
        <f t="shared" si="103"/>
        <v>23.436489145282501</v>
      </c>
      <c r="R201">
        <f t="shared" si="104"/>
        <v>23.437435765905967</v>
      </c>
      <c r="S201">
        <f t="shared" si="105"/>
        <v>119.00476632451036</v>
      </c>
      <c r="T201">
        <f t="shared" si="106"/>
        <v>20.763868085888557</v>
      </c>
      <c r="U201">
        <f t="shared" si="107"/>
        <v>4.302752294985869E-2</v>
      </c>
      <c r="V201">
        <f t="shared" si="108"/>
        <v>-6.3412906440680876</v>
      </c>
      <c r="W201">
        <f t="shared" si="109"/>
        <v>85.820110341170661</v>
      </c>
      <c r="X201" s="37">
        <f t="shared" si="110"/>
        <v>0.4806814518361584</v>
      </c>
      <c r="Y201" s="37">
        <f t="shared" si="111"/>
        <v>0.24229225644401767</v>
      </c>
      <c r="Z201" s="37">
        <f t="shared" si="112"/>
        <v>0.71907064722829905</v>
      </c>
      <c r="AA201">
        <f t="shared" si="113"/>
        <v>686.56088272936529</v>
      </c>
      <c r="AB201">
        <f t="shared" si="114"/>
        <v>747.8187093559319</v>
      </c>
      <c r="AC201">
        <f t="shared" si="115"/>
        <v>6.9546773389829752</v>
      </c>
      <c r="AD201">
        <f t="shared" si="90"/>
        <v>34.635016686118234</v>
      </c>
      <c r="AE201">
        <f t="shared" si="116"/>
        <v>55.364983313881766</v>
      </c>
      <c r="AF201">
        <f t="shared" si="117"/>
        <v>1.114163225082644E-2</v>
      </c>
      <c r="AG201">
        <f t="shared" si="118"/>
        <v>55.376124946132592</v>
      </c>
      <c r="AH201">
        <f t="shared" si="91"/>
        <v>348.50930222544639</v>
      </c>
    </row>
    <row r="202" spans="4:34" x14ac:dyDescent="0.35">
      <c r="D202" s="36">
        <f t="shared" si="119"/>
        <v>44397</v>
      </c>
      <c r="E202" s="37">
        <f t="shared" si="92"/>
        <v>0.5</v>
      </c>
      <c r="F202" s="33">
        <f t="shared" si="93"/>
        <v>2459415.9166666665</v>
      </c>
      <c r="G202" s="38">
        <f t="shared" si="94"/>
        <v>0.21549395391284085</v>
      </c>
      <c r="I202">
        <f t="shared" si="95"/>
        <v>118.41470865270367</v>
      </c>
      <c r="J202">
        <f t="shared" si="96"/>
        <v>8115.1067869618346</v>
      </c>
      <c r="K202">
        <f t="shared" si="97"/>
        <v>1.669956939700985E-2</v>
      </c>
      <c r="L202">
        <f t="shared" si="98"/>
        <v>-0.48886618695806849</v>
      </c>
      <c r="M202">
        <f t="shared" si="99"/>
        <v>117.9258424657456</v>
      </c>
      <c r="N202">
        <f t="shared" si="100"/>
        <v>8114.6179207748764</v>
      </c>
      <c r="O202">
        <f t="shared" si="101"/>
        <v>1.0161419896965727</v>
      </c>
      <c r="P202">
        <f t="shared" si="102"/>
        <v>117.9157128987377</v>
      </c>
      <c r="Q202">
        <f t="shared" si="103"/>
        <v>23.436488789247807</v>
      </c>
      <c r="R202">
        <f t="shared" si="104"/>
        <v>23.437437607765826</v>
      </c>
      <c r="S202">
        <f t="shared" si="105"/>
        <v>120.00505685321093</v>
      </c>
      <c r="T202">
        <f t="shared" si="106"/>
        <v>20.576916278979372</v>
      </c>
      <c r="U202">
        <f t="shared" si="107"/>
        <v>4.3027529904951213E-2</v>
      </c>
      <c r="V202">
        <f t="shared" si="108"/>
        <v>-6.3999416783674885</v>
      </c>
      <c r="W202">
        <f t="shared" si="109"/>
        <v>85.869164958693261</v>
      </c>
      <c r="X202" s="37">
        <f t="shared" si="110"/>
        <v>0.48072218172108855</v>
      </c>
      <c r="Y202" s="37">
        <f t="shared" si="111"/>
        <v>0.24219672350249613</v>
      </c>
      <c r="Z202" s="37">
        <f t="shared" si="112"/>
        <v>0.71924763993968099</v>
      </c>
      <c r="AA202">
        <f t="shared" si="113"/>
        <v>686.95331966954609</v>
      </c>
      <c r="AB202">
        <f t="shared" si="114"/>
        <v>747.76005832163253</v>
      </c>
      <c r="AC202">
        <f t="shared" si="115"/>
        <v>6.9400145804081319</v>
      </c>
      <c r="AD202">
        <f t="shared" si="90"/>
        <v>34.449292312885632</v>
      </c>
      <c r="AE202">
        <f t="shared" si="116"/>
        <v>55.550707687114368</v>
      </c>
      <c r="AF202">
        <f t="shared" si="117"/>
        <v>1.1064660882527857E-2</v>
      </c>
      <c r="AG202">
        <f t="shared" si="118"/>
        <v>55.561772347996893</v>
      </c>
      <c r="AH202">
        <f t="shared" si="91"/>
        <v>348.46448914135954</v>
      </c>
    </row>
    <row r="203" spans="4:34" x14ac:dyDescent="0.35">
      <c r="D203" s="36">
        <f t="shared" si="119"/>
        <v>44398</v>
      </c>
      <c r="E203" s="37">
        <f t="shared" si="92"/>
        <v>0.5</v>
      </c>
      <c r="F203" s="33">
        <f t="shared" si="93"/>
        <v>2459416.9166666665</v>
      </c>
      <c r="G203" s="38">
        <f t="shared" si="94"/>
        <v>0.21552133242071214</v>
      </c>
      <c r="I203">
        <f t="shared" si="95"/>
        <v>119.40035601644468</v>
      </c>
      <c r="J203">
        <f t="shared" si="96"/>
        <v>8116.0923872417443</v>
      </c>
      <c r="K203">
        <f t="shared" si="97"/>
        <v>1.6699568244604383E-2</v>
      </c>
      <c r="L203">
        <f t="shared" si="98"/>
        <v>-0.51999282434426852</v>
      </c>
      <c r="M203">
        <f t="shared" si="99"/>
        <v>118.8803631921004</v>
      </c>
      <c r="N203">
        <f t="shared" si="100"/>
        <v>8115.5723944173997</v>
      </c>
      <c r="O203">
        <f t="shared" si="101"/>
        <v>1.0160671684948934</v>
      </c>
      <c r="P203">
        <f t="shared" si="102"/>
        <v>118.87023526435235</v>
      </c>
      <c r="Q203">
        <f t="shared" si="103"/>
        <v>23.436488433213114</v>
      </c>
      <c r="R203">
        <f t="shared" si="104"/>
        <v>23.437439448815226</v>
      </c>
      <c r="S203">
        <f t="shared" si="105"/>
        <v>121.00300464615597</v>
      </c>
      <c r="T203">
        <f t="shared" si="106"/>
        <v>20.384204651468217</v>
      </c>
      <c r="U203">
        <f t="shared" si="107"/>
        <v>4.3027536856983933E-2</v>
      </c>
      <c r="V203">
        <f t="shared" si="108"/>
        <v>-6.4492146873854406</v>
      </c>
      <c r="W203">
        <f t="shared" si="109"/>
        <v>85.919612319326603</v>
      </c>
      <c r="X203" s="37">
        <f t="shared" si="110"/>
        <v>0.48075639908846213</v>
      </c>
      <c r="Y203" s="37">
        <f t="shared" si="111"/>
        <v>0.24209080931255486</v>
      </c>
      <c r="Z203" s="37">
        <f t="shared" si="112"/>
        <v>0.71942198886436937</v>
      </c>
      <c r="AA203">
        <f t="shared" si="113"/>
        <v>687.35689855461283</v>
      </c>
      <c r="AB203">
        <f t="shared" si="114"/>
        <v>747.71078531261458</v>
      </c>
      <c r="AC203">
        <f t="shared" si="115"/>
        <v>6.9276963281536439</v>
      </c>
      <c r="AD203">
        <f t="shared" si="90"/>
        <v>34.258403838288707</v>
      </c>
      <c r="AE203">
        <f t="shared" si="116"/>
        <v>55.741596161711293</v>
      </c>
      <c r="AF203">
        <f t="shared" si="117"/>
        <v>1.0985903312629358E-2</v>
      </c>
      <c r="AG203">
        <f t="shared" si="118"/>
        <v>55.752582065023923</v>
      </c>
      <c r="AH203">
        <f t="shared" si="91"/>
        <v>348.41335767264172</v>
      </c>
    </row>
    <row r="204" spans="4:34" x14ac:dyDescent="0.35">
      <c r="D204" s="36">
        <f t="shared" si="119"/>
        <v>44399</v>
      </c>
      <c r="E204" s="37">
        <f t="shared" si="92"/>
        <v>0.5</v>
      </c>
      <c r="F204" s="33">
        <f t="shared" si="93"/>
        <v>2459417.9166666665</v>
      </c>
      <c r="G204" s="38">
        <f t="shared" si="94"/>
        <v>0.21554871092858346</v>
      </c>
      <c r="I204">
        <f t="shared" si="95"/>
        <v>120.3860033801875</v>
      </c>
      <c r="J204">
        <f t="shared" si="96"/>
        <v>8117.0779875216558</v>
      </c>
      <c r="K204">
        <f t="shared" si="97"/>
        <v>1.6699567092198726E-2</v>
      </c>
      <c r="L204">
        <f t="shared" si="98"/>
        <v>-0.55097452308063199</v>
      </c>
      <c r="M204">
        <f t="shared" si="99"/>
        <v>119.83502885710688</v>
      </c>
      <c r="N204">
        <f t="shared" si="100"/>
        <v>8116.5270129985756</v>
      </c>
      <c r="O204">
        <f t="shared" si="101"/>
        <v>1.0159877366095142</v>
      </c>
      <c r="P204">
        <f t="shared" si="102"/>
        <v>119.82490257240944</v>
      </c>
      <c r="Q204">
        <f t="shared" si="103"/>
        <v>23.436488077178424</v>
      </c>
      <c r="R204">
        <f t="shared" si="104"/>
        <v>23.437441289052295</v>
      </c>
      <c r="S204">
        <f t="shared" si="105"/>
        <v>121.99857560468071</v>
      </c>
      <c r="T204">
        <f t="shared" si="106"/>
        <v>20.185801697250014</v>
      </c>
      <c r="U204">
        <f t="shared" si="107"/>
        <v>4.3027543805949788E-2</v>
      </c>
      <c r="V204">
        <f t="shared" si="108"/>
        <v>-6.488972074221838</v>
      </c>
      <c r="W204">
        <f t="shared" si="109"/>
        <v>85.97142547896452</v>
      </c>
      <c r="X204" s="37">
        <f t="shared" si="110"/>
        <v>0.48078400838487628</v>
      </c>
      <c r="Y204" s="37">
        <f t="shared" si="111"/>
        <v>0.24197449316553038</v>
      </c>
      <c r="Z204" s="37">
        <f t="shared" si="112"/>
        <v>0.71959352360422224</v>
      </c>
      <c r="AA204">
        <f t="shared" si="113"/>
        <v>687.77140383171616</v>
      </c>
      <c r="AB204">
        <f t="shared" si="114"/>
        <v>747.67102792577816</v>
      </c>
      <c r="AC204">
        <f t="shared" si="115"/>
        <v>6.9177569814445405</v>
      </c>
      <c r="AD204">
        <f t="shared" si="90"/>
        <v>34.062433716788199</v>
      </c>
      <c r="AE204">
        <f t="shared" si="116"/>
        <v>55.937566283211801</v>
      </c>
      <c r="AF204">
        <f t="shared" si="117"/>
        <v>1.0905418122454645E-2</v>
      </c>
      <c r="AG204">
        <f t="shared" si="118"/>
        <v>55.948471701334256</v>
      </c>
      <c r="AH204">
        <f t="shared" si="91"/>
        <v>348.35574961197983</v>
      </c>
    </row>
    <row r="205" spans="4:34" x14ac:dyDescent="0.35">
      <c r="D205" s="36">
        <f t="shared" si="119"/>
        <v>44400</v>
      </c>
      <c r="E205" s="37">
        <f t="shared" si="92"/>
        <v>0.5</v>
      </c>
      <c r="F205" s="33">
        <f t="shared" si="93"/>
        <v>2459418.9166666665</v>
      </c>
      <c r="G205" s="38">
        <f t="shared" si="94"/>
        <v>0.21557608943645479</v>
      </c>
      <c r="I205">
        <f t="shared" si="95"/>
        <v>121.37165074393124</v>
      </c>
      <c r="J205">
        <f t="shared" si="96"/>
        <v>8118.0635878015664</v>
      </c>
      <c r="K205">
        <f t="shared" si="97"/>
        <v>1.6699565939792882E-2</v>
      </c>
      <c r="L205">
        <f t="shared" si="98"/>
        <v>-0.5818026033486573</v>
      </c>
      <c r="M205">
        <f t="shared" si="99"/>
        <v>120.78984814058258</v>
      </c>
      <c r="N205">
        <f t="shared" si="100"/>
        <v>8117.4817851982179</v>
      </c>
      <c r="O205">
        <f t="shared" si="101"/>
        <v>1.0159037153711994</v>
      </c>
      <c r="P205">
        <f t="shared" si="102"/>
        <v>120.77972350272515</v>
      </c>
      <c r="Q205">
        <f t="shared" si="103"/>
        <v>23.436487721143731</v>
      </c>
      <c r="R205">
        <f t="shared" si="104"/>
        <v>23.437443128475145</v>
      </c>
      <c r="S205">
        <f t="shared" si="105"/>
        <v>122.99173898465038</v>
      </c>
      <c r="T205">
        <f t="shared" si="106"/>
        <v>19.981777269705706</v>
      </c>
      <c r="U205">
        <f t="shared" si="107"/>
        <v>4.302755075184167E-2</v>
      </c>
      <c r="V205">
        <f t="shared" si="108"/>
        <v>-6.5190899097409298</v>
      </c>
      <c r="W205">
        <f t="shared" si="109"/>
        <v>86.024577283706904</v>
      </c>
      <c r="X205" s="37">
        <f t="shared" si="110"/>
        <v>0.48080492354843124</v>
      </c>
      <c r="Y205" s="37">
        <f t="shared" si="111"/>
        <v>0.24184776442702319</v>
      </c>
      <c r="Z205" s="37">
        <f t="shared" si="112"/>
        <v>0.71976208266983932</v>
      </c>
      <c r="AA205">
        <f t="shared" si="113"/>
        <v>688.19661826965523</v>
      </c>
      <c r="AB205">
        <f t="shared" si="114"/>
        <v>747.64091009025901</v>
      </c>
      <c r="AC205">
        <f t="shared" si="115"/>
        <v>6.9102275225647531</v>
      </c>
      <c r="AD205">
        <f t="shared" si="90"/>
        <v>33.861466419060818</v>
      </c>
      <c r="AE205">
        <f t="shared" si="116"/>
        <v>56.138533580939182</v>
      </c>
      <c r="AF205">
        <f t="shared" si="117"/>
        <v>1.0823264226995796E-2</v>
      </c>
      <c r="AG205">
        <f t="shared" si="118"/>
        <v>56.149356845166174</v>
      </c>
      <c r="AH205">
        <f t="shared" si="91"/>
        <v>348.29150361385678</v>
      </c>
    </row>
    <row r="206" spans="4:34" x14ac:dyDescent="0.35">
      <c r="D206" s="36">
        <f t="shared" si="119"/>
        <v>44401</v>
      </c>
      <c r="E206" s="37">
        <f t="shared" si="92"/>
        <v>0.5</v>
      </c>
      <c r="F206" s="33">
        <f t="shared" si="93"/>
        <v>2459419.9166666665</v>
      </c>
      <c r="G206" s="38">
        <f t="shared" si="94"/>
        <v>0.21560346794432611</v>
      </c>
      <c r="I206">
        <f t="shared" si="95"/>
        <v>122.35729810767498</v>
      </c>
      <c r="J206">
        <f t="shared" si="96"/>
        <v>8119.0491880814761</v>
      </c>
      <c r="K206">
        <f t="shared" si="97"/>
        <v>1.6699564787386847E-2</v>
      </c>
      <c r="L206">
        <f t="shared" si="98"/>
        <v>-0.6124684204276426</v>
      </c>
      <c r="M206">
        <f t="shared" si="99"/>
        <v>121.74482968724733</v>
      </c>
      <c r="N206">
        <f t="shared" si="100"/>
        <v>8118.4367196610483</v>
      </c>
      <c r="O206">
        <f t="shared" si="101"/>
        <v>1.0158151273541995</v>
      </c>
      <c r="P206">
        <f t="shared" si="102"/>
        <v>121.73470670001788</v>
      </c>
      <c r="Q206">
        <f t="shared" si="103"/>
        <v>23.436487365109041</v>
      </c>
      <c r="R206">
        <f t="shared" si="104"/>
        <v>23.437444967081912</v>
      </c>
      <c r="S206">
        <f t="shared" si="105"/>
        <v>123.98246740111932</v>
      </c>
      <c r="T206">
        <f t="shared" si="106"/>
        <v>19.772202519940777</v>
      </c>
      <c r="U206">
        <f t="shared" si="107"/>
        <v>4.3027557694652524E-2</v>
      </c>
      <c r="V206">
        <f t="shared" si="108"/>
        <v>-6.5394579745395793</v>
      </c>
      <c r="W206">
        <f t="shared" si="109"/>
        <v>86.079040413941215</v>
      </c>
      <c r="X206" s="37">
        <f t="shared" si="110"/>
        <v>0.48081906803787472</v>
      </c>
      <c r="Y206" s="37">
        <f t="shared" si="111"/>
        <v>0.24171062244359356</v>
      </c>
      <c r="Z206" s="37">
        <f t="shared" si="112"/>
        <v>0.7199275136321559</v>
      </c>
      <c r="AA206">
        <f t="shared" si="113"/>
        <v>688.63232331152972</v>
      </c>
      <c r="AB206">
        <f t="shared" si="114"/>
        <v>747.6205420254604</v>
      </c>
      <c r="AC206">
        <f t="shared" si="115"/>
        <v>6.9051355063650988</v>
      </c>
      <c r="AD206">
        <f t="shared" si="90"/>
        <v>33.655588419494691</v>
      </c>
      <c r="AE206">
        <f t="shared" si="116"/>
        <v>56.344411580505309</v>
      </c>
      <c r="AF206">
        <f t="shared" si="117"/>
        <v>1.0739500798543225E-2</v>
      </c>
      <c r="AG206">
        <f t="shared" si="118"/>
        <v>56.355151081303852</v>
      </c>
      <c r="AH206">
        <f t="shared" si="91"/>
        <v>348.22045506103973</v>
      </c>
    </row>
    <row r="207" spans="4:34" x14ac:dyDescent="0.35">
      <c r="D207" s="36">
        <f t="shared" si="119"/>
        <v>44402</v>
      </c>
      <c r="E207" s="37">
        <f t="shared" si="92"/>
        <v>0.5</v>
      </c>
      <c r="F207" s="33">
        <f t="shared" si="93"/>
        <v>2459420.9166666665</v>
      </c>
      <c r="G207" s="38">
        <f t="shared" si="94"/>
        <v>0.21563084645219743</v>
      </c>
      <c r="I207">
        <f t="shared" si="95"/>
        <v>123.34294547141963</v>
      </c>
      <c r="J207">
        <f t="shared" si="96"/>
        <v>8120.0347883613867</v>
      </c>
      <c r="K207">
        <f t="shared" si="97"/>
        <v>1.6699563634980621E-2</v>
      </c>
      <c r="L207">
        <f t="shared" si="98"/>
        <v>-0.64296336671913612</v>
      </c>
      <c r="M207">
        <f t="shared" si="99"/>
        <v>122.6999821047005</v>
      </c>
      <c r="N207">
        <f t="shared" si="100"/>
        <v>8119.3918249946673</v>
      </c>
      <c r="O207">
        <f t="shared" si="101"/>
        <v>1.0157219963720581</v>
      </c>
      <c r="P207">
        <f t="shared" si="102"/>
        <v>122.68986077188558</v>
      </c>
      <c r="Q207">
        <f t="shared" si="103"/>
        <v>23.436487009074348</v>
      </c>
      <c r="R207">
        <f t="shared" si="104"/>
        <v>23.437446804870714</v>
      </c>
      <c r="S207">
        <f t="shared" si="105"/>
        <v>124.97073682695513</v>
      </c>
      <c r="T207">
        <f t="shared" si="106"/>
        <v>19.557149835776286</v>
      </c>
      <c r="U207">
        <f t="shared" si="107"/>
        <v>4.3027564634375237E-2</v>
      </c>
      <c r="V207">
        <f t="shared" si="108"/>
        <v>-6.5499797735337104</v>
      </c>
      <c r="W207">
        <f t="shared" si="109"/>
        <v>86.134787427184207</v>
      </c>
      <c r="X207" s="37">
        <f t="shared" si="110"/>
        <v>0.48082637484273172</v>
      </c>
      <c r="Y207" s="37">
        <f t="shared" si="111"/>
        <v>0.24156307643388672</v>
      </c>
      <c r="Z207" s="37">
        <f t="shared" si="112"/>
        <v>0.7200896732515768</v>
      </c>
      <c r="AA207">
        <f t="shared" si="113"/>
        <v>689.07829941747366</v>
      </c>
      <c r="AB207">
        <f t="shared" si="114"/>
        <v>747.6100202264663</v>
      </c>
      <c r="AC207">
        <f t="shared" si="115"/>
        <v>6.902505056616576</v>
      </c>
      <c r="AD207">
        <f t="shared" si="90"/>
        <v>33.44488818465733</v>
      </c>
      <c r="AE207">
        <f t="shared" si="116"/>
        <v>56.55511181534267</v>
      </c>
      <c r="AF207">
        <f t="shared" si="117"/>
        <v>1.0654187193501145E-2</v>
      </c>
      <c r="AG207">
        <f t="shared" si="118"/>
        <v>56.565766002536172</v>
      </c>
      <c r="AH207">
        <f t="shared" si="91"/>
        <v>348.14243592248579</v>
      </c>
    </row>
    <row r="208" spans="4:34" x14ac:dyDescent="0.35">
      <c r="D208" s="36">
        <f t="shared" si="119"/>
        <v>44403</v>
      </c>
      <c r="E208" s="37">
        <f t="shared" si="92"/>
        <v>0.5</v>
      </c>
      <c r="F208" s="33">
        <f t="shared" si="93"/>
        <v>2459421.9166666665</v>
      </c>
      <c r="G208" s="38">
        <f t="shared" si="94"/>
        <v>0.21565822496006876</v>
      </c>
      <c r="I208">
        <f t="shared" si="95"/>
        <v>124.32859283516427</v>
      </c>
      <c r="J208">
        <f t="shared" si="96"/>
        <v>8121.0203886412964</v>
      </c>
      <c r="K208">
        <f t="shared" si="97"/>
        <v>1.6699562482574204E-2</v>
      </c>
      <c r="L208">
        <f t="shared" si="98"/>
        <v>-0.67327887377141737</v>
      </c>
      <c r="M208">
        <f t="shared" si="99"/>
        <v>123.65531396139285</v>
      </c>
      <c r="N208">
        <f t="shared" si="100"/>
        <v>8120.3471097675247</v>
      </c>
      <c r="O208">
        <f t="shared" si="101"/>
        <v>1.0156243474731728</v>
      </c>
      <c r="P208">
        <f t="shared" si="102"/>
        <v>123.6451942867776</v>
      </c>
      <c r="Q208">
        <f t="shared" si="103"/>
        <v>23.436486653039658</v>
      </c>
      <c r="R208">
        <f t="shared" si="104"/>
        <v>23.437448641839683</v>
      </c>
      <c r="S208">
        <f t="shared" si="105"/>
        <v>125.95652658566678</v>
      </c>
      <c r="T208">
        <f t="shared" si="106"/>
        <v>19.336692781627377</v>
      </c>
      <c r="U208">
        <f t="shared" si="107"/>
        <v>4.3027571571002773E-2</v>
      </c>
      <c r="V208">
        <f t="shared" si="108"/>
        <v>-6.5505725238051733</v>
      </c>
      <c r="W208">
        <f t="shared" si="109"/>
        <v>86.191790799580346</v>
      </c>
      <c r="X208" s="37">
        <f t="shared" si="110"/>
        <v>0.48082678647486471</v>
      </c>
      <c r="Y208" s="37">
        <f t="shared" si="111"/>
        <v>0.2414051453649193</v>
      </c>
      <c r="Z208" s="37">
        <f t="shared" si="112"/>
        <v>0.72024842758481011</v>
      </c>
      <c r="AA208">
        <f t="shared" si="113"/>
        <v>689.53432639664277</v>
      </c>
      <c r="AB208">
        <f t="shared" si="114"/>
        <v>747.60942747619481</v>
      </c>
      <c r="AC208">
        <f t="shared" si="115"/>
        <v>6.9023568690487025</v>
      </c>
      <c r="AD208">
        <f t="shared" si="90"/>
        <v>33.22945616283819</v>
      </c>
      <c r="AE208">
        <f t="shared" si="116"/>
        <v>56.77054383716181</v>
      </c>
      <c r="AF208">
        <f t="shared" si="117"/>
        <v>1.0567382882562568E-2</v>
      </c>
      <c r="AG208">
        <f t="shared" si="118"/>
        <v>56.781111220044373</v>
      </c>
      <c r="AH208">
        <f t="shared" si="91"/>
        <v>348.0572746023023</v>
      </c>
    </row>
    <row r="209" spans="4:34" x14ac:dyDescent="0.35">
      <c r="D209" s="36">
        <f t="shared" si="119"/>
        <v>44404</v>
      </c>
      <c r="E209" s="37">
        <f t="shared" si="92"/>
        <v>0.5</v>
      </c>
      <c r="F209" s="33">
        <f t="shared" si="93"/>
        <v>2459422.9166666665</v>
      </c>
      <c r="G209" s="38">
        <f t="shared" si="94"/>
        <v>0.21568560346794008</v>
      </c>
      <c r="I209">
        <f t="shared" si="95"/>
        <v>125.31424019890892</v>
      </c>
      <c r="J209">
        <f t="shared" si="96"/>
        <v>8122.0059889212062</v>
      </c>
      <c r="K209">
        <f t="shared" si="97"/>
        <v>1.66995613301676E-2</v>
      </c>
      <c r="L209">
        <f t="shared" si="98"/>
        <v>-0.70340641430359019</v>
      </c>
      <c r="M209">
        <f t="shared" si="99"/>
        <v>124.61083378460533</v>
      </c>
      <c r="N209">
        <f t="shared" si="100"/>
        <v>8121.3025825069026</v>
      </c>
      <c r="O209">
        <f t="shared" si="101"/>
        <v>1.0155222069361121</v>
      </c>
      <c r="P209">
        <f t="shared" si="102"/>
        <v>124.6007157719735</v>
      </c>
      <c r="Q209">
        <f t="shared" si="103"/>
        <v>23.436486297004969</v>
      </c>
      <c r="R209">
        <f t="shared" si="104"/>
        <v>23.437450477986943</v>
      </c>
      <c r="S209">
        <f t="shared" si="105"/>
        <v>126.93981933870481</v>
      </c>
      <c r="T209">
        <f t="shared" si="106"/>
        <v>19.110906039392212</v>
      </c>
      <c r="U209">
        <f t="shared" si="107"/>
        <v>4.3027578504528034E-2</v>
      </c>
      <c r="V209">
        <f t="shared" si="108"/>
        <v>-6.5411671164468377</v>
      </c>
      <c r="W209">
        <f t="shared" si="109"/>
        <v>86.250022965965556</v>
      </c>
      <c r="X209" s="37">
        <f t="shared" si="110"/>
        <v>0.48082025494197694</v>
      </c>
      <c r="Y209" s="37">
        <f t="shared" si="111"/>
        <v>0.24123685781429485</v>
      </c>
      <c r="Z209" s="37">
        <f t="shared" si="112"/>
        <v>0.72040365206965906</v>
      </c>
      <c r="AA209">
        <f t="shared" si="113"/>
        <v>690.00018372772445</v>
      </c>
      <c r="AB209">
        <f t="shared" si="114"/>
        <v>747.61883288355318</v>
      </c>
      <c r="AC209">
        <f t="shared" si="115"/>
        <v>6.9047082208882955</v>
      </c>
      <c r="AD209">
        <f t="shared" si="90"/>
        <v>33.009384774765699</v>
      </c>
      <c r="AE209">
        <f t="shared" si="116"/>
        <v>56.990615225234301</v>
      </c>
      <c r="AF209">
        <f t="shared" si="117"/>
        <v>1.0479147384397229E-2</v>
      </c>
      <c r="AG209">
        <f t="shared" si="118"/>
        <v>57.001094372618695</v>
      </c>
      <c r="AH209">
        <f t="shared" si="91"/>
        <v>347.96479577939971</v>
      </c>
    </row>
    <row r="210" spans="4:34" x14ac:dyDescent="0.35">
      <c r="D210" s="36">
        <f t="shared" si="119"/>
        <v>44405</v>
      </c>
      <c r="E210" s="37">
        <f t="shared" si="92"/>
        <v>0.5</v>
      </c>
      <c r="F210" s="33">
        <f t="shared" si="93"/>
        <v>2459423.9166666665</v>
      </c>
      <c r="G210" s="38">
        <f t="shared" si="94"/>
        <v>0.2157129819758114</v>
      </c>
      <c r="I210">
        <f t="shared" si="95"/>
        <v>126.29988756265448</v>
      </c>
      <c r="J210">
        <f t="shared" si="96"/>
        <v>8122.9915892011168</v>
      </c>
      <c r="K210">
        <f t="shared" si="97"/>
        <v>1.6699560177760805E-2</v>
      </c>
      <c r="L210">
        <f t="shared" si="98"/>
        <v>-0.73333750422927291</v>
      </c>
      <c r="M210">
        <f t="shared" si="99"/>
        <v>125.56655005842521</v>
      </c>
      <c r="N210">
        <f t="shared" si="100"/>
        <v>8122.2582516968878</v>
      </c>
      <c r="O210">
        <f t="shared" si="101"/>
        <v>1.0154156022646879</v>
      </c>
      <c r="P210">
        <f t="shared" si="102"/>
        <v>125.55643371155908</v>
      </c>
      <c r="Q210">
        <f t="shared" si="103"/>
        <v>23.436485940970275</v>
      </c>
      <c r="R210">
        <f t="shared" si="104"/>
        <v>23.437452313310615</v>
      </c>
      <c r="S210">
        <f t="shared" si="105"/>
        <v>127.92060106748981</v>
      </c>
      <c r="T210">
        <f t="shared" si="106"/>
        <v>18.879865350471583</v>
      </c>
      <c r="U210">
        <f t="shared" si="107"/>
        <v>4.3027585434943914E-2</v>
      </c>
      <c r="V210">
        <f t="shared" si="108"/>
        <v>-6.5217080532224987</v>
      </c>
      <c r="W210">
        <f t="shared" si="109"/>
        <v>86.309456358413968</v>
      </c>
      <c r="X210" s="37">
        <f t="shared" si="110"/>
        <v>0.48080674170362675</v>
      </c>
      <c r="Y210" s="37">
        <f t="shared" si="111"/>
        <v>0.2410582518191435</v>
      </c>
      <c r="Z210" s="37">
        <f t="shared" si="112"/>
        <v>0.72055523158811008</v>
      </c>
      <c r="AA210">
        <f t="shared" si="113"/>
        <v>690.47565086731174</v>
      </c>
      <c r="AB210">
        <f t="shared" si="114"/>
        <v>747.63829194677749</v>
      </c>
      <c r="AC210">
        <f t="shared" si="115"/>
        <v>6.9095729866943714</v>
      </c>
      <c r="AD210">
        <f t="shared" si="90"/>
        <v>32.784768405605632</v>
      </c>
      <c r="AE210">
        <f t="shared" si="116"/>
        <v>57.215231594394368</v>
      </c>
      <c r="AF210">
        <f t="shared" si="117"/>
        <v>1.0389540202988629E-2</v>
      </c>
      <c r="AG210">
        <f t="shared" si="118"/>
        <v>57.225621134597354</v>
      </c>
      <c r="AH210">
        <f t="shared" si="91"/>
        <v>347.86482023748601</v>
      </c>
    </row>
    <row r="211" spans="4:34" x14ac:dyDescent="0.35">
      <c r="D211" s="36">
        <f t="shared" si="119"/>
        <v>44406</v>
      </c>
      <c r="E211" s="37">
        <f t="shared" si="92"/>
        <v>0.5</v>
      </c>
      <c r="F211" s="33">
        <f t="shared" si="93"/>
        <v>2459424.9166666665</v>
      </c>
      <c r="G211" s="38">
        <f t="shared" si="94"/>
        <v>0.21574036048368272</v>
      </c>
      <c r="I211">
        <f t="shared" si="95"/>
        <v>127.28553492639912</v>
      </c>
      <c r="J211">
        <f t="shared" si="96"/>
        <v>8123.9771894810247</v>
      </c>
      <c r="K211">
        <f t="shared" si="97"/>
        <v>1.6699559025353819E-2</v>
      </c>
      <c r="L211">
        <f t="shared" si="98"/>
        <v>-0.76306370467976292</v>
      </c>
      <c r="M211">
        <f t="shared" si="99"/>
        <v>126.52247122171936</v>
      </c>
      <c r="N211">
        <f t="shared" si="100"/>
        <v>8123.2141257763451</v>
      </c>
      <c r="O211">
        <f t="shared" si="101"/>
        <v>1.015304562182781</v>
      </c>
      <c r="P211">
        <f t="shared" si="102"/>
        <v>126.51235654439984</v>
      </c>
      <c r="Q211">
        <f t="shared" si="103"/>
        <v>23.436485584935586</v>
      </c>
      <c r="R211">
        <f t="shared" si="104"/>
        <v>23.43745414780884</v>
      </c>
      <c r="S211">
        <f t="shared" si="105"/>
        <v>128.89886105044255</v>
      </c>
      <c r="T211">
        <f t="shared" si="106"/>
        <v>18.643647459028891</v>
      </c>
      <c r="U211">
        <f t="shared" si="107"/>
        <v>4.3027592362243426E-2</v>
      </c>
      <c r="V211">
        <f t="shared" si="108"/>
        <v>-6.4921533589387446</v>
      </c>
      <c r="W211">
        <f t="shared" si="109"/>
        <v>86.370063443196273</v>
      </c>
      <c r="X211" s="37">
        <f t="shared" si="110"/>
        <v>0.4807862176103741</v>
      </c>
      <c r="Y211" s="37">
        <f t="shared" si="111"/>
        <v>0.24086937471260669</v>
      </c>
      <c r="Z211" s="37">
        <f t="shared" si="112"/>
        <v>0.72070306050814159</v>
      </c>
      <c r="AA211">
        <f t="shared" si="113"/>
        <v>690.96050754557018</v>
      </c>
      <c r="AB211">
        <f t="shared" si="114"/>
        <v>747.66784664106126</v>
      </c>
      <c r="AC211">
        <f t="shared" si="115"/>
        <v>6.916961660265315</v>
      </c>
      <c r="AD211">
        <f t="shared" si="90"/>
        <v>32.555703398348179</v>
      </c>
      <c r="AE211">
        <f t="shared" si="116"/>
        <v>57.444296601651821</v>
      </c>
      <c r="AF211">
        <f t="shared" si="117"/>
        <v>1.0298620768737539E-2</v>
      </c>
      <c r="AG211">
        <f t="shared" si="118"/>
        <v>57.454595222420558</v>
      </c>
      <c r="AH211">
        <f t="shared" si="91"/>
        <v>347.75716468506232</v>
      </c>
    </row>
    <row r="212" spans="4:34" x14ac:dyDescent="0.35">
      <c r="D212" s="36">
        <f t="shared" si="119"/>
        <v>44407</v>
      </c>
      <c r="E212" s="37">
        <f t="shared" si="92"/>
        <v>0.5</v>
      </c>
      <c r="F212" s="33">
        <f t="shared" si="93"/>
        <v>2459425.9166666665</v>
      </c>
      <c r="G212" s="38">
        <f t="shared" si="94"/>
        <v>0.21576773899155405</v>
      </c>
      <c r="I212">
        <f t="shared" si="95"/>
        <v>128.27118229014559</v>
      </c>
      <c r="J212">
        <f t="shared" si="96"/>
        <v>8124.9627897609344</v>
      </c>
      <c r="K212">
        <f t="shared" si="97"/>
        <v>1.6699557872946646E-2</v>
      </c>
      <c r="L212">
        <f t="shared" si="98"/>
        <v>-0.79257662402684237</v>
      </c>
      <c r="M212">
        <f t="shared" si="99"/>
        <v>127.47860566611875</v>
      </c>
      <c r="N212">
        <f t="shared" si="100"/>
        <v>8124.1702131369075</v>
      </c>
      <c r="O212">
        <f t="shared" si="101"/>
        <v>1.0151891166289164</v>
      </c>
      <c r="P212">
        <f t="shared" si="102"/>
        <v>127.4684926621253</v>
      </c>
      <c r="Q212">
        <f t="shared" si="103"/>
        <v>23.436485228900896</v>
      </c>
      <c r="R212">
        <f t="shared" si="104"/>
        <v>23.437455981479737</v>
      </c>
      <c r="S212">
        <f t="shared" si="105"/>
        <v>129.87459183530873</v>
      </c>
      <c r="T212">
        <f t="shared" si="106"/>
        <v>18.402330056589072</v>
      </c>
      <c r="U212">
        <f t="shared" si="107"/>
        <v>4.3027599286419436E-2</v>
      </c>
      <c r="V212">
        <f t="shared" si="108"/>
        <v>-6.4524744704995687</v>
      </c>
      <c r="W212">
        <f t="shared" si="109"/>
        <v>86.431816756088864</v>
      </c>
      <c r="X212" s="37">
        <f t="shared" si="110"/>
        <v>0.48075866282673585</v>
      </c>
      <c r="Y212" s="37">
        <f t="shared" si="111"/>
        <v>0.24067028294871126</v>
      </c>
      <c r="Z212" s="37">
        <f t="shared" si="112"/>
        <v>0.72084704270476052</v>
      </c>
      <c r="AA212">
        <f t="shared" si="113"/>
        <v>691.45453404871091</v>
      </c>
      <c r="AB212">
        <f t="shared" si="114"/>
        <v>747.70752552950034</v>
      </c>
      <c r="AC212">
        <f t="shared" si="115"/>
        <v>6.9268813823750861</v>
      </c>
      <c r="AD212">
        <f t="shared" si="90"/>
        <v>32.322288048690375</v>
      </c>
      <c r="AE212">
        <f t="shared" si="116"/>
        <v>57.677711951309625</v>
      </c>
      <c r="AF212">
        <f t="shared" si="117"/>
        <v>1.0206448383430086E-2</v>
      </c>
      <c r="AG212">
        <f t="shared" si="118"/>
        <v>57.687918399693054</v>
      </c>
      <c r="AH212">
        <f t="shared" si="91"/>
        <v>347.64164156508735</v>
      </c>
    </row>
    <row r="213" spans="4:34" x14ac:dyDescent="0.35">
      <c r="D213" s="36">
        <f t="shared" si="119"/>
        <v>44408</v>
      </c>
      <c r="E213" s="37">
        <f t="shared" si="92"/>
        <v>0.5</v>
      </c>
      <c r="F213" s="33">
        <f t="shared" si="93"/>
        <v>2459426.9166666665</v>
      </c>
      <c r="G213" s="38">
        <f t="shared" si="94"/>
        <v>0.21579511749942537</v>
      </c>
      <c r="I213">
        <f t="shared" si="95"/>
        <v>129.25682965389296</v>
      </c>
      <c r="J213">
        <f t="shared" si="96"/>
        <v>8125.9483900408441</v>
      </c>
      <c r="K213">
        <f t="shared" si="97"/>
        <v>1.6699556720539278E-2</v>
      </c>
      <c r="L213">
        <f t="shared" si="98"/>
        <v>-0.82186791990468389</v>
      </c>
      <c r="M213">
        <f t="shared" si="99"/>
        <v>128.43496173398827</v>
      </c>
      <c r="N213">
        <f t="shared" si="100"/>
        <v>8125.1265221209396</v>
      </c>
      <c r="O213">
        <f t="shared" si="101"/>
        <v>1.0150692967505912</v>
      </c>
      <c r="P213">
        <f t="shared" si="102"/>
        <v>128.42485040709892</v>
      </c>
      <c r="Q213">
        <f t="shared" si="103"/>
        <v>23.436484872866206</v>
      </c>
      <c r="R213">
        <f t="shared" si="104"/>
        <v>23.437457814321441</v>
      </c>
      <c r="S213">
        <f t="shared" si="105"/>
        <v>130.84778920703653</v>
      </c>
      <c r="T213">
        <f t="shared" si="106"/>
        <v>18.155991728075946</v>
      </c>
      <c r="U213">
        <f t="shared" si="107"/>
        <v>4.3027606207464916E-2</v>
      </c>
      <c r="V213">
        <f t="shared" si="108"/>
        <v>-6.4026561036822569</v>
      </c>
      <c r="W213">
        <f t="shared" si="109"/>
        <v>86.494688935981387</v>
      </c>
      <c r="X213" s="37">
        <f t="shared" si="110"/>
        <v>0.48072406673866824</v>
      </c>
      <c r="Y213" s="37">
        <f t="shared" si="111"/>
        <v>0.24046104191649775</v>
      </c>
      <c r="Z213" s="37">
        <f t="shared" si="112"/>
        <v>0.72098709156083884</v>
      </c>
      <c r="AA213">
        <f t="shared" si="113"/>
        <v>691.95751148785109</v>
      </c>
      <c r="AB213">
        <f t="shared" si="114"/>
        <v>747.75734389631771</v>
      </c>
      <c r="AC213">
        <f t="shared" si="115"/>
        <v>6.9393359740794267</v>
      </c>
      <c r="AD213">
        <f t="shared" si="90"/>
        <v>32.084622601531763</v>
      </c>
      <c r="AE213">
        <f t="shared" si="116"/>
        <v>57.915377398468237</v>
      </c>
      <c r="AF213">
        <f t="shared" si="117"/>
        <v>1.011308216915496E-2</v>
      </c>
      <c r="AG213">
        <f t="shared" si="118"/>
        <v>57.925490480637393</v>
      </c>
      <c r="AH213">
        <f t="shared" si="91"/>
        <v>347.5180588540095</v>
      </c>
    </row>
    <row r="214" spans="4:34" x14ac:dyDescent="0.35">
      <c r="D214" s="36">
        <f t="shared" si="119"/>
        <v>44409</v>
      </c>
      <c r="E214" s="37">
        <f t="shared" si="92"/>
        <v>0.5</v>
      </c>
      <c r="F214" s="33">
        <f t="shared" si="93"/>
        <v>2459427.9166666665</v>
      </c>
      <c r="G214" s="38">
        <f t="shared" si="94"/>
        <v>0.21582249600729669</v>
      </c>
      <c r="I214">
        <f t="shared" si="95"/>
        <v>130.24247701764034</v>
      </c>
      <c r="J214">
        <f t="shared" si="96"/>
        <v>8126.9339903207519</v>
      </c>
      <c r="K214">
        <f t="shared" si="97"/>
        <v>1.6699555568131724E-2</v>
      </c>
      <c r="L214">
        <f t="shared" si="98"/>
        <v>-0.85092930123096888</v>
      </c>
      <c r="M214">
        <f t="shared" si="99"/>
        <v>129.39154771640938</v>
      </c>
      <c r="N214">
        <f t="shared" si="100"/>
        <v>8126.0830610195208</v>
      </c>
      <c r="O214">
        <f t="shared" si="101"/>
        <v>1.0149451348983523</v>
      </c>
      <c r="P214">
        <f t="shared" si="102"/>
        <v>129.38143807040072</v>
      </c>
      <c r="Q214">
        <f t="shared" si="103"/>
        <v>23.436484516831516</v>
      </c>
      <c r="R214">
        <f t="shared" si="104"/>
        <v>23.43745964633208</v>
      </c>
      <c r="S214">
        <f t="shared" si="105"/>
        <v>131.81845215152057</v>
      </c>
      <c r="T214">
        <f t="shared" si="106"/>
        <v>17.904711899366486</v>
      </c>
      <c r="U214">
        <f t="shared" si="107"/>
        <v>4.3027613125372767E-2</v>
      </c>
      <c r="V214">
        <f t="shared" si="108"/>
        <v>-6.3426960987379752</v>
      </c>
      <c r="W214">
        <f t="shared" si="109"/>
        <v>86.55865275674212</v>
      </c>
      <c r="X214" s="37">
        <f t="shared" si="110"/>
        <v>0.48068242784634585</v>
      </c>
      <c r="Y214" s="37">
        <f t="shared" si="111"/>
        <v>0.2402417257442844</v>
      </c>
      <c r="Z214" s="37">
        <f t="shared" si="112"/>
        <v>0.72112312994840722</v>
      </c>
      <c r="AA214">
        <f t="shared" si="113"/>
        <v>692.46922205393696</v>
      </c>
      <c r="AB214">
        <f t="shared" si="114"/>
        <v>747.81730390126199</v>
      </c>
      <c r="AC214">
        <f t="shared" si="115"/>
        <v>6.9543259753154985</v>
      </c>
      <c r="AD214">
        <f t="shared" si="90"/>
        <v>31.842809249191934</v>
      </c>
      <c r="AE214">
        <f t="shared" si="116"/>
        <v>58.15719075080807</v>
      </c>
      <c r="AF214">
        <f t="shared" si="117"/>
        <v>1.0018581021233146E-2</v>
      </c>
      <c r="AG214">
        <f t="shared" si="118"/>
        <v>58.167209331829305</v>
      </c>
      <c r="AH214">
        <f t="shared" si="91"/>
        <v>347.38621984987373</v>
      </c>
    </row>
    <row r="215" spans="4:34" x14ac:dyDescent="0.35">
      <c r="D215" s="36">
        <f t="shared" si="119"/>
        <v>44410</v>
      </c>
      <c r="E215" s="37">
        <f t="shared" si="92"/>
        <v>0.5</v>
      </c>
      <c r="F215" s="33">
        <f t="shared" si="93"/>
        <v>2459428.9166666665</v>
      </c>
      <c r="G215" s="38">
        <f t="shared" si="94"/>
        <v>0.21584987451516802</v>
      </c>
      <c r="I215">
        <f t="shared" si="95"/>
        <v>131.22812438138772</v>
      </c>
      <c r="J215">
        <f t="shared" si="96"/>
        <v>8127.9195906006607</v>
      </c>
      <c r="K215">
        <f t="shared" si="97"/>
        <v>1.6699554415723978E-2</v>
      </c>
      <c r="L215">
        <f t="shared" si="98"/>
        <v>-0.87975253022758082</v>
      </c>
      <c r="M215">
        <f t="shared" si="99"/>
        <v>130.34837185116012</v>
      </c>
      <c r="N215">
        <f t="shared" si="100"/>
        <v>8127.0398380704328</v>
      </c>
      <c r="O215">
        <f t="shared" si="101"/>
        <v>1.0148166646196164</v>
      </c>
      <c r="P215">
        <f t="shared" si="102"/>
        <v>130.33826388980734</v>
      </c>
      <c r="Q215">
        <f t="shared" si="103"/>
        <v>23.436484160796827</v>
      </c>
      <c r="R215">
        <f t="shared" si="104"/>
        <v>23.437461477509785</v>
      </c>
      <c r="S215">
        <f t="shared" si="105"/>
        <v>132.78658281548317</v>
      </c>
      <c r="T215">
        <f t="shared" si="106"/>
        <v>17.648570786442885</v>
      </c>
      <c r="U215">
        <f t="shared" si="107"/>
        <v>4.3027620040135973E-2</v>
      </c>
      <c r="V215">
        <f t="shared" si="108"/>
        <v>-6.272605245972608</v>
      </c>
      <c r="W215">
        <f t="shared" si="109"/>
        <v>86.623681157308056</v>
      </c>
      <c r="X215" s="37">
        <f t="shared" si="110"/>
        <v>0.48063375364303657</v>
      </c>
      <c r="Y215" s="37">
        <f t="shared" si="111"/>
        <v>0.24001241709495863</v>
      </c>
      <c r="Z215" s="37">
        <f t="shared" si="112"/>
        <v>0.72125509019111445</v>
      </c>
      <c r="AA215">
        <f t="shared" si="113"/>
        <v>692.98944925846445</v>
      </c>
      <c r="AB215">
        <f t="shared" si="114"/>
        <v>747.88739475402735</v>
      </c>
      <c r="AC215">
        <f t="shared" si="115"/>
        <v>6.9718486885068387</v>
      </c>
      <c r="AD215">
        <f t="shared" si="90"/>
        <v>31.596952131470776</v>
      </c>
      <c r="AE215">
        <f t="shared" si="116"/>
        <v>58.403047868529228</v>
      </c>
      <c r="AF215">
        <f t="shared" si="117"/>
        <v>9.9230035652118596E-3</v>
      </c>
      <c r="AG215">
        <f t="shared" si="118"/>
        <v>58.412970872094441</v>
      </c>
      <c r="AH215">
        <f t="shared" si="91"/>
        <v>347.24592294924798</v>
      </c>
    </row>
    <row r="216" spans="4:34" x14ac:dyDescent="0.35">
      <c r="D216" s="36">
        <f t="shared" si="119"/>
        <v>44411</v>
      </c>
      <c r="E216" s="37">
        <f t="shared" si="92"/>
        <v>0.5</v>
      </c>
      <c r="F216" s="33">
        <f t="shared" si="93"/>
        <v>2459429.9166666665</v>
      </c>
      <c r="G216" s="38">
        <f t="shared" si="94"/>
        <v>0.21587725302303934</v>
      </c>
      <c r="I216">
        <f t="shared" si="95"/>
        <v>132.213771745136</v>
      </c>
      <c r="J216">
        <f t="shared" si="96"/>
        <v>8128.9051908805695</v>
      </c>
      <c r="K216">
        <f t="shared" si="97"/>
        <v>1.6699553263316045E-2</v>
      </c>
      <c r="L216">
        <f t="shared" si="98"/>
        <v>-0.90832942443984332</v>
      </c>
      <c r="M216">
        <f t="shared" si="99"/>
        <v>131.30544232069616</v>
      </c>
      <c r="N216">
        <f t="shared" si="100"/>
        <v>8127.9968614561294</v>
      </c>
      <c r="O216">
        <f t="shared" si="101"/>
        <v>1.014683920652244</v>
      </c>
      <c r="P216">
        <f t="shared" si="102"/>
        <v>131.29533604777296</v>
      </c>
      <c r="Q216">
        <f t="shared" si="103"/>
        <v>23.436483804762137</v>
      </c>
      <c r="R216">
        <f t="shared" si="104"/>
        <v>23.437463307852685</v>
      </c>
      <c r="S216">
        <f t="shared" si="105"/>
        <v>133.75218646278316</v>
      </c>
      <c r="T216">
        <f t="shared" si="106"/>
        <v>17.387649346210271</v>
      </c>
      <c r="U216">
        <f t="shared" si="107"/>
        <v>4.3027626951747444E-2</v>
      </c>
      <c r="V216">
        <f t="shared" si="108"/>
        <v>-6.1924070925214485</v>
      </c>
      <c r="W216">
        <f t="shared" si="109"/>
        <v>86.689747269975882</v>
      </c>
      <c r="X216" s="37">
        <f t="shared" si="110"/>
        <v>0.48057806048091767</v>
      </c>
      <c r="Y216" s="37">
        <f t="shared" si="111"/>
        <v>0.23977320695320689</v>
      </c>
      <c r="Z216" s="37">
        <f t="shared" si="112"/>
        <v>0.72138291400862853</v>
      </c>
      <c r="AA216">
        <f t="shared" si="113"/>
        <v>693.51797815980706</v>
      </c>
      <c r="AB216">
        <f t="shared" si="114"/>
        <v>747.96759290747855</v>
      </c>
      <c r="AC216">
        <f t="shared" si="115"/>
        <v>6.9918982268696368</v>
      </c>
      <c r="AD216">
        <f t="shared" si="90"/>
        <v>31.347157337670957</v>
      </c>
      <c r="AE216">
        <f t="shared" si="116"/>
        <v>58.652842662329043</v>
      </c>
      <c r="AF216">
        <f t="shared" si="117"/>
        <v>9.8264081179579594E-3</v>
      </c>
      <c r="AG216">
        <f t="shared" si="118"/>
        <v>58.662669070447002</v>
      </c>
      <c r="AH216">
        <f t="shared" si="91"/>
        <v>347.09696141273992</v>
      </c>
    </row>
    <row r="217" spans="4:34" x14ac:dyDescent="0.35">
      <c r="D217" s="36">
        <f t="shared" si="119"/>
        <v>44412</v>
      </c>
      <c r="E217" s="37">
        <f t="shared" si="92"/>
        <v>0.5</v>
      </c>
      <c r="F217" s="33">
        <f t="shared" si="93"/>
        <v>2459430.9166666665</v>
      </c>
      <c r="G217" s="38">
        <f t="shared" si="94"/>
        <v>0.21590463153091066</v>
      </c>
      <c r="I217">
        <f t="shared" si="95"/>
        <v>133.19941910888519</v>
      </c>
      <c r="J217">
        <f t="shared" si="96"/>
        <v>8129.8907911604765</v>
      </c>
      <c r="K217">
        <f t="shared" si="97"/>
        <v>1.6699552110907918E-2</v>
      </c>
      <c r="L217">
        <f t="shared" si="98"/>
        <v>-0.93665185875484824</v>
      </c>
      <c r="M217">
        <f t="shared" si="99"/>
        <v>132.26276725013034</v>
      </c>
      <c r="N217">
        <f t="shared" si="100"/>
        <v>8128.9541393017216</v>
      </c>
      <c r="O217">
        <f t="shared" si="101"/>
        <v>1.014546938917849</v>
      </c>
      <c r="P217">
        <f t="shared" si="102"/>
        <v>132.25266266940901</v>
      </c>
      <c r="Q217">
        <f t="shared" si="103"/>
        <v>23.436483448727447</v>
      </c>
      <c r="R217">
        <f t="shared" si="104"/>
        <v>23.43746513735892</v>
      </c>
      <c r="S217">
        <f t="shared" si="105"/>
        <v>134.71527142743304</v>
      </c>
      <c r="T217">
        <f t="shared" si="106"/>
        <v>17.122029229041917</v>
      </c>
      <c r="U217">
        <f t="shared" si="107"/>
        <v>4.3027633860200171E-2</v>
      </c>
      <c r="V217">
        <f t="shared" si="108"/>
        <v>-6.1021377315694965</v>
      </c>
      <c r="W217">
        <f t="shared" si="109"/>
        <v>86.756824446878809</v>
      </c>
      <c r="X217" s="37">
        <f t="shared" si="110"/>
        <v>0.48051537342470108</v>
      </c>
      <c r="Y217" s="37">
        <f t="shared" si="111"/>
        <v>0.23952419440559328</v>
      </c>
      <c r="Z217" s="37">
        <f t="shared" si="112"/>
        <v>0.7215065524438089</v>
      </c>
      <c r="AA217">
        <f t="shared" si="113"/>
        <v>694.05459557503048</v>
      </c>
      <c r="AB217">
        <f t="shared" si="114"/>
        <v>748.05786226843043</v>
      </c>
      <c r="AC217">
        <f t="shared" si="115"/>
        <v>7.0144655671076066</v>
      </c>
      <c r="AD217">
        <f t="shared" si="90"/>
        <v>31.09353291070509</v>
      </c>
      <c r="AE217">
        <f t="shared" si="116"/>
        <v>58.906467089294907</v>
      </c>
      <c r="AF217">
        <f t="shared" si="117"/>
        <v>9.7288526528724953E-3</v>
      </c>
      <c r="AG217">
        <f t="shared" si="118"/>
        <v>58.916195941947777</v>
      </c>
      <c r="AH217">
        <f t="shared" si="91"/>
        <v>346.93912311892097</v>
      </c>
    </row>
    <row r="218" spans="4:34" x14ac:dyDescent="0.35">
      <c r="D218" s="36">
        <f t="shared" si="119"/>
        <v>44413</v>
      </c>
      <c r="E218" s="37">
        <f t="shared" si="92"/>
        <v>0.5</v>
      </c>
      <c r="F218" s="33">
        <f t="shared" si="93"/>
        <v>2459431.9166666665</v>
      </c>
      <c r="G218" s="38">
        <f t="shared" si="94"/>
        <v>0.21593201003878196</v>
      </c>
      <c r="I218">
        <f t="shared" si="95"/>
        <v>134.18506647263348</v>
      </c>
      <c r="J218">
        <f t="shared" si="96"/>
        <v>8130.8763914403835</v>
      </c>
      <c r="K218">
        <f t="shared" si="97"/>
        <v>1.6699550958499603E-2</v>
      </c>
      <c r="L218">
        <f t="shared" si="98"/>
        <v>-0.96471176741868314</v>
      </c>
      <c r="M218">
        <f t="shared" si="99"/>
        <v>133.22035470521479</v>
      </c>
      <c r="N218">
        <f t="shared" si="100"/>
        <v>8129.911679672965</v>
      </c>
      <c r="O218">
        <f t="shared" si="101"/>
        <v>1.0144057565148585</v>
      </c>
      <c r="P218">
        <f t="shared" si="102"/>
        <v>133.21025182046614</v>
      </c>
      <c r="Q218">
        <f t="shared" si="103"/>
        <v>23.436483092692761</v>
      </c>
      <c r="R218">
        <f t="shared" si="104"/>
        <v>23.437466966026619</v>
      </c>
      <c r="S218">
        <f t="shared" si="105"/>
        <v>135.67584906360887</v>
      </c>
      <c r="T218">
        <f t="shared" si="106"/>
        <v>16.851792733103959</v>
      </c>
      <c r="U218">
        <f t="shared" si="107"/>
        <v>4.3027640765487062E-2</v>
      </c>
      <c r="V218">
        <f t="shared" si="108"/>
        <v>-6.0018455753100923</v>
      </c>
      <c r="W218">
        <f t="shared" si="109"/>
        <v>86.824886284641707</v>
      </c>
      <c r="X218" s="37">
        <f t="shared" si="110"/>
        <v>0.48044572609396535</v>
      </c>
      <c r="Y218" s="37">
        <f t="shared" si="111"/>
        <v>0.23926548641440507</v>
      </c>
      <c r="Z218" s="37">
        <f t="shared" si="112"/>
        <v>0.72162596577352567</v>
      </c>
      <c r="AA218">
        <f t="shared" si="113"/>
        <v>694.59909027713366</v>
      </c>
      <c r="AB218">
        <f t="shared" si="114"/>
        <v>748.15815442468988</v>
      </c>
      <c r="AC218">
        <f t="shared" si="115"/>
        <v>7.0395386061724707</v>
      </c>
      <c r="AD218">
        <f t="shared" si="90"/>
        <v>30.836188853412086</v>
      </c>
      <c r="AE218">
        <f t="shared" si="116"/>
        <v>59.163811146587918</v>
      </c>
      <c r="AF218">
        <f t="shared" si="117"/>
        <v>9.6303947692349089E-3</v>
      </c>
      <c r="AG218">
        <f t="shared" si="118"/>
        <v>59.17344154135715</v>
      </c>
      <c r="AH218">
        <f t="shared" si="91"/>
        <v>346.77219030650997</v>
      </c>
    </row>
    <row r="219" spans="4:34" x14ac:dyDescent="0.35">
      <c r="D219" s="36">
        <f t="shared" si="119"/>
        <v>44414</v>
      </c>
      <c r="E219" s="37">
        <f t="shared" si="92"/>
        <v>0.5</v>
      </c>
      <c r="F219" s="33">
        <f t="shared" si="93"/>
        <v>2459432.9166666665</v>
      </c>
      <c r="G219" s="38">
        <f t="shared" si="94"/>
        <v>0.21595938854665328</v>
      </c>
      <c r="I219">
        <f t="shared" si="95"/>
        <v>135.17071383638267</v>
      </c>
      <c r="J219">
        <f t="shared" si="96"/>
        <v>8131.8619917202914</v>
      </c>
      <c r="K219">
        <f t="shared" si="97"/>
        <v>1.6699549806091098E-2</v>
      </c>
      <c r="L219">
        <f t="shared" si="98"/>
        <v>-0.99250114605202988</v>
      </c>
      <c r="M219">
        <f t="shared" si="99"/>
        <v>134.17821269033064</v>
      </c>
      <c r="N219">
        <f t="shared" si="100"/>
        <v>8130.8694905742395</v>
      </c>
      <c r="O219">
        <f t="shared" si="101"/>
        <v>1.0142604117113103</v>
      </c>
      <c r="P219">
        <f t="shared" si="102"/>
        <v>134.16811150532408</v>
      </c>
      <c r="Q219">
        <f t="shared" si="103"/>
        <v>23.436482736658071</v>
      </c>
      <c r="R219">
        <f t="shared" si="104"/>
        <v>23.43746879385391</v>
      </c>
      <c r="S219">
        <f t="shared" si="105"/>
        <v>136.63393369293345</v>
      </c>
      <c r="T219">
        <f t="shared" si="106"/>
        <v>16.577022760503713</v>
      </c>
      <c r="U219">
        <f t="shared" si="107"/>
        <v>4.3027647667601067E-2</v>
      </c>
      <c r="V219">
        <f t="shared" si="108"/>
        <v>-5.8915911129673502</v>
      </c>
      <c r="W219">
        <f t="shared" si="109"/>
        <v>86.893906647215218</v>
      </c>
      <c r="X219" s="37">
        <f t="shared" si="110"/>
        <v>0.48036916049511624</v>
      </c>
      <c r="Y219" s="37">
        <f t="shared" si="111"/>
        <v>0.2389971975861851</v>
      </c>
      <c r="Z219" s="37">
        <f t="shared" si="112"/>
        <v>0.72174112340404739</v>
      </c>
      <c r="AA219">
        <f t="shared" si="113"/>
        <v>695.15125317772174</v>
      </c>
      <c r="AB219">
        <f t="shared" si="114"/>
        <v>748.26840888703259</v>
      </c>
      <c r="AC219">
        <f t="shared" si="115"/>
        <v>7.0671022217581481</v>
      </c>
      <c r="AD219">
        <f t="shared" si="90"/>
        <v>30.575237137207186</v>
      </c>
      <c r="AE219">
        <f t="shared" si="116"/>
        <v>59.424762862792818</v>
      </c>
      <c r="AF219">
        <f t="shared" si="117"/>
        <v>9.5310916656724028E-3</v>
      </c>
      <c r="AG219">
        <f t="shared" si="118"/>
        <v>59.434293954458489</v>
      </c>
      <c r="AH219">
        <f t="shared" si="91"/>
        <v>346.59593930473022</v>
      </c>
    </row>
    <row r="220" spans="4:34" x14ac:dyDescent="0.35">
      <c r="D220" s="36">
        <f t="shared" si="119"/>
        <v>44415</v>
      </c>
      <c r="E220" s="37">
        <f t="shared" si="92"/>
        <v>0.5</v>
      </c>
      <c r="F220" s="33">
        <f t="shared" si="93"/>
        <v>2459433.9166666665</v>
      </c>
      <c r="G220" s="38">
        <f t="shared" si="94"/>
        <v>0.2159867670545246</v>
      </c>
      <c r="I220">
        <f t="shared" si="95"/>
        <v>136.15636120013278</v>
      </c>
      <c r="J220">
        <f t="shared" si="96"/>
        <v>8132.8475920001974</v>
      </c>
      <c r="K220">
        <f t="shared" si="97"/>
        <v>1.6699548653682405E-2</v>
      </c>
      <c r="L220">
        <f t="shared" si="98"/>
        <v>-1.0200120536641226</v>
      </c>
      <c r="M220">
        <f t="shared" si="99"/>
        <v>135.13634914646866</v>
      </c>
      <c r="N220">
        <f t="shared" si="100"/>
        <v>8131.8275799465337</v>
      </c>
      <c r="O220">
        <f t="shared" si="101"/>
        <v>1.0141109439373888</v>
      </c>
      <c r="P220">
        <f t="shared" si="102"/>
        <v>135.12624966497214</v>
      </c>
      <c r="Q220">
        <f t="shared" si="103"/>
        <v>23.436482380623385</v>
      </c>
      <c r="R220">
        <f t="shared" si="104"/>
        <v>23.437470620838941</v>
      </c>
      <c r="S220">
        <f t="shared" si="105"/>
        <v>137.58954254928486</v>
      </c>
      <c r="T220">
        <f t="shared" si="106"/>
        <v>16.297802775304678</v>
      </c>
      <c r="U220">
        <f t="shared" si="107"/>
        <v>4.3027654566535192E-2</v>
      </c>
      <c r="V220">
        <f t="shared" si="108"/>
        <v>-5.7714466552301511</v>
      </c>
      <c r="W220">
        <f t="shared" si="109"/>
        <v>86.963859686894594</v>
      </c>
      <c r="X220" s="37">
        <f t="shared" si="110"/>
        <v>0.48028572684390985</v>
      </c>
      <c r="Y220" s="37">
        <f t="shared" si="111"/>
        <v>0.23871944993586933</v>
      </c>
      <c r="Z220" s="37">
        <f t="shared" si="112"/>
        <v>0.72185200375195047</v>
      </c>
      <c r="AA220">
        <f t="shared" si="113"/>
        <v>695.71087749515675</v>
      </c>
      <c r="AB220">
        <f t="shared" si="114"/>
        <v>748.38855334476978</v>
      </c>
      <c r="AC220">
        <f t="shared" si="115"/>
        <v>7.0971383361924438</v>
      </c>
      <c r="AD220">
        <f t="shared" si="90"/>
        <v>30.310791713199386</v>
      </c>
      <c r="AE220">
        <f t="shared" si="116"/>
        <v>59.689208286800614</v>
      </c>
      <c r="AF220">
        <f t="shared" si="117"/>
        <v>9.4310001177418442E-3</v>
      </c>
      <c r="AG220">
        <f t="shared" si="118"/>
        <v>59.698639286918358</v>
      </c>
      <c r="AH220">
        <f t="shared" si="91"/>
        <v>346.41014025181016</v>
      </c>
    </row>
    <row r="221" spans="4:34" x14ac:dyDescent="0.35">
      <c r="D221" s="36">
        <f t="shared" si="119"/>
        <v>44416</v>
      </c>
      <c r="E221" s="37">
        <f t="shared" si="92"/>
        <v>0.5</v>
      </c>
      <c r="F221" s="33">
        <f t="shared" si="93"/>
        <v>2459434.9166666665</v>
      </c>
      <c r="G221" s="38">
        <f t="shared" si="94"/>
        <v>0.21601414556239593</v>
      </c>
      <c r="I221">
        <f t="shared" si="95"/>
        <v>137.14200856388197</v>
      </c>
      <c r="J221">
        <f t="shared" si="96"/>
        <v>8133.8331922801053</v>
      </c>
      <c r="K221">
        <f t="shared" si="97"/>
        <v>1.6699547501273518E-2</v>
      </c>
      <c r="L221">
        <f t="shared" si="98"/>
        <v>-1.0472366146656633</v>
      </c>
      <c r="M221">
        <f t="shared" si="99"/>
        <v>136.09477194921632</v>
      </c>
      <c r="N221">
        <f t="shared" si="100"/>
        <v>8132.7859556654394</v>
      </c>
      <c r="O221">
        <f t="shared" si="101"/>
        <v>1.0139573937777031</v>
      </c>
      <c r="P221">
        <f t="shared" si="102"/>
        <v>136.08467417499631</v>
      </c>
      <c r="Q221">
        <f t="shared" si="103"/>
        <v>23.436482024588695</v>
      </c>
      <c r="R221">
        <f t="shared" si="104"/>
        <v>23.437472446979832</v>
      </c>
      <c r="S221">
        <f t="shared" si="105"/>
        <v>138.54269572140851</v>
      </c>
      <c r="T221">
        <f t="shared" si="106"/>
        <v>16.014216763434966</v>
      </c>
      <c r="U221">
        <f t="shared" si="107"/>
        <v>4.3027661462282325E-2</v>
      </c>
      <c r="V221">
        <f t="shared" si="108"/>
        <v>-5.6414960664616567</v>
      </c>
      <c r="W221">
        <f t="shared" si="109"/>
        <v>87.034719863537603</v>
      </c>
      <c r="X221" s="37">
        <f t="shared" si="110"/>
        <v>0.48019548337948725</v>
      </c>
      <c r="Y221" s="37">
        <f t="shared" si="111"/>
        <v>0.23843237264743836</v>
      </c>
      <c r="Z221" s="37">
        <f t="shared" si="112"/>
        <v>0.72195859411153607</v>
      </c>
      <c r="AA221">
        <f t="shared" si="113"/>
        <v>696.27775890830083</v>
      </c>
      <c r="AB221">
        <f t="shared" si="114"/>
        <v>748.51850393353834</v>
      </c>
      <c r="AC221">
        <f t="shared" si="115"/>
        <v>7.1296259833845852</v>
      </c>
      <c r="AD221">
        <f t="shared" si="90"/>
        <v>30.042968525901252</v>
      </c>
      <c r="AE221">
        <f t="shared" si="116"/>
        <v>59.957031474098748</v>
      </c>
      <c r="AF221">
        <f t="shared" si="117"/>
        <v>9.3301764595970539E-3</v>
      </c>
      <c r="AG221">
        <f t="shared" si="118"/>
        <v>59.966361650558348</v>
      </c>
      <c r="AH221">
        <f t="shared" si="91"/>
        <v>346.21455680167122</v>
      </c>
    </row>
    <row r="222" spans="4:34" x14ac:dyDescent="0.35">
      <c r="D222" s="36">
        <f t="shared" si="119"/>
        <v>44417</v>
      </c>
      <c r="E222" s="37">
        <f t="shared" si="92"/>
        <v>0.5</v>
      </c>
      <c r="F222" s="33">
        <f t="shared" si="93"/>
        <v>2459435.9166666665</v>
      </c>
      <c r="G222" s="38">
        <f t="shared" si="94"/>
        <v>0.21604152407026725</v>
      </c>
      <c r="I222">
        <f t="shared" si="95"/>
        <v>138.12765592763299</v>
      </c>
      <c r="J222">
        <f t="shared" si="96"/>
        <v>8134.8187925600123</v>
      </c>
      <c r="K222">
        <f t="shared" si="97"/>
        <v>1.6699546348864443E-2</v>
      </c>
      <c r="L222">
        <f t="shared" si="98"/>
        <v>-1.0741670208786842</v>
      </c>
      <c r="M222">
        <f t="shared" si="99"/>
        <v>137.0534889067543</v>
      </c>
      <c r="N222">
        <f t="shared" si="100"/>
        <v>8133.7446255391333</v>
      </c>
      <c r="O222">
        <f t="shared" si="101"/>
        <v>1.0137998029632973</v>
      </c>
      <c r="P222">
        <f t="shared" si="102"/>
        <v>137.04339284357582</v>
      </c>
      <c r="Q222">
        <f t="shared" si="103"/>
        <v>23.436481668554009</v>
      </c>
      <c r="R222">
        <f t="shared" si="104"/>
        <v>23.437474272274731</v>
      </c>
      <c r="S222">
        <f t="shared" si="105"/>
        <v>139.49341609359004</v>
      </c>
      <c r="T222">
        <f t="shared" si="106"/>
        <v>15.726349194512341</v>
      </c>
      <c r="U222">
        <f t="shared" si="107"/>
        <v>4.3027668354835479E-2</v>
      </c>
      <c r="V222">
        <f t="shared" si="108"/>
        <v>-5.5018344860689394</v>
      </c>
      <c r="W222">
        <f t="shared" si="109"/>
        <v>87.106461962001077</v>
      </c>
      <c r="X222" s="37">
        <f t="shared" si="110"/>
        <v>0.48009849617088118</v>
      </c>
      <c r="Y222" s="37">
        <f t="shared" si="111"/>
        <v>0.23813610183198933</v>
      </c>
      <c r="Z222" s="37">
        <f t="shared" si="112"/>
        <v>0.72206089050977307</v>
      </c>
      <c r="AA222">
        <f t="shared" si="113"/>
        <v>696.85169569600862</v>
      </c>
      <c r="AB222">
        <f t="shared" si="114"/>
        <v>748.65816551393107</v>
      </c>
      <c r="AC222">
        <f t="shared" si="115"/>
        <v>7.1645413784827667</v>
      </c>
      <c r="AD222">
        <f t="shared" si="90"/>
        <v>29.771885529660434</v>
      </c>
      <c r="AE222">
        <f t="shared" si="116"/>
        <v>60.228114470339563</v>
      </c>
      <c r="AF222">
        <f t="shared" si="117"/>
        <v>9.2286765697065024E-3</v>
      </c>
      <c r="AG222">
        <f t="shared" si="118"/>
        <v>60.237343146909268</v>
      </c>
      <c r="AH222">
        <f t="shared" si="91"/>
        <v>346.00894581892294</v>
      </c>
    </row>
    <row r="223" spans="4:34" x14ac:dyDescent="0.35">
      <c r="D223" s="36">
        <f t="shared" si="119"/>
        <v>44418</v>
      </c>
      <c r="E223" s="37">
        <f t="shared" si="92"/>
        <v>0.5</v>
      </c>
      <c r="F223" s="33">
        <f t="shared" si="93"/>
        <v>2459436.9166666665</v>
      </c>
      <c r="G223" s="38">
        <f t="shared" si="94"/>
        <v>0.21606890257813857</v>
      </c>
      <c r="I223">
        <f t="shared" si="95"/>
        <v>139.11330329138491</v>
      </c>
      <c r="J223">
        <f t="shared" si="96"/>
        <v>8135.8043928399184</v>
      </c>
      <c r="K223">
        <f t="shared" si="97"/>
        <v>1.6699545196455182E-2</v>
      </c>
      <c r="L223">
        <f t="shared" si="98"/>
        <v>-1.1007955335453872</v>
      </c>
      <c r="M223">
        <f t="shared" si="99"/>
        <v>138.01250775783953</v>
      </c>
      <c r="N223">
        <f t="shared" si="100"/>
        <v>8134.703597306373</v>
      </c>
      <c r="O223">
        <f t="shared" si="101"/>
        <v>1.013638214363398</v>
      </c>
      <c r="P223">
        <f t="shared" si="102"/>
        <v>138.00241340946613</v>
      </c>
      <c r="Q223">
        <f t="shared" si="103"/>
        <v>23.436481312519319</v>
      </c>
      <c r="R223">
        <f t="shared" si="104"/>
        <v>23.437476096721763</v>
      </c>
      <c r="S223">
        <f t="shared" si="105"/>
        <v>140.44172928461168</v>
      </c>
      <c r="T223">
        <f t="shared" si="106"/>
        <v>15.434284985610599</v>
      </c>
      <c r="U223">
        <f t="shared" si="107"/>
        <v>4.3027675244187588E-2</v>
      </c>
      <c r="V223">
        <f t="shared" si="108"/>
        <v>-5.3525680404061244</v>
      </c>
      <c r="W223">
        <f t="shared" si="109"/>
        <v>87.179061107818882</v>
      </c>
      <c r="X223" s="37">
        <f t="shared" si="110"/>
        <v>0.47999483891694872</v>
      </c>
      <c r="Y223" s="37">
        <f t="shared" si="111"/>
        <v>0.2378307802841185</v>
      </c>
      <c r="Z223" s="37">
        <f t="shared" si="112"/>
        <v>0.72215889754977902</v>
      </c>
      <c r="AA223">
        <f t="shared" si="113"/>
        <v>697.43248886255105</v>
      </c>
      <c r="AB223">
        <f t="shared" si="114"/>
        <v>748.80743195959383</v>
      </c>
      <c r="AC223">
        <f t="shared" si="115"/>
        <v>7.2018579898984569</v>
      </c>
      <c r="AD223">
        <f t="shared" si="90"/>
        <v>29.497662707950191</v>
      </c>
      <c r="AE223">
        <f t="shared" si="116"/>
        <v>60.502337292049809</v>
      </c>
      <c r="AF223">
        <f t="shared" si="117"/>
        <v>9.1265558605803359E-3</v>
      </c>
      <c r="AG223">
        <f t="shared" si="118"/>
        <v>60.511463847910392</v>
      </c>
      <c r="AH223">
        <f t="shared" si="91"/>
        <v>345.7930570623858</v>
      </c>
    </row>
    <row r="224" spans="4:34" x14ac:dyDescent="0.35">
      <c r="D224" s="36">
        <f t="shared" si="119"/>
        <v>44419</v>
      </c>
      <c r="E224" s="37">
        <f t="shared" si="92"/>
        <v>0.5</v>
      </c>
      <c r="F224" s="33">
        <f t="shared" si="93"/>
        <v>2459437.9166666665</v>
      </c>
      <c r="G224" s="38">
        <f t="shared" si="94"/>
        <v>0.21609628108600989</v>
      </c>
      <c r="I224">
        <f t="shared" si="95"/>
        <v>140.09895065513683</v>
      </c>
      <c r="J224">
        <f t="shared" si="96"/>
        <v>8136.7899931198253</v>
      </c>
      <c r="K224">
        <f t="shared" si="97"/>
        <v>1.6699544044045726E-2</v>
      </c>
      <c r="L224">
        <f t="shared" si="98"/>
        <v>-1.1271144853341541</v>
      </c>
      <c r="M224">
        <f t="shared" si="99"/>
        <v>138.97183616980269</v>
      </c>
      <c r="N224">
        <f t="shared" si="100"/>
        <v>8135.6628786344909</v>
      </c>
      <c r="O224">
        <f t="shared" si="101"/>
        <v>1.0134726719768923</v>
      </c>
      <c r="P224">
        <f t="shared" si="102"/>
        <v>138.96174353999649</v>
      </c>
      <c r="Q224">
        <f t="shared" si="103"/>
        <v>23.436480956484633</v>
      </c>
      <c r="R224">
        <f t="shared" si="104"/>
        <v>23.437477920319083</v>
      </c>
      <c r="S224">
        <f t="shared" si="105"/>
        <v>141.38766358525575</v>
      </c>
      <c r="T224">
        <f t="shared" si="106"/>
        <v>15.138109466970496</v>
      </c>
      <c r="U224">
        <f t="shared" si="107"/>
        <v>4.3027682130331646E-2</v>
      </c>
      <c r="V224">
        <f t="shared" si="108"/>
        <v>-5.1938135465962496</v>
      </c>
      <c r="W224">
        <f t="shared" si="109"/>
        <v>87.252492781152682</v>
      </c>
      <c r="X224" s="37">
        <f t="shared" si="110"/>
        <v>0.4798845927406919</v>
      </c>
      <c r="Y224" s="37">
        <f t="shared" si="111"/>
        <v>0.23751655723748999</v>
      </c>
      <c r="Z224" s="37">
        <f t="shared" si="112"/>
        <v>0.7222526282438938</v>
      </c>
      <c r="AA224">
        <f t="shared" si="113"/>
        <v>698.01994224922146</v>
      </c>
      <c r="AB224">
        <f t="shared" si="114"/>
        <v>748.96618645340368</v>
      </c>
      <c r="AC224">
        <f t="shared" si="115"/>
        <v>7.2415466133509199</v>
      </c>
      <c r="AD224">
        <f t="shared" si="90"/>
        <v>29.220422095639869</v>
      </c>
      <c r="AE224">
        <f t="shared" si="116"/>
        <v>60.779577904360131</v>
      </c>
      <c r="AF224">
        <f t="shared" si="117"/>
        <v>9.0238692724520595E-3</v>
      </c>
      <c r="AG224">
        <f t="shared" si="118"/>
        <v>60.788601773632585</v>
      </c>
      <c r="AH224">
        <f t="shared" si="91"/>
        <v>345.5666328574622</v>
      </c>
    </row>
    <row r="225" spans="4:34" x14ac:dyDescent="0.35">
      <c r="D225" s="36">
        <f t="shared" si="119"/>
        <v>44420</v>
      </c>
      <c r="E225" s="37">
        <f t="shared" si="92"/>
        <v>0.5</v>
      </c>
      <c r="F225" s="33">
        <f t="shared" si="93"/>
        <v>2459438.9166666665</v>
      </c>
      <c r="G225" s="38">
        <f t="shared" si="94"/>
        <v>0.21612365959388122</v>
      </c>
      <c r="I225">
        <f t="shared" si="95"/>
        <v>141.08459801888876</v>
      </c>
      <c r="J225">
        <f t="shared" si="96"/>
        <v>8137.7755933997305</v>
      </c>
      <c r="K225">
        <f t="shared" si="97"/>
        <v>1.6699542891636082E-2</v>
      </c>
      <c r="L225">
        <f t="shared" si="98"/>
        <v>-1.1531162823427927</v>
      </c>
      <c r="M225">
        <f t="shared" si="99"/>
        <v>139.93148173654598</v>
      </c>
      <c r="N225">
        <f t="shared" si="100"/>
        <v>8136.6224771173875</v>
      </c>
      <c r="O225">
        <f t="shared" si="101"/>
        <v>1.0133032209235417</v>
      </c>
      <c r="P225">
        <f t="shared" si="102"/>
        <v>139.92139082906758</v>
      </c>
      <c r="Q225">
        <f t="shared" si="103"/>
        <v>23.436480600449947</v>
      </c>
      <c r="R225">
        <f t="shared" si="104"/>
        <v>23.437479743064813</v>
      </c>
      <c r="S225">
        <f t="shared" si="105"/>
        <v>142.33124989456738</v>
      </c>
      <c r="T225">
        <f t="shared" si="106"/>
        <v>14.837908349664882</v>
      </c>
      <c r="U225">
        <f t="shared" si="107"/>
        <v>4.3027689013260609E-2</v>
      </c>
      <c r="V225">
        <f t="shared" si="108"/>
        <v>-5.0256982096404839</v>
      </c>
      <c r="W225">
        <f t="shared" si="109"/>
        <v>87.326732829048197</v>
      </c>
      <c r="X225" s="37">
        <f t="shared" si="110"/>
        <v>0.47976784597891703</v>
      </c>
      <c r="Y225" s="37">
        <f t="shared" si="111"/>
        <v>0.23719358812044983</v>
      </c>
      <c r="Z225" s="37">
        <f t="shared" si="112"/>
        <v>0.72234210383738429</v>
      </c>
      <c r="AA225">
        <f t="shared" si="113"/>
        <v>698.61386263238558</v>
      </c>
      <c r="AB225">
        <f t="shared" si="114"/>
        <v>749.13430179035947</v>
      </c>
      <c r="AC225">
        <f t="shared" si="115"/>
        <v>7.2835754475898682</v>
      </c>
      <c r="AD225">
        <f t="shared" si="90"/>
        <v>28.940287804377263</v>
      </c>
      <c r="AE225">
        <f t="shared" si="116"/>
        <v>61.059712195622737</v>
      </c>
      <c r="AF225">
        <f t="shared" si="117"/>
        <v>8.9206712708574023E-3</v>
      </c>
      <c r="AG225">
        <f t="shared" si="118"/>
        <v>61.068632866893594</v>
      </c>
      <c r="AH225">
        <f t="shared" si="91"/>
        <v>345.32940775780253</v>
      </c>
    </row>
    <row r="226" spans="4:34" x14ac:dyDescent="0.35">
      <c r="D226" s="36">
        <f t="shared" si="119"/>
        <v>44421</v>
      </c>
      <c r="E226" s="37">
        <f t="shared" si="92"/>
        <v>0.5</v>
      </c>
      <c r="F226" s="33">
        <f t="shared" si="93"/>
        <v>2459439.9166666665</v>
      </c>
      <c r="G226" s="38">
        <f t="shared" si="94"/>
        <v>0.21615103810175254</v>
      </c>
      <c r="I226">
        <f t="shared" si="95"/>
        <v>142.07024538264159</v>
      </c>
      <c r="J226">
        <f t="shared" si="96"/>
        <v>8138.7611936796366</v>
      </c>
      <c r="K226">
        <f t="shared" si="97"/>
        <v>1.6699541739226248E-2</v>
      </c>
      <c r="L226">
        <f t="shared" si="98"/>
        <v>-1.178793406099601</v>
      </c>
      <c r="M226">
        <f t="shared" si="99"/>
        <v>140.89145197654199</v>
      </c>
      <c r="N226">
        <f t="shared" si="100"/>
        <v>8137.5824002735371</v>
      </c>
      <c r="O226">
        <f t="shared" si="101"/>
        <v>1.0131299074349198</v>
      </c>
      <c r="P226">
        <f t="shared" si="102"/>
        <v>140.88136279515058</v>
      </c>
      <c r="Q226">
        <f t="shared" si="103"/>
        <v>23.436480244415261</v>
      </c>
      <c r="R226">
        <f t="shared" si="104"/>
        <v>23.4374815649571</v>
      </c>
      <c r="S226">
        <f t="shared" si="105"/>
        <v>143.27252165509273</v>
      </c>
      <c r="T226">
        <f t="shared" si="106"/>
        <v>14.533767695217808</v>
      </c>
      <c r="U226">
        <f t="shared" si="107"/>
        <v>4.3027695892967441E-2</v>
      </c>
      <c r="V226">
        <f t="shared" si="108"/>
        <v>-4.8483593141650614</v>
      </c>
      <c r="W226">
        <f t="shared" si="109"/>
        <v>87.401757476034163</v>
      </c>
      <c r="X226" s="37">
        <f t="shared" si="110"/>
        <v>0.47964469396817017</v>
      </c>
      <c r="Y226" s="37">
        <f t="shared" si="111"/>
        <v>0.2368620343125197</v>
      </c>
      <c r="Z226" s="37">
        <f t="shared" si="112"/>
        <v>0.72242735362382071</v>
      </c>
      <c r="AA226">
        <f t="shared" si="113"/>
        <v>699.2140598082733</v>
      </c>
      <c r="AB226">
        <f t="shared" si="114"/>
        <v>749.31164068583496</v>
      </c>
      <c r="AC226">
        <f t="shared" si="115"/>
        <v>7.3279101714587398</v>
      </c>
      <c r="AD226">
        <f t="shared" si="90"/>
        <v>28.657386051207432</v>
      </c>
      <c r="AE226">
        <f t="shared" si="116"/>
        <v>61.342613948792568</v>
      </c>
      <c r="AF226">
        <f t="shared" si="117"/>
        <v>8.8170158480446563E-3</v>
      </c>
      <c r="AG226">
        <f t="shared" si="118"/>
        <v>61.351430964640613</v>
      </c>
      <c r="AH226">
        <f t="shared" si="91"/>
        <v>345.08110819684907</v>
      </c>
    </row>
    <row r="227" spans="4:34" x14ac:dyDescent="0.35">
      <c r="D227" s="36">
        <f t="shared" si="119"/>
        <v>44422</v>
      </c>
      <c r="E227" s="37">
        <f t="shared" si="92"/>
        <v>0.5</v>
      </c>
      <c r="F227" s="33">
        <f t="shared" si="93"/>
        <v>2459440.9166666665</v>
      </c>
      <c r="G227" s="38">
        <f t="shared" si="94"/>
        <v>0.21617841660962386</v>
      </c>
      <c r="I227">
        <f t="shared" si="95"/>
        <v>143.05589274639533</v>
      </c>
      <c r="J227">
        <f t="shared" si="96"/>
        <v>8139.7467939595426</v>
      </c>
      <c r="K227">
        <f t="shared" si="97"/>
        <v>1.6699540586816223E-2</v>
      </c>
      <c r="L227">
        <f t="shared" si="98"/>
        <v>-1.2041384155606862</v>
      </c>
      <c r="M227">
        <f t="shared" si="99"/>
        <v>141.85175433083464</v>
      </c>
      <c r="N227">
        <f t="shared" si="100"/>
        <v>8138.5426555439817</v>
      </c>
      <c r="O227">
        <f t="shared" si="101"/>
        <v>1.0129527788450825</v>
      </c>
      <c r="P227">
        <f t="shared" si="102"/>
        <v>141.84166687928789</v>
      </c>
      <c r="Q227">
        <f t="shared" si="103"/>
        <v>23.436479888380571</v>
      </c>
      <c r="R227">
        <f t="shared" si="104"/>
        <v>23.437483385994074</v>
      </c>
      <c r="S227">
        <f t="shared" si="105"/>
        <v>144.21151478729803</v>
      </c>
      <c r="T227">
        <f t="shared" si="106"/>
        <v>14.225773887172068</v>
      </c>
      <c r="U227">
        <f t="shared" si="107"/>
        <v>4.3027702769445078E-2</v>
      </c>
      <c r="V227">
        <f t="shared" si="108"/>
        <v>-4.6619439121420845</v>
      </c>
      <c r="W227">
        <f t="shared" si="109"/>
        <v>87.47754333310499</v>
      </c>
      <c r="X227" s="37">
        <f t="shared" si="110"/>
        <v>0.47951523882787644</v>
      </c>
      <c r="Y227" s="37">
        <f t="shared" si="111"/>
        <v>0.23652206290258482</v>
      </c>
      <c r="Z227" s="37">
        <f t="shared" si="112"/>
        <v>0.72250841475316807</v>
      </c>
      <c r="AA227">
        <f t="shared" si="113"/>
        <v>699.82034666483992</v>
      </c>
      <c r="AB227">
        <f t="shared" si="114"/>
        <v>749.49805608785789</v>
      </c>
      <c r="AC227">
        <f t="shared" si="115"/>
        <v>7.3745140219644725</v>
      </c>
      <c r="AD227">
        <f t="shared" si="90"/>
        <v>28.371845190547461</v>
      </c>
      <c r="AE227">
        <f t="shared" si="116"/>
        <v>61.628154809452539</v>
      </c>
      <c r="AF227">
        <f t="shared" si="117"/>
        <v>8.7129565281441022E-3</v>
      </c>
      <c r="AG227">
        <f t="shared" si="118"/>
        <v>61.636867765980682</v>
      </c>
      <c r="AH227">
        <f t="shared" si="91"/>
        <v>344.82145213000723</v>
      </c>
    </row>
    <row r="228" spans="4:34" x14ac:dyDescent="0.35">
      <c r="D228" s="36">
        <f t="shared" si="119"/>
        <v>44423</v>
      </c>
      <c r="E228" s="37">
        <f t="shared" si="92"/>
        <v>0.5</v>
      </c>
      <c r="F228" s="33">
        <f t="shared" si="93"/>
        <v>2459441.9166666665</v>
      </c>
      <c r="G228" s="38">
        <f t="shared" si="94"/>
        <v>0.21620579511749519</v>
      </c>
      <c r="I228">
        <f t="shared" si="95"/>
        <v>144.04154011014907</v>
      </c>
      <c r="J228">
        <f t="shared" si="96"/>
        <v>8140.7323942394469</v>
      </c>
      <c r="K228">
        <f t="shared" si="97"/>
        <v>1.6699539434406007E-2</v>
      </c>
      <c r="L228">
        <f t="shared" si="98"/>
        <v>-1.2291439491045744</v>
      </c>
      <c r="M228">
        <f t="shared" si="99"/>
        <v>142.81239616104449</v>
      </c>
      <c r="N228">
        <f t="shared" si="100"/>
        <v>8139.5032502903423</v>
      </c>
      <c r="O228">
        <f t="shared" si="101"/>
        <v>1.0127718835809616</v>
      </c>
      <c r="P228">
        <f t="shared" si="102"/>
        <v>142.80231044309861</v>
      </c>
      <c r="Q228">
        <f t="shared" si="103"/>
        <v>23.436479532345885</v>
      </c>
      <c r="R228">
        <f t="shared" si="104"/>
        <v>23.437485206173893</v>
      </c>
      <c r="S228">
        <f t="shared" si="105"/>
        <v>145.14826762336469</v>
      </c>
      <c r="T228">
        <f t="shared" si="106"/>
        <v>13.914013604594006</v>
      </c>
      <c r="U228">
        <f t="shared" si="107"/>
        <v>4.3027709642686603E-2</v>
      </c>
      <c r="V228">
        <f t="shared" si="108"/>
        <v>-4.4666085078803164</v>
      </c>
      <c r="W228">
        <f t="shared" si="109"/>
        <v>87.554067405130638</v>
      </c>
      <c r="X228" s="37">
        <f t="shared" si="110"/>
        <v>0.47937958924158358</v>
      </c>
      <c r="Y228" s="37">
        <f t="shared" si="111"/>
        <v>0.23617384644955403</v>
      </c>
      <c r="Z228" s="37">
        <f t="shared" si="112"/>
        <v>0.72258533203361308</v>
      </c>
      <c r="AA228">
        <f t="shared" si="113"/>
        <v>700.43253924104511</v>
      </c>
      <c r="AB228">
        <f t="shared" si="114"/>
        <v>749.69339149211964</v>
      </c>
      <c r="AC228">
        <f t="shared" si="115"/>
        <v>7.4233478730299112</v>
      </c>
      <c r="AD228">
        <f t="shared" si="90"/>
        <v>28.083795749631868</v>
      </c>
      <c r="AE228">
        <f t="shared" si="116"/>
        <v>61.916204250368132</v>
      </c>
      <c r="AF228">
        <f t="shared" si="117"/>
        <v>8.6085463760188392E-3</v>
      </c>
      <c r="AG228">
        <f t="shared" si="118"/>
        <v>61.924812796744149</v>
      </c>
      <c r="AH228">
        <f t="shared" si="91"/>
        <v>344.55014866836029</v>
      </c>
    </row>
    <row r="229" spans="4:34" x14ac:dyDescent="0.35">
      <c r="D229" s="36">
        <f t="shared" si="119"/>
        <v>44424</v>
      </c>
      <c r="E229" s="37">
        <f t="shared" si="92"/>
        <v>0.5</v>
      </c>
      <c r="F229" s="33">
        <f t="shared" si="93"/>
        <v>2459442.9166666665</v>
      </c>
      <c r="G229" s="38">
        <f t="shared" si="94"/>
        <v>0.21623317362536651</v>
      </c>
      <c r="I229">
        <f t="shared" si="95"/>
        <v>145.02718747390372</v>
      </c>
      <c r="J229">
        <f t="shared" si="96"/>
        <v>8141.7179945193529</v>
      </c>
      <c r="K229">
        <f t="shared" si="97"/>
        <v>1.6699538281995604E-2</v>
      </c>
      <c r="L229">
        <f t="shared" si="98"/>
        <v>-1.2538027265229832</v>
      </c>
      <c r="M229">
        <f t="shared" si="99"/>
        <v>143.77338474738073</v>
      </c>
      <c r="N229">
        <f t="shared" si="100"/>
        <v>8140.4641917928302</v>
      </c>
      <c r="O229">
        <f t="shared" si="101"/>
        <v>1.0125872711524846</v>
      </c>
      <c r="P229">
        <f t="shared" si="102"/>
        <v>143.76330076679042</v>
      </c>
      <c r="Q229">
        <f t="shared" si="103"/>
        <v>23.436479176311202</v>
      </c>
      <c r="R229">
        <f t="shared" si="104"/>
        <v>23.437487025494686</v>
      </c>
      <c r="S229">
        <f t="shared" si="105"/>
        <v>146.08282084054403</v>
      </c>
      <c r="T229">
        <f t="shared" si="106"/>
        <v>13.598573797499995</v>
      </c>
      <c r="U229">
        <f t="shared" si="107"/>
        <v>4.3027716512684909E-2</v>
      </c>
      <c r="V229">
        <f t="shared" si="108"/>
        <v>-4.2625187415549766</v>
      </c>
      <c r="W229">
        <f t="shared" si="109"/>
        <v>87.631307096739604</v>
      </c>
      <c r="X229" s="37">
        <f t="shared" si="110"/>
        <v>0.479237860237191</v>
      </c>
      <c r="Y229" s="37">
        <f t="shared" si="111"/>
        <v>0.23581756274624766</v>
      </c>
      <c r="Z229" s="37">
        <f t="shared" si="112"/>
        <v>0.72265815772813435</v>
      </c>
      <c r="AA229">
        <f t="shared" si="113"/>
        <v>701.05045677391684</v>
      </c>
      <c r="AB229">
        <f t="shared" si="114"/>
        <v>749.89748125844494</v>
      </c>
      <c r="AC229">
        <f t="shared" si="115"/>
        <v>7.4743703146112352</v>
      </c>
      <c r="AD229">
        <f t="shared" si="90"/>
        <v>27.793370467533798</v>
      </c>
      <c r="AE229">
        <f t="shared" si="116"/>
        <v>62.206629532466202</v>
      </c>
      <c r="AF229">
        <f t="shared" si="117"/>
        <v>8.5038380097130547E-3</v>
      </c>
      <c r="AG229">
        <f t="shared" si="118"/>
        <v>62.215133370475918</v>
      </c>
      <c r="AH229">
        <f t="shared" si="91"/>
        <v>344.26689770506675</v>
      </c>
    </row>
    <row r="230" spans="4:34" x14ac:dyDescent="0.35">
      <c r="D230" s="36">
        <f t="shared" si="119"/>
        <v>44425</v>
      </c>
      <c r="E230" s="37">
        <f t="shared" si="92"/>
        <v>0.5</v>
      </c>
      <c r="F230" s="33">
        <f t="shared" si="93"/>
        <v>2459443.9166666665</v>
      </c>
      <c r="G230" s="38">
        <f t="shared" si="94"/>
        <v>0.21626055213323783</v>
      </c>
      <c r="I230">
        <f t="shared" si="95"/>
        <v>146.01283483765837</v>
      </c>
      <c r="J230">
        <f t="shared" si="96"/>
        <v>8142.7035947992581</v>
      </c>
      <c r="K230">
        <f t="shared" si="97"/>
        <v>1.669953712958501E-2</v>
      </c>
      <c r="L230">
        <f t="shared" si="98"/>
        <v>-1.2781075510072908</v>
      </c>
      <c r="M230">
        <f t="shared" si="99"/>
        <v>144.73472728665109</v>
      </c>
      <c r="N230">
        <f t="shared" si="100"/>
        <v>8141.4254872482506</v>
      </c>
      <c r="O230">
        <f t="shared" si="101"/>
        <v>1.0123989921424175</v>
      </c>
      <c r="P230">
        <f t="shared" si="102"/>
        <v>144.72464504716962</v>
      </c>
      <c r="Q230">
        <f t="shared" si="103"/>
        <v>23.436478820276516</v>
      </c>
      <c r="R230">
        <f t="shared" si="104"/>
        <v>23.437488843954593</v>
      </c>
      <c r="S230">
        <f t="shared" si="105"/>
        <v>147.01521739423379</v>
      </c>
      <c r="T230">
        <f t="shared" si="106"/>
        <v>13.279541664187914</v>
      </c>
      <c r="U230">
        <f t="shared" si="107"/>
        <v>4.3027723379432996E-2</v>
      </c>
      <c r="V230">
        <f t="shared" si="108"/>
        <v>-4.0498490725028438</v>
      </c>
      <c r="W230">
        <f t="shared" si="109"/>
        <v>87.709240216722264</v>
      </c>
      <c r="X230" s="37">
        <f t="shared" si="110"/>
        <v>0.47909017296701589</v>
      </c>
      <c r="Y230" s="37">
        <f t="shared" si="111"/>
        <v>0.23545339458723183</v>
      </c>
      <c r="Z230" s="37">
        <f t="shared" si="112"/>
        <v>0.72272695134679987</v>
      </c>
      <c r="AA230">
        <f t="shared" si="113"/>
        <v>701.67392173377812</v>
      </c>
      <c r="AB230">
        <f t="shared" si="114"/>
        <v>750.1101509274971</v>
      </c>
      <c r="AC230">
        <f t="shared" si="115"/>
        <v>7.5275377318742756</v>
      </c>
      <c r="AD230">
        <f t="shared" si="90"/>
        <v>27.500704337861997</v>
      </c>
      <c r="AE230">
        <f t="shared" si="116"/>
        <v>62.499295662138003</v>
      </c>
      <c r="AF230">
        <f t="shared" si="117"/>
        <v>8.3988836164102815E-3</v>
      </c>
      <c r="AG230">
        <f t="shared" si="118"/>
        <v>62.507694545754411</v>
      </c>
      <c r="AH230">
        <f t="shared" si="91"/>
        <v>343.97138953580077</v>
      </c>
    </row>
    <row r="231" spans="4:34" x14ac:dyDescent="0.35">
      <c r="D231" s="36">
        <f t="shared" si="119"/>
        <v>44426</v>
      </c>
      <c r="E231" s="37">
        <f t="shared" si="92"/>
        <v>0.5</v>
      </c>
      <c r="F231" s="33">
        <f t="shared" si="93"/>
        <v>2459444.9166666665</v>
      </c>
      <c r="G231" s="38">
        <f t="shared" si="94"/>
        <v>0.21628793064110916</v>
      </c>
      <c r="I231">
        <f t="shared" si="95"/>
        <v>146.99848220141121</v>
      </c>
      <c r="J231">
        <f t="shared" si="96"/>
        <v>8143.6891950791623</v>
      </c>
      <c r="K231">
        <f t="shared" si="97"/>
        <v>1.6699535977174225E-2</v>
      </c>
      <c r="L231">
        <f t="shared" si="98"/>
        <v>-1.3020513111315128</v>
      </c>
      <c r="M231">
        <f t="shared" si="99"/>
        <v>145.69643089027969</v>
      </c>
      <c r="N231">
        <f t="shared" si="100"/>
        <v>8142.3871437680309</v>
      </c>
      <c r="O231">
        <f t="shared" si="101"/>
        <v>1.0122070981959281</v>
      </c>
      <c r="P231">
        <f t="shared" si="102"/>
        <v>145.68635039565879</v>
      </c>
      <c r="Q231">
        <f t="shared" si="103"/>
        <v>23.43647846424183</v>
      </c>
      <c r="R231">
        <f t="shared" si="104"/>
        <v>23.437490661551763</v>
      </c>
      <c r="S231">
        <f t="shared" si="105"/>
        <v>147.94550245094237</v>
      </c>
      <c r="T231">
        <f t="shared" si="106"/>
        <v>12.957004630447324</v>
      </c>
      <c r="U231">
        <f t="shared" si="107"/>
        <v>4.3027730242923876E-2</v>
      </c>
      <c r="V231">
        <f t="shared" si="108"/>
        <v>-3.8287824634541834</v>
      </c>
      <c r="W231">
        <f t="shared" si="109"/>
        <v>87.787844981004341</v>
      </c>
      <c r="X231" s="37">
        <f t="shared" si="110"/>
        <v>0.47893665448850992</v>
      </c>
      <c r="Y231" s="37">
        <f t="shared" si="111"/>
        <v>0.23508152954127562</v>
      </c>
      <c r="Z231" s="37">
        <f t="shared" si="112"/>
        <v>0.72279177943574413</v>
      </c>
      <c r="AA231">
        <f t="shared" si="113"/>
        <v>702.30275984803473</v>
      </c>
      <c r="AB231">
        <f t="shared" si="114"/>
        <v>750.33121753654575</v>
      </c>
      <c r="AC231">
        <f t="shared" si="115"/>
        <v>7.5828043841364376</v>
      </c>
      <c r="AD231">
        <f t="shared" si="90"/>
        <v>27.205934655215604</v>
      </c>
      <c r="AE231">
        <f t="shared" si="116"/>
        <v>62.7940653447844</v>
      </c>
      <c r="AF231">
        <f t="shared" si="117"/>
        <v>8.2937349718067363E-3</v>
      </c>
      <c r="AG231">
        <f t="shared" si="118"/>
        <v>62.802359079756208</v>
      </c>
      <c r="AH231">
        <f t="shared" si="91"/>
        <v>343.66330447486769</v>
      </c>
    </row>
    <row r="232" spans="4:34" x14ac:dyDescent="0.35">
      <c r="D232" s="36">
        <f t="shared" si="119"/>
        <v>44427</v>
      </c>
      <c r="E232" s="37">
        <f t="shared" si="92"/>
        <v>0.5</v>
      </c>
      <c r="F232" s="33">
        <f t="shared" si="93"/>
        <v>2459445.9166666665</v>
      </c>
      <c r="G232" s="38">
        <f t="shared" si="94"/>
        <v>0.21631530914898045</v>
      </c>
      <c r="I232">
        <f t="shared" si="95"/>
        <v>147.98412956516586</v>
      </c>
      <c r="J232">
        <f t="shared" si="96"/>
        <v>8144.6747953590657</v>
      </c>
      <c r="K232">
        <f t="shared" si="97"/>
        <v>1.6699534824763249E-2</v>
      </c>
      <c r="L232">
        <f t="shared" si="98"/>
        <v>-1.3256269828302618</v>
      </c>
      <c r="M232">
        <f t="shared" si="99"/>
        <v>146.65850258233559</v>
      </c>
      <c r="N232">
        <f t="shared" si="100"/>
        <v>8143.3491683762359</v>
      </c>
      <c r="O232">
        <f t="shared" si="101"/>
        <v>1.012011642009869</v>
      </c>
      <c r="P232">
        <f t="shared" si="102"/>
        <v>146.64842383632555</v>
      </c>
      <c r="Q232">
        <f t="shared" si="103"/>
        <v>23.436478108207144</v>
      </c>
      <c r="R232">
        <f t="shared" si="104"/>
        <v>23.437492478284334</v>
      </c>
      <c r="S232">
        <f t="shared" si="105"/>
        <v>148.87372332129152</v>
      </c>
      <c r="T232">
        <f t="shared" si="106"/>
        <v>12.63105033062013</v>
      </c>
      <c r="U232">
        <f t="shared" si="107"/>
        <v>4.3027737103150478E-2</v>
      </c>
      <c r="V232">
        <f t="shared" si="108"/>
        <v>-3.5995100668300486</v>
      </c>
      <c r="W232">
        <f t="shared" si="109"/>
        <v>87.867100014241132</v>
      </c>
      <c r="X232" s="37">
        <f t="shared" si="110"/>
        <v>0.47877743754640978</v>
      </c>
      <c r="Y232" s="37">
        <f t="shared" si="111"/>
        <v>0.2347021597290733</v>
      </c>
      <c r="Z232" s="37">
        <f t="shared" si="112"/>
        <v>0.72285271536374629</v>
      </c>
      <c r="AA232">
        <f t="shared" si="113"/>
        <v>702.93680011392905</v>
      </c>
      <c r="AB232">
        <f t="shared" si="114"/>
        <v>750.56048993316995</v>
      </c>
      <c r="AC232">
        <f t="shared" si="115"/>
        <v>7.6401224832924868</v>
      </c>
      <c r="AD232">
        <f t="shared" si="90"/>
        <v>26.909201065465574</v>
      </c>
      <c r="AE232">
        <f t="shared" si="116"/>
        <v>63.090798934534426</v>
      </c>
      <c r="AF232">
        <f t="shared" si="117"/>
        <v>8.1884434628003242E-3</v>
      </c>
      <c r="AG232">
        <f t="shared" si="118"/>
        <v>63.098987377997226</v>
      </c>
      <c r="AH232">
        <f t="shared" si="91"/>
        <v>343.34231246891932</v>
      </c>
    </row>
    <row r="233" spans="4:34" x14ac:dyDescent="0.35">
      <c r="D233" s="36">
        <f t="shared" si="119"/>
        <v>44428</v>
      </c>
      <c r="E233" s="37">
        <f t="shared" si="92"/>
        <v>0.5</v>
      </c>
      <c r="F233" s="33">
        <f t="shared" si="93"/>
        <v>2459446.9166666665</v>
      </c>
      <c r="G233" s="38">
        <f t="shared" si="94"/>
        <v>0.21634268765685177</v>
      </c>
      <c r="I233">
        <f t="shared" si="95"/>
        <v>148.96977692892233</v>
      </c>
      <c r="J233">
        <f t="shared" si="96"/>
        <v>8145.6603956389708</v>
      </c>
      <c r="K233">
        <f t="shared" si="97"/>
        <v>1.6699533672352086E-2</v>
      </c>
      <c r="L233">
        <f t="shared" si="98"/>
        <v>-1.3488276313718377</v>
      </c>
      <c r="M233">
        <f t="shared" si="99"/>
        <v>147.62094929755048</v>
      </c>
      <c r="N233">
        <f t="shared" si="100"/>
        <v>8144.3115680075989</v>
      </c>
      <c r="O233">
        <f t="shared" si="101"/>
        <v>1.0118126773217795</v>
      </c>
      <c r="P233">
        <f t="shared" si="102"/>
        <v>147.61087230390004</v>
      </c>
      <c r="Q233">
        <f t="shared" si="103"/>
        <v>23.436477752172458</v>
      </c>
      <c r="R233">
        <f t="shared" si="104"/>
        <v>23.437494294150454</v>
      </c>
      <c r="S233">
        <f t="shared" si="105"/>
        <v>149.79992939316935</v>
      </c>
      <c r="T233">
        <f t="shared" si="106"/>
        <v>12.301766590488581</v>
      </c>
      <c r="U233">
        <f t="shared" si="107"/>
        <v>4.3027743960105863E-2</v>
      </c>
      <c r="V233">
        <f t="shared" si="108"/>
        <v>-3.3622309141720672</v>
      </c>
      <c r="W233">
        <f t="shared" si="109"/>
        <v>87.946984350081948</v>
      </c>
      <c r="X233" s="37">
        <f t="shared" si="110"/>
        <v>0.47861266035706396</v>
      </c>
      <c r="Y233" s="37">
        <f t="shared" si="111"/>
        <v>0.23431548160683632</v>
      </c>
      <c r="Z233" s="37">
        <f t="shared" si="112"/>
        <v>0.72290983910729156</v>
      </c>
      <c r="AA233">
        <f t="shared" si="113"/>
        <v>703.57587480065558</v>
      </c>
      <c r="AB233">
        <f t="shared" si="114"/>
        <v>750.79776908582789</v>
      </c>
      <c r="AC233">
        <f t="shared" si="115"/>
        <v>7.6994422714569737</v>
      </c>
      <c r="AD233">
        <f t="shared" si="90"/>
        <v>26.610645619921346</v>
      </c>
      <c r="AE233">
        <f t="shared" si="116"/>
        <v>63.389354380078657</v>
      </c>
      <c r="AF233">
        <f t="shared" si="117"/>
        <v>8.0830601133931087E-3</v>
      </c>
      <c r="AG233">
        <f t="shared" si="118"/>
        <v>63.39743744019205</v>
      </c>
      <c r="AH233">
        <f t="shared" si="91"/>
        <v>343.00807271055055</v>
      </c>
    </row>
    <row r="234" spans="4:34" x14ac:dyDescent="0.35">
      <c r="D234" s="36">
        <f t="shared" si="119"/>
        <v>44429</v>
      </c>
      <c r="E234" s="37">
        <f t="shared" si="92"/>
        <v>0.5</v>
      </c>
      <c r="F234" s="33">
        <f t="shared" si="93"/>
        <v>2459447.9166666665</v>
      </c>
      <c r="G234" s="38">
        <f t="shared" si="94"/>
        <v>0.2163700661647231</v>
      </c>
      <c r="I234">
        <f t="shared" si="95"/>
        <v>149.9554242926788</v>
      </c>
      <c r="J234">
        <f t="shared" si="96"/>
        <v>8146.6459959188742</v>
      </c>
      <c r="K234">
        <f t="shared" si="97"/>
        <v>1.6699532519940732E-2</v>
      </c>
      <c r="L234">
        <f t="shared" si="98"/>
        <v>-1.371646413325956</v>
      </c>
      <c r="M234">
        <f t="shared" si="99"/>
        <v>148.58377787935285</v>
      </c>
      <c r="N234">
        <f t="shared" si="100"/>
        <v>8145.2743495055483</v>
      </c>
      <c r="O234">
        <f t="shared" si="101"/>
        <v>1.0116102588986036</v>
      </c>
      <c r="P234">
        <f t="shared" si="102"/>
        <v>148.57370264180929</v>
      </c>
      <c r="Q234">
        <f t="shared" si="103"/>
        <v>23.436477396137775</v>
      </c>
      <c r="R234">
        <f t="shared" si="104"/>
        <v>23.43749610914827</v>
      </c>
      <c r="S234">
        <f t="shared" si="105"/>
        <v>150.72417206518315</v>
      </c>
      <c r="T234">
        <f t="shared" si="106"/>
        <v>11.969241411947957</v>
      </c>
      <c r="U234">
        <f t="shared" si="107"/>
        <v>4.3027750813782989E-2</v>
      </c>
      <c r="V234">
        <f t="shared" si="108"/>
        <v>-3.1171516097048784</v>
      </c>
      <c r="W234">
        <f t="shared" si="109"/>
        <v>88.027477430158129</v>
      </c>
      <c r="X234" s="37">
        <f t="shared" si="110"/>
        <v>0.47844246639562843</v>
      </c>
      <c r="Y234" s="37">
        <f t="shared" si="111"/>
        <v>0.23392169575630031</v>
      </c>
      <c r="Z234" s="37">
        <f t="shared" si="112"/>
        <v>0.72296323703495657</v>
      </c>
      <c r="AA234">
        <f t="shared" si="113"/>
        <v>704.21981944126503</v>
      </c>
      <c r="AB234">
        <f t="shared" si="114"/>
        <v>751.04284839029503</v>
      </c>
      <c r="AC234">
        <f t="shared" si="115"/>
        <v>7.7607120975737587</v>
      </c>
      <c r="AD234">
        <f t="shared" si="90"/>
        <v>26.310412833404616</v>
      </c>
      <c r="AE234">
        <f t="shared" si="116"/>
        <v>63.689587166595388</v>
      </c>
      <c r="AF234">
        <f t="shared" si="117"/>
        <v>7.9776356136938252E-3</v>
      </c>
      <c r="AG234">
        <f t="shared" si="118"/>
        <v>63.697564802209079</v>
      </c>
      <c r="AH234">
        <f t="shared" si="91"/>
        <v>342.66023325442177</v>
      </c>
    </row>
    <row r="235" spans="4:34" x14ac:dyDescent="0.35">
      <c r="D235" s="36">
        <f t="shared" si="119"/>
        <v>44430</v>
      </c>
      <c r="E235" s="37">
        <f t="shared" si="92"/>
        <v>0.5</v>
      </c>
      <c r="F235" s="33">
        <f t="shared" si="93"/>
        <v>2459448.9166666665</v>
      </c>
      <c r="G235" s="38">
        <f t="shared" si="94"/>
        <v>0.21639744467259442</v>
      </c>
      <c r="I235">
        <f t="shared" si="95"/>
        <v>150.94107165643527</v>
      </c>
      <c r="J235">
        <f t="shared" si="96"/>
        <v>8147.6315961987784</v>
      </c>
      <c r="K235">
        <f t="shared" si="97"/>
        <v>1.6699531367529188E-2</v>
      </c>
      <c r="L235">
        <f t="shared" si="98"/>
        <v>-1.39407657852615</v>
      </c>
      <c r="M235">
        <f t="shared" si="99"/>
        <v>149.54699507790912</v>
      </c>
      <c r="N235">
        <f t="shared" si="100"/>
        <v>8146.237519620252</v>
      </c>
      <c r="O235">
        <f t="shared" si="101"/>
        <v>1.011404442525123</v>
      </c>
      <c r="P235">
        <f t="shared" si="102"/>
        <v>149.53692160021822</v>
      </c>
      <c r="Q235">
        <f t="shared" si="103"/>
        <v>23.436477040103089</v>
      </c>
      <c r="R235">
        <f t="shared" si="104"/>
        <v>23.43749792327592</v>
      </c>
      <c r="S235">
        <f t="shared" si="105"/>
        <v>151.64650468051363</v>
      </c>
      <c r="T235">
        <f t="shared" si="106"/>
        <v>11.633562959430748</v>
      </c>
      <c r="U235">
        <f t="shared" si="107"/>
        <v>4.3027757664174847E-2</v>
      </c>
      <c r="V235">
        <f t="shared" si="108"/>
        <v>-2.8644860289660858</v>
      </c>
      <c r="W235">
        <f t="shared" si="109"/>
        <v>88.108559101845799</v>
      </c>
      <c r="X235" s="37">
        <f t="shared" si="110"/>
        <v>0.47826700418678203</v>
      </c>
      <c r="Y235" s="37">
        <f t="shared" si="111"/>
        <v>0.23352100668165482</v>
      </c>
      <c r="Z235" s="37">
        <f t="shared" si="112"/>
        <v>0.7230130016919093</v>
      </c>
      <c r="AA235">
        <f t="shared" si="113"/>
        <v>704.86847281476639</v>
      </c>
      <c r="AB235">
        <f t="shared" si="114"/>
        <v>751.29551397103387</v>
      </c>
      <c r="AC235">
        <f t="shared" si="115"/>
        <v>7.8238784927584675</v>
      </c>
      <c r="AD235">
        <f t="shared" si="90"/>
        <v>26.008649746238355</v>
      </c>
      <c r="AE235">
        <f t="shared" si="116"/>
        <v>63.991350253761645</v>
      </c>
      <c r="AF235">
        <f t="shared" si="117"/>
        <v>7.8722203519048205E-3</v>
      </c>
      <c r="AG235">
        <f t="shared" si="118"/>
        <v>63.999222474113552</v>
      </c>
      <c r="AH235">
        <f t="shared" si="91"/>
        <v>342.29843063899307</v>
      </c>
    </row>
    <row r="236" spans="4:34" x14ac:dyDescent="0.35">
      <c r="D236" s="36">
        <f t="shared" si="119"/>
        <v>44431</v>
      </c>
      <c r="E236" s="37">
        <f t="shared" si="92"/>
        <v>0.5</v>
      </c>
      <c r="F236" s="33">
        <f t="shared" si="93"/>
        <v>2459449.9166666665</v>
      </c>
      <c r="G236" s="38">
        <f t="shared" si="94"/>
        <v>0.21642482318046574</v>
      </c>
      <c r="I236">
        <f t="shared" si="95"/>
        <v>151.92671902019265</v>
      </c>
      <c r="J236">
        <f t="shared" si="96"/>
        <v>8148.6171964786827</v>
      </c>
      <c r="K236">
        <f t="shared" si="97"/>
        <v>1.6699530215117456E-2</v>
      </c>
      <c r="L236">
        <f t="shared" si="98"/>
        <v>-1.4161114720257015</v>
      </c>
      <c r="M236">
        <f t="shared" si="99"/>
        <v>150.51060754816694</v>
      </c>
      <c r="N236">
        <f t="shared" si="100"/>
        <v>8147.2010850066572</v>
      </c>
      <c r="O236">
        <f t="shared" si="101"/>
        <v>1.0111952849921049</v>
      </c>
      <c r="P236">
        <f t="shared" si="102"/>
        <v>150.50053583407299</v>
      </c>
      <c r="Q236">
        <f t="shared" si="103"/>
        <v>23.436476684068406</v>
      </c>
      <c r="R236">
        <f t="shared" si="104"/>
        <v>23.43749973653156</v>
      </c>
      <c r="S236">
        <f t="shared" si="105"/>
        <v>152.56698246126561</v>
      </c>
      <c r="T236">
        <f t="shared" si="106"/>
        <v>11.29481954804476</v>
      </c>
      <c r="U236">
        <f t="shared" si="107"/>
        <v>4.302776451127447E-2</v>
      </c>
      <c r="V236">
        <f t="shared" si="108"/>
        <v>-2.60445502337129</v>
      </c>
      <c r="W236">
        <f t="shared" si="109"/>
        <v>88.190209614853941</v>
      </c>
      <c r="X236" s="37">
        <f t="shared" si="110"/>
        <v>0.47808642709956345</v>
      </c>
      <c r="Y236" s="37">
        <f t="shared" si="111"/>
        <v>0.23311362261385804</v>
      </c>
      <c r="Z236" s="37">
        <f t="shared" si="112"/>
        <v>0.72305923158526875</v>
      </c>
      <c r="AA236">
        <f t="shared" si="113"/>
        <v>705.52167691883153</v>
      </c>
      <c r="AB236">
        <f t="shared" si="114"/>
        <v>751.55554497662865</v>
      </c>
      <c r="AC236">
        <f t="shared" si="115"/>
        <v>7.8888862441571632</v>
      </c>
      <c r="AD236">
        <f t="shared" si="90"/>
        <v>25.705505990125875</v>
      </c>
      <c r="AE236">
        <f t="shared" si="116"/>
        <v>64.294494009874128</v>
      </c>
      <c r="AF236">
        <f t="shared" si="117"/>
        <v>7.7668644491695428E-3</v>
      </c>
      <c r="AG236">
        <f t="shared" si="118"/>
        <v>64.302260874323295</v>
      </c>
      <c r="AH236">
        <f t="shared" si="91"/>
        <v>341.92228951745255</v>
      </c>
    </row>
    <row r="237" spans="4:34" x14ac:dyDescent="0.35">
      <c r="D237" s="36">
        <f t="shared" si="119"/>
        <v>44432</v>
      </c>
      <c r="E237" s="37">
        <f t="shared" si="92"/>
        <v>0.5</v>
      </c>
      <c r="F237" s="33">
        <f t="shared" si="93"/>
        <v>2459450.9166666665</v>
      </c>
      <c r="G237" s="38">
        <f t="shared" si="94"/>
        <v>0.21645220168833706</v>
      </c>
      <c r="I237">
        <f t="shared" si="95"/>
        <v>152.91236638395094</v>
      </c>
      <c r="J237">
        <f t="shared" si="96"/>
        <v>8149.6027967585851</v>
      </c>
      <c r="K237">
        <f t="shared" si="97"/>
        <v>1.6699529062705529E-2</v>
      </c>
      <c r="L237">
        <f t="shared" si="98"/>
        <v>-1.4377445360472605</v>
      </c>
      <c r="M237">
        <f t="shared" si="99"/>
        <v>151.47462184790368</v>
      </c>
      <c r="N237">
        <f t="shared" si="100"/>
        <v>8148.1650522225382</v>
      </c>
      <c r="O237">
        <f t="shared" si="101"/>
        <v>1.0109828440841588</v>
      </c>
      <c r="P237">
        <f t="shared" si="102"/>
        <v>151.46455190114941</v>
      </c>
      <c r="Q237">
        <f t="shared" si="103"/>
        <v>23.43647632803372</v>
      </c>
      <c r="R237">
        <f t="shared" si="104"/>
        <v>23.437501548913325</v>
      </c>
      <c r="S237">
        <f t="shared" si="105"/>
        <v>153.48566244340583</v>
      </c>
      <c r="T237">
        <f t="shared" si="106"/>
        <v>10.95309963338318</v>
      </c>
      <c r="U237">
        <f t="shared" si="107"/>
        <v>4.3027771355074809E-2</v>
      </c>
      <c r="V237">
        <f t="shared" si="108"/>
        <v>-2.3372861314996141</v>
      </c>
      <c r="W237">
        <f t="shared" si="109"/>
        <v>88.272409616689444</v>
      </c>
      <c r="X237" s="37">
        <f t="shared" si="110"/>
        <v>0.47790089314687473</v>
      </c>
      <c r="Y237" s="37">
        <f t="shared" si="111"/>
        <v>0.2326997553227374</v>
      </c>
      <c r="Z237" s="37">
        <f t="shared" si="112"/>
        <v>0.72310203097101211</v>
      </c>
      <c r="AA237">
        <f t="shared" si="113"/>
        <v>706.17927693351555</v>
      </c>
      <c r="AB237">
        <f t="shared" si="114"/>
        <v>751.82271386850039</v>
      </c>
      <c r="AC237">
        <f t="shared" si="115"/>
        <v>7.9556784671250966</v>
      </c>
      <c r="AD237">
        <f t="shared" si="90"/>
        <v>25.40113385785931</v>
      </c>
      <c r="AE237">
        <f t="shared" si="116"/>
        <v>64.598866142140693</v>
      </c>
      <c r="AF237">
        <f t="shared" si="117"/>
        <v>7.6616177971484808E-3</v>
      </c>
      <c r="AG237">
        <f t="shared" si="118"/>
        <v>64.606527759937848</v>
      </c>
      <c r="AH237">
        <f t="shared" si="91"/>
        <v>341.53142230194987</v>
      </c>
    </row>
    <row r="238" spans="4:34" x14ac:dyDescent="0.35">
      <c r="D238" s="36">
        <f t="shared" si="119"/>
        <v>44433</v>
      </c>
      <c r="E238" s="37">
        <f t="shared" si="92"/>
        <v>0.5</v>
      </c>
      <c r="F238" s="33">
        <f t="shared" si="93"/>
        <v>2459451.9166666665</v>
      </c>
      <c r="G238" s="38">
        <f t="shared" si="94"/>
        <v>0.21647958019620839</v>
      </c>
      <c r="I238">
        <f t="shared" si="95"/>
        <v>153.89801374770923</v>
      </c>
      <c r="J238">
        <f t="shared" si="96"/>
        <v>8150.5883970384884</v>
      </c>
      <c r="K238">
        <f t="shared" si="97"/>
        <v>1.6699527910293416E-2</v>
      </c>
      <c r="L238">
        <f t="shared" si="98"/>
        <v>-1.458969311925437</v>
      </c>
      <c r="M238">
        <f t="shared" si="99"/>
        <v>152.43904443578379</v>
      </c>
      <c r="N238">
        <f t="shared" si="100"/>
        <v>8149.1294277265633</v>
      </c>
      <c r="O238">
        <f t="shared" si="101"/>
        <v>1.0107671785673087</v>
      </c>
      <c r="P238">
        <f t="shared" si="102"/>
        <v>152.42897626011046</v>
      </c>
      <c r="Q238">
        <f t="shared" si="103"/>
        <v>23.436475971999037</v>
      </c>
      <c r="R238">
        <f t="shared" si="104"/>
        <v>23.437503360419374</v>
      </c>
      <c r="S238">
        <f t="shared" si="105"/>
        <v>154.40260341236899</v>
      </c>
      <c r="T238">
        <f t="shared" si="106"/>
        <v>10.60849180296168</v>
      </c>
      <c r="U238">
        <f t="shared" si="107"/>
        <v>4.3027778195568911E-2</v>
      </c>
      <c r="V238">
        <f t="shared" si="108"/>
        <v>-2.0632132978095035</v>
      </c>
      <c r="W238">
        <f t="shared" si="109"/>
        <v>88.355140147049283</v>
      </c>
      <c r="X238" s="37">
        <f t="shared" si="110"/>
        <v>0.47771056479014551</v>
      </c>
      <c r="Y238" s="37">
        <f t="shared" si="111"/>
        <v>0.23227961993723084</v>
      </c>
      <c r="Z238" s="37">
        <f t="shared" si="112"/>
        <v>0.72314150964306012</v>
      </c>
      <c r="AA238">
        <f t="shared" si="113"/>
        <v>706.84112117639427</v>
      </c>
      <c r="AB238">
        <f t="shared" si="114"/>
        <v>752.09678670219046</v>
      </c>
      <c r="AC238">
        <f t="shared" si="115"/>
        <v>8.0241966755476142</v>
      </c>
      <c r="AD238">
        <f t="shared" si="90"/>
        <v>25.095688376752147</v>
      </c>
      <c r="AE238">
        <f t="shared" si="116"/>
        <v>64.90431162324785</v>
      </c>
      <c r="AF238">
        <f t="shared" si="117"/>
        <v>7.5565300981809084E-3</v>
      </c>
      <c r="AG238">
        <f t="shared" si="118"/>
        <v>64.911868153346035</v>
      </c>
      <c r="AH238">
        <f t="shared" si="91"/>
        <v>341.12542882587468</v>
      </c>
    </row>
    <row r="239" spans="4:34" x14ac:dyDescent="0.35">
      <c r="D239" s="36">
        <f t="shared" si="119"/>
        <v>44434</v>
      </c>
      <c r="E239" s="37">
        <f t="shared" si="92"/>
        <v>0.5</v>
      </c>
      <c r="F239" s="33">
        <f t="shared" si="93"/>
        <v>2459452.9166666665</v>
      </c>
      <c r="G239" s="38">
        <f t="shared" si="94"/>
        <v>0.21650695870407971</v>
      </c>
      <c r="I239">
        <f t="shared" si="95"/>
        <v>154.88366111146843</v>
      </c>
      <c r="J239">
        <f t="shared" si="96"/>
        <v>8151.5739973183918</v>
      </c>
      <c r="K239">
        <f t="shared" si="97"/>
        <v>1.6699526757881115E-2</v>
      </c>
      <c r="L239">
        <f t="shared" si="98"/>
        <v>-1.4797794420421477</v>
      </c>
      <c r="M239">
        <f t="shared" si="99"/>
        <v>153.40388166942628</v>
      </c>
      <c r="N239">
        <f t="shared" si="100"/>
        <v>8150.0942178763498</v>
      </c>
      <c r="O239">
        <f t="shared" si="101"/>
        <v>1.0105483481762703</v>
      </c>
      <c r="P239">
        <f t="shared" si="102"/>
        <v>153.39381526857363</v>
      </c>
      <c r="Q239">
        <f t="shared" si="103"/>
        <v>23.436475615964355</v>
      </c>
      <c r="R239">
        <f t="shared" si="104"/>
        <v>23.437505171047849</v>
      </c>
      <c r="S239">
        <f t="shared" si="105"/>
        <v>155.31786583939984</v>
      </c>
      <c r="T239">
        <f t="shared" si="106"/>
        <v>10.261084769237092</v>
      </c>
      <c r="U239">
        <f t="shared" si="107"/>
        <v>4.3027785032749767E-2</v>
      </c>
      <c r="V239">
        <f t="shared" si="108"/>
        <v>-1.7824765994106107</v>
      </c>
      <c r="W239">
        <f t="shared" si="109"/>
        <v>88.43838263118964</v>
      </c>
      <c r="X239" s="37">
        <f t="shared" si="110"/>
        <v>0.47751560874959076</v>
      </c>
      <c r="Y239" s="37">
        <f t="shared" si="111"/>
        <v>0.23185343477406398</v>
      </c>
      <c r="Z239" s="37">
        <f t="shared" si="112"/>
        <v>0.72317778272511757</v>
      </c>
      <c r="AA239">
        <f t="shared" si="113"/>
        <v>707.50706104951712</v>
      </c>
      <c r="AB239">
        <f t="shared" si="114"/>
        <v>752.37752340058933</v>
      </c>
      <c r="AC239">
        <f t="shared" si="115"/>
        <v>8.0943808501473313</v>
      </c>
      <c r="AD239">
        <f t="shared" si="90"/>
        <v>24.789327385645802</v>
      </c>
      <c r="AE239">
        <f t="shared" si="116"/>
        <v>65.210672614354195</v>
      </c>
      <c r="AF239">
        <f t="shared" si="117"/>
        <v>7.4516509078801085E-3</v>
      </c>
      <c r="AG239">
        <f t="shared" si="118"/>
        <v>65.218124265262077</v>
      </c>
      <c r="AH239">
        <f t="shared" si="91"/>
        <v>340.70389602958983</v>
      </c>
    </row>
    <row r="240" spans="4:34" x14ac:dyDescent="0.35">
      <c r="D240" s="36">
        <f t="shared" si="119"/>
        <v>44435</v>
      </c>
      <c r="E240" s="37">
        <f t="shared" si="92"/>
        <v>0.5</v>
      </c>
      <c r="F240" s="33">
        <f t="shared" si="93"/>
        <v>2459453.9166666665</v>
      </c>
      <c r="G240" s="38">
        <f t="shared" si="94"/>
        <v>0.21653433721195103</v>
      </c>
      <c r="I240">
        <f t="shared" si="95"/>
        <v>155.86930847522763</v>
      </c>
      <c r="J240">
        <f t="shared" si="96"/>
        <v>8152.5595975982933</v>
      </c>
      <c r="K240">
        <f t="shared" si="97"/>
        <v>1.6699525605468619E-2</v>
      </c>
      <c r="L240">
        <f t="shared" si="98"/>
        <v>-1.5001686717536828</v>
      </c>
      <c r="M240">
        <f t="shared" si="99"/>
        <v>154.36913980347396</v>
      </c>
      <c r="N240">
        <f t="shared" si="100"/>
        <v>8151.05942892654</v>
      </c>
      <c r="O240">
        <f t="shared" si="101"/>
        <v>1.0103264136014407</v>
      </c>
      <c r="P240">
        <f t="shared" si="102"/>
        <v>154.35907518118023</v>
      </c>
      <c r="Q240">
        <f t="shared" si="103"/>
        <v>23.436475259929672</v>
      </c>
      <c r="R240">
        <f t="shared" si="104"/>
        <v>23.437506980796904</v>
      </c>
      <c r="S240">
        <f t="shared" si="105"/>
        <v>156.23151181867922</v>
      </c>
      <c r="T240">
        <f t="shared" si="106"/>
        <v>9.9109673641635574</v>
      </c>
      <c r="U240">
        <f t="shared" si="107"/>
        <v>4.3027791866610397E-2</v>
      </c>
      <c r="V240">
        <f t="shared" si="108"/>
        <v>-1.4953219814384293</v>
      </c>
      <c r="W240">
        <f t="shared" si="109"/>
        <v>88.522118872319297</v>
      </c>
      <c r="X240" s="37">
        <f t="shared" si="110"/>
        <v>0.47731619582044338</v>
      </c>
      <c r="Y240" s="37">
        <f t="shared" si="111"/>
        <v>0.23142142117511202</v>
      </c>
      <c r="Z240" s="37">
        <f t="shared" si="112"/>
        <v>0.72321097046577476</v>
      </c>
      <c r="AA240">
        <f t="shared" si="113"/>
        <v>708.17695097855437</v>
      </c>
      <c r="AB240">
        <f t="shared" si="114"/>
        <v>752.66467801856152</v>
      </c>
      <c r="AC240">
        <f t="shared" si="115"/>
        <v>8.1661695046403793</v>
      </c>
      <c r="AD240">
        <f t="shared" si="90"/>
        <v>24.482211615284555</v>
      </c>
      <c r="AE240">
        <f t="shared" si="116"/>
        <v>65.517788384715445</v>
      </c>
      <c r="AF240">
        <f t="shared" si="117"/>
        <v>7.3470296799969881E-3</v>
      </c>
      <c r="AG240">
        <f t="shared" si="118"/>
        <v>65.525135414395436</v>
      </c>
      <c r="AH240">
        <f t="shared" si="91"/>
        <v>340.26639767581071</v>
      </c>
    </row>
    <row r="241" spans="4:34" x14ac:dyDescent="0.35">
      <c r="D241" s="36">
        <f t="shared" si="119"/>
        <v>44436</v>
      </c>
      <c r="E241" s="37">
        <f t="shared" si="92"/>
        <v>0.5</v>
      </c>
      <c r="F241" s="33">
        <f t="shared" si="93"/>
        <v>2459454.9166666665</v>
      </c>
      <c r="G241" s="38">
        <f t="shared" si="94"/>
        <v>0.21656171571982236</v>
      </c>
      <c r="I241">
        <f t="shared" si="95"/>
        <v>156.85495583898683</v>
      </c>
      <c r="J241">
        <f t="shared" si="96"/>
        <v>8153.5451978781966</v>
      </c>
      <c r="K241">
        <f t="shared" si="97"/>
        <v>1.6699524453055937E-2</v>
      </c>
      <c r="L241">
        <f t="shared" si="98"/>
        <v>-1.5201308513098803</v>
      </c>
      <c r="M241">
        <f t="shared" si="99"/>
        <v>155.33482498767694</v>
      </c>
      <c r="N241">
        <f t="shared" si="100"/>
        <v>8152.025067026887</v>
      </c>
      <c r="O241">
        <f t="shared" si="101"/>
        <v>1.01010143647559</v>
      </c>
      <c r="P241">
        <f t="shared" si="102"/>
        <v>155.32476214767883</v>
      </c>
      <c r="Q241">
        <f t="shared" si="103"/>
        <v>23.43647490389499</v>
      </c>
      <c r="R241">
        <f t="shared" si="104"/>
        <v>23.437508789664683</v>
      </c>
      <c r="S241">
        <f t="shared" si="105"/>
        <v>157.14360500529244</v>
      </c>
      <c r="T241">
        <f t="shared" si="106"/>
        <v>9.5582285352335958</v>
      </c>
      <c r="U241">
        <f t="shared" si="107"/>
        <v>4.3027798697143793E-2</v>
      </c>
      <c r="V241">
        <f t="shared" si="108"/>
        <v>-1.202001001481811</v>
      </c>
      <c r="W241">
        <f t="shared" si="109"/>
        <v>88.606331043065907</v>
      </c>
      <c r="X241" s="37">
        <f t="shared" si="110"/>
        <v>0.47711250069547351</v>
      </c>
      <c r="Y241" s="37">
        <f t="shared" si="111"/>
        <v>0.23098380335362376</v>
      </c>
      <c r="Z241" s="37">
        <f t="shared" si="112"/>
        <v>0.72324119803732323</v>
      </c>
      <c r="AA241">
        <f t="shared" si="113"/>
        <v>708.85064834452726</v>
      </c>
      <c r="AB241">
        <f t="shared" si="114"/>
        <v>752.95799899851818</v>
      </c>
      <c r="AC241">
        <f t="shared" si="115"/>
        <v>8.2394997496295446</v>
      </c>
      <c r="AD241">
        <f t="shared" si="90"/>
        <v>24.174504771784271</v>
      </c>
      <c r="AE241">
        <f t="shared" si="116"/>
        <v>65.825495228215729</v>
      </c>
      <c r="AF241">
        <f t="shared" si="117"/>
        <v>7.2427158133705908E-3</v>
      </c>
      <c r="AG241">
        <f t="shared" si="118"/>
        <v>65.832737944029105</v>
      </c>
      <c r="AH241">
        <f t="shared" si="91"/>
        <v>339.81249410164992</v>
      </c>
    </row>
    <row r="242" spans="4:34" x14ac:dyDescent="0.35">
      <c r="D242" s="36">
        <f t="shared" si="119"/>
        <v>44437</v>
      </c>
      <c r="E242" s="37">
        <f t="shared" si="92"/>
        <v>0.5</v>
      </c>
      <c r="F242" s="33">
        <f t="shared" si="93"/>
        <v>2459455.9166666665</v>
      </c>
      <c r="G242" s="38">
        <f t="shared" si="94"/>
        <v>0.21658909422769368</v>
      </c>
      <c r="I242">
        <f t="shared" si="95"/>
        <v>157.84060320274602</v>
      </c>
      <c r="J242">
        <f t="shared" si="96"/>
        <v>8154.5307981580972</v>
      </c>
      <c r="K242">
        <f t="shared" si="97"/>
        <v>1.6699523300643063E-2</v>
      </c>
      <c r="L242">
        <f t="shared" si="98"/>
        <v>-1.5396599377637992</v>
      </c>
      <c r="M242">
        <f t="shared" si="99"/>
        <v>156.30094326498224</v>
      </c>
      <c r="N242">
        <f t="shared" si="100"/>
        <v>8152.9911382203336</v>
      </c>
      <c r="O242">
        <f t="shared" si="101"/>
        <v>1.0098734793602642</v>
      </c>
      <c r="P242">
        <f t="shared" si="102"/>
        <v>156.29088221101492</v>
      </c>
      <c r="Q242">
        <f t="shared" si="103"/>
        <v>23.436474547860303</v>
      </c>
      <c r="R242">
        <f t="shared" si="104"/>
        <v>23.437510597649339</v>
      </c>
      <c r="S242">
        <f t="shared" si="105"/>
        <v>158.05421055406831</v>
      </c>
      <c r="T242">
        <f t="shared" si="106"/>
        <v>9.2029573429572409</v>
      </c>
      <c r="U242">
        <f t="shared" si="107"/>
        <v>4.3027805524342995E-2</v>
      </c>
      <c r="V242">
        <f t="shared" si="108"/>
        <v>-0.90277058343743888</v>
      </c>
      <c r="W242">
        <f t="shared" si="109"/>
        <v>88.691001676059784</v>
      </c>
      <c r="X242" s="37">
        <f t="shared" si="110"/>
        <v>0.47690470179405381</v>
      </c>
      <c r="Y242" s="37">
        <f t="shared" si="111"/>
        <v>0.23054080824944331</v>
      </c>
      <c r="Z242" s="37">
        <f t="shared" si="112"/>
        <v>0.72326859533866439</v>
      </c>
      <c r="AA242">
        <f t="shared" si="113"/>
        <v>709.52801340847827</v>
      </c>
      <c r="AB242">
        <f t="shared" si="114"/>
        <v>753.2572294165625</v>
      </c>
      <c r="AC242">
        <f t="shared" si="115"/>
        <v>8.3143073541406238</v>
      </c>
      <c r="AD242">
        <f t="shared" si="90"/>
        <v>23.866373622851025</v>
      </c>
      <c r="AE242">
        <f t="shared" si="116"/>
        <v>66.133626377148971</v>
      </c>
      <c r="AF242">
        <f t="shared" si="117"/>
        <v>7.1387587007683377E-3</v>
      </c>
      <c r="AG242">
        <f t="shared" si="118"/>
        <v>66.140765135849733</v>
      </c>
      <c r="AH242">
        <f t="shared" si="91"/>
        <v>339.34173201530132</v>
      </c>
    </row>
    <row r="243" spans="4:34" x14ac:dyDescent="0.35">
      <c r="D243" s="36">
        <f t="shared" si="119"/>
        <v>44438</v>
      </c>
      <c r="E243" s="37">
        <f t="shared" si="92"/>
        <v>0.5</v>
      </c>
      <c r="F243" s="33">
        <f t="shared" si="93"/>
        <v>2459456.9166666665</v>
      </c>
      <c r="G243" s="38">
        <f t="shared" si="94"/>
        <v>0.216616472735565</v>
      </c>
      <c r="I243">
        <f t="shared" si="95"/>
        <v>158.82625056650613</v>
      </c>
      <c r="J243">
        <f t="shared" si="96"/>
        <v>8155.5163984379997</v>
      </c>
      <c r="K243">
        <f t="shared" si="97"/>
        <v>1.6699522148229999E-2</v>
      </c>
      <c r="L243">
        <f t="shared" si="98"/>
        <v>-1.5587499968725742</v>
      </c>
      <c r="M243">
        <f t="shared" si="99"/>
        <v>157.26750056963357</v>
      </c>
      <c r="N243">
        <f t="shared" si="100"/>
        <v>8153.9576484411273</v>
      </c>
      <c r="O243">
        <f t="shared" si="101"/>
        <v>1.0096426057318892</v>
      </c>
      <c r="P243">
        <f t="shared" si="102"/>
        <v>157.25744130543069</v>
      </c>
      <c r="Q243">
        <f t="shared" si="103"/>
        <v>23.436474191825621</v>
      </c>
      <c r="R243">
        <f t="shared" si="104"/>
        <v>23.437512404749025</v>
      </c>
      <c r="S243">
        <f t="shared" si="105"/>
        <v>158.96339505931994</v>
      </c>
      <c r="T243">
        <f t="shared" si="106"/>
        <v>8.8452429597271855</v>
      </c>
      <c r="U243">
        <f t="shared" si="107"/>
        <v>4.3027812348200987E-2</v>
      </c>
      <c r="V243">
        <f t="shared" si="108"/>
        <v>-0.59789278106401134</v>
      </c>
      <c r="W243">
        <f t="shared" si="109"/>
        <v>88.776113653680113</v>
      </c>
      <c r="X243" s="37">
        <f t="shared" si="110"/>
        <v>0.47669298109796115</v>
      </c>
      <c r="Y243" s="37">
        <f t="shared" si="111"/>
        <v>0.23009266539329418</v>
      </c>
      <c r="Z243" s="37">
        <f t="shared" si="112"/>
        <v>0.72329329680262811</v>
      </c>
      <c r="AA243">
        <f t="shared" si="113"/>
        <v>710.20890922944091</v>
      </c>
      <c r="AB243">
        <f t="shared" si="114"/>
        <v>753.56210721893592</v>
      </c>
      <c r="AC243">
        <f t="shared" si="115"/>
        <v>8.3905268047339803</v>
      </c>
      <c r="AD243">
        <f t="shared" si="90"/>
        <v>23.55798808631657</v>
      </c>
      <c r="AE243">
        <f t="shared" si="116"/>
        <v>66.44201191368343</v>
      </c>
      <c r="AF243">
        <f t="shared" si="117"/>
        <v>7.0352077793970789E-3</v>
      </c>
      <c r="AG243">
        <f t="shared" si="118"/>
        <v>66.449047121462826</v>
      </c>
      <c r="AH243">
        <f t="shared" si="91"/>
        <v>338.85364434637108</v>
      </c>
    </row>
    <row r="244" spans="4:34" x14ac:dyDescent="0.35">
      <c r="D244" s="36">
        <f t="shared" si="119"/>
        <v>44439</v>
      </c>
      <c r="E244" s="37">
        <f t="shared" si="92"/>
        <v>0.5</v>
      </c>
      <c r="F244" s="33">
        <f t="shared" si="93"/>
        <v>2459457.9166666665</v>
      </c>
      <c r="G244" s="38">
        <f t="shared" si="94"/>
        <v>0.21664385124343633</v>
      </c>
      <c r="I244">
        <f t="shared" si="95"/>
        <v>159.81189793026715</v>
      </c>
      <c r="J244">
        <f t="shared" si="96"/>
        <v>8156.5019987179021</v>
      </c>
      <c r="K244">
        <f t="shared" si="97"/>
        <v>1.6699520995816744E-2</v>
      </c>
      <c r="L244">
        <f t="shared" si="98"/>
        <v>-1.5773952049875508</v>
      </c>
      <c r="M244">
        <f t="shared" si="99"/>
        <v>158.23450272527961</v>
      </c>
      <c r="N244">
        <f t="shared" si="100"/>
        <v>8154.9246035129145</v>
      </c>
      <c r="O244">
        <f t="shared" si="101"/>
        <v>1.00940887996758</v>
      </c>
      <c r="P244">
        <f t="shared" si="102"/>
        <v>158.22444525457331</v>
      </c>
      <c r="Q244">
        <f t="shared" si="103"/>
        <v>23.436473835790942</v>
      </c>
      <c r="R244">
        <f t="shared" si="104"/>
        <v>23.437514210961897</v>
      </c>
      <c r="S244">
        <f t="shared" si="105"/>
        <v>159.87122649550375</v>
      </c>
      <c r="T244">
        <f t="shared" si="106"/>
        <v>8.4851746700189903</v>
      </c>
      <c r="U244">
        <f t="shared" si="107"/>
        <v>4.3027819168710853E-2</v>
      </c>
      <c r="V244">
        <f t="shared" si="108"/>
        <v>-0.28763455143087391</v>
      </c>
      <c r="W244">
        <f t="shared" si="109"/>
        <v>88.861650197006313</v>
      </c>
      <c r="X244" s="37">
        <f t="shared" si="110"/>
        <v>0.47647752399404925</v>
      </c>
      <c r="Y244" s="37">
        <f t="shared" si="111"/>
        <v>0.22963960678014281</v>
      </c>
      <c r="Z244" s="37">
        <f t="shared" si="112"/>
        <v>0.72331544120795566</v>
      </c>
      <c r="AA244">
        <f t="shared" si="113"/>
        <v>710.8932015760505</v>
      </c>
      <c r="AB244">
        <f t="shared" si="114"/>
        <v>753.8723654485691</v>
      </c>
      <c r="AC244">
        <f t="shared" si="115"/>
        <v>8.4680913621422746</v>
      </c>
      <c r="AD244">
        <f t="shared" si="90"/>
        <v>23.249521320463128</v>
      </c>
      <c r="AE244">
        <f t="shared" si="116"/>
        <v>66.750478679536869</v>
      </c>
      <c r="AF244">
        <f t="shared" si="117"/>
        <v>6.9321125828434738E-3</v>
      </c>
      <c r="AG244">
        <f t="shared" si="118"/>
        <v>66.757410792119714</v>
      </c>
      <c r="AH244">
        <f t="shared" si="91"/>
        <v>338.34775015999622</v>
      </c>
    </row>
    <row r="245" spans="4:34" x14ac:dyDescent="0.35">
      <c r="D245" s="36">
        <f t="shared" si="119"/>
        <v>44440</v>
      </c>
      <c r="E245" s="37">
        <f t="shared" si="92"/>
        <v>0.5</v>
      </c>
      <c r="F245" s="33">
        <f t="shared" si="93"/>
        <v>2459458.9166666665</v>
      </c>
      <c r="G245" s="38">
        <f t="shared" si="94"/>
        <v>0.21667122975130765</v>
      </c>
      <c r="I245">
        <f t="shared" si="95"/>
        <v>160.79754529402908</v>
      </c>
      <c r="J245">
        <f t="shared" si="96"/>
        <v>8157.4875989978027</v>
      </c>
      <c r="K245">
        <f t="shared" si="97"/>
        <v>1.6699519843403302E-2</v>
      </c>
      <c r="L245">
        <f t="shared" si="98"/>
        <v>-1.5955898509342463</v>
      </c>
      <c r="M245">
        <f t="shared" si="99"/>
        <v>159.20195544309482</v>
      </c>
      <c r="N245">
        <f t="shared" si="100"/>
        <v>8155.8920091468681</v>
      </c>
      <c r="O245">
        <f t="shared" si="101"/>
        <v>1.0091723673306532</v>
      </c>
      <c r="P245">
        <f t="shared" si="102"/>
        <v>159.1918997696157</v>
      </c>
      <c r="Q245">
        <f t="shared" si="103"/>
        <v>23.436473479756259</v>
      </c>
      <c r="R245">
        <f t="shared" si="104"/>
        <v>23.4375160162861</v>
      </c>
      <c r="S245">
        <f t="shared" si="105"/>
        <v>160.77777415880934</v>
      </c>
      <c r="T245">
        <f t="shared" si="106"/>
        <v>8.1228418718723052</v>
      </c>
      <c r="U245">
        <f t="shared" si="107"/>
        <v>4.3027825985865568E-2</v>
      </c>
      <c r="V245">
        <f t="shared" si="108"/>
        <v>2.7732461646053971E-2</v>
      </c>
      <c r="W245">
        <f t="shared" si="109"/>
        <v>88.947594854015634</v>
      </c>
      <c r="X245" s="37">
        <f t="shared" si="110"/>
        <v>0.47625851912385692</v>
      </c>
      <c r="Y245" s="37">
        <f t="shared" si="111"/>
        <v>0.22918186675159125</v>
      </c>
      <c r="Z245" s="37">
        <f t="shared" si="112"/>
        <v>0.72333517149612259</v>
      </c>
      <c r="AA245">
        <f t="shared" si="113"/>
        <v>711.58075883212507</v>
      </c>
      <c r="AB245">
        <f t="shared" si="114"/>
        <v>754.18773246164608</v>
      </c>
      <c r="AC245">
        <f t="shared" si="115"/>
        <v>8.5469331154115196</v>
      </c>
      <c r="AD245">
        <f t="shared" si="90"/>
        <v>22.941149815495415</v>
      </c>
      <c r="AE245">
        <f t="shared" si="116"/>
        <v>67.058850184504593</v>
      </c>
      <c r="AF245">
        <f t="shared" si="117"/>
        <v>6.8295227941737304E-3</v>
      </c>
      <c r="AG245">
        <f t="shared" si="118"/>
        <v>67.06567970729877</v>
      </c>
      <c r="AH245">
        <f t="shared" si="91"/>
        <v>337.82355464614534</v>
      </c>
    </row>
    <row r="246" spans="4:34" x14ac:dyDescent="0.35">
      <c r="D246" s="36">
        <f t="shared" si="119"/>
        <v>44441</v>
      </c>
      <c r="E246" s="37">
        <f t="shared" si="92"/>
        <v>0.5</v>
      </c>
      <c r="F246" s="33">
        <f t="shared" si="93"/>
        <v>2459459.9166666665</v>
      </c>
      <c r="G246" s="38">
        <f t="shared" si="94"/>
        <v>0.21669860825917897</v>
      </c>
      <c r="I246">
        <f t="shared" si="95"/>
        <v>161.78319265779101</v>
      </c>
      <c r="J246">
        <f t="shared" si="96"/>
        <v>8158.4731992777042</v>
      </c>
      <c r="K246">
        <f t="shared" si="97"/>
        <v>1.6699518690989668E-2</v>
      </c>
      <c r="L246">
        <f t="shared" si="98"/>
        <v>-1.6133283378810321</v>
      </c>
      <c r="M246">
        <f t="shared" si="99"/>
        <v>160.16986431990998</v>
      </c>
      <c r="N246">
        <f t="shared" si="100"/>
        <v>8156.8598709398229</v>
      </c>
      <c r="O246">
        <f t="shared" si="101"/>
        <v>1.0089331339558392</v>
      </c>
      <c r="P246">
        <f t="shared" si="102"/>
        <v>160.15981044738712</v>
      </c>
      <c r="Q246">
        <f t="shared" si="103"/>
        <v>23.436473123721576</v>
      </c>
      <c r="R246">
        <f t="shared" si="104"/>
        <v>23.437517820719791</v>
      </c>
      <c r="S246">
        <f t="shared" si="105"/>
        <v>161.68310860967961</v>
      </c>
      <c r="T246">
        <f t="shared" si="106"/>
        <v>7.7583340796010241</v>
      </c>
      <c r="U246">
        <f t="shared" si="107"/>
        <v>4.3027832799658154E-2</v>
      </c>
      <c r="V246">
        <f t="shared" si="108"/>
        <v>0.34793213416957836</v>
      </c>
      <c r="W246">
        <f t="shared" si="109"/>
        <v>89.033931487066909</v>
      </c>
      <c r="X246" s="37">
        <f t="shared" si="110"/>
        <v>0.47603615824016005</v>
      </c>
      <c r="Y246" s="37">
        <f t="shared" si="111"/>
        <v>0.22871968188719641</v>
      </c>
      <c r="Z246" s="37">
        <f t="shared" si="112"/>
        <v>0.72335263459312371</v>
      </c>
      <c r="AA246">
        <f t="shared" si="113"/>
        <v>712.27145189653527</v>
      </c>
      <c r="AB246">
        <f t="shared" si="114"/>
        <v>754.50793213416955</v>
      </c>
      <c r="AC246">
        <f t="shared" si="115"/>
        <v>8.6269830335423876</v>
      </c>
      <c r="AD246">
        <f t="shared" si="90"/>
        <v>22.633053485394413</v>
      </c>
      <c r="AE246">
        <f t="shared" si="116"/>
        <v>67.366946514605587</v>
      </c>
      <c r="AF246">
        <f t="shared" si="117"/>
        <v>6.7274882998920741E-3</v>
      </c>
      <c r="AG246">
        <f t="shared" si="118"/>
        <v>67.373674002905474</v>
      </c>
      <c r="AH246">
        <f t="shared" si="91"/>
        <v>337.28054919684723</v>
      </c>
    </row>
    <row r="247" spans="4:34" x14ac:dyDescent="0.35">
      <c r="D247" s="36">
        <f t="shared" si="119"/>
        <v>44442</v>
      </c>
      <c r="E247" s="37">
        <f t="shared" si="92"/>
        <v>0.5</v>
      </c>
      <c r="F247" s="33">
        <f t="shared" si="93"/>
        <v>2459460.9166666665</v>
      </c>
      <c r="G247" s="38">
        <f t="shared" si="94"/>
        <v>0.21672598676705027</v>
      </c>
      <c r="I247">
        <f t="shared" si="95"/>
        <v>162.76884002155202</v>
      </c>
      <c r="J247">
        <f t="shared" si="96"/>
        <v>8159.4587995576048</v>
      </c>
      <c r="K247">
        <f t="shared" si="97"/>
        <v>1.6699517538575844E-2</v>
      </c>
      <c r="L247">
        <f t="shared" si="98"/>
        <v>-1.6306051851956611</v>
      </c>
      <c r="M247">
        <f t="shared" si="99"/>
        <v>161.13823483635636</v>
      </c>
      <c r="N247">
        <f t="shared" si="100"/>
        <v>8157.8281943724096</v>
      </c>
      <c r="O247">
        <f t="shared" si="101"/>
        <v>1.008691246834202</v>
      </c>
      <c r="P247">
        <f t="shared" si="102"/>
        <v>161.12818276851726</v>
      </c>
      <c r="Q247">
        <f t="shared" si="103"/>
        <v>23.436472767686894</v>
      </c>
      <c r="R247">
        <f t="shared" si="104"/>
        <v>23.437519624261128</v>
      </c>
      <c r="S247">
        <f t="shared" si="105"/>
        <v>162.5873016162567</v>
      </c>
      <c r="T247">
        <f t="shared" si="106"/>
        <v>7.3917409276773238</v>
      </c>
      <c r="U247">
        <f t="shared" si="107"/>
        <v>4.3027839610081678E-2</v>
      </c>
      <c r="V247">
        <f t="shared" si="108"/>
        <v>0.67268405860826519</v>
      </c>
      <c r="W247">
        <f t="shared" si="109"/>
        <v>89.12064425970766</v>
      </c>
      <c r="X247" s="37">
        <f t="shared" si="110"/>
        <v>0.47581063607041091</v>
      </c>
      <c r="Y247" s="37">
        <f t="shared" si="111"/>
        <v>0.22825329090455632</v>
      </c>
      <c r="Z247" s="37">
        <f t="shared" si="112"/>
        <v>0.72336798123626556</v>
      </c>
      <c r="AA247">
        <f t="shared" si="113"/>
        <v>712.96515407766128</v>
      </c>
      <c r="AB247">
        <f t="shared" si="114"/>
        <v>754.83268405860827</v>
      </c>
      <c r="AC247">
        <f t="shared" si="115"/>
        <v>8.7081710146520663</v>
      </c>
      <c r="AD247">
        <f t="shared" si="90"/>
        <v>22.325415759242748</v>
      </c>
      <c r="AE247">
        <f t="shared" si="116"/>
        <v>67.674584240757255</v>
      </c>
      <c r="AF247">
        <f t="shared" si="117"/>
        <v>6.6260592444204423E-3</v>
      </c>
      <c r="AG247">
        <f t="shared" si="118"/>
        <v>67.68121030000168</v>
      </c>
      <c r="AH247">
        <f t="shared" si="91"/>
        <v>336.71821158555611</v>
      </c>
    </row>
    <row r="248" spans="4:34" x14ac:dyDescent="0.35">
      <c r="D248" s="36">
        <f t="shared" si="119"/>
        <v>44443</v>
      </c>
      <c r="E248" s="37">
        <f t="shared" si="92"/>
        <v>0.5</v>
      </c>
      <c r="F248" s="33">
        <f t="shared" si="93"/>
        <v>2459461.9166666665</v>
      </c>
      <c r="G248" s="38">
        <f t="shared" si="94"/>
        <v>0.21675336527492159</v>
      </c>
      <c r="I248">
        <f t="shared" si="95"/>
        <v>163.75448738531486</v>
      </c>
      <c r="J248">
        <f t="shared" si="96"/>
        <v>8160.4443998375045</v>
      </c>
      <c r="K248">
        <f t="shared" si="97"/>
        <v>1.6699516386161833E-2</v>
      </c>
      <c r="L248">
        <f t="shared" si="98"/>
        <v>-1.6474150302896957</v>
      </c>
      <c r="M248">
        <f t="shared" si="99"/>
        <v>162.10707235502517</v>
      </c>
      <c r="N248">
        <f t="shared" si="100"/>
        <v>8158.7969848072153</v>
      </c>
      <c r="O248">
        <f t="shared" si="101"/>
        <v>1.0084467737977509</v>
      </c>
      <c r="P248">
        <f t="shared" si="102"/>
        <v>162.0970220955958</v>
      </c>
      <c r="Q248">
        <f t="shared" si="103"/>
        <v>23.436472411652215</v>
      </c>
      <c r="R248">
        <f t="shared" si="104"/>
        <v>23.437521426908265</v>
      </c>
      <c r="S248">
        <f t="shared" si="105"/>
        <v>163.49042609874198</v>
      </c>
      <c r="T248">
        <f t="shared" si="106"/>
        <v>7.0231521757344542</v>
      </c>
      <c r="U248">
        <f t="shared" si="107"/>
        <v>4.3027846417129166E-2</v>
      </c>
      <c r="V248">
        <f t="shared" si="108"/>
        <v>1.0017037307966601</v>
      </c>
      <c r="W248">
        <f t="shared" si="109"/>
        <v>89.207717622841827</v>
      </c>
      <c r="X248" s="37">
        <f t="shared" si="110"/>
        <v>0.47558215018694683</v>
      </c>
      <c r="Y248" s="37">
        <f t="shared" si="111"/>
        <v>0.22778293456794174</v>
      </c>
      <c r="Z248" s="37">
        <f t="shared" si="112"/>
        <v>0.72338136580595191</v>
      </c>
      <c r="AA248">
        <f t="shared" si="113"/>
        <v>713.66174098273461</v>
      </c>
      <c r="AB248">
        <f t="shared" si="114"/>
        <v>755.1617037307966</v>
      </c>
      <c r="AC248">
        <f t="shared" si="115"/>
        <v>8.7904259326991507</v>
      </c>
      <c r="AD248">
        <f t="shared" si="90"/>
        <v>22.018423670949449</v>
      </c>
      <c r="AE248">
        <f t="shared" si="116"/>
        <v>67.981576329050554</v>
      </c>
      <c r="AF248">
        <f t="shared" si="117"/>
        <v>6.5252860847204303E-3</v>
      </c>
      <c r="AG248">
        <f t="shared" si="118"/>
        <v>67.988101615135278</v>
      </c>
      <c r="AH248">
        <f t="shared" si="91"/>
        <v>336.13600626443724</v>
      </c>
    </row>
    <row r="249" spans="4:34" x14ac:dyDescent="0.35">
      <c r="D249" s="36">
        <f t="shared" si="119"/>
        <v>44444</v>
      </c>
      <c r="E249" s="37">
        <f t="shared" si="92"/>
        <v>0.5</v>
      </c>
      <c r="F249" s="33">
        <f t="shared" si="93"/>
        <v>2459462.9166666665</v>
      </c>
      <c r="G249" s="38">
        <f t="shared" si="94"/>
        <v>0.21678074378279291</v>
      </c>
      <c r="I249">
        <f t="shared" si="95"/>
        <v>164.74013474907861</v>
      </c>
      <c r="J249">
        <f t="shared" si="96"/>
        <v>8161.4300001174061</v>
      </c>
      <c r="K249">
        <f t="shared" si="97"/>
        <v>1.669951523374763E-2</v>
      </c>
      <c r="L249">
        <f t="shared" si="98"/>
        <v>-1.6637526304494279</v>
      </c>
      <c r="M249">
        <f t="shared" si="99"/>
        <v>163.07638211862917</v>
      </c>
      <c r="N249">
        <f t="shared" si="100"/>
        <v>8159.7662474869567</v>
      </c>
      <c r="O249">
        <f t="shared" si="101"/>
        <v>1.0081997835037599</v>
      </c>
      <c r="P249">
        <f t="shared" si="102"/>
        <v>163.06633367133398</v>
      </c>
      <c r="Q249">
        <f t="shared" si="103"/>
        <v>23.436472055617532</v>
      </c>
      <c r="R249">
        <f t="shared" si="104"/>
        <v>23.437523228659352</v>
      </c>
      <c r="S249">
        <f t="shared" si="105"/>
        <v>164.39255607463545</v>
      </c>
      <c r="T249">
        <f t="shared" si="106"/>
        <v>6.652657714638921</v>
      </c>
      <c r="U249">
        <f t="shared" si="107"/>
        <v>4.3027853220793624E-2</v>
      </c>
      <c r="V249">
        <f t="shared" si="108"/>
        <v>1.3347027273367291</v>
      </c>
      <c r="W249">
        <f t="shared" si="109"/>
        <v>89.295136300290267</v>
      </c>
      <c r="X249" s="37">
        <f t="shared" si="110"/>
        <v>0.47535090088379395</v>
      </c>
      <c r="Y249" s="37">
        <f t="shared" si="111"/>
        <v>0.22730885560520986</v>
      </c>
      <c r="Z249" s="37">
        <f t="shared" si="112"/>
        <v>0.72339294616237804</v>
      </c>
      <c r="AA249">
        <f t="shared" si="113"/>
        <v>714.36109040232213</v>
      </c>
      <c r="AB249">
        <f t="shared" si="114"/>
        <v>755.49470272733674</v>
      </c>
      <c r="AC249">
        <f t="shared" si="115"/>
        <v>8.873675681834186</v>
      </c>
      <c r="AD249">
        <f t="shared" si="90"/>
        <v>21.712267946127152</v>
      </c>
      <c r="AE249">
        <f t="shared" si="116"/>
        <v>68.287732053872844</v>
      </c>
      <c r="AF249">
        <f t="shared" si="117"/>
        <v>6.4252196446331249E-3</v>
      </c>
      <c r="AG249">
        <f t="shared" si="118"/>
        <v>68.29415727351747</v>
      </c>
      <c r="AH249">
        <f t="shared" si="91"/>
        <v>335.53338479703245</v>
      </c>
    </row>
    <row r="250" spans="4:34" x14ac:dyDescent="0.35">
      <c r="D250" s="36">
        <f t="shared" si="119"/>
        <v>44445</v>
      </c>
      <c r="E250" s="37">
        <f t="shared" si="92"/>
        <v>0.5</v>
      </c>
      <c r="F250" s="33">
        <f t="shared" si="93"/>
        <v>2459463.9166666665</v>
      </c>
      <c r="G250" s="38">
        <f t="shared" si="94"/>
        <v>0.21680812229066423</v>
      </c>
      <c r="I250">
        <f t="shared" si="95"/>
        <v>165.72578211284235</v>
      </c>
      <c r="J250">
        <f t="shared" si="96"/>
        <v>8162.4156003973067</v>
      </c>
      <c r="K250">
        <f t="shared" si="97"/>
        <v>1.6699514081333237E-2</v>
      </c>
      <c r="L250">
        <f t="shared" si="98"/>
        <v>-1.6796128646530999</v>
      </c>
      <c r="M250">
        <f t="shared" si="99"/>
        <v>164.04616924818924</v>
      </c>
      <c r="N250">
        <f t="shared" si="100"/>
        <v>8160.7359875326538</v>
      </c>
      <c r="O250">
        <f t="shared" si="101"/>
        <v>1.007950345418785</v>
      </c>
      <c r="P250">
        <f t="shared" si="102"/>
        <v>164.03612261675113</v>
      </c>
      <c r="Q250">
        <f t="shared" si="103"/>
        <v>23.436471699582853</v>
      </c>
      <c r="R250">
        <f t="shared" si="104"/>
        <v>23.437525029512553</v>
      </c>
      <c r="S250">
        <f t="shared" si="105"/>
        <v>165.29376660484752</v>
      </c>
      <c r="T250">
        <f t="shared" si="106"/>
        <v>6.280347573568215</v>
      </c>
      <c r="U250">
        <f t="shared" si="107"/>
        <v>4.3027860021068121E-2</v>
      </c>
      <c r="V250">
        <f t="shared" si="108"/>
        <v>1.6713888738466771</v>
      </c>
      <c r="W250">
        <f t="shared" si="109"/>
        <v>89.382885273779408</v>
      </c>
      <c r="X250" s="37">
        <f t="shared" si="110"/>
        <v>0.47511709105982869</v>
      </c>
      <c r="Y250" s="37">
        <f t="shared" si="111"/>
        <v>0.22683129863266369</v>
      </c>
      <c r="Z250" s="37">
        <f t="shared" si="112"/>
        <v>0.72340288348699366</v>
      </c>
      <c r="AA250">
        <f t="shared" si="113"/>
        <v>715.06308219023526</v>
      </c>
      <c r="AB250">
        <f t="shared" si="114"/>
        <v>755.83138887384666</v>
      </c>
      <c r="AC250">
        <f t="shared" si="115"/>
        <v>8.9578472184616658</v>
      </c>
      <c r="AD250">
        <f t="shared" si="90"/>
        <v>21.407143084659015</v>
      </c>
      <c r="AE250">
        <f t="shared" si="116"/>
        <v>68.592856915340988</v>
      </c>
      <c r="AF250">
        <f t="shared" si="117"/>
        <v>6.3259111684552949E-3</v>
      </c>
      <c r="AG250">
        <f t="shared" si="118"/>
        <v>68.599182826509448</v>
      </c>
      <c r="AH250">
        <f t="shared" si="91"/>
        <v>334.90978644551166</v>
      </c>
    </row>
    <row r="251" spans="4:34" x14ac:dyDescent="0.35">
      <c r="D251" s="36">
        <f t="shared" si="119"/>
        <v>44446</v>
      </c>
      <c r="E251" s="37">
        <f t="shared" si="92"/>
        <v>0.5</v>
      </c>
      <c r="F251" s="33">
        <f t="shared" si="93"/>
        <v>2459464.9166666665</v>
      </c>
      <c r="G251" s="38">
        <f t="shared" si="94"/>
        <v>0.21683550079853556</v>
      </c>
      <c r="I251">
        <f t="shared" si="95"/>
        <v>166.7114294766061</v>
      </c>
      <c r="J251">
        <f t="shared" si="96"/>
        <v>8163.4012006772064</v>
      </c>
      <c r="K251">
        <f t="shared" si="97"/>
        <v>1.6699512928918653E-2</v>
      </c>
      <c r="L251">
        <f t="shared" si="98"/>
        <v>-1.69499073537335</v>
      </c>
      <c r="M251">
        <f t="shared" si="99"/>
        <v>165.01643874123275</v>
      </c>
      <c r="N251">
        <f t="shared" si="100"/>
        <v>8161.7062099418326</v>
      </c>
      <c r="O251">
        <f t="shared" si="101"/>
        <v>1.0076985298023795</v>
      </c>
      <c r="P251">
        <f t="shared" si="102"/>
        <v>165.00639392937305</v>
      </c>
      <c r="Q251">
        <f t="shared" si="103"/>
        <v>23.43647134354817</v>
      </c>
      <c r="R251">
        <f t="shared" si="104"/>
        <v>23.437526829466023</v>
      </c>
      <c r="S251">
        <f t="shared" si="105"/>
        <v>166.19413374063615</v>
      </c>
      <c r="T251">
        <f t="shared" si="106"/>
        <v>5.9063119280438769</v>
      </c>
      <c r="U251">
        <f t="shared" si="107"/>
        <v>4.3027866817945702E-2</v>
      </c>
      <c r="V251">
        <f t="shared" si="108"/>
        <v>2.0114664044721908</v>
      </c>
      <c r="W251">
        <f t="shared" si="109"/>
        <v>89.470949767387509</v>
      </c>
      <c r="X251" s="37">
        <f t="shared" si="110"/>
        <v>0.47488092610800542</v>
      </c>
      <c r="Y251" s="37">
        <f t="shared" si="111"/>
        <v>0.22635051008748455</v>
      </c>
      <c r="Z251" s="37">
        <f t="shared" si="112"/>
        <v>0.72341134212852631</v>
      </c>
      <c r="AA251">
        <f t="shared" si="113"/>
        <v>715.76759813910007</v>
      </c>
      <c r="AB251">
        <f t="shared" si="114"/>
        <v>756.1714664044722</v>
      </c>
      <c r="AC251">
        <f t="shared" si="115"/>
        <v>9.0428666011180496</v>
      </c>
      <c r="AD251">
        <f t="shared" si="90"/>
        <v>21.103247437278878</v>
      </c>
      <c r="AE251">
        <f t="shared" si="116"/>
        <v>68.896752562721119</v>
      </c>
      <c r="AF251">
        <f t="shared" si="117"/>
        <v>6.2274123732140932E-3</v>
      </c>
      <c r="AG251">
        <f t="shared" si="118"/>
        <v>68.90297997509434</v>
      </c>
      <c r="AH251">
        <f t="shared" si="91"/>
        <v>334.26463893356333</v>
      </c>
    </row>
    <row r="252" spans="4:34" x14ac:dyDescent="0.35">
      <c r="D252" s="36">
        <f t="shared" si="119"/>
        <v>44447</v>
      </c>
      <c r="E252" s="37">
        <f t="shared" si="92"/>
        <v>0.5</v>
      </c>
      <c r="F252" s="33">
        <f t="shared" si="93"/>
        <v>2459465.9166666665</v>
      </c>
      <c r="G252" s="38">
        <f t="shared" si="94"/>
        <v>0.21686287930640688</v>
      </c>
      <c r="I252">
        <f t="shared" si="95"/>
        <v>167.69707684036985</v>
      </c>
      <c r="J252">
        <f t="shared" si="96"/>
        <v>8164.386800957107</v>
      </c>
      <c r="K252">
        <f t="shared" si="97"/>
        <v>1.6699511776503879E-2</v>
      </c>
      <c r="L252">
        <f t="shared" si="98"/>
        <v>-1.7098813703647238</v>
      </c>
      <c r="M252">
        <f t="shared" si="99"/>
        <v>165.98719547000513</v>
      </c>
      <c r="N252">
        <f t="shared" si="100"/>
        <v>8162.6769195867419</v>
      </c>
      <c r="O252">
        <f t="shared" si="101"/>
        <v>1.0074444076905085</v>
      </c>
      <c r="P252">
        <f t="shared" si="102"/>
        <v>165.97715248144362</v>
      </c>
      <c r="Q252">
        <f t="shared" si="103"/>
        <v>23.436470987513491</v>
      </c>
      <c r="R252">
        <f t="shared" si="104"/>
        <v>23.437528628517921</v>
      </c>
      <c r="S252">
        <f t="shared" si="105"/>
        <v>167.09373447132953</v>
      </c>
      <c r="T252">
        <f t="shared" si="106"/>
        <v>5.5306411088637057</v>
      </c>
      <c r="U252">
        <f t="shared" si="107"/>
        <v>4.3027873611419375E-2</v>
      </c>
      <c r="V252">
        <f t="shared" si="108"/>
        <v>2.354636113160276</v>
      </c>
      <c r="W252">
        <f t="shared" si="109"/>
        <v>89.559315231478024</v>
      </c>
      <c r="X252" s="37">
        <f t="shared" si="110"/>
        <v>0.47464261381030537</v>
      </c>
      <c r="Y252" s="37">
        <f t="shared" si="111"/>
        <v>0.22586673816731087</v>
      </c>
      <c r="Z252" s="37">
        <f t="shared" si="112"/>
        <v>0.72341848945329978</v>
      </c>
      <c r="AA252">
        <f t="shared" si="113"/>
        <v>716.47452185182419</v>
      </c>
      <c r="AB252">
        <f t="shared" si="114"/>
        <v>756.51463611316024</v>
      </c>
      <c r="AC252">
        <f t="shared" si="115"/>
        <v>9.128659028290059</v>
      </c>
      <c r="AD252">
        <f t="shared" si="90"/>
        <v>20.800783274233247</v>
      </c>
      <c r="AE252">
        <f t="shared" si="116"/>
        <v>69.199216725766746</v>
      </c>
      <c r="AF252">
        <f t="shared" si="117"/>
        <v>6.1297754990340091E-3</v>
      </c>
      <c r="AG252">
        <f t="shared" si="118"/>
        <v>69.20534650126578</v>
      </c>
      <c r="AH252">
        <f t="shared" si="91"/>
        <v>333.59735940785151</v>
      </c>
    </row>
    <row r="253" spans="4:34" x14ac:dyDescent="0.35">
      <c r="D253" s="36">
        <f t="shared" si="119"/>
        <v>44448</v>
      </c>
      <c r="E253" s="37">
        <f t="shared" si="92"/>
        <v>0.5</v>
      </c>
      <c r="F253" s="33">
        <f t="shared" si="93"/>
        <v>2459466.9166666665</v>
      </c>
      <c r="G253" s="38">
        <f t="shared" si="94"/>
        <v>0.2168902578142782</v>
      </c>
      <c r="I253">
        <f t="shared" si="95"/>
        <v>168.6827242041345</v>
      </c>
      <c r="J253">
        <f t="shared" si="96"/>
        <v>8165.3724012370067</v>
      </c>
      <c r="K253">
        <f t="shared" si="97"/>
        <v>1.6699510624088917E-2</v>
      </c>
      <c r="L253">
        <f t="shared" si="98"/>
        <v>-1.7242800244345899</v>
      </c>
      <c r="M253">
        <f t="shared" si="99"/>
        <v>166.95844417969991</v>
      </c>
      <c r="N253">
        <f t="shared" si="100"/>
        <v>8163.6481212125718</v>
      </c>
      <c r="O253">
        <f t="shared" si="101"/>
        <v>1.0071880508786684</v>
      </c>
      <c r="P253">
        <f t="shared" si="102"/>
        <v>166.94840301815481</v>
      </c>
      <c r="Q253">
        <f t="shared" si="103"/>
        <v>23.436470631478809</v>
      </c>
      <c r="R253">
        <f t="shared" si="104"/>
        <v>23.437530426666402</v>
      </c>
      <c r="S253">
        <f t="shared" si="105"/>
        <v>167.99264667279141</v>
      </c>
      <c r="T253">
        <f t="shared" si="106"/>
        <v>5.1534256118755124</v>
      </c>
      <c r="U253">
        <f t="shared" si="107"/>
        <v>4.3027880401482227E-2</v>
      </c>
      <c r="V253">
        <f t="shared" si="108"/>
        <v>2.7005954972663644</v>
      </c>
      <c r="W253">
        <f t="shared" si="109"/>
        <v>89.64796732614812</v>
      </c>
      <c r="X253" s="37">
        <f t="shared" si="110"/>
        <v>0.47440236423800947</v>
      </c>
      <c r="Y253" s="37">
        <f t="shared" si="111"/>
        <v>0.22538023277648694</v>
      </c>
      <c r="Z253" s="37">
        <f t="shared" si="112"/>
        <v>0.72342449569953193</v>
      </c>
      <c r="AA253">
        <f t="shared" si="113"/>
        <v>717.18373860918496</v>
      </c>
      <c r="AB253">
        <f t="shared" si="114"/>
        <v>756.86059549726633</v>
      </c>
      <c r="AC253">
        <f t="shared" si="115"/>
        <v>9.2151488743165828</v>
      </c>
      <c r="AD253">
        <f t="shared" si="90"/>
        <v>20.499956843816157</v>
      </c>
      <c r="AE253">
        <f t="shared" si="116"/>
        <v>69.500043156183835</v>
      </c>
      <c r="AF253">
        <f t="shared" si="117"/>
        <v>6.0330533569148423E-3</v>
      </c>
      <c r="AG253">
        <f t="shared" si="118"/>
        <v>69.506076209540751</v>
      </c>
      <c r="AH253">
        <f t="shared" si="91"/>
        <v>332.90735562285579</v>
      </c>
    </row>
    <row r="254" spans="4:34" x14ac:dyDescent="0.35">
      <c r="D254" s="36">
        <f t="shared" si="119"/>
        <v>44449</v>
      </c>
      <c r="E254" s="37">
        <f t="shared" si="92"/>
        <v>0.5</v>
      </c>
      <c r="F254" s="33">
        <f t="shared" si="93"/>
        <v>2459467.9166666665</v>
      </c>
      <c r="G254" s="38">
        <f t="shared" si="94"/>
        <v>0.21691763632214953</v>
      </c>
      <c r="I254">
        <f t="shared" si="95"/>
        <v>169.66837156790007</v>
      </c>
      <c r="J254">
        <f t="shared" si="96"/>
        <v>8166.3580015169055</v>
      </c>
      <c r="K254">
        <f t="shared" si="97"/>
        <v>1.6699509471673764E-2</v>
      </c>
      <c r="L254">
        <f t="shared" si="98"/>
        <v>-1.7381820811975655</v>
      </c>
      <c r="M254">
        <f t="shared" si="99"/>
        <v>167.93018948670249</v>
      </c>
      <c r="N254">
        <f t="shared" si="100"/>
        <v>8164.6198194357075</v>
      </c>
      <c r="O254">
        <f t="shared" si="101"/>
        <v>1.0069295319046989</v>
      </c>
      <c r="P254">
        <f t="shared" si="102"/>
        <v>167.92015015589047</v>
      </c>
      <c r="Q254">
        <f t="shared" si="103"/>
        <v>23.43647027544413</v>
      </c>
      <c r="R254">
        <f t="shared" si="104"/>
        <v>23.437532223909635</v>
      </c>
      <c r="S254">
        <f t="shared" si="105"/>
        <v>168.89094905657404</v>
      </c>
      <c r="T254">
        <f t="shared" si="106"/>
        <v>4.7747561085378685</v>
      </c>
      <c r="U254">
        <f t="shared" si="107"/>
        <v>4.3027887188127285E-2</v>
      </c>
      <c r="V254">
        <f t="shared" si="108"/>
        <v>3.0490388941400739</v>
      </c>
      <c r="W254">
        <f t="shared" si="109"/>
        <v>89.736891904218538</v>
      </c>
      <c r="X254" s="37">
        <f t="shared" si="110"/>
        <v>0.4741603896568472</v>
      </c>
      <c r="Y254" s="37">
        <f t="shared" si="111"/>
        <v>0.2248912454784624</v>
      </c>
      <c r="Z254" s="37">
        <f t="shared" si="112"/>
        <v>0.72342953383523201</v>
      </c>
      <c r="AA254">
        <f t="shared" si="113"/>
        <v>717.89513523374831</v>
      </c>
      <c r="AB254">
        <f t="shared" si="114"/>
        <v>757.20903889414001</v>
      </c>
      <c r="AC254">
        <f t="shared" si="115"/>
        <v>9.302259723535002</v>
      </c>
      <c r="AD254">
        <f t="shared" si="90"/>
        <v>20.200978418269965</v>
      </c>
      <c r="AE254">
        <f t="shared" si="116"/>
        <v>69.799021581730031</v>
      </c>
      <c r="AF254">
        <f t="shared" si="117"/>
        <v>5.937299373158453E-3</v>
      </c>
      <c r="AG254">
        <f t="shared" si="118"/>
        <v>69.80495888110319</v>
      </c>
      <c r="AH254">
        <f t="shared" si="91"/>
        <v>332.1940273757661</v>
      </c>
    </row>
    <row r="255" spans="4:34" x14ac:dyDescent="0.35">
      <c r="D255" s="36">
        <f t="shared" si="119"/>
        <v>44450</v>
      </c>
      <c r="E255" s="37">
        <f t="shared" si="92"/>
        <v>0.5</v>
      </c>
      <c r="F255" s="33">
        <f t="shared" si="93"/>
        <v>2459468.9166666665</v>
      </c>
      <c r="G255" s="38">
        <f t="shared" si="94"/>
        <v>0.21694501483002085</v>
      </c>
      <c r="I255">
        <f t="shared" si="95"/>
        <v>170.65401893166654</v>
      </c>
      <c r="J255">
        <f t="shared" si="96"/>
        <v>8167.3436017968052</v>
      </c>
      <c r="K255">
        <f t="shared" si="97"/>
        <v>1.669950831925842E-2</v>
      </c>
      <c r="L255">
        <f t="shared" si="98"/>
        <v>-1.7515830548122255</v>
      </c>
      <c r="M255">
        <f t="shared" si="99"/>
        <v>168.90243587685433</v>
      </c>
      <c r="N255">
        <f t="shared" si="100"/>
        <v>8165.5920187419933</v>
      </c>
      <c r="O255">
        <f t="shared" si="101"/>
        <v>1.0066689240312978</v>
      </c>
      <c r="P255">
        <f t="shared" si="102"/>
        <v>168.8923983804905</v>
      </c>
      <c r="Q255">
        <f t="shared" si="103"/>
        <v>23.436469919409451</v>
      </c>
      <c r="R255">
        <f t="shared" si="104"/>
        <v>23.437534020245774</v>
      </c>
      <c r="S255">
        <f t="shared" si="105"/>
        <v>169.78872111970503</v>
      </c>
      <c r="T255">
        <f t="shared" si="106"/>
        <v>4.3947234572095271</v>
      </c>
      <c r="U255">
        <f t="shared" si="107"/>
        <v>4.3027893971347625E-2</v>
      </c>
      <c r="V255">
        <f t="shared" si="108"/>
        <v>3.3996576114000283</v>
      </c>
      <c r="W255">
        <f t="shared" si="109"/>
        <v>89.826074993789604</v>
      </c>
      <c r="X255" s="37">
        <f t="shared" si="110"/>
        <v>0.47391690443652779</v>
      </c>
      <c r="Y255" s="37">
        <f t="shared" si="111"/>
        <v>0.22440002945377888</v>
      </c>
      <c r="Z255" s="37">
        <f t="shared" si="112"/>
        <v>0.72343377941927667</v>
      </c>
      <c r="AA255">
        <f t="shared" si="113"/>
        <v>718.60859995031683</v>
      </c>
      <c r="AB255">
        <f t="shared" si="114"/>
        <v>757.55965761139998</v>
      </c>
      <c r="AC255">
        <f t="shared" si="115"/>
        <v>9.3899144028499961</v>
      </c>
      <c r="AD255">
        <f t="shared" si="90"/>
        <v>19.904062324213569</v>
      </c>
      <c r="AE255">
        <f t="shared" si="116"/>
        <v>70.095937675786431</v>
      </c>
      <c r="AF255">
        <f t="shared" si="117"/>
        <v>5.8425676295913746E-3</v>
      </c>
      <c r="AG255">
        <f t="shared" si="118"/>
        <v>70.101780243416016</v>
      </c>
      <c r="AH255">
        <f t="shared" si="91"/>
        <v>331.4567682198666</v>
      </c>
    </row>
    <row r="256" spans="4:34" x14ac:dyDescent="0.35">
      <c r="D256" s="36">
        <f t="shared" si="119"/>
        <v>44451</v>
      </c>
      <c r="E256" s="37">
        <f t="shared" si="92"/>
        <v>0.5</v>
      </c>
      <c r="F256" s="33">
        <f t="shared" si="93"/>
        <v>2459469.9166666665</v>
      </c>
      <c r="G256" s="38">
        <f t="shared" si="94"/>
        <v>0.21697239333789217</v>
      </c>
      <c r="I256">
        <f t="shared" si="95"/>
        <v>171.63966629543302</v>
      </c>
      <c r="J256">
        <f t="shared" si="96"/>
        <v>8168.329202076704</v>
      </c>
      <c r="K256">
        <f t="shared" si="97"/>
        <v>1.6699507166842889E-2</v>
      </c>
      <c r="L256">
        <f t="shared" si="98"/>
        <v>-1.7644785916992269</v>
      </c>
      <c r="M256">
        <f t="shared" si="99"/>
        <v>169.87518770373379</v>
      </c>
      <c r="N256">
        <f t="shared" si="100"/>
        <v>8166.5647234850048</v>
      </c>
      <c r="O256">
        <f t="shared" si="101"/>
        <v>1.0064063012282389</v>
      </c>
      <c r="P256">
        <f t="shared" si="102"/>
        <v>169.86515204553169</v>
      </c>
      <c r="Q256">
        <f t="shared" si="103"/>
        <v>23.436469563374771</v>
      </c>
      <c r="R256">
        <f t="shared" si="104"/>
        <v>23.43753581567298</v>
      </c>
      <c r="S256">
        <f t="shared" si="105"/>
        <v>170.68604309504431</v>
      </c>
      <c r="T256">
        <f t="shared" si="106"/>
        <v>4.0134187151120608</v>
      </c>
      <c r="U256">
        <f t="shared" si="107"/>
        <v>4.3027900751136279E-2</v>
      </c>
      <c r="V256">
        <f t="shared" si="108"/>
        <v>3.7521400516681109</v>
      </c>
      <c r="W256">
        <f t="shared" si="109"/>
        <v>89.915502780386831</v>
      </c>
      <c r="X256" s="37">
        <f t="shared" si="110"/>
        <v>0.47367212496411937</v>
      </c>
      <c r="Y256" s="37">
        <f t="shared" si="111"/>
        <v>0.22390683946304485</v>
      </c>
      <c r="Z256" s="37">
        <f t="shared" si="112"/>
        <v>0.72343741046519383</v>
      </c>
      <c r="AA256">
        <f t="shared" si="113"/>
        <v>719.32402224309465</v>
      </c>
      <c r="AB256">
        <f t="shared" si="114"/>
        <v>757.91214005166808</v>
      </c>
      <c r="AC256">
        <f t="shared" si="115"/>
        <v>9.4780350129170188</v>
      </c>
      <c r="AD256">
        <f t="shared" si="90"/>
        <v>19.60942695440848</v>
      </c>
      <c r="AE256">
        <f t="shared" si="116"/>
        <v>70.390573045591523</v>
      </c>
      <c r="AF256">
        <f t="shared" si="117"/>
        <v>5.7489128986337405E-3</v>
      </c>
      <c r="AG256">
        <f t="shared" si="118"/>
        <v>70.396321958490162</v>
      </c>
      <c r="AH256">
        <f t="shared" si="91"/>
        <v>330.69496748643741</v>
      </c>
    </row>
    <row r="257" spans="4:34" x14ac:dyDescent="0.35">
      <c r="D257" s="36">
        <f t="shared" si="119"/>
        <v>44452</v>
      </c>
      <c r="E257" s="37">
        <f t="shared" si="92"/>
        <v>0.5</v>
      </c>
      <c r="F257" s="33">
        <f t="shared" si="93"/>
        <v>2459470.9166666665</v>
      </c>
      <c r="G257" s="38">
        <f t="shared" si="94"/>
        <v>0.21699977184576349</v>
      </c>
      <c r="I257">
        <f t="shared" si="95"/>
        <v>172.62531365919949</v>
      </c>
      <c r="J257">
        <f t="shared" si="96"/>
        <v>8169.3148023566018</v>
      </c>
      <c r="K257">
        <f t="shared" si="97"/>
        <v>1.6699506014427164E-2</v>
      </c>
      <c r="L257">
        <f t="shared" si="98"/>
        <v>-1.7768644722402196</v>
      </c>
      <c r="M257">
        <f t="shared" si="99"/>
        <v>170.84844918695927</v>
      </c>
      <c r="N257">
        <f t="shared" si="100"/>
        <v>8167.5379378843618</v>
      </c>
      <c r="O257">
        <f t="shared" si="101"/>
        <v>1.0061417381542854</v>
      </c>
      <c r="P257">
        <f t="shared" si="102"/>
        <v>170.83841537063086</v>
      </c>
      <c r="Q257">
        <f t="shared" si="103"/>
        <v>23.436469207340092</v>
      </c>
      <c r="R257">
        <f t="shared" si="104"/>
        <v>23.43753761018942</v>
      </c>
      <c r="S257">
        <f t="shared" si="105"/>
        <v>171.58299590214796</v>
      </c>
      <c r="T257">
        <f t="shared" si="106"/>
        <v>3.6309331509071288</v>
      </c>
      <c r="U257">
        <f t="shared" si="107"/>
        <v>4.302790752748633E-2</v>
      </c>
      <c r="V257">
        <f t="shared" si="108"/>
        <v>4.1061718325944252</v>
      </c>
      <c r="W257">
        <f t="shared" si="109"/>
        <v>90.005161588718707</v>
      </c>
      <c r="X257" s="37">
        <f t="shared" si="110"/>
        <v>0.47342626956069833</v>
      </c>
      <c r="Y257" s="37">
        <f t="shared" si="111"/>
        <v>0.22341193181425748</v>
      </c>
      <c r="Z257" s="37">
        <f t="shared" si="112"/>
        <v>0.72344060730713911</v>
      </c>
      <c r="AA257">
        <f t="shared" si="113"/>
        <v>720.04129270974965</v>
      </c>
      <c r="AB257">
        <f t="shared" si="114"/>
        <v>758.26617183259441</v>
      </c>
      <c r="AC257">
        <f t="shared" si="115"/>
        <v>9.5665429581486023</v>
      </c>
      <c r="AD257">
        <f t="shared" si="90"/>
        <v>19.317294757294796</v>
      </c>
      <c r="AE257">
        <f t="shared" si="116"/>
        <v>70.682705242705197</v>
      </c>
      <c r="AF257">
        <f t="shared" si="117"/>
        <v>5.6563906721603645E-3</v>
      </c>
      <c r="AG257">
        <f t="shared" si="118"/>
        <v>70.688361633377355</v>
      </c>
      <c r="AH257">
        <f t="shared" si="91"/>
        <v>329.9080126465318</v>
      </c>
    </row>
    <row r="258" spans="4:34" x14ac:dyDescent="0.35">
      <c r="D258" s="36">
        <f t="shared" si="119"/>
        <v>44453</v>
      </c>
      <c r="E258" s="37">
        <f t="shared" si="92"/>
        <v>0.5</v>
      </c>
      <c r="F258" s="33">
        <f t="shared" si="93"/>
        <v>2459471.9166666665</v>
      </c>
      <c r="G258" s="38">
        <f t="shared" si="94"/>
        <v>0.21702715035363482</v>
      </c>
      <c r="I258">
        <f t="shared" si="95"/>
        <v>173.61096102296688</v>
      </c>
      <c r="J258">
        <f t="shared" si="96"/>
        <v>8170.3004026365015</v>
      </c>
      <c r="K258">
        <f t="shared" si="97"/>
        <v>1.6699504862011251E-2</v>
      </c>
      <c r="L258">
        <f t="shared" si="98"/>
        <v>-1.7887366124565629</v>
      </c>
      <c r="M258">
        <f t="shared" si="99"/>
        <v>171.8222244105103</v>
      </c>
      <c r="N258">
        <f t="shared" si="100"/>
        <v>8168.5116660240446</v>
      </c>
      <c r="O258">
        <f t="shared" si="101"/>
        <v>1.0058753101388072</v>
      </c>
      <c r="P258">
        <f t="shared" si="102"/>
        <v>171.81219243976597</v>
      </c>
      <c r="Q258">
        <f t="shared" si="103"/>
        <v>23.436468851305413</v>
      </c>
      <c r="R258">
        <f t="shared" si="104"/>
        <v>23.437539403793252</v>
      </c>
      <c r="S258">
        <f t="shared" si="105"/>
        <v>172.47966109856435</v>
      </c>
      <c r="T258">
        <f t="shared" si="106"/>
        <v>3.2473582578330782</v>
      </c>
      <c r="U258">
        <f t="shared" si="107"/>
        <v>4.302791430039081E-2</v>
      </c>
      <c r="V258">
        <f t="shared" si="108"/>
        <v>4.461435903051548</v>
      </c>
      <c r="W258">
        <f t="shared" si="109"/>
        <v>90.095037864067038</v>
      </c>
      <c r="X258" s="37">
        <f t="shared" si="110"/>
        <v>0.47317955840065867</v>
      </c>
      <c r="Y258" s="37">
        <f t="shared" si="111"/>
        <v>0.22291556433380577</v>
      </c>
      <c r="Z258" s="37">
        <f t="shared" si="112"/>
        <v>0.72344355246751157</v>
      </c>
      <c r="AA258">
        <f t="shared" si="113"/>
        <v>720.7603029125363</v>
      </c>
      <c r="AB258">
        <f t="shared" si="114"/>
        <v>758.62143590305152</v>
      </c>
      <c r="AC258">
        <f t="shared" si="115"/>
        <v>9.6553589757628799</v>
      </c>
      <c r="AD258">
        <f t="shared" ref="AD258:AD321" si="120">DEGREES(ACOS(SIN(RADIANS($B$2))*SIN(RADIANS(T258))+COS(RADIANS($B$2))*COS(RADIANS(T258))*COS(RADIANS(AC258))))</f>
        <v>19.027892200334982</v>
      </c>
      <c r="AE258">
        <f t="shared" si="116"/>
        <v>70.972107799665025</v>
      </c>
      <c r="AF258">
        <f t="shared" si="117"/>
        <v>5.5650571829903156E-3</v>
      </c>
      <c r="AG258">
        <f t="shared" si="118"/>
        <v>70.977672856848017</v>
      </c>
      <c r="AH258">
        <f t="shared" ref="AH258:AH321" si="121">IF(AC258&gt;0,MOD(DEGREES(ACOS(((SIN(RADIANS($B$2))*COS(RADIANS(AD258)))-SIN(RADIANS(T258)))/(COS(RADIANS($B$2))*SIN(RADIANS(AD258)))))+180,360),MOD(540-DEGREES(ACOS(((SIN(RADIANS($B$2))*COS(RADIANS(AD258)))-SIN(RADIANS(T258)))/(COS(RADIANS($B$2))*SIN(RADIANS(AD258))))),360))</f>
        <v>329.09529204494322</v>
      </c>
    </row>
    <row r="259" spans="4:34" x14ac:dyDescent="0.35">
      <c r="D259" s="36">
        <f t="shared" si="119"/>
        <v>44454</v>
      </c>
      <c r="E259" s="37">
        <f t="shared" ref="E259:E322" si="122">$B$5</f>
        <v>0.5</v>
      </c>
      <c r="F259" s="33">
        <f t="shared" ref="F259:F322" si="123">D259+2415018.5+E259-$B$4/24</f>
        <v>2459472.9166666665</v>
      </c>
      <c r="G259" s="38">
        <f t="shared" ref="G259:G322" si="124">(F259-2451545)/36525</f>
        <v>0.21705452886150614</v>
      </c>
      <c r="I259">
        <f t="shared" ref="I259:I322" si="125">MOD(280.46646+G259*(36000.76983 + G259*0.0003032),360)</f>
        <v>174.59660838673517</v>
      </c>
      <c r="J259">
        <f t="shared" ref="J259:J322" si="126">357.52911+G259*(35999.05029 - 0.0001537*G259)</f>
        <v>8171.2860029163985</v>
      </c>
      <c r="K259">
        <f t="shared" ref="K259:K322" si="127">0.016708634-G259*(0.000042037+0.0000001267*G259)</f>
        <v>1.6699503709595151E-2</v>
      </c>
      <c r="L259">
        <f t="shared" ref="L259:L322" si="128">SIN(RADIANS(J259))*(1.914602-G259*(0.004817+0.000014*G259))+SIN(RADIANS(2*J259))*(0.019993-0.000101*G259)+SIN(RADIANS(3*J259))*0.000289</f>
        <v>-1.8000910656669793</v>
      </c>
      <c r="M259">
        <f t="shared" ref="M259:M322" si="129">I259+L259</f>
        <v>172.79651732106819</v>
      </c>
      <c r="N259">
        <f t="shared" ref="N259:N322" si="130">J259+L259</f>
        <v>8169.4859118507311</v>
      </c>
      <c r="O259">
        <f t="shared" ref="O259:O322" si="131">(1.000001018*(1-K259*K259))/(1+K259*COS(RADIANS(N259)))</f>
        <v>1.0056070931631036</v>
      </c>
      <c r="P259">
        <f t="shared" ref="P259:P322" si="132">M259-0.00569-0.00478*SIN(RADIANS(125.04-1934.136*G259))</f>
        <v>172.78648719961674</v>
      </c>
      <c r="Q259">
        <f t="shared" ref="Q259:Q322" si="133">23+(26+((21.448-G259*(46.815+G259*(0.00059-G259*0.001813))))/60)/60</f>
        <v>23.436468495270734</v>
      </c>
      <c r="R259">
        <f t="shared" ref="R259:R322" si="134">Q259+0.00256*COS(RADIANS(125.04-1934.136*G259))</f>
        <v>23.437541196482645</v>
      </c>
      <c r="S259">
        <f t="shared" ref="S259:S322" si="135">DEGREES(ATAN2(COS(RADIANS(P259)),COS(RADIANS(R259))*SIN(RADIANS(P259))))</f>
        <v>173.37612083148841</v>
      </c>
      <c r="T259">
        <f t="shared" ref="T259:T322" si="136">DEGREES(ASIN(SIN(RADIANS(R259))*SIN(RADIANS(P259))))</f>
        <v>2.8627857673430359</v>
      </c>
      <c r="U259">
        <f t="shared" ref="U259:U322" si="137">TAN(RADIANS(R259/2))*TAN(RADIANS(R259/2))</f>
        <v>4.3027921069842823E-2</v>
      </c>
      <c r="V259">
        <f t="shared" ref="V259:V322" si="138">4*DEGREES(U259*SIN(2*RADIANS(I259))-2*K259*SIN(RADIANS(J259))+4*K259*U259*SIN(RADIANS(J259))*COS(2*RADIANS(I259))-0.5*U259*U259*SIN(4*RADIANS(I259))-1.25*K259*K259*SIN(2*RADIANS(J259)))</f>
        <v>4.8176126564246555</v>
      </c>
      <c r="W259">
        <f t="shared" ref="W259:W322" si="139">DEGREES(ACOS(COS(RADIANS(90.833))/(COS(RADIANS($B$2))*COS(RADIANS(T259)))-TAN(RADIANS($B$2))*TAN(RADIANS(T259))))</f>
        <v>90.185118153330066</v>
      </c>
      <c r="X259" s="37">
        <f t="shared" ref="X259:X322" si="140">(720-4*$B$3-V259+$B$4*60)/1440</f>
        <v>0.47293221343303843</v>
      </c>
      <c r="Y259" s="37">
        <f t="shared" ref="Y259:Y322" si="141">(X259*1440-W259*4)/1440</f>
        <v>0.22241799634045492</v>
      </c>
      <c r="Z259" s="37">
        <f t="shared" ref="Z259:Z322" si="142">(X259*1440+W259*4)/1440</f>
        <v>0.72344643052562196</v>
      </c>
      <c r="AA259">
        <f t="shared" ref="AA259:AA322" si="143">8*W259</f>
        <v>721.48094522664053</v>
      </c>
      <c r="AB259">
        <f t="shared" ref="AB259:AB322" si="144">MOD(E259*1440+V259+4*$B$3-60*$B$4,1440)</f>
        <v>758.97761265642464</v>
      </c>
      <c r="AC259">
        <f t="shared" ref="AC259:AC322" si="145">IF(AB259/4&lt;0,AB259/4+180,AB259/4-180)</f>
        <v>9.7444031641061599</v>
      </c>
      <c r="AD259">
        <f t="shared" si="120"/>
        <v>18.74144970278714</v>
      </c>
      <c r="AE259">
        <f t="shared" ref="AE259:AE322" si="146">90-AD259</f>
        <v>71.258550297212864</v>
      </c>
      <c r="AF259">
        <f t="shared" ref="AF259:AF322" si="147">IF(AE259&gt;85,0,IF(AE259&gt;5,58.1/TAN(RADIANS(AE259))-0.07/POWER(TAN(RADIANS(AE259)),3)+0.000086/POWER(TAN(RADIANS(AE259)),5),IF(AE259&gt;-0.575,1735+AE259*(-518.2+AE259*(103.4+AE259*(-12.79+AE259*0.711))),-20.772/TAN(RADIANS(AE259)))))/3600</f>
        <v>5.474969417725158E-3</v>
      </c>
      <c r="AG259">
        <f t="shared" ref="AG259:AG322" si="148">AE259+AF259</f>
        <v>71.264025266630583</v>
      </c>
      <c r="AH259">
        <f t="shared" si="121"/>
        <v>328.25619803913298</v>
      </c>
    </row>
    <row r="260" spans="4:34" x14ac:dyDescent="0.35">
      <c r="D260" s="36">
        <f t="shared" ref="D260:D323" si="149">D259+1</f>
        <v>44455</v>
      </c>
      <c r="E260" s="37">
        <f t="shared" si="122"/>
        <v>0.5</v>
      </c>
      <c r="F260" s="33">
        <f t="shared" si="123"/>
        <v>2459473.9166666665</v>
      </c>
      <c r="G260" s="38">
        <f t="shared" si="124"/>
        <v>0.21708190736937746</v>
      </c>
      <c r="I260">
        <f t="shared" si="125"/>
        <v>175.58225575050346</v>
      </c>
      <c r="J260">
        <f t="shared" si="126"/>
        <v>8172.2716031962973</v>
      </c>
      <c r="K260">
        <f t="shared" si="127"/>
        <v>1.6699502557178857E-2</v>
      </c>
      <c r="L260">
        <f t="shared" si="128"/>
        <v>-1.8109240241233566</v>
      </c>
      <c r="M260">
        <f t="shared" si="129"/>
        <v>173.77133172638011</v>
      </c>
      <c r="N260">
        <f t="shared" si="130"/>
        <v>8170.4606791721735</v>
      </c>
      <c r="O260">
        <f t="shared" si="131"/>
        <v>1.0053371638414221</v>
      </c>
      <c r="P260">
        <f t="shared" si="132"/>
        <v>173.76130345792879</v>
      </c>
      <c r="Q260">
        <f t="shared" si="133"/>
        <v>23.436468139236055</v>
      </c>
      <c r="R260">
        <f t="shared" si="134"/>
        <v>23.437542988255757</v>
      </c>
      <c r="S260">
        <f t="shared" si="135"/>
        <v>174.27245778969927</v>
      </c>
      <c r="T260">
        <f t="shared" si="136"/>
        <v>2.4773076631853623</v>
      </c>
      <c r="U260">
        <f t="shared" si="137"/>
        <v>4.3027927835835401E-2</v>
      </c>
      <c r="V260">
        <f t="shared" si="138"/>
        <v>5.1743800419656134</v>
      </c>
      <c r="W260">
        <f t="shared" si="139"/>
        <v>90.2753890857377</v>
      </c>
      <c r="X260" s="37">
        <f t="shared" si="140"/>
        <v>0.47268445830419059</v>
      </c>
      <c r="Y260" s="37">
        <f t="shared" si="141"/>
        <v>0.22191948862158586</v>
      </c>
      <c r="Z260" s="37">
        <f t="shared" si="142"/>
        <v>0.72344942798679535</v>
      </c>
      <c r="AA260">
        <f t="shared" si="143"/>
        <v>722.2031126859016</v>
      </c>
      <c r="AB260">
        <f t="shared" si="144"/>
        <v>759.33438004196557</v>
      </c>
      <c r="AC260">
        <f t="shared" si="145"/>
        <v>9.8335950104913934</v>
      </c>
      <c r="AD260">
        <f t="shared" si="120"/>
        <v>18.458201533109481</v>
      </c>
      <c r="AE260">
        <f t="shared" si="146"/>
        <v>71.541798466890526</v>
      </c>
      <c r="AF260">
        <f t="shared" si="147"/>
        <v>5.3861851195381788E-3</v>
      </c>
      <c r="AG260">
        <f t="shared" si="148"/>
        <v>71.54718465201006</v>
      </c>
      <c r="AH260">
        <f t="shared" si="121"/>
        <v>327.39013057565336</v>
      </c>
    </row>
    <row r="261" spans="4:34" x14ac:dyDescent="0.35">
      <c r="D261" s="36">
        <f t="shared" si="149"/>
        <v>44456</v>
      </c>
      <c r="E261" s="37">
        <f t="shared" si="122"/>
        <v>0.5</v>
      </c>
      <c r="F261" s="33">
        <f t="shared" si="123"/>
        <v>2459474.9166666665</v>
      </c>
      <c r="G261" s="38">
        <f t="shared" si="124"/>
        <v>0.21710928587724879</v>
      </c>
      <c r="I261">
        <f t="shared" si="125"/>
        <v>176.56790311427176</v>
      </c>
      <c r="J261">
        <f t="shared" si="126"/>
        <v>8173.2572034761952</v>
      </c>
      <c r="K261">
        <f t="shared" si="127"/>
        <v>1.6699501404762375E-2</v>
      </c>
      <c r="L261">
        <f t="shared" si="128"/>
        <v>-1.8212318206234992</v>
      </c>
      <c r="M261">
        <f t="shared" si="129"/>
        <v>174.74667129364826</v>
      </c>
      <c r="N261">
        <f t="shared" si="130"/>
        <v>8171.4359716555718</v>
      </c>
      <c r="O261">
        <f t="shared" si="131"/>
        <v>1.0050655994016908</v>
      </c>
      <c r="P261">
        <f t="shared" si="132"/>
        <v>174.73664488190272</v>
      </c>
      <c r="Q261">
        <f t="shared" si="133"/>
        <v>23.43646778320138</v>
      </c>
      <c r="R261">
        <f t="shared" si="134"/>
        <v>23.437544779110763</v>
      </c>
      <c r="S261">
        <f t="shared" si="135"/>
        <v>175.16875515569942</v>
      </c>
      <c r="T261">
        <f t="shared" si="136"/>
        <v>2.0910161958680971</v>
      </c>
      <c r="U261">
        <f t="shared" si="137"/>
        <v>4.3027934598361656E-2</v>
      </c>
      <c r="V261">
        <f t="shared" si="138"/>
        <v>5.5314136752105334</v>
      </c>
      <c r="W261">
        <f t="shared" si="139"/>
        <v>90.365837353257035</v>
      </c>
      <c r="X261" s="37">
        <f t="shared" si="140"/>
        <v>0.47243651828110383</v>
      </c>
      <c r="Y261" s="37">
        <f t="shared" si="141"/>
        <v>0.2214203034109454</v>
      </c>
      <c r="Z261" s="37">
        <f t="shared" si="142"/>
        <v>0.72345273315126235</v>
      </c>
      <c r="AA261">
        <f t="shared" si="143"/>
        <v>722.92669882605628</v>
      </c>
      <c r="AB261">
        <f t="shared" si="144"/>
        <v>759.69141367521047</v>
      </c>
      <c r="AC261">
        <f t="shared" si="145"/>
        <v>9.9228534188026174</v>
      </c>
      <c r="AD261">
        <f t="shared" si="120"/>
        <v>18.178385665775004</v>
      </c>
      <c r="AE261">
        <f t="shared" si="146"/>
        <v>71.821614334224989</v>
      </c>
      <c r="AF261">
        <f t="shared" si="147"/>
        <v>5.2987627793981539E-3</v>
      </c>
      <c r="AG261">
        <f t="shared" si="148"/>
        <v>71.826913097004393</v>
      </c>
      <c r="AH261">
        <f t="shared" si="121"/>
        <v>326.49650123554716</v>
      </c>
    </row>
    <row r="262" spans="4:34" x14ac:dyDescent="0.35">
      <c r="D262" s="36">
        <f t="shared" si="149"/>
        <v>44457</v>
      </c>
      <c r="E262" s="37">
        <f t="shared" si="122"/>
        <v>0.5</v>
      </c>
      <c r="F262" s="33">
        <f t="shared" si="123"/>
        <v>2459475.9166666665</v>
      </c>
      <c r="G262" s="38">
        <f t="shared" si="124"/>
        <v>0.21713666438512008</v>
      </c>
      <c r="I262">
        <f t="shared" si="125"/>
        <v>177.55355047803914</v>
      </c>
      <c r="J262">
        <f t="shared" si="126"/>
        <v>8174.2428037560912</v>
      </c>
      <c r="K262">
        <f t="shared" si="127"/>
        <v>1.6699500252345702E-2</v>
      </c>
      <c r="L262">
        <f t="shared" si="128"/>
        <v>-1.8310109301002457</v>
      </c>
      <c r="M262">
        <f t="shared" si="129"/>
        <v>175.72253954793891</v>
      </c>
      <c r="N262">
        <f t="shared" si="130"/>
        <v>8172.4117928259911</v>
      </c>
      <c r="O262">
        <f t="shared" si="131"/>
        <v>1.0047924776659483</v>
      </c>
      <c r="P262">
        <f t="shared" si="132"/>
        <v>175.7125149966032</v>
      </c>
      <c r="Q262">
        <f t="shared" si="133"/>
        <v>23.436467427166701</v>
      </c>
      <c r="R262">
        <f t="shared" si="134"/>
        <v>23.437546569045818</v>
      </c>
      <c r="S262">
        <f t="shared" si="135"/>
        <v>176.06509655796614</v>
      </c>
      <c r="T262">
        <f t="shared" si="136"/>
        <v>1.7040038974509117</v>
      </c>
      <c r="U262">
        <f t="shared" si="137"/>
        <v>4.3027941357414612E-2</v>
      </c>
      <c r="V262">
        <f t="shared" si="138"/>
        <v>5.8883869484884785</v>
      </c>
      <c r="W262">
        <f t="shared" si="139"/>
        <v>90.456449690705412</v>
      </c>
      <c r="X262" s="37">
        <f t="shared" si="140"/>
        <v>0.47218862017466079</v>
      </c>
      <c r="Y262" s="37">
        <f t="shared" si="141"/>
        <v>0.22092070436714578</v>
      </c>
      <c r="Z262" s="37">
        <f t="shared" si="142"/>
        <v>0.72345653598217585</v>
      </c>
      <c r="AA262">
        <f t="shared" si="143"/>
        <v>723.6515975256433</v>
      </c>
      <c r="AB262">
        <f t="shared" si="144"/>
        <v>760.04838694848843</v>
      </c>
      <c r="AC262">
        <f t="shared" si="145"/>
        <v>10.012096737122107</v>
      </c>
      <c r="AD262">
        <f t="shared" si="120"/>
        <v>17.90224359186962</v>
      </c>
      <c r="AE262">
        <f t="shared" si="146"/>
        <v>72.09775640813038</v>
      </c>
      <c r="AF262">
        <f t="shared" si="147"/>
        <v>5.2127616140961487E-3</v>
      </c>
      <c r="AG262">
        <f t="shared" si="148"/>
        <v>72.102969169744469</v>
      </c>
      <c r="AH262">
        <f t="shared" si="121"/>
        <v>325.57473777807706</v>
      </c>
    </row>
    <row r="263" spans="4:34" x14ac:dyDescent="0.35">
      <c r="D263" s="36">
        <f t="shared" si="149"/>
        <v>44458</v>
      </c>
      <c r="E263" s="37">
        <f t="shared" si="122"/>
        <v>0.5</v>
      </c>
      <c r="F263" s="33">
        <f t="shared" si="123"/>
        <v>2459476.9166666665</v>
      </c>
      <c r="G263" s="38">
        <f t="shared" si="124"/>
        <v>0.2171640428929914</v>
      </c>
      <c r="I263">
        <f t="shared" si="125"/>
        <v>178.53919784180835</v>
      </c>
      <c r="J263">
        <f t="shared" si="126"/>
        <v>8175.2284040359891</v>
      </c>
      <c r="K263">
        <f t="shared" si="127"/>
        <v>1.6699499099928839E-2</v>
      </c>
      <c r="L263">
        <f t="shared" si="128"/>
        <v>-1.8402579711858968</v>
      </c>
      <c r="M263">
        <f t="shared" si="129"/>
        <v>176.69893987062244</v>
      </c>
      <c r="N263">
        <f t="shared" si="130"/>
        <v>8173.3881460648035</v>
      </c>
      <c r="O263">
        <f t="shared" si="131"/>
        <v>1.0045178770304841</v>
      </c>
      <c r="P263">
        <f t="shared" si="132"/>
        <v>176.68891718339907</v>
      </c>
      <c r="Q263">
        <f t="shared" si="133"/>
        <v>23.436467071132022</v>
      </c>
      <c r="R263">
        <f t="shared" si="134"/>
        <v>23.437548358059093</v>
      </c>
      <c r="S263">
        <f t="shared" si="135"/>
        <v>176.96156602323688</v>
      </c>
      <c r="T263">
        <f t="shared" si="136"/>
        <v>1.3163635966014444</v>
      </c>
      <c r="U263">
        <f t="shared" si="137"/>
        <v>4.3027948112987387E-2</v>
      </c>
      <c r="V263">
        <f t="shared" si="138"/>
        <v>6.2449711425736538</v>
      </c>
      <c r="W263">
        <f t="shared" si="139"/>
        <v>90.547212855588569</v>
      </c>
      <c r="X263" s="37">
        <f t="shared" si="140"/>
        <v>0.47194099226210168</v>
      </c>
      <c r="Y263" s="37">
        <f t="shared" si="141"/>
        <v>0.22042095655213345</v>
      </c>
      <c r="Z263" s="37">
        <f t="shared" si="142"/>
        <v>0.72346102797207001</v>
      </c>
      <c r="AA263">
        <f t="shared" si="143"/>
        <v>724.37770284470855</v>
      </c>
      <c r="AB263">
        <f t="shared" si="144"/>
        <v>760.40497114257357</v>
      </c>
      <c r="AC263">
        <f t="shared" si="145"/>
        <v>10.101242785643393</v>
      </c>
      <c r="AD263">
        <f t="shared" si="120"/>
        <v>17.630020077460323</v>
      </c>
      <c r="AE263">
        <f t="shared" si="146"/>
        <v>72.36997992253967</v>
      </c>
      <c r="AF263">
        <f t="shared" si="147"/>
        <v>5.1282415293341446E-3</v>
      </c>
      <c r="AG263">
        <f t="shared" si="148"/>
        <v>72.375108164069005</v>
      </c>
      <c r="AH263">
        <f t="shared" si="121"/>
        <v>324.62428920872264</v>
      </c>
    </row>
    <row r="264" spans="4:34" x14ac:dyDescent="0.35">
      <c r="D264" s="36">
        <f t="shared" si="149"/>
        <v>44459</v>
      </c>
      <c r="E264" s="37">
        <f t="shared" si="122"/>
        <v>0.5</v>
      </c>
      <c r="F264" s="33">
        <f t="shared" si="123"/>
        <v>2459477.9166666665</v>
      </c>
      <c r="G264" s="38">
        <f t="shared" si="124"/>
        <v>0.21719142140086273</v>
      </c>
      <c r="I264">
        <f t="shared" si="125"/>
        <v>179.52484520557846</v>
      </c>
      <c r="J264">
        <f t="shared" si="126"/>
        <v>8176.2140043158861</v>
      </c>
      <c r="K264">
        <f t="shared" si="127"/>
        <v>1.6699497947511788E-2</v>
      </c>
      <c r="L264">
        <f t="shared" si="128"/>
        <v>-1.8489697077505942</v>
      </c>
      <c r="M264">
        <f t="shared" si="129"/>
        <v>177.67587549782786</v>
      </c>
      <c r="N264">
        <f t="shared" si="130"/>
        <v>8174.3650346081358</v>
      </c>
      <c r="O264">
        <f t="shared" si="131"/>
        <v>1.0042418764456935</v>
      </c>
      <c r="P264">
        <f t="shared" si="132"/>
        <v>177.6658546784177</v>
      </c>
      <c r="Q264">
        <f t="shared" si="133"/>
        <v>23.436466715097346</v>
      </c>
      <c r="R264">
        <f t="shared" si="134"/>
        <v>23.437550146148762</v>
      </c>
      <c r="S264">
        <f t="shared" si="135"/>
        <v>177.85824792872128</v>
      </c>
      <c r="T264">
        <f t="shared" si="136"/>
        <v>0.92818843386336436</v>
      </c>
      <c r="U264">
        <f t="shared" si="137"/>
        <v>4.3027954865073055E-2</v>
      </c>
      <c r="V264">
        <f t="shared" si="138"/>
        <v>6.6008355405372825</v>
      </c>
      <c r="W264">
        <f t="shared" si="139"/>
        <v>90.638113607679443</v>
      </c>
      <c r="X264" s="37">
        <f t="shared" si="140"/>
        <v>0.47169386420796022</v>
      </c>
      <c r="Y264" s="37">
        <f t="shared" si="141"/>
        <v>0.21992132640885065</v>
      </c>
      <c r="Z264" s="37">
        <f t="shared" si="142"/>
        <v>0.72346640200706969</v>
      </c>
      <c r="AA264">
        <f t="shared" si="143"/>
        <v>725.10490886143555</v>
      </c>
      <c r="AB264">
        <f t="shared" si="144"/>
        <v>760.7608355405373</v>
      </c>
      <c r="AC264">
        <f t="shared" si="145"/>
        <v>10.190208885134325</v>
      </c>
      <c r="AD264">
        <f t="shared" si="120"/>
        <v>17.361962863391899</v>
      </c>
      <c r="AE264">
        <f t="shared" si="146"/>
        <v>72.638037136608105</v>
      </c>
      <c r="AF264">
        <f t="shared" si="147"/>
        <v>5.0452630660400306E-3</v>
      </c>
      <c r="AG264">
        <f t="shared" si="148"/>
        <v>72.643082399674142</v>
      </c>
      <c r="AH264">
        <f t="shared" si="121"/>
        <v>323.64463139247454</v>
      </c>
    </row>
    <row r="265" spans="4:34" x14ac:dyDescent="0.35">
      <c r="D265" s="36">
        <f t="shared" si="149"/>
        <v>44460</v>
      </c>
      <c r="E265" s="37">
        <f t="shared" si="122"/>
        <v>0.5</v>
      </c>
      <c r="F265" s="33">
        <f t="shared" si="123"/>
        <v>2459478.9166666665</v>
      </c>
      <c r="G265" s="38">
        <f t="shared" si="124"/>
        <v>0.21721879990873405</v>
      </c>
      <c r="I265">
        <f t="shared" si="125"/>
        <v>180.51049256934948</v>
      </c>
      <c r="J265">
        <f t="shared" si="126"/>
        <v>8177.1996045957821</v>
      </c>
      <c r="K265">
        <f t="shared" si="127"/>
        <v>1.6699496795094547E-2</v>
      </c>
      <c r="L265">
        <f t="shared" si="128"/>
        <v>-1.8571430504144437</v>
      </c>
      <c r="M265">
        <f t="shared" si="129"/>
        <v>178.65334951893504</v>
      </c>
      <c r="N265">
        <f t="shared" si="130"/>
        <v>8175.3424615453678</v>
      </c>
      <c r="O265">
        <f t="shared" si="131"/>
        <v>1.0039645553956336</v>
      </c>
      <c r="P265">
        <f t="shared" si="132"/>
        <v>178.64333057103738</v>
      </c>
      <c r="Q265">
        <f t="shared" si="133"/>
        <v>23.436466359062667</v>
      </c>
      <c r="R265">
        <f t="shared" si="134"/>
        <v>23.437551933312985</v>
      </c>
      <c r="S265">
        <f t="shared" si="135"/>
        <v>178.75522695416964</v>
      </c>
      <c r="T265">
        <f t="shared" si="136"/>
        <v>0.53957187706669363</v>
      </c>
      <c r="U265">
        <f t="shared" si="137"/>
        <v>4.3027961613664678E-2</v>
      </c>
      <c r="V265">
        <f t="shared" si="138"/>
        <v>6.9556475448815727</v>
      </c>
      <c r="W265">
        <f t="shared" si="139"/>
        <v>90.729138688355562</v>
      </c>
      <c r="X265" s="37">
        <f t="shared" si="140"/>
        <v>0.47144746698272116</v>
      </c>
      <c r="Y265" s="37">
        <f t="shared" si="141"/>
        <v>0.21942208173728903</v>
      </c>
      <c r="Z265" s="37">
        <f t="shared" si="142"/>
        <v>0.72347285222815316</v>
      </c>
      <c r="AA265">
        <f t="shared" si="143"/>
        <v>725.83310950684449</v>
      </c>
      <c r="AB265">
        <f t="shared" si="144"/>
        <v>761.11564754488154</v>
      </c>
      <c r="AC265">
        <f t="shared" si="145"/>
        <v>10.278911886220385</v>
      </c>
      <c r="AD265">
        <f t="shared" si="120"/>
        <v>17.098322299893507</v>
      </c>
      <c r="AE265">
        <f t="shared" si="146"/>
        <v>72.90167770010649</v>
      </c>
      <c r="AF265">
        <f t="shared" si="147"/>
        <v>4.9638873279931484E-3</v>
      </c>
      <c r="AG265">
        <f t="shared" si="148"/>
        <v>72.906641587434478</v>
      </c>
      <c r="AH265">
        <f t="shared" si="121"/>
        <v>322.635273226702</v>
      </c>
    </row>
    <row r="266" spans="4:34" x14ac:dyDescent="0.35">
      <c r="D266" s="36">
        <f t="shared" si="149"/>
        <v>44461</v>
      </c>
      <c r="E266" s="37">
        <f t="shared" si="122"/>
        <v>0.5</v>
      </c>
      <c r="F266" s="33">
        <f t="shared" si="123"/>
        <v>2459479.9166666665</v>
      </c>
      <c r="G266" s="38">
        <f t="shared" si="124"/>
        <v>0.21724617841660537</v>
      </c>
      <c r="I266">
        <f t="shared" si="125"/>
        <v>181.4961399331205</v>
      </c>
      <c r="J266">
        <f t="shared" si="126"/>
        <v>8178.1852048756791</v>
      </c>
      <c r="K266">
        <f t="shared" si="127"/>
        <v>1.6699495642677115E-2</v>
      </c>
      <c r="L266">
        <f t="shared" si="128"/>
        <v>-1.8647750580315339</v>
      </c>
      <c r="M266">
        <f t="shared" si="129"/>
        <v>179.63136487508896</v>
      </c>
      <c r="N266">
        <f t="shared" si="130"/>
        <v>8176.3204298176479</v>
      </c>
      <c r="O266">
        <f t="shared" si="131"/>
        <v>1.0036859938773</v>
      </c>
      <c r="P266">
        <f t="shared" si="132"/>
        <v>179.62134780240149</v>
      </c>
      <c r="Q266">
        <f t="shared" si="133"/>
        <v>23.436466003027991</v>
      </c>
      <c r="R266">
        <f t="shared" si="134"/>
        <v>23.437553719549935</v>
      </c>
      <c r="S266">
        <f t="shared" si="135"/>
        <v>179.65258803368667</v>
      </c>
      <c r="T266">
        <f t="shared" si="136"/>
        <v>0.15060773682618639</v>
      </c>
      <c r="U266">
        <f t="shared" si="137"/>
        <v>4.3027968358755352E-2</v>
      </c>
      <c r="V266">
        <f t="shared" si="138"/>
        <v>7.3090727990190407</v>
      </c>
      <c r="W266">
        <f t="shared" si="139"/>
        <v>90.82027479971012</v>
      </c>
      <c r="X266" s="37">
        <f t="shared" si="140"/>
        <v>0.47120203277845901</v>
      </c>
      <c r="Y266" s="37">
        <f t="shared" si="141"/>
        <v>0.21892349166815311</v>
      </c>
      <c r="Z266" s="37">
        <f t="shared" si="142"/>
        <v>0.72348057388876486</v>
      </c>
      <c r="AA266">
        <f t="shared" si="143"/>
        <v>726.56219839768096</v>
      </c>
      <c r="AB266">
        <f t="shared" si="144"/>
        <v>761.46907279901905</v>
      </c>
      <c r="AC266">
        <f t="shared" si="145"/>
        <v>10.367268199754761</v>
      </c>
      <c r="AD266">
        <f t="shared" si="120"/>
        <v>16.83935090921608</v>
      </c>
      <c r="AE266">
        <f t="shared" si="146"/>
        <v>73.16064909078392</v>
      </c>
      <c r="AF266">
        <f t="shared" si="147"/>
        <v>4.8841758887966658E-3</v>
      </c>
      <c r="AG266">
        <f t="shared" si="148"/>
        <v>73.165533266672711</v>
      </c>
      <c r="AH266">
        <f t="shared" si="121"/>
        <v>321.59576337915666</v>
      </c>
    </row>
    <row r="267" spans="4:34" x14ac:dyDescent="0.35">
      <c r="D267" s="36">
        <f t="shared" si="149"/>
        <v>44462</v>
      </c>
      <c r="E267" s="37">
        <f t="shared" si="122"/>
        <v>0.5</v>
      </c>
      <c r="F267" s="33">
        <f t="shared" si="123"/>
        <v>2459480.9166666665</v>
      </c>
      <c r="G267" s="38">
        <f t="shared" si="124"/>
        <v>0.2172735569244767</v>
      </c>
      <c r="I267">
        <f t="shared" si="125"/>
        <v>182.48178729689153</v>
      </c>
      <c r="J267">
        <f t="shared" si="126"/>
        <v>8179.1708051555761</v>
      </c>
      <c r="K267">
        <f t="shared" si="127"/>
        <v>1.6699494490259491E-2</v>
      </c>
      <c r="L267">
        <f t="shared" si="128"/>
        <v>-1.8718629391454593</v>
      </c>
      <c r="M267">
        <f t="shared" si="129"/>
        <v>180.60992435774605</v>
      </c>
      <c r="N267">
        <f t="shared" si="130"/>
        <v>8177.298942216431</v>
      </c>
      <c r="O267">
        <f t="shared" si="131"/>
        <v>1.0034062723796158</v>
      </c>
      <c r="P267">
        <f t="shared" si="132"/>
        <v>180.59990916396484</v>
      </c>
      <c r="Q267">
        <f t="shared" si="133"/>
        <v>23.436465646993316</v>
      </c>
      <c r="R267">
        <f t="shared" si="134"/>
        <v>23.437555504857784</v>
      </c>
      <c r="S267">
        <f t="shared" si="135"/>
        <v>-179.44958369279689</v>
      </c>
      <c r="T267">
        <f t="shared" si="136"/>
        <v>-0.23860981793768946</v>
      </c>
      <c r="U267">
        <f t="shared" si="137"/>
        <v>4.3027975100338171E-2</v>
      </c>
      <c r="V267">
        <f t="shared" si="138"/>
        <v>7.6607753141695349</v>
      </c>
      <c r="W267">
        <f t="shared" si="139"/>
        <v>90.911508583453866</v>
      </c>
      <c r="X267" s="37">
        <f t="shared" si="140"/>
        <v>0.4709577949207156</v>
      </c>
      <c r="Y267" s="37">
        <f t="shared" si="141"/>
        <v>0.21842582663334376</v>
      </c>
      <c r="Z267" s="37">
        <f t="shared" si="142"/>
        <v>0.72348976320808744</v>
      </c>
      <c r="AA267">
        <f t="shared" si="143"/>
        <v>727.29206866763093</v>
      </c>
      <c r="AB267">
        <f t="shared" si="144"/>
        <v>761.82077531416951</v>
      </c>
      <c r="AC267">
        <f t="shared" si="145"/>
        <v>10.455193828542377</v>
      </c>
      <c r="AD267">
        <f t="shared" si="120"/>
        <v>16.585302869469324</v>
      </c>
      <c r="AE267">
        <f t="shared" si="146"/>
        <v>73.414697130530669</v>
      </c>
      <c r="AF267">
        <f t="shared" si="147"/>
        <v>4.8061906762147093E-3</v>
      </c>
      <c r="AG267">
        <f t="shared" si="148"/>
        <v>73.419503321206889</v>
      </c>
      <c r="AH267">
        <f t="shared" si="121"/>
        <v>320.52569758562902</v>
      </c>
    </row>
    <row r="268" spans="4:34" x14ac:dyDescent="0.35">
      <c r="D268" s="36">
        <f t="shared" si="149"/>
        <v>44463</v>
      </c>
      <c r="E268" s="37">
        <f t="shared" si="122"/>
        <v>0.5</v>
      </c>
      <c r="F268" s="33">
        <f t="shared" si="123"/>
        <v>2459481.9166666665</v>
      </c>
      <c r="G268" s="38">
        <f t="shared" si="124"/>
        <v>0.21730093543234802</v>
      </c>
      <c r="I268">
        <f t="shared" si="125"/>
        <v>183.46743466066346</v>
      </c>
      <c r="J268">
        <f t="shared" si="126"/>
        <v>8180.1564054354722</v>
      </c>
      <c r="K268">
        <f t="shared" si="127"/>
        <v>1.6699493337841678E-2</v>
      </c>
      <c r="L268">
        <f t="shared" si="128"/>
        <v>-1.8784040534149806</v>
      </c>
      <c r="M268">
        <f t="shared" si="129"/>
        <v>181.58903060724847</v>
      </c>
      <c r="N268">
        <f t="shared" si="130"/>
        <v>8178.2780013820575</v>
      </c>
      <c r="O268">
        <f t="shared" si="131"/>
        <v>1.0031254718621412</v>
      </c>
      <c r="P268">
        <f t="shared" si="132"/>
        <v>181.57901729606803</v>
      </c>
      <c r="Q268">
        <f t="shared" si="133"/>
        <v>23.436465290958637</v>
      </c>
      <c r="R268">
        <f t="shared" si="134"/>
        <v>23.437557289234697</v>
      </c>
      <c r="S268">
        <f t="shared" si="135"/>
        <v>-178.55120292849767</v>
      </c>
      <c r="T268">
        <f t="shared" si="136"/>
        <v>-0.62798624451579643</v>
      </c>
      <c r="U268">
        <f t="shared" si="137"/>
        <v>4.3027981838406226E-2</v>
      </c>
      <c r="V268">
        <f t="shared" si="138"/>
        <v>8.0104176027254343</v>
      </c>
      <c r="W268">
        <f t="shared" si="139"/>
        <v>91.002826599623802</v>
      </c>
      <c r="X268" s="37">
        <f t="shared" si="140"/>
        <v>0.47071498777588516</v>
      </c>
      <c r="Y268" s="37">
        <f t="shared" si="141"/>
        <v>0.21792935833248572</v>
      </c>
      <c r="Z268" s="37">
        <f t="shared" si="142"/>
        <v>0.7235006172192846</v>
      </c>
      <c r="AA268">
        <f t="shared" si="143"/>
        <v>728.02261279699042</v>
      </c>
      <c r="AB268">
        <f t="shared" si="144"/>
        <v>762.17041760272537</v>
      </c>
      <c r="AC268">
        <f t="shared" si="145"/>
        <v>10.542604400681341</v>
      </c>
      <c r="AD268">
        <f t="shared" si="120"/>
        <v>16.336433412947869</v>
      </c>
      <c r="AE268">
        <f t="shared" si="146"/>
        <v>73.663566587052131</v>
      </c>
      <c r="AF268">
        <f t="shared" si="147"/>
        <v>4.729993831922256E-3</v>
      </c>
      <c r="AG268">
        <f t="shared" si="148"/>
        <v>73.668296580884046</v>
      </c>
      <c r="AH268">
        <f t="shared" si="121"/>
        <v>319.42472648827959</v>
      </c>
    </row>
    <row r="269" spans="4:34" x14ac:dyDescent="0.35">
      <c r="D269" s="36">
        <f t="shared" si="149"/>
        <v>44464</v>
      </c>
      <c r="E269" s="37">
        <f t="shared" si="122"/>
        <v>0.5</v>
      </c>
      <c r="F269" s="33">
        <f t="shared" si="123"/>
        <v>2459482.9166666665</v>
      </c>
      <c r="G269" s="38">
        <f t="shared" si="124"/>
        <v>0.21732831394021934</v>
      </c>
      <c r="I269">
        <f t="shared" si="125"/>
        <v>184.4530820244363</v>
      </c>
      <c r="J269">
        <f t="shared" si="126"/>
        <v>8181.1420057153682</v>
      </c>
      <c r="K269">
        <f t="shared" si="127"/>
        <v>1.6699492185423676E-2</v>
      </c>
      <c r="L269">
        <f t="shared" si="128"/>
        <v>-1.8843959130089296</v>
      </c>
      <c r="M269">
        <f t="shared" si="129"/>
        <v>182.56868611142738</v>
      </c>
      <c r="N269">
        <f t="shared" si="130"/>
        <v>8179.2576098023592</v>
      </c>
      <c r="O269">
        <f t="shared" si="131"/>
        <v>1.0028436737335003</v>
      </c>
      <c r="P269">
        <f t="shared" si="132"/>
        <v>182.55867468654057</v>
      </c>
      <c r="Q269">
        <f t="shared" si="133"/>
        <v>23.436464934923961</v>
      </c>
      <c r="R269">
        <f t="shared" si="134"/>
        <v>23.437559072678852</v>
      </c>
      <c r="S269">
        <f t="shared" si="135"/>
        <v>-177.65218426929684</v>
      </c>
      <c r="T269">
        <f t="shared" si="136"/>
        <v>-1.0174266110288694</v>
      </c>
      <c r="U269">
        <f t="shared" si="137"/>
        <v>4.3027988572952612E-2</v>
      </c>
      <c r="V269">
        <f t="shared" si="138"/>
        <v>8.3576608191199213</v>
      </c>
      <c r="W269">
        <f t="shared" si="139"/>
        <v>91.094215305115867</v>
      </c>
      <c r="X269" s="37">
        <f t="shared" si="140"/>
        <v>0.47047384665338898</v>
      </c>
      <c r="Y269" s="37">
        <f t="shared" si="141"/>
        <v>0.21743435969473376</v>
      </c>
      <c r="Z269" s="37">
        <f t="shared" si="142"/>
        <v>0.72351333361204406</v>
      </c>
      <c r="AA269">
        <f t="shared" si="143"/>
        <v>728.75372244092694</v>
      </c>
      <c r="AB269">
        <f t="shared" si="144"/>
        <v>762.5176608191199</v>
      </c>
      <c r="AC269">
        <f t="shared" si="145"/>
        <v>10.629415204779974</v>
      </c>
      <c r="AD269">
        <f t="shared" si="120"/>
        <v>16.092998132548434</v>
      </c>
      <c r="AE269">
        <f t="shared" si="146"/>
        <v>73.907001867451569</v>
      </c>
      <c r="AF269">
        <f t="shared" si="147"/>
        <v>4.6556475447990121E-3</v>
      </c>
      <c r="AG269">
        <f t="shared" si="148"/>
        <v>73.911657514996364</v>
      </c>
      <c r="AH269">
        <f t="shared" si="121"/>
        <v>318.292563979541</v>
      </c>
    </row>
    <row r="270" spans="4:34" x14ac:dyDescent="0.35">
      <c r="D270" s="36">
        <f t="shared" si="149"/>
        <v>44465</v>
      </c>
      <c r="E270" s="37">
        <f t="shared" si="122"/>
        <v>0.5</v>
      </c>
      <c r="F270" s="33">
        <f t="shared" si="123"/>
        <v>2459483.9166666665</v>
      </c>
      <c r="G270" s="38">
        <f t="shared" si="124"/>
        <v>0.21735569244809066</v>
      </c>
      <c r="I270">
        <f t="shared" si="125"/>
        <v>185.43872938820914</v>
      </c>
      <c r="J270">
        <f t="shared" si="126"/>
        <v>8182.1276059952643</v>
      </c>
      <c r="K270">
        <f t="shared" si="127"/>
        <v>1.6699491033005484E-2</v>
      </c>
      <c r="L270">
        <f t="shared" si="128"/>
        <v>-1.8898361839691753</v>
      </c>
      <c r="M270">
        <f t="shared" si="129"/>
        <v>183.54889320423996</v>
      </c>
      <c r="N270">
        <f t="shared" si="130"/>
        <v>8180.237769811295</v>
      </c>
      <c r="O270">
        <f t="shared" si="131"/>
        <v>1.0025609598295335</v>
      </c>
      <c r="P270">
        <f t="shared" si="132"/>
        <v>183.53888366933805</v>
      </c>
      <c r="Q270">
        <f t="shared" si="133"/>
        <v>23.436464578889286</v>
      </c>
      <c r="R270">
        <f t="shared" si="134"/>
        <v>23.437560855188423</v>
      </c>
      <c r="S270">
        <f t="shared" si="135"/>
        <v>-176.7524422538977</v>
      </c>
      <c r="T270">
        <f t="shared" si="136"/>
        <v>-1.4068355812137421</v>
      </c>
      <c r="U270">
        <f t="shared" si="137"/>
        <v>4.3027995303970445E-2</v>
      </c>
      <c r="V270">
        <f t="shared" si="138"/>
        <v>8.7021649092065001</v>
      </c>
      <c r="W270">
        <f t="shared" si="139"/>
        <v>91.185661032059528</v>
      </c>
      <c r="X270" s="37">
        <f t="shared" si="140"/>
        <v>0.47023460770193992</v>
      </c>
      <c r="Y270" s="37">
        <f t="shared" si="141"/>
        <v>0.2169411048351079</v>
      </c>
      <c r="Z270" s="37">
        <f t="shared" si="142"/>
        <v>0.72352811056877198</v>
      </c>
      <c r="AA270">
        <f t="shared" si="143"/>
        <v>729.48528825647622</v>
      </c>
      <c r="AB270">
        <f t="shared" si="144"/>
        <v>762.86216490920651</v>
      </c>
      <c r="AC270">
        <f t="shared" si="145"/>
        <v>10.715541227301628</v>
      </c>
      <c r="AD270">
        <f t="shared" si="120"/>
        <v>15.855252190434754</v>
      </c>
      <c r="AE270">
        <f t="shared" si="146"/>
        <v>74.144747809565246</v>
      </c>
      <c r="AF270">
        <f t="shared" si="147"/>
        <v>4.5832138560497121E-3</v>
      </c>
      <c r="AG270">
        <f t="shared" si="148"/>
        <v>74.149331023421297</v>
      </c>
      <c r="AH270">
        <f t="shared" si="121"/>
        <v>317.1289959976591</v>
      </c>
    </row>
    <row r="271" spans="4:34" x14ac:dyDescent="0.35">
      <c r="D271" s="36">
        <f t="shared" si="149"/>
        <v>44466</v>
      </c>
      <c r="E271" s="37">
        <f t="shared" si="122"/>
        <v>0.5</v>
      </c>
      <c r="F271" s="33">
        <f t="shared" si="123"/>
        <v>2459484.9166666665</v>
      </c>
      <c r="G271" s="38">
        <f t="shared" si="124"/>
        <v>0.21738307095596199</v>
      </c>
      <c r="I271">
        <f t="shared" si="125"/>
        <v>186.42437675198198</v>
      </c>
      <c r="J271">
        <f t="shared" si="126"/>
        <v>8183.1132062751594</v>
      </c>
      <c r="K271">
        <f t="shared" si="127"/>
        <v>1.6699489880587101E-2</v>
      </c>
      <c r="L271">
        <f t="shared" si="128"/>
        <v>-1.8947226875406804</v>
      </c>
      <c r="M271">
        <f t="shared" si="129"/>
        <v>184.5296540644413</v>
      </c>
      <c r="N271">
        <f t="shared" si="130"/>
        <v>8181.2184835876187</v>
      </c>
      <c r="O271">
        <f t="shared" si="131"/>
        <v>1.0022774123911795</v>
      </c>
      <c r="P271">
        <f t="shared" si="132"/>
        <v>184.51964642321397</v>
      </c>
      <c r="Q271">
        <f t="shared" si="133"/>
        <v>23.43646422285461</v>
      </c>
      <c r="R271">
        <f t="shared" si="134"/>
        <v>23.437562636761573</v>
      </c>
      <c r="S271">
        <f t="shared" si="135"/>
        <v>-175.85189141472478</v>
      </c>
      <c r="T271">
        <f t="shared" si="136"/>
        <v>-1.7961173994427952</v>
      </c>
      <c r="U271">
        <f t="shared" si="137"/>
        <v>4.3028002031452781E-2</v>
      </c>
      <c r="V271">
        <f t="shared" si="138"/>
        <v>9.0435887691247387</v>
      </c>
      <c r="W271">
        <f t="shared" si="139"/>
        <v>91.277149966052534</v>
      </c>
      <c r="X271" s="37">
        <f t="shared" si="140"/>
        <v>0.46999750779921895</v>
      </c>
      <c r="Y271" s="37">
        <f t="shared" si="141"/>
        <v>0.21644986900462856</v>
      </c>
      <c r="Z271" s="37">
        <f t="shared" si="142"/>
        <v>0.72354514659380931</v>
      </c>
      <c r="AA271">
        <f t="shared" si="143"/>
        <v>730.21719972842027</v>
      </c>
      <c r="AB271">
        <f t="shared" si="144"/>
        <v>763.20358876912474</v>
      </c>
      <c r="AC271">
        <f t="shared" si="145"/>
        <v>10.800897192281184</v>
      </c>
      <c r="AD271">
        <f t="shared" si="120"/>
        <v>15.623449423939588</v>
      </c>
      <c r="AE271">
        <f t="shared" si="146"/>
        <v>74.37655057606041</v>
      </c>
      <c r="AF271">
        <f t="shared" si="147"/>
        <v>4.5127544346622141E-3</v>
      </c>
      <c r="AG271">
        <f t="shared" si="148"/>
        <v>74.381063330495067</v>
      </c>
      <c r="AH271">
        <f t="shared" si="121"/>
        <v>315.93388969851912</v>
      </c>
    </row>
    <row r="272" spans="4:34" x14ac:dyDescent="0.35">
      <c r="D272" s="36">
        <f t="shared" si="149"/>
        <v>44467</v>
      </c>
      <c r="E272" s="37">
        <f t="shared" si="122"/>
        <v>0.5</v>
      </c>
      <c r="F272" s="33">
        <f t="shared" si="123"/>
        <v>2459485.9166666665</v>
      </c>
      <c r="G272" s="38">
        <f t="shared" si="124"/>
        <v>0.21741044946383331</v>
      </c>
      <c r="I272">
        <f t="shared" si="125"/>
        <v>187.41002411575664</v>
      </c>
      <c r="J272">
        <f t="shared" si="126"/>
        <v>8184.0988065550546</v>
      </c>
      <c r="K272">
        <f t="shared" si="127"/>
        <v>1.6699488728168531E-2</v>
      </c>
      <c r="L272">
        <f t="shared" si="128"/>
        <v>-1.8990534014675227</v>
      </c>
      <c r="M272">
        <f t="shared" si="129"/>
        <v>185.51097071428913</v>
      </c>
      <c r="N272">
        <f t="shared" si="130"/>
        <v>8182.1997531535872</v>
      </c>
      <c r="O272">
        <f t="shared" si="131"/>
        <v>1.0019931140420808</v>
      </c>
      <c r="P272">
        <f t="shared" si="132"/>
        <v>185.50096497042438</v>
      </c>
      <c r="Q272">
        <f t="shared" si="133"/>
        <v>23.436463866819935</v>
      </c>
      <c r="R272">
        <f t="shared" si="134"/>
        <v>23.437564417396487</v>
      </c>
      <c r="S272">
        <f t="shared" si="135"/>
        <v>-174.95044632966793</v>
      </c>
      <c r="T272">
        <f t="shared" si="136"/>
        <v>-2.1851758760421434</v>
      </c>
      <c r="U272">
        <f t="shared" si="137"/>
        <v>4.3028008755392769E-2</v>
      </c>
      <c r="V272">
        <f t="shared" si="138"/>
        <v>9.3815904145858209</v>
      </c>
      <c r="W272">
        <f t="shared" si="139"/>
        <v>91.368668124274947</v>
      </c>
      <c r="X272" s="37">
        <f t="shared" si="140"/>
        <v>0.46976278443431541</v>
      </c>
      <c r="Y272" s="37">
        <f t="shared" si="141"/>
        <v>0.21596092853355167</v>
      </c>
      <c r="Z272" s="37">
        <f t="shared" si="142"/>
        <v>0.72356464033507906</v>
      </c>
      <c r="AA272">
        <f t="shared" si="143"/>
        <v>730.94934499419958</v>
      </c>
      <c r="AB272">
        <f t="shared" si="144"/>
        <v>763.54159041458581</v>
      </c>
      <c r="AC272">
        <f t="shared" si="145"/>
        <v>10.885397603646453</v>
      </c>
      <c r="AD272">
        <f t="shared" si="120"/>
        <v>15.397841344848699</v>
      </c>
      <c r="AE272">
        <f t="shared" si="146"/>
        <v>74.6021586551513</v>
      </c>
      <c r="AF272">
        <f t="shared" si="147"/>
        <v>4.4443303220345048E-3</v>
      </c>
      <c r="AG272">
        <f t="shared" si="148"/>
        <v>74.60660298547333</v>
      </c>
      <c r="AH272">
        <f t="shared" si="121"/>
        <v>314.70720290455336</v>
      </c>
    </row>
    <row r="273" spans="4:34" x14ac:dyDescent="0.35">
      <c r="D273" s="36">
        <f t="shared" si="149"/>
        <v>44468</v>
      </c>
      <c r="E273" s="37">
        <f t="shared" si="122"/>
        <v>0.5</v>
      </c>
      <c r="F273" s="33">
        <f t="shared" si="123"/>
        <v>2459486.9166666665</v>
      </c>
      <c r="G273" s="38">
        <f t="shared" si="124"/>
        <v>0.21743782797170463</v>
      </c>
      <c r="I273">
        <f t="shared" si="125"/>
        <v>188.39567147952857</v>
      </c>
      <c r="J273">
        <f t="shared" si="126"/>
        <v>8185.0844068349488</v>
      </c>
      <c r="K273">
        <f t="shared" si="127"/>
        <v>1.669948757574977E-2</v>
      </c>
      <c r="L273">
        <f t="shared" si="128"/>
        <v>-1.9028264612537762</v>
      </c>
      <c r="M273">
        <f t="shared" si="129"/>
        <v>186.49284501827481</v>
      </c>
      <c r="N273">
        <f t="shared" si="130"/>
        <v>8183.1815803736954</v>
      </c>
      <c r="O273">
        <f t="shared" si="131"/>
        <v>1.0017081477659309</v>
      </c>
      <c r="P273">
        <f t="shared" si="132"/>
        <v>186.48284117545904</v>
      </c>
      <c r="Q273">
        <f t="shared" si="133"/>
        <v>23.436463510785259</v>
      </c>
      <c r="R273">
        <f t="shared" si="134"/>
        <v>23.437566197091332</v>
      </c>
      <c r="S273">
        <f t="shared" si="135"/>
        <v>-174.04802167477965</v>
      </c>
      <c r="T273">
        <f t="shared" si="136"/>
        <v>-2.5739143729736806</v>
      </c>
      <c r="U273">
        <f t="shared" si="137"/>
        <v>4.3028015475783499E-2</v>
      </c>
      <c r="V273">
        <f t="shared" si="138"/>
        <v>9.7158271614639702</v>
      </c>
      <c r="W273">
        <f t="shared" si="139"/>
        <v>91.46020133350207</v>
      </c>
      <c r="X273" s="37">
        <f t="shared" si="140"/>
        <v>0.4695306755823167</v>
      </c>
      <c r="Y273" s="37">
        <f t="shared" si="141"/>
        <v>0.2154745607670332</v>
      </c>
      <c r="Z273" s="37">
        <f t="shared" si="142"/>
        <v>0.72358679039760021</v>
      </c>
      <c r="AA273">
        <f t="shared" si="143"/>
        <v>731.68161066801656</v>
      </c>
      <c r="AB273">
        <f t="shared" si="144"/>
        <v>763.87582716146392</v>
      </c>
      <c r="AC273">
        <f t="shared" si="145"/>
        <v>10.968956790365979</v>
      </c>
      <c r="AD273">
        <f t="shared" si="120"/>
        <v>15.178676029717504</v>
      </c>
      <c r="AE273">
        <f t="shared" si="146"/>
        <v>74.821323970282492</v>
      </c>
      <c r="AF273">
        <f t="shared" si="147"/>
        <v>4.3780016450197939E-3</v>
      </c>
      <c r="AG273">
        <f t="shared" si="148"/>
        <v>74.825701971927515</v>
      </c>
      <c r="AH273">
        <f t="shared" si="121"/>
        <v>313.44899370570243</v>
      </c>
    </row>
    <row r="274" spans="4:34" x14ac:dyDescent="0.35">
      <c r="D274" s="36">
        <f t="shared" si="149"/>
        <v>44469</v>
      </c>
      <c r="E274" s="37">
        <f t="shared" si="122"/>
        <v>0.5</v>
      </c>
      <c r="F274" s="33">
        <f t="shared" si="123"/>
        <v>2459487.9166666665</v>
      </c>
      <c r="G274" s="38">
        <f t="shared" si="124"/>
        <v>0.21746520647957596</v>
      </c>
      <c r="I274">
        <f t="shared" si="125"/>
        <v>189.38131884330323</v>
      </c>
      <c r="J274">
        <f t="shared" si="126"/>
        <v>8186.070007114844</v>
      </c>
      <c r="K274">
        <f t="shared" si="127"/>
        <v>1.6699486423330818E-2</v>
      </c>
      <c r="L274">
        <f t="shared" si="128"/>
        <v>-1.9060401613881888</v>
      </c>
      <c r="M274">
        <f t="shared" si="129"/>
        <v>187.47527868191506</v>
      </c>
      <c r="N274">
        <f t="shared" si="130"/>
        <v>8184.1639669534561</v>
      </c>
      <c r="O274">
        <f t="shared" si="131"/>
        <v>1.0014225968835535</v>
      </c>
      <c r="P274">
        <f t="shared" si="132"/>
        <v>187.4652767438331</v>
      </c>
      <c r="Q274">
        <f t="shared" si="133"/>
        <v>23.436463154750584</v>
      </c>
      <c r="R274">
        <f t="shared" si="134"/>
        <v>23.437567975844289</v>
      </c>
      <c r="S274">
        <f t="shared" si="135"/>
        <v>-173.14453227799601</v>
      </c>
      <c r="T274">
        <f t="shared" si="136"/>
        <v>-2.9622357899634264</v>
      </c>
      <c r="U274">
        <f t="shared" si="137"/>
        <v>4.3028022192618073E-2</v>
      </c>
      <c r="V274">
        <f t="shared" si="138"/>
        <v>10.045955818541023</v>
      </c>
      <c r="W274">
        <f t="shared" si="139"/>
        <v>91.551735208041222</v>
      </c>
      <c r="X274" s="37">
        <f t="shared" si="140"/>
        <v>0.46930141957045762</v>
      </c>
      <c r="Y274" s="37">
        <f t="shared" si="141"/>
        <v>0.21499104399256533</v>
      </c>
      <c r="Z274" s="37">
        <f t="shared" si="142"/>
        <v>0.72361179514834995</v>
      </c>
      <c r="AA274">
        <f t="shared" si="143"/>
        <v>732.41388166432978</v>
      </c>
      <c r="AB274">
        <f t="shared" si="144"/>
        <v>764.20595581854104</v>
      </c>
      <c r="AC274">
        <f t="shared" si="145"/>
        <v>11.051488954635261</v>
      </c>
      <c r="AD274">
        <f t="shared" si="120"/>
        <v>14.966196900751807</v>
      </c>
      <c r="AE274">
        <f t="shared" si="146"/>
        <v>75.033803099248189</v>
      </c>
      <c r="AF274">
        <f t="shared" si="147"/>
        <v>4.3138272971625811E-3</v>
      </c>
      <c r="AG274">
        <f t="shared" si="148"/>
        <v>75.038116926545356</v>
      </c>
      <c r="AH274">
        <f t="shared" si="121"/>
        <v>312.15943006014379</v>
      </c>
    </row>
    <row r="275" spans="4:34" x14ac:dyDescent="0.35">
      <c r="D275" s="36">
        <f t="shared" si="149"/>
        <v>44470</v>
      </c>
      <c r="E275" s="37">
        <f t="shared" si="122"/>
        <v>0.5</v>
      </c>
      <c r="F275" s="33">
        <f t="shared" si="123"/>
        <v>2459488.9166666665</v>
      </c>
      <c r="G275" s="38">
        <f t="shared" si="124"/>
        <v>0.21749258498744728</v>
      </c>
      <c r="I275">
        <f t="shared" si="125"/>
        <v>190.3669662070788</v>
      </c>
      <c r="J275">
        <f t="shared" si="126"/>
        <v>8187.0556073947391</v>
      </c>
      <c r="K275">
        <f t="shared" si="127"/>
        <v>1.6699485270911675E-2</v>
      </c>
      <c r="L275">
        <f t="shared" si="128"/>
        <v>-1.9086929565314552</v>
      </c>
      <c r="M275">
        <f t="shared" si="129"/>
        <v>188.45827325054734</v>
      </c>
      <c r="N275">
        <f t="shared" si="130"/>
        <v>8185.1469144382081</v>
      </c>
      <c r="O275">
        <f t="shared" si="131"/>
        <v>1.0011365450297274</v>
      </c>
      <c r="P275">
        <f t="shared" si="132"/>
        <v>188.44827322088233</v>
      </c>
      <c r="Q275">
        <f t="shared" si="133"/>
        <v>23.436462798715908</v>
      </c>
      <c r="R275">
        <f t="shared" si="134"/>
        <v>23.437569753653531</v>
      </c>
      <c r="S275">
        <f t="shared" si="135"/>
        <v>-172.23989317403482</v>
      </c>
      <c r="T275">
        <f t="shared" si="136"/>
        <v>-3.3500425511237215</v>
      </c>
      <c r="U275">
        <f t="shared" si="137"/>
        <v>4.3028028905889602E-2</v>
      </c>
      <c r="V275">
        <f t="shared" si="138"/>
        <v>10.371632893163012</v>
      </c>
      <c r="W275">
        <f t="shared" si="139"/>
        <v>91.643255127610132</v>
      </c>
      <c r="X275" s="37">
        <f t="shared" si="140"/>
        <v>0.4690752549353035</v>
      </c>
      <c r="Y275" s="37">
        <f t="shared" si="141"/>
        <v>0.21451065735860869</v>
      </c>
      <c r="Z275" s="37">
        <f t="shared" si="142"/>
        <v>0.72363985251199825</v>
      </c>
      <c r="AA275">
        <f t="shared" si="143"/>
        <v>733.14604102088106</v>
      </c>
      <c r="AB275">
        <f t="shared" si="144"/>
        <v>764.53163289316296</v>
      </c>
      <c r="AC275">
        <f t="shared" si="145"/>
        <v>11.132908223290741</v>
      </c>
      <c r="AD275">
        <f t="shared" si="120"/>
        <v>14.760641399089907</v>
      </c>
      <c r="AE275">
        <f t="shared" si="146"/>
        <v>75.239358600910094</v>
      </c>
      <c r="AF275">
        <f t="shared" si="147"/>
        <v>4.2518645885427243E-3</v>
      </c>
      <c r="AG275">
        <f t="shared" si="148"/>
        <v>75.243610465498634</v>
      </c>
      <c r="AH275">
        <f t="shared" si="121"/>
        <v>310.83879921495679</v>
      </c>
    </row>
    <row r="276" spans="4:34" x14ac:dyDescent="0.35">
      <c r="D276" s="36">
        <f t="shared" si="149"/>
        <v>44471</v>
      </c>
      <c r="E276" s="37">
        <f t="shared" si="122"/>
        <v>0.5</v>
      </c>
      <c r="F276" s="33">
        <f t="shared" si="123"/>
        <v>2459489.9166666665</v>
      </c>
      <c r="G276" s="38">
        <f t="shared" si="124"/>
        <v>0.2175199634953186</v>
      </c>
      <c r="I276">
        <f t="shared" si="125"/>
        <v>191.35261357085437</v>
      </c>
      <c r="J276">
        <f t="shared" si="126"/>
        <v>8188.0412076746325</v>
      </c>
      <c r="K276">
        <f t="shared" si="127"/>
        <v>1.6699484118492345E-2</v>
      </c>
      <c r="L276">
        <f t="shared" si="128"/>
        <v>-1.9107834626650759</v>
      </c>
      <c r="M276">
        <f t="shared" si="129"/>
        <v>189.44183010818929</v>
      </c>
      <c r="N276">
        <f t="shared" si="130"/>
        <v>8186.1304242119677</v>
      </c>
      <c r="O276">
        <f t="shared" si="131"/>
        <v>1.000850076129755</v>
      </c>
      <c r="P276">
        <f t="shared" si="132"/>
        <v>189.43183199062275</v>
      </c>
      <c r="Q276">
        <f t="shared" si="133"/>
        <v>23.436462442681236</v>
      </c>
      <c r="R276">
        <f t="shared" si="134"/>
        <v>23.437571530517239</v>
      </c>
      <c r="S276">
        <f t="shared" si="135"/>
        <v>-171.33401966051542</v>
      </c>
      <c r="T276">
        <f t="shared" si="136"/>
        <v>-3.7372365921651358</v>
      </c>
      <c r="U276">
        <f t="shared" si="137"/>
        <v>4.3028035615591237E-2</v>
      </c>
      <c r="V276">
        <f t="shared" si="138"/>
        <v>10.692514810542258</v>
      </c>
      <c r="W276">
        <f t="shared" si="139"/>
        <v>91.734746215187286</v>
      </c>
      <c r="X276" s="37">
        <f t="shared" si="140"/>
        <v>0.46885242027045682</v>
      </c>
      <c r="Y276" s="37">
        <f t="shared" si="141"/>
        <v>0.21403368078382548</v>
      </c>
      <c r="Z276" s="37">
        <f t="shared" si="142"/>
        <v>0.72367115975708818</v>
      </c>
      <c r="AA276">
        <f t="shared" si="143"/>
        <v>733.87796972149829</v>
      </c>
      <c r="AB276">
        <f t="shared" si="144"/>
        <v>764.85251481054217</v>
      </c>
      <c r="AC276">
        <f t="shared" si="145"/>
        <v>11.213128702635544</v>
      </c>
      <c r="AD276">
        <f t="shared" si="120"/>
        <v>14.562239554980174</v>
      </c>
      <c r="AE276">
        <f t="shared" si="146"/>
        <v>75.437760445019819</v>
      </c>
      <c r="AF276">
        <f t="shared" si="147"/>
        <v>4.1921688653872155E-3</v>
      </c>
      <c r="AG276">
        <f t="shared" si="148"/>
        <v>75.441952613885206</v>
      </c>
      <c r="AH276">
        <f t="shared" si="121"/>
        <v>309.48751673976938</v>
      </c>
    </row>
    <row r="277" spans="4:34" x14ac:dyDescent="0.35">
      <c r="D277" s="36">
        <f t="shared" si="149"/>
        <v>44472</v>
      </c>
      <c r="E277" s="37">
        <f t="shared" si="122"/>
        <v>0.5</v>
      </c>
      <c r="F277" s="33">
        <f t="shared" si="123"/>
        <v>2459490.9166666665</v>
      </c>
      <c r="G277" s="38">
        <f t="shared" si="124"/>
        <v>0.2175473420031899</v>
      </c>
      <c r="I277">
        <f t="shared" si="125"/>
        <v>192.33826093462903</v>
      </c>
      <c r="J277">
        <f t="shared" si="126"/>
        <v>8189.0268079545267</v>
      </c>
      <c r="K277">
        <f t="shared" si="127"/>
        <v>1.6699482966072821E-2</v>
      </c>
      <c r="L277">
        <f t="shared" si="128"/>
        <v>-1.9123104582006283</v>
      </c>
      <c r="M277">
        <f t="shared" si="129"/>
        <v>190.4259504764284</v>
      </c>
      <c r="N277">
        <f t="shared" si="130"/>
        <v>8187.1144974963263</v>
      </c>
      <c r="O277">
        <f t="shared" si="131"/>
        <v>1.0005632743757824</v>
      </c>
      <c r="P277">
        <f t="shared" si="132"/>
        <v>190.41595427464026</v>
      </c>
      <c r="Q277">
        <f t="shared" si="133"/>
        <v>23.436462086646561</v>
      </c>
      <c r="R277">
        <f t="shared" si="134"/>
        <v>23.437573306433588</v>
      </c>
      <c r="S277">
        <f t="shared" si="135"/>
        <v>-170.4268273554305</v>
      </c>
      <c r="T277">
        <f t="shared" si="136"/>
        <v>-4.1237193482575289</v>
      </c>
      <c r="U277">
        <f t="shared" si="137"/>
        <v>4.3028042321716059E-2</v>
      </c>
      <c r="V277">
        <f t="shared" si="138"/>
        <v>11.00825814733799</v>
      </c>
      <c r="W277">
        <f t="shared" si="139"/>
        <v>91.826193314858145</v>
      </c>
      <c r="X277" s="37">
        <f t="shared" si="140"/>
        <v>0.46863315406434863</v>
      </c>
      <c r="Y277" s="37">
        <f t="shared" si="141"/>
        <v>0.21356039485640935</v>
      </c>
      <c r="Z277" s="37">
        <f t="shared" si="142"/>
        <v>0.72370591327228795</v>
      </c>
      <c r="AA277">
        <f t="shared" si="143"/>
        <v>734.60954651886516</v>
      </c>
      <c r="AB277">
        <f t="shared" si="144"/>
        <v>765.16825814733795</v>
      </c>
      <c r="AC277">
        <f t="shared" si="145"/>
        <v>11.292064536834488</v>
      </c>
      <c r="AD277">
        <f t="shared" si="120"/>
        <v>14.371212462428598</v>
      </c>
      <c r="AE277">
        <f t="shared" si="146"/>
        <v>75.628787537571398</v>
      </c>
      <c r="AF277">
        <f t="shared" si="147"/>
        <v>4.1347931014730369E-3</v>
      </c>
      <c r="AG277">
        <f t="shared" si="148"/>
        <v>75.632922330672869</v>
      </c>
      <c r="AH277">
        <f t="shared" si="121"/>
        <v>308.10613494170741</v>
      </c>
    </row>
    <row r="278" spans="4:34" x14ac:dyDescent="0.35">
      <c r="D278" s="36">
        <f t="shared" si="149"/>
        <v>44473</v>
      </c>
      <c r="E278" s="37">
        <f t="shared" si="122"/>
        <v>0.5</v>
      </c>
      <c r="F278" s="33">
        <f t="shared" si="123"/>
        <v>2459491.9166666665</v>
      </c>
      <c r="G278" s="38">
        <f t="shared" si="124"/>
        <v>0.21757472051106122</v>
      </c>
      <c r="I278">
        <f t="shared" si="125"/>
        <v>193.32390829840551</v>
      </c>
      <c r="J278">
        <f t="shared" si="126"/>
        <v>8190.0124082344209</v>
      </c>
      <c r="K278">
        <f t="shared" si="127"/>
        <v>1.6699481813653109E-2</v>
      </c>
      <c r="L278">
        <f t="shared" si="128"/>
        <v>-1.9132728850482423</v>
      </c>
      <c r="M278">
        <f t="shared" si="129"/>
        <v>191.41063541335728</v>
      </c>
      <c r="N278">
        <f t="shared" si="130"/>
        <v>8188.0991353493728</v>
      </c>
      <c r="O278">
        <f t="shared" si="131"/>
        <v>1.0002762242028767</v>
      </c>
      <c r="P278">
        <f t="shared" si="132"/>
        <v>191.40064113102576</v>
      </c>
      <c r="Q278">
        <f t="shared" si="133"/>
        <v>23.436461730611889</v>
      </c>
      <c r="R278">
        <f t="shared" si="134"/>
        <v>23.437575081400759</v>
      </c>
      <c r="S278">
        <f t="shared" si="135"/>
        <v>-169.51823225605233</v>
      </c>
      <c r="T278">
        <f t="shared" si="136"/>
        <v>-4.5093917426212533</v>
      </c>
      <c r="U278">
        <f t="shared" si="137"/>
        <v>4.3028049024257213E-2</v>
      </c>
      <c r="V278">
        <f t="shared" si="138"/>
        <v>11.318519880089724</v>
      </c>
      <c r="W278">
        <f t="shared" si="139"/>
        <v>91.917580969687023</v>
      </c>
      <c r="X278" s="37">
        <f t="shared" si="140"/>
        <v>0.46841769452771548</v>
      </c>
      <c r="Y278" s="37">
        <f t="shared" si="141"/>
        <v>0.21309108072302929</v>
      </c>
      <c r="Z278" s="37">
        <f t="shared" si="142"/>
        <v>0.72374430833240155</v>
      </c>
      <c r="AA278">
        <f t="shared" si="143"/>
        <v>735.34064775749619</v>
      </c>
      <c r="AB278">
        <f t="shared" si="144"/>
        <v>765.47851988008972</v>
      </c>
      <c r="AC278">
        <f t="shared" si="145"/>
        <v>11.36962997002243</v>
      </c>
      <c r="AD278">
        <f t="shared" si="120"/>
        <v>14.187770669270249</v>
      </c>
      <c r="AE278">
        <f t="shared" si="146"/>
        <v>75.81222933072975</v>
      </c>
      <c r="AF278">
        <f t="shared" si="147"/>
        <v>4.0797874642929796E-3</v>
      </c>
      <c r="AG278">
        <f t="shared" si="148"/>
        <v>75.816309118194042</v>
      </c>
      <c r="AH278">
        <f t="shared" si="121"/>
        <v>306.69535040884659</v>
      </c>
    </row>
    <row r="279" spans="4:34" x14ac:dyDescent="0.35">
      <c r="D279" s="36">
        <f t="shared" si="149"/>
        <v>44474</v>
      </c>
      <c r="E279" s="37">
        <f t="shared" si="122"/>
        <v>0.5</v>
      </c>
      <c r="F279" s="33">
        <f t="shared" si="123"/>
        <v>2459492.9166666665</v>
      </c>
      <c r="G279" s="38">
        <f t="shared" si="124"/>
        <v>0.21760209901893254</v>
      </c>
      <c r="I279">
        <f t="shared" si="125"/>
        <v>194.3095556621829</v>
      </c>
      <c r="J279">
        <f t="shared" si="126"/>
        <v>8190.9980085143134</v>
      </c>
      <c r="K279">
        <f t="shared" si="127"/>
        <v>1.669948066123321E-2</v>
      </c>
      <c r="L279">
        <f t="shared" si="128"/>
        <v>-1.9136698496433018</v>
      </c>
      <c r="M279">
        <f t="shared" si="129"/>
        <v>192.3958858125396</v>
      </c>
      <c r="N279">
        <f t="shared" si="130"/>
        <v>8189.0843386646702</v>
      </c>
      <c r="O279">
        <f t="shared" si="131"/>
        <v>0.99998901026486176</v>
      </c>
      <c r="P279">
        <f t="shared" si="132"/>
        <v>192.38589345334137</v>
      </c>
      <c r="Q279">
        <f t="shared" si="133"/>
        <v>23.436461374577213</v>
      </c>
      <c r="R279">
        <f t="shared" si="134"/>
        <v>23.437576855416928</v>
      </c>
      <c r="S279">
        <f t="shared" si="135"/>
        <v>-168.60815079938232</v>
      </c>
      <c r="T279">
        <f t="shared" si="136"/>
        <v>-4.8941541759189358</v>
      </c>
      <c r="U279">
        <f t="shared" si="137"/>
        <v>4.3028055723207809E-2</v>
      </c>
      <c r="V279">
        <f t="shared" si="138"/>
        <v>11.622957648989283</v>
      </c>
      <c r="W279">
        <f t="shared" si="139"/>
        <v>92.008893399644791</v>
      </c>
      <c r="X279" s="37">
        <f t="shared" si="140"/>
        <v>0.46820627941042409</v>
      </c>
      <c r="Y279" s="37">
        <f t="shared" si="141"/>
        <v>0.21262601996696637</v>
      </c>
      <c r="Z279" s="37">
        <f t="shared" si="142"/>
        <v>0.72378653885388189</v>
      </c>
      <c r="AA279">
        <f t="shared" si="143"/>
        <v>736.07114719715833</v>
      </c>
      <c r="AB279">
        <f t="shared" si="144"/>
        <v>765.78295764898928</v>
      </c>
      <c r="AC279">
        <f t="shared" si="145"/>
        <v>11.44573941224732</v>
      </c>
      <c r="AD279">
        <f t="shared" si="120"/>
        <v>14.012112497269761</v>
      </c>
      <c r="AE279">
        <f t="shared" si="146"/>
        <v>75.987887502730246</v>
      </c>
      <c r="AF279">
        <f t="shared" si="147"/>
        <v>4.027198859983123E-3</v>
      </c>
      <c r="AG279">
        <f t="shared" si="148"/>
        <v>75.991914701590233</v>
      </c>
      <c r="AH279">
        <f t="shared" si="121"/>
        <v>305.2560104139983</v>
      </c>
    </row>
    <row r="280" spans="4:34" x14ac:dyDescent="0.35">
      <c r="D280" s="36">
        <f t="shared" si="149"/>
        <v>44475</v>
      </c>
      <c r="E280" s="37">
        <f t="shared" si="122"/>
        <v>0.5</v>
      </c>
      <c r="F280" s="33">
        <f t="shared" si="123"/>
        <v>2459493.9166666665</v>
      </c>
      <c r="G280" s="38">
        <f t="shared" si="124"/>
        <v>0.21762947752680387</v>
      </c>
      <c r="I280">
        <f t="shared" si="125"/>
        <v>195.29520302596029</v>
      </c>
      <c r="J280">
        <f t="shared" si="126"/>
        <v>8191.9836087942076</v>
      </c>
      <c r="K280">
        <f t="shared" si="127"/>
        <v>1.6699479508813116E-2</v>
      </c>
      <c r="L280">
        <f t="shared" si="128"/>
        <v>-1.9135006239300938</v>
      </c>
      <c r="M280">
        <f t="shared" si="129"/>
        <v>193.38170240203019</v>
      </c>
      <c r="N280">
        <f t="shared" si="130"/>
        <v>8190.0701081702773</v>
      </c>
      <c r="O280">
        <f t="shared" si="131"/>
        <v>0.99970171740992186</v>
      </c>
      <c r="P280">
        <f t="shared" si="132"/>
        <v>193.37171196964019</v>
      </c>
      <c r="Q280">
        <f t="shared" si="133"/>
        <v>23.436461018542541</v>
      </c>
      <c r="R280">
        <f t="shared" si="134"/>
        <v>23.437578628480281</v>
      </c>
      <c r="S280">
        <f t="shared" si="135"/>
        <v>-167.69649992421398</v>
      </c>
      <c r="T280">
        <f t="shared" si="136"/>
        <v>-5.2779065165347907</v>
      </c>
      <c r="U280">
        <f t="shared" si="137"/>
        <v>4.3028062418560983E-2</v>
      </c>
      <c r="V280">
        <f t="shared" si="138"/>
        <v>11.921230037404795</v>
      </c>
      <c r="W280">
        <f t="shared" si="139"/>
        <v>92.100114479627877</v>
      </c>
      <c r="X280" s="37">
        <f t="shared" si="140"/>
        <v>0.4679991458073578</v>
      </c>
      <c r="Y280" s="37">
        <f t="shared" si="141"/>
        <v>0.21216549447505811</v>
      </c>
      <c r="Z280" s="37">
        <f t="shared" si="142"/>
        <v>0.72383279713965731</v>
      </c>
      <c r="AA280">
        <f t="shared" si="143"/>
        <v>736.80091583702301</v>
      </c>
      <c r="AB280">
        <f t="shared" si="144"/>
        <v>766.08123003740479</v>
      </c>
      <c r="AC280">
        <f t="shared" si="145"/>
        <v>11.520307509351198</v>
      </c>
      <c r="AD280">
        <f t="shared" si="120"/>
        <v>13.844422310645102</v>
      </c>
      <c r="AE280">
        <f t="shared" si="146"/>
        <v>76.155577689354899</v>
      </c>
      <c r="AF280">
        <f t="shared" si="147"/>
        <v>3.97707046207804E-3</v>
      </c>
      <c r="AG280">
        <f t="shared" si="148"/>
        <v>76.159554759816984</v>
      </c>
      <c r="AH280">
        <f t="shared" si="121"/>
        <v>303.78911790278596</v>
      </c>
    </row>
    <row r="281" spans="4:34" x14ac:dyDescent="0.35">
      <c r="D281" s="36">
        <f t="shared" si="149"/>
        <v>44476</v>
      </c>
      <c r="E281" s="37">
        <f t="shared" si="122"/>
        <v>0.5</v>
      </c>
      <c r="F281" s="33">
        <f t="shared" si="123"/>
        <v>2459494.9166666665</v>
      </c>
      <c r="G281" s="38">
        <f t="shared" si="124"/>
        <v>0.21765685603467519</v>
      </c>
      <c r="I281">
        <f t="shared" si="125"/>
        <v>196.28085038973859</v>
      </c>
      <c r="J281">
        <f t="shared" si="126"/>
        <v>8192.9692090741009</v>
      </c>
      <c r="K281">
        <f t="shared" si="127"/>
        <v>1.6699478356392836E-2</v>
      </c>
      <c r="L281">
        <f t="shared" si="128"/>
        <v>-1.9127646463013381</v>
      </c>
      <c r="M281">
        <f t="shared" si="129"/>
        <v>194.36808574343726</v>
      </c>
      <c r="N281">
        <f t="shared" si="130"/>
        <v>8191.0564444277998</v>
      </c>
      <c r="O281">
        <f t="shared" si="131"/>
        <v>0.99941443065597646</v>
      </c>
      <c r="P281">
        <f t="shared" si="132"/>
        <v>194.35809724152884</v>
      </c>
      <c r="Q281">
        <f t="shared" si="133"/>
        <v>23.436460662507866</v>
      </c>
      <c r="R281">
        <f t="shared" si="134"/>
        <v>23.437580400588995</v>
      </c>
      <c r="S281">
        <f t="shared" si="135"/>
        <v>-166.78319713490947</v>
      </c>
      <c r="T281">
        <f t="shared" si="136"/>
        <v>-5.6605480918165494</v>
      </c>
      <c r="U281">
        <f t="shared" si="137"/>
        <v>4.3028069110309874E-2</v>
      </c>
      <c r="V281">
        <f t="shared" si="138"/>
        <v>12.212996867471695</v>
      </c>
      <c r="W281">
        <f t="shared" si="139"/>
        <v>92.191227717603752</v>
      </c>
      <c r="X281" s="37">
        <f t="shared" si="140"/>
        <v>0.46779652995314469</v>
      </c>
      <c r="Y281" s="37">
        <f t="shared" si="141"/>
        <v>0.21170978629313425</v>
      </c>
      <c r="Z281" s="37">
        <f t="shared" si="142"/>
        <v>0.72388327361315519</v>
      </c>
      <c r="AA281">
        <f t="shared" si="143"/>
        <v>737.52982174083002</v>
      </c>
      <c r="AB281">
        <f t="shared" si="144"/>
        <v>766.37299686747167</v>
      </c>
      <c r="AC281">
        <f t="shared" si="145"/>
        <v>11.593249216867918</v>
      </c>
      <c r="AD281">
        <f t="shared" si="120"/>
        <v>13.684868755222952</v>
      </c>
      <c r="AE281">
        <f t="shared" si="146"/>
        <v>76.315131244777049</v>
      </c>
      <c r="AF281">
        <f t="shared" si="147"/>
        <v>3.9294412302365656E-3</v>
      </c>
      <c r="AG281">
        <f t="shared" si="148"/>
        <v>76.31906068600729</v>
      </c>
      <c r="AH281">
        <f t="shared" si="121"/>
        <v>302.29583479169008</v>
      </c>
    </row>
    <row r="282" spans="4:34" x14ac:dyDescent="0.35">
      <c r="D282" s="36">
        <f t="shared" si="149"/>
        <v>44477</v>
      </c>
      <c r="E282" s="37">
        <f t="shared" si="122"/>
        <v>0.5</v>
      </c>
      <c r="F282" s="33">
        <f t="shared" si="123"/>
        <v>2459495.9166666665</v>
      </c>
      <c r="G282" s="38">
        <f t="shared" si="124"/>
        <v>0.21768423454254651</v>
      </c>
      <c r="I282">
        <f t="shared" si="125"/>
        <v>197.26649775351689</v>
      </c>
      <c r="J282">
        <f t="shared" si="126"/>
        <v>8193.9548093539925</v>
      </c>
      <c r="K282">
        <f t="shared" si="127"/>
        <v>1.6699477203972364E-2</v>
      </c>
      <c r="L282">
        <f t="shared" si="128"/>
        <v>-1.9114615224924476</v>
      </c>
      <c r="M282">
        <f t="shared" si="129"/>
        <v>195.35503623102443</v>
      </c>
      <c r="N282">
        <f t="shared" si="130"/>
        <v>8192.0433478315008</v>
      </c>
      <c r="O282">
        <f t="shared" si="131"/>
        <v>0.99912723516583246</v>
      </c>
      <c r="P282">
        <f t="shared" si="132"/>
        <v>195.34504966326926</v>
      </c>
      <c r="Q282">
        <f t="shared" si="133"/>
        <v>23.436460306473194</v>
      </c>
      <c r="R282">
        <f t="shared" si="134"/>
        <v>23.437582171741255</v>
      </c>
      <c r="S282">
        <f t="shared" si="135"/>
        <v>-165.86816056697674</v>
      </c>
      <c r="T282">
        <f t="shared" si="136"/>
        <v>-6.0419776803600911</v>
      </c>
      <c r="U282">
        <f t="shared" si="137"/>
        <v>4.3028075798447606E-2</v>
      </c>
      <c r="V282">
        <f t="shared" si="138"/>
        <v>12.497919511977083</v>
      </c>
      <c r="W282">
        <f t="shared" si="139"/>
        <v>92.282216232921911</v>
      </c>
      <c r="X282" s="37">
        <f t="shared" si="140"/>
        <v>0.46759866700557146</v>
      </c>
      <c r="Y282" s="37">
        <f t="shared" si="141"/>
        <v>0.21125917746967729</v>
      </c>
      <c r="Z282" s="37">
        <f t="shared" si="142"/>
        <v>0.72393815654146565</v>
      </c>
      <c r="AA282">
        <f t="shared" si="143"/>
        <v>738.25772986337529</v>
      </c>
      <c r="AB282">
        <f t="shared" si="144"/>
        <v>766.65791951197707</v>
      </c>
      <c r="AC282">
        <f t="shared" si="145"/>
        <v>11.664479877994268</v>
      </c>
      <c r="AD282">
        <f t="shared" si="120"/>
        <v>13.533602994088515</v>
      </c>
      <c r="AE282">
        <f t="shared" si="146"/>
        <v>76.466397005911489</v>
      </c>
      <c r="AF282">
        <f t="shared" si="147"/>
        <v>3.8843454261155777E-3</v>
      </c>
      <c r="AG282">
        <f t="shared" si="148"/>
        <v>76.470281351337604</v>
      </c>
      <c r="AH282">
        <f t="shared" si="121"/>
        <v>300.77748331461373</v>
      </c>
    </row>
    <row r="283" spans="4:34" x14ac:dyDescent="0.35">
      <c r="D283" s="36">
        <f t="shared" si="149"/>
        <v>44478</v>
      </c>
      <c r="E283" s="37">
        <f t="shared" si="122"/>
        <v>0.5</v>
      </c>
      <c r="F283" s="33">
        <f t="shared" si="123"/>
        <v>2459496.9166666665</v>
      </c>
      <c r="G283" s="38">
        <f t="shared" si="124"/>
        <v>0.21771161305041783</v>
      </c>
      <c r="I283">
        <f t="shared" si="125"/>
        <v>198.25214511729337</v>
      </c>
      <c r="J283">
        <f t="shared" si="126"/>
        <v>8194.9404096338858</v>
      </c>
      <c r="K283">
        <f t="shared" si="127"/>
        <v>1.6699476051551705E-2</v>
      </c>
      <c r="L283">
        <f t="shared" si="128"/>
        <v>-1.9095910264293485</v>
      </c>
      <c r="M283">
        <f t="shared" si="129"/>
        <v>196.34255409086401</v>
      </c>
      <c r="N283">
        <f t="shared" si="130"/>
        <v>8193.0308186074562</v>
      </c>
      <c r="O283">
        <f t="shared" si="131"/>
        <v>0.99884021622211905</v>
      </c>
      <c r="P283">
        <f t="shared" si="132"/>
        <v>196.33256946093215</v>
      </c>
      <c r="Q283">
        <f t="shared" si="133"/>
        <v>23.436459950438522</v>
      </c>
      <c r="R283">
        <f t="shared" si="134"/>
        <v>23.437583941935245</v>
      </c>
      <c r="S283">
        <f t="shared" si="135"/>
        <v>-164.95130905451748</v>
      </c>
      <c r="T283">
        <f t="shared" si="136"/>
        <v>-6.4220935054243151</v>
      </c>
      <c r="U283">
        <f t="shared" si="137"/>
        <v>4.3028082482967321E-2</v>
      </c>
      <c r="V283">
        <f t="shared" si="138"/>
        <v>12.775661222673305</v>
      </c>
      <c r="W283">
        <f t="shared" si="139"/>
        <v>92.373062734833383</v>
      </c>
      <c r="X283" s="37">
        <f t="shared" si="140"/>
        <v>0.46740579081758798</v>
      </c>
      <c r="Y283" s="37">
        <f t="shared" si="141"/>
        <v>0.21081394988749527</v>
      </c>
      <c r="Z283" s="37">
        <f t="shared" si="142"/>
        <v>0.72399763174768073</v>
      </c>
      <c r="AA283">
        <f t="shared" si="143"/>
        <v>738.98450187866706</v>
      </c>
      <c r="AB283">
        <f t="shared" si="144"/>
        <v>766.93566122267328</v>
      </c>
      <c r="AC283">
        <f t="shared" si="145"/>
        <v>11.733915305668319</v>
      </c>
      <c r="AD283">
        <f t="shared" si="120"/>
        <v>13.390756968898319</v>
      </c>
      <c r="AE283">
        <f t="shared" si="146"/>
        <v>76.609243031101684</v>
      </c>
      <c r="AF283">
        <f t="shared" si="147"/>
        <v>3.841812134508031E-3</v>
      </c>
      <c r="AG283">
        <f t="shared" si="148"/>
        <v>76.613084843236194</v>
      </c>
      <c r="AH283">
        <f t="shared" si="121"/>
        <v>299.23554518193959</v>
      </c>
    </row>
    <row r="284" spans="4:34" x14ac:dyDescent="0.35">
      <c r="D284" s="36">
        <f t="shared" si="149"/>
        <v>44479</v>
      </c>
      <c r="E284" s="37">
        <f t="shared" si="122"/>
        <v>0.5</v>
      </c>
      <c r="F284" s="33">
        <f t="shared" si="123"/>
        <v>2459497.9166666665</v>
      </c>
      <c r="G284" s="38">
        <f t="shared" si="124"/>
        <v>0.21773899155828916</v>
      </c>
      <c r="I284">
        <f t="shared" si="125"/>
        <v>199.23779248107257</v>
      </c>
      <c r="J284">
        <f t="shared" si="126"/>
        <v>8195.9260099137791</v>
      </c>
      <c r="K284">
        <f t="shared" si="127"/>
        <v>1.6699474899130852E-2</v>
      </c>
      <c r="L284">
        <f t="shared" si="128"/>
        <v>-1.9071531010288008</v>
      </c>
      <c r="M284">
        <f t="shared" si="129"/>
        <v>197.33063938004378</v>
      </c>
      <c r="N284">
        <f t="shared" si="130"/>
        <v>8194.0188568127505</v>
      </c>
      <c r="O284">
        <f t="shared" si="131"/>
        <v>0.99855345920201655</v>
      </c>
      <c r="P284">
        <f t="shared" si="132"/>
        <v>197.3206566916036</v>
      </c>
      <c r="Q284">
        <f t="shared" si="133"/>
        <v>23.43645959440385</v>
      </c>
      <c r="R284">
        <f t="shared" si="134"/>
        <v>23.437585711169145</v>
      </c>
      <c r="S284">
        <f t="shared" si="135"/>
        <v>-164.03256219961995</v>
      </c>
      <c r="T284">
        <f t="shared" si="136"/>
        <v>-6.8007932295614628</v>
      </c>
      <c r="U284">
        <f t="shared" si="137"/>
        <v>4.3028089163862172E-2</v>
      </c>
      <c r="V284">
        <f t="shared" si="138"/>
        <v>13.045887475056961</v>
      </c>
      <c r="W284">
        <f t="shared" si="139"/>
        <v>92.463749501264559</v>
      </c>
      <c r="X284" s="37">
        <f t="shared" si="140"/>
        <v>0.46721813369787718</v>
      </c>
      <c r="Y284" s="37">
        <f t="shared" si="141"/>
        <v>0.21037438508325337</v>
      </c>
      <c r="Z284" s="37">
        <f t="shared" si="142"/>
        <v>0.7240618823125009</v>
      </c>
      <c r="AA284">
        <f t="shared" si="143"/>
        <v>739.70999601011647</v>
      </c>
      <c r="AB284">
        <f t="shared" si="144"/>
        <v>767.2058874750569</v>
      </c>
      <c r="AC284">
        <f t="shared" si="145"/>
        <v>11.801471868764224</v>
      </c>
      <c r="AD284">
        <f t="shared" si="120"/>
        <v>13.256441718786707</v>
      </c>
      <c r="AE284">
        <f t="shared" si="146"/>
        <v>76.743558281213296</v>
      </c>
      <c r="AF284">
        <f t="shared" si="147"/>
        <v>3.8018647986509104E-3</v>
      </c>
      <c r="AG284">
        <f t="shared" si="148"/>
        <v>76.747360146011943</v>
      </c>
      <c r="AH284">
        <f t="shared" si="121"/>
        <v>297.6716583548299</v>
      </c>
    </row>
    <row r="285" spans="4:34" x14ac:dyDescent="0.35">
      <c r="D285" s="36">
        <f t="shared" si="149"/>
        <v>44480</v>
      </c>
      <c r="E285" s="37">
        <f t="shared" si="122"/>
        <v>0.5</v>
      </c>
      <c r="F285" s="33">
        <f t="shared" si="123"/>
        <v>2459498.9166666665</v>
      </c>
      <c r="G285" s="38">
        <f t="shared" si="124"/>
        <v>0.21776637006616048</v>
      </c>
      <c r="I285">
        <f t="shared" si="125"/>
        <v>200.22343984485269</v>
      </c>
      <c r="J285">
        <f t="shared" si="126"/>
        <v>8196.9116101936706</v>
      </c>
      <c r="K285">
        <f t="shared" si="127"/>
        <v>1.6699473746709811E-2</v>
      </c>
      <c r="L285">
        <f t="shared" si="128"/>
        <v>-1.9041478589500098</v>
      </c>
      <c r="M285">
        <f t="shared" si="129"/>
        <v>198.31929198590268</v>
      </c>
      <c r="N285">
        <f t="shared" si="130"/>
        <v>8195.0074623347209</v>
      </c>
      <c r="O285">
        <f t="shared" si="131"/>
        <v>0.99826704955177648</v>
      </c>
      <c r="P285">
        <f t="shared" si="132"/>
        <v>198.30931124262088</v>
      </c>
      <c r="Q285">
        <f t="shared" si="133"/>
        <v>23.436459238369178</v>
      </c>
      <c r="R285">
        <f t="shared" si="134"/>
        <v>23.437587479441142</v>
      </c>
      <c r="S285">
        <f t="shared" si="135"/>
        <v>-163.11184044378956</v>
      </c>
      <c r="T285">
        <f t="shared" si="136"/>
        <v>-7.1779739505396547</v>
      </c>
      <c r="U285">
        <f t="shared" si="137"/>
        <v>4.3028095841125276E-2</v>
      </c>
      <c r="V285">
        <f t="shared" si="138"/>
        <v>13.308266329541507</v>
      </c>
      <c r="W285">
        <f t="shared" si="139"/>
        <v>92.554258357891584</v>
      </c>
      <c r="X285" s="37">
        <f t="shared" si="140"/>
        <v>0.46703592616004064</v>
      </c>
      <c r="Y285" s="37">
        <f t="shared" si="141"/>
        <v>0.20994076405478623</v>
      </c>
      <c r="Z285" s="37">
        <f t="shared" si="142"/>
        <v>0.72413108826529504</v>
      </c>
      <c r="AA285">
        <f t="shared" si="143"/>
        <v>740.43406686313267</v>
      </c>
      <c r="AB285">
        <f t="shared" si="144"/>
        <v>767.46826632954151</v>
      </c>
      <c r="AC285">
        <f t="shared" si="145"/>
        <v>11.867066582385377</v>
      </c>
      <c r="AD285">
        <f t="shared" si="120"/>
        <v>13.130745790795055</v>
      </c>
      <c r="AE285">
        <f t="shared" si="146"/>
        <v>76.869254209204939</v>
      </c>
      <c r="AF285">
        <f t="shared" si="147"/>
        <v>3.7645207791860529E-3</v>
      </c>
      <c r="AG285">
        <f t="shared" si="148"/>
        <v>76.873018729984125</v>
      </c>
      <c r="AH285">
        <f t="shared" si="121"/>
        <v>296.08761128969326</v>
      </c>
    </row>
    <row r="286" spans="4:34" x14ac:dyDescent="0.35">
      <c r="D286" s="36">
        <f t="shared" si="149"/>
        <v>44481</v>
      </c>
      <c r="E286" s="37">
        <f t="shared" si="122"/>
        <v>0.5</v>
      </c>
      <c r="F286" s="33">
        <f t="shared" si="123"/>
        <v>2459499.9166666665</v>
      </c>
      <c r="G286" s="38">
        <f t="shared" si="124"/>
        <v>0.2177937485740318</v>
      </c>
      <c r="I286">
        <f t="shared" si="125"/>
        <v>201.20908720863281</v>
      </c>
      <c r="J286">
        <f t="shared" si="126"/>
        <v>8197.8972104735622</v>
      </c>
      <c r="K286">
        <f t="shared" si="127"/>
        <v>1.669947259428858E-2</v>
      </c>
      <c r="L286">
        <f t="shared" si="128"/>
        <v>-1.9005755832964117</v>
      </c>
      <c r="M286">
        <f t="shared" si="129"/>
        <v>199.30851162533639</v>
      </c>
      <c r="N286">
        <f t="shared" si="130"/>
        <v>8195.9966348902653</v>
      </c>
      <c r="O286">
        <f t="shared" si="131"/>
        <v>0.99798107276104908</v>
      </c>
      <c r="P286">
        <f t="shared" si="132"/>
        <v>199.29853283087806</v>
      </c>
      <c r="Q286">
        <f t="shared" si="133"/>
        <v>23.436458882334506</v>
      </c>
      <c r="R286">
        <f t="shared" si="134"/>
        <v>23.437589246749418</v>
      </c>
      <c r="S286">
        <f t="shared" si="135"/>
        <v>-162.18906514144351</v>
      </c>
      <c r="T286">
        <f t="shared" si="136"/>
        <v>-7.5535321986612294</v>
      </c>
      <c r="U286">
        <f t="shared" si="137"/>
        <v>4.3028102514749783E-2</v>
      </c>
      <c r="V286">
        <f t="shared" si="138"/>
        <v>13.562468808869614</v>
      </c>
      <c r="W286">
        <f t="shared" si="139"/>
        <v>92.644570657571748</v>
      </c>
      <c r="X286" s="37">
        <f t="shared" si="140"/>
        <v>0.46685939666050719</v>
      </c>
      <c r="Y286" s="37">
        <f t="shared" si="141"/>
        <v>0.20951336705614124</v>
      </c>
      <c r="Z286" s="37">
        <f t="shared" si="142"/>
        <v>0.72420542626487316</v>
      </c>
      <c r="AA286">
        <f t="shared" si="143"/>
        <v>741.15656526057398</v>
      </c>
      <c r="AB286">
        <f t="shared" si="144"/>
        <v>767.72246880886962</v>
      </c>
      <c r="AC286">
        <f t="shared" si="145"/>
        <v>11.930617202217405</v>
      </c>
      <c r="AD286">
        <f t="shared" si="120"/>
        <v>13.013733776779345</v>
      </c>
      <c r="AE286">
        <f t="shared" si="146"/>
        <v>76.986266223220653</v>
      </c>
      <c r="AF286">
        <f t="shared" si="147"/>
        <v>3.7297909465636614E-3</v>
      </c>
      <c r="AG286">
        <f t="shared" si="148"/>
        <v>76.989996014167218</v>
      </c>
      <c r="AH286">
        <f t="shared" si="121"/>
        <v>294.48533457225676</v>
      </c>
    </row>
    <row r="287" spans="4:34" x14ac:dyDescent="0.35">
      <c r="D287" s="36">
        <f t="shared" si="149"/>
        <v>44482</v>
      </c>
      <c r="E287" s="37">
        <f t="shared" si="122"/>
        <v>0.5</v>
      </c>
      <c r="F287" s="33">
        <f t="shared" si="123"/>
        <v>2459500.9166666665</v>
      </c>
      <c r="G287" s="38">
        <f t="shared" si="124"/>
        <v>0.21782112708190313</v>
      </c>
      <c r="I287">
        <f t="shared" si="125"/>
        <v>202.19473457241293</v>
      </c>
      <c r="J287">
        <f t="shared" si="126"/>
        <v>8198.8828107534555</v>
      </c>
      <c r="K287">
        <f t="shared" si="127"/>
        <v>1.6699471441867158E-2</v>
      </c>
      <c r="L287">
        <f t="shared" si="128"/>
        <v>-1.8964367282666139</v>
      </c>
      <c r="M287">
        <f t="shared" si="129"/>
        <v>200.2982978441463</v>
      </c>
      <c r="N287">
        <f t="shared" si="130"/>
        <v>8196.9863740251894</v>
      </c>
      <c r="O287">
        <f t="shared" si="131"/>
        <v>0.99769561433702059</v>
      </c>
      <c r="P287">
        <f t="shared" si="132"/>
        <v>200.2883210021748</v>
      </c>
      <c r="Q287">
        <f t="shared" si="133"/>
        <v>23.436458526299834</v>
      </c>
      <c r="R287">
        <f t="shared" si="134"/>
        <v>23.437591013092163</v>
      </c>
      <c r="S287">
        <f t="shared" si="135"/>
        <v>-161.26415863555169</v>
      </c>
      <c r="T287">
        <f t="shared" si="136"/>
        <v>-7.9273639355554941</v>
      </c>
      <c r="U287">
        <f t="shared" si="137"/>
        <v>4.302810918472888E-2</v>
      </c>
      <c r="V287">
        <f t="shared" si="138"/>
        <v>13.808169291489772</v>
      </c>
      <c r="W287">
        <f t="shared" si="139"/>
        <v>92.734667260185063</v>
      </c>
      <c r="X287" s="37">
        <f t="shared" si="140"/>
        <v>0.46668877132535436</v>
      </c>
      <c r="Y287" s="37">
        <f t="shared" si="141"/>
        <v>0.20909247338039583</v>
      </c>
      <c r="Z287" s="37">
        <f t="shared" si="142"/>
        <v>0.72428506927031278</v>
      </c>
      <c r="AA287">
        <f t="shared" si="143"/>
        <v>741.8773380814805</v>
      </c>
      <c r="AB287">
        <f t="shared" si="144"/>
        <v>767.96816929148974</v>
      </c>
      <c r="AC287">
        <f t="shared" si="145"/>
        <v>11.992042322872436</v>
      </c>
      <c r="AD287">
        <f t="shared" si="120"/>
        <v>12.90544501166363</v>
      </c>
      <c r="AE287">
        <f t="shared" si="146"/>
        <v>77.09455498833637</v>
      </c>
      <c r="AF287">
        <f t="shared" si="147"/>
        <v>3.6976793166747248E-3</v>
      </c>
      <c r="AG287">
        <f t="shared" si="148"/>
        <v>77.098252667653043</v>
      </c>
      <c r="AH287">
        <f t="shared" si="121"/>
        <v>292.86688993605691</v>
      </c>
    </row>
    <row r="288" spans="4:34" x14ac:dyDescent="0.35">
      <c r="D288" s="36">
        <f t="shared" si="149"/>
        <v>44483</v>
      </c>
      <c r="E288" s="37">
        <f t="shared" si="122"/>
        <v>0.5</v>
      </c>
      <c r="F288" s="33">
        <f t="shared" si="123"/>
        <v>2459501.9166666665</v>
      </c>
      <c r="G288" s="38">
        <f t="shared" si="124"/>
        <v>0.21784850558977445</v>
      </c>
      <c r="I288">
        <f t="shared" si="125"/>
        <v>203.18038193619395</v>
      </c>
      <c r="J288">
        <f t="shared" si="126"/>
        <v>8199.8684110333452</v>
      </c>
      <c r="K288">
        <f t="shared" si="127"/>
        <v>1.6699470289445548E-2</v>
      </c>
      <c r="L288">
        <f t="shared" si="128"/>
        <v>-1.8917319197532554</v>
      </c>
      <c r="M288">
        <f t="shared" si="129"/>
        <v>201.2886500164407</v>
      </c>
      <c r="N288">
        <f t="shared" si="130"/>
        <v>8197.9766791135917</v>
      </c>
      <c r="O288">
        <f t="shared" si="131"/>
        <v>0.99741075977837346</v>
      </c>
      <c r="P288">
        <f t="shared" si="132"/>
        <v>201.27867513061776</v>
      </c>
      <c r="Q288">
        <f t="shared" si="133"/>
        <v>23.436458170265162</v>
      </c>
      <c r="R288">
        <f t="shared" si="134"/>
        <v>23.437592778467565</v>
      </c>
      <c r="S288">
        <f t="shared" si="135"/>
        <v>-160.33704433546512</v>
      </c>
      <c r="T288">
        <f t="shared" si="136"/>
        <v>-8.2993645545404817</v>
      </c>
      <c r="U288">
        <f t="shared" si="137"/>
        <v>4.3028115851055676E-2</v>
      </c>
      <c r="V288">
        <f t="shared" si="138"/>
        <v>14.045045920527294</v>
      </c>
      <c r="W288">
        <f t="shared" si="139"/>
        <v>92.824528512947154</v>
      </c>
      <c r="X288" s="37">
        <f t="shared" si="140"/>
        <v>0.4665242736663005</v>
      </c>
      <c r="Y288" s="37">
        <f t="shared" si="141"/>
        <v>0.20867836113033619</v>
      </c>
      <c r="Z288" s="37">
        <f t="shared" si="142"/>
        <v>0.72437018620226479</v>
      </c>
      <c r="AA288">
        <f t="shared" si="143"/>
        <v>742.59622810357723</v>
      </c>
      <c r="AB288">
        <f t="shared" si="144"/>
        <v>768.20504592052725</v>
      </c>
      <c r="AC288">
        <f t="shared" si="145"/>
        <v>12.051261480131814</v>
      </c>
      <c r="AD288">
        <f t="shared" si="120"/>
        <v>12.80589246654093</v>
      </c>
      <c r="AE288">
        <f t="shared" si="146"/>
        <v>77.194107533459075</v>
      </c>
      <c r="AF288">
        <f t="shared" si="147"/>
        <v>3.6681827391377582E-3</v>
      </c>
      <c r="AG288">
        <f t="shared" si="148"/>
        <v>77.197775716198208</v>
      </c>
      <c r="AH288">
        <f t="shared" si="121"/>
        <v>291.23445674318066</v>
      </c>
    </row>
    <row r="289" spans="4:34" x14ac:dyDescent="0.35">
      <c r="D289" s="36">
        <f t="shared" si="149"/>
        <v>44484</v>
      </c>
      <c r="E289" s="37">
        <f t="shared" si="122"/>
        <v>0.5</v>
      </c>
      <c r="F289" s="33">
        <f t="shared" si="123"/>
        <v>2459502.9166666665</v>
      </c>
      <c r="G289" s="38">
        <f t="shared" si="124"/>
        <v>0.21787588409764577</v>
      </c>
      <c r="I289">
        <f t="shared" si="125"/>
        <v>204.16602929997589</v>
      </c>
      <c r="J289">
        <f t="shared" si="126"/>
        <v>8200.8540113132385</v>
      </c>
      <c r="K289">
        <f t="shared" si="127"/>
        <v>1.6699469137023748E-2</v>
      </c>
      <c r="L289">
        <f t="shared" si="128"/>
        <v>-1.8864619558887286</v>
      </c>
      <c r="M289">
        <f t="shared" si="129"/>
        <v>202.27956734408716</v>
      </c>
      <c r="N289">
        <f t="shared" si="130"/>
        <v>8198.9675493573504</v>
      </c>
      <c r="O289">
        <f t="shared" si="131"/>
        <v>0.99712659454905783</v>
      </c>
      <c r="P289">
        <f t="shared" si="132"/>
        <v>202.26959441807284</v>
      </c>
      <c r="Q289">
        <f t="shared" si="133"/>
        <v>23.43645781423049</v>
      </c>
      <c r="R289">
        <f t="shared" si="134"/>
        <v>23.437594542873807</v>
      </c>
      <c r="S289">
        <f t="shared" si="135"/>
        <v>-159.40764679697446</v>
      </c>
      <c r="T289">
        <f t="shared" si="136"/>
        <v>-8.6694288826446702</v>
      </c>
      <c r="U289">
        <f t="shared" si="137"/>
        <v>4.3028122513723344E-2</v>
      </c>
      <c r="V289">
        <f t="shared" si="138"/>
        <v>14.272781027874307</v>
      </c>
      <c r="W289">
        <f t="shared" si="139"/>
        <v>92.914134231256796</v>
      </c>
      <c r="X289" s="37">
        <f t="shared" si="140"/>
        <v>0.46636612428619839</v>
      </c>
      <c r="Y289" s="37">
        <f t="shared" si="141"/>
        <v>0.20827130697715177</v>
      </c>
      <c r="Z289" s="37">
        <f t="shared" si="142"/>
        <v>0.72446094159524499</v>
      </c>
      <c r="AA289">
        <f t="shared" si="143"/>
        <v>743.31307385005437</v>
      </c>
      <c r="AB289">
        <f t="shared" si="144"/>
        <v>768.43278102787428</v>
      </c>
      <c r="AC289">
        <f t="shared" si="145"/>
        <v>12.108195256968571</v>
      </c>
      <c r="AD289">
        <f t="shared" si="120"/>
        <v>12.715061867440436</v>
      </c>
      <c r="AE289">
        <f t="shared" si="146"/>
        <v>77.28493813255956</v>
      </c>
      <c r="AF289">
        <f t="shared" si="147"/>
        <v>3.6412906469362612E-3</v>
      </c>
      <c r="AG289">
        <f t="shared" si="148"/>
        <v>77.2885794232065</v>
      </c>
      <c r="AH289">
        <f t="shared" si="121"/>
        <v>289.59031609226042</v>
      </c>
    </row>
    <row r="290" spans="4:34" x14ac:dyDescent="0.35">
      <c r="D290" s="36">
        <f t="shared" si="149"/>
        <v>44485</v>
      </c>
      <c r="E290" s="37">
        <f t="shared" si="122"/>
        <v>0.5</v>
      </c>
      <c r="F290" s="33">
        <f t="shared" si="123"/>
        <v>2459503.9166666665</v>
      </c>
      <c r="G290" s="38">
        <f t="shared" si="124"/>
        <v>0.2179032626055171</v>
      </c>
      <c r="I290">
        <f t="shared" si="125"/>
        <v>205.15167666375783</v>
      </c>
      <c r="J290">
        <f t="shared" si="126"/>
        <v>8201.8396115931282</v>
      </c>
      <c r="K290">
        <f t="shared" si="127"/>
        <v>1.6699467984601757E-2</v>
      </c>
      <c r="L290">
        <f t="shared" si="128"/>
        <v>-1.8806278075367777</v>
      </c>
      <c r="M290">
        <f t="shared" si="129"/>
        <v>203.27104885622106</v>
      </c>
      <c r="N290">
        <f t="shared" si="130"/>
        <v>8199.958983785591</v>
      </c>
      <c r="O290">
        <f t="shared" si="131"/>
        <v>0.99684320405192206</v>
      </c>
      <c r="P290">
        <f t="shared" si="132"/>
        <v>203.26107789367376</v>
      </c>
      <c r="Q290">
        <f t="shared" si="133"/>
        <v>23.436457458195818</v>
      </c>
      <c r="R290">
        <f t="shared" si="134"/>
        <v>23.437596306309082</v>
      </c>
      <c r="S290">
        <f t="shared" si="135"/>
        <v>-158.47589180462694</v>
      </c>
      <c r="T290">
        <f t="shared" si="136"/>
        <v>-9.0374511843839951</v>
      </c>
      <c r="U290">
        <f t="shared" si="137"/>
        <v>4.3028129172725055E-2</v>
      </c>
      <c r="V290">
        <f t="shared" si="138"/>
        <v>14.491061572821554</v>
      </c>
      <c r="W290">
        <f t="shared" si="139"/>
        <v>93.003463680146709</v>
      </c>
      <c r="X290" s="37">
        <f t="shared" si="140"/>
        <v>0.46621454057442951</v>
      </c>
      <c r="Y290" s="37">
        <f t="shared" si="141"/>
        <v>0.20787158590735533</v>
      </c>
      <c r="Z290" s="37">
        <f t="shared" si="142"/>
        <v>0.7245574952415037</v>
      </c>
      <c r="AA290">
        <f t="shared" si="143"/>
        <v>744.02770944117367</v>
      </c>
      <c r="AB290">
        <f t="shared" si="144"/>
        <v>768.6510615728215</v>
      </c>
      <c r="AC290">
        <f t="shared" si="145"/>
        <v>12.162765393205376</v>
      </c>
      <c r="AD290">
        <f t="shared" si="120"/>
        <v>12.63291106657219</v>
      </c>
      <c r="AE290">
        <f t="shared" si="146"/>
        <v>77.367088933427809</v>
      </c>
      <c r="AF290">
        <f t="shared" si="147"/>
        <v>3.6169848750028624E-3</v>
      </c>
      <c r="AG290">
        <f t="shared" si="148"/>
        <v>77.370705918302818</v>
      </c>
      <c r="AH290">
        <f t="shared" si="121"/>
        <v>287.93683280550954</v>
      </c>
    </row>
    <row r="291" spans="4:34" x14ac:dyDescent="0.35">
      <c r="D291" s="36">
        <f t="shared" si="149"/>
        <v>44486</v>
      </c>
      <c r="E291" s="37">
        <f t="shared" si="122"/>
        <v>0.5</v>
      </c>
      <c r="F291" s="33">
        <f t="shared" si="123"/>
        <v>2459504.9166666665</v>
      </c>
      <c r="G291" s="38">
        <f t="shared" si="124"/>
        <v>0.21793064111338839</v>
      </c>
      <c r="I291">
        <f t="shared" si="125"/>
        <v>206.13732402753976</v>
      </c>
      <c r="J291">
        <f t="shared" si="126"/>
        <v>8202.8252118730179</v>
      </c>
      <c r="K291">
        <f t="shared" si="127"/>
        <v>1.6699466832179575E-2</v>
      </c>
      <c r="L291">
        <f t="shared" si="128"/>
        <v>-1.8742306187287148</v>
      </c>
      <c r="M291">
        <f t="shared" si="129"/>
        <v>204.26309340881105</v>
      </c>
      <c r="N291">
        <f t="shared" si="130"/>
        <v>8200.9509812542892</v>
      </c>
      <c r="O291">
        <f t="shared" si="131"/>
        <v>0.99656067360215639</v>
      </c>
      <c r="P291">
        <f t="shared" si="132"/>
        <v>204.25312441338744</v>
      </c>
      <c r="Q291">
        <f t="shared" si="133"/>
        <v>23.43645710216115</v>
      </c>
      <c r="R291">
        <f t="shared" si="134"/>
        <v>23.437598068771582</v>
      </c>
      <c r="S291">
        <f t="shared" si="135"/>
        <v>-157.54170645632198</v>
      </c>
      <c r="T291">
        <f t="shared" si="136"/>
        <v>-9.4033251673883989</v>
      </c>
      <c r="U291">
        <f t="shared" si="137"/>
        <v>4.3028135828053975E-2</v>
      </c>
      <c r="V291">
        <f t="shared" si="138"/>
        <v>14.699579594549782</v>
      </c>
      <c r="W291">
        <f t="shared" si="139"/>
        <v>93.092495556409816</v>
      </c>
      <c r="X291" s="37">
        <f t="shared" si="140"/>
        <v>0.46606973639267379</v>
      </c>
      <c r="Y291" s="37">
        <f t="shared" si="141"/>
        <v>0.2074794709582021</v>
      </c>
      <c r="Z291" s="37">
        <f t="shared" si="142"/>
        <v>0.72466000182714552</v>
      </c>
      <c r="AA291">
        <f t="shared" si="143"/>
        <v>744.73996445127852</v>
      </c>
      <c r="AB291">
        <f t="shared" si="144"/>
        <v>768.8595795945497</v>
      </c>
      <c r="AC291">
        <f t="shared" si="145"/>
        <v>12.214894898637425</v>
      </c>
      <c r="AD291">
        <f t="shared" si="120"/>
        <v>12.559369687625713</v>
      </c>
      <c r="AE291">
        <f t="shared" si="146"/>
        <v>77.440630312374282</v>
      </c>
      <c r="AF291">
        <f t="shared" si="147"/>
        <v>3.5952395539016607E-3</v>
      </c>
      <c r="AG291">
        <f t="shared" si="148"/>
        <v>77.444225551928184</v>
      </c>
      <c r="AH291">
        <f t="shared" si="121"/>
        <v>286.276435628196</v>
      </c>
    </row>
    <row r="292" spans="4:34" x14ac:dyDescent="0.35">
      <c r="D292" s="36">
        <f t="shared" si="149"/>
        <v>44487</v>
      </c>
      <c r="E292" s="37">
        <f t="shared" si="122"/>
        <v>0.5</v>
      </c>
      <c r="F292" s="33">
        <f t="shared" si="123"/>
        <v>2459505.9166666665</v>
      </c>
      <c r="G292" s="38">
        <f t="shared" si="124"/>
        <v>0.21795801962125971</v>
      </c>
      <c r="I292">
        <f t="shared" si="125"/>
        <v>207.12297139132261</v>
      </c>
      <c r="J292">
        <f t="shared" si="126"/>
        <v>8203.8108121529094</v>
      </c>
      <c r="K292">
        <f t="shared" si="127"/>
        <v>1.6699465679757206E-2</v>
      </c>
      <c r="L292">
        <f t="shared" si="128"/>
        <v>-1.8672717070433169</v>
      </c>
      <c r="M292">
        <f t="shared" si="129"/>
        <v>205.25569968427928</v>
      </c>
      <c r="N292">
        <f t="shared" si="130"/>
        <v>8201.9435404458654</v>
      </c>
      <c r="O292">
        <f t="shared" si="131"/>
        <v>0.99627908840061286</v>
      </c>
      <c r="P292">
        <f t="shared" si="132"/>
        <v>205.2457326596344</v>
      </c>
      <c r="Q292">
        <f t="shared" si="133"/>
        <v>23.436456746126478</v>
      </c>
      <c r="R292">
        <f t="shared" si="134"/>
        <v>23.43759983025949</v>
      </c>
      <c r="S292">
        <f t="shared" si="135"/>
        <v>-156.60501925020091</v>
      </c>
      <c r="T292">
        <f t="shared" si="136"/>
        <v>-9.7669439899720523</v>
      </c>
      <c r="U292">
        <f t="shared" si="137"/>
        <v>4.3028142479703234E-2</v>
      </c>
      <c r="V292">
        <f t="shared" si="138"/>
        <v>14.898032677697646</v>
      </c>
      <c r="W292">
        <f t="shared" si="139"/>
        <v>93.181207971476596</v>
      </c>
      <c r="X292" s="37">
        <f t="shared" si="140"/>
        <v>0.46593192175159887</v>
      </c>
      <c r="Y292" s="37">
        <f t="shared" si="141"/>
        <v>0.20709523294194168</v>
      </c>
      <c r="Z292" s="37">
        <f t="shared" si="142"/>
        <v>0.72476861056125619</v>
      </c>
      <c r="AA292">
        <f t="shared" si="143"/>
        <v>745.44966377181277</v>
      </c>
      <c r="AB292">
        <f t="shared" si="144"/>
        <v>769.05803267769761</v>
      </c>
      <c r="AC292">
        <f t="shared" si="145"/>
        <v>12.264508169424403</v>
      </c>
      <c r="AD292">
        <f t="shared" si="120"/>
        <v>12.494339060399579</v>
      </c>
      <c r="AE292">
        <f t="shared" si="146"/>
        <v>77.505660939600418</v>
      </c>
      <c r="AF292">
        <f t="shared" si="147"/>
        <v>3.5760210830157128E-3</v>
      </c>
      <c r="AG292">
        <f t="shared" si="148"/>
        <v>77.509236960683438</v>
      </c>
      <c r="AH292">
        <f t="shared" si="121"/>
        <v>284.61159604549169</v>
      </c>
    </row>
    <row r="293" spans="4:34" x14ac:dyDescent="0.35">
      <c r="D293" s="36">
        <f t="shared" si="149"/>
        <v>44488</v>
      </c>
      <c r="E293" s="37">
        <f t="shared" si="122"/>
        <v>0.5</v>
      </c>
      <c r="F293" s="33">
        <f t="shared" si="123"/>
        <v>2459506.9166666665</v>
      </c>
      <c r="G293" s="38">
        <f t="shared" si="124"/>
        <v>0.21798539812913104</v>
      </c>
      <c r="I293">
        <f t="shared" si="125"/>
        <v>208.10861875510363</v>
      </c>
      <c r="J293">
        <f t="shared" si="126"/>
        <v>8204.7964124327991</v>
      </c>
      <c r="K293">
        <f t="shared" si="127"/>
        <v>1.6699464527334642E-2</v>
      </c>
      <c r="L293">
        <f t="shared" si="128"/>
        <v>-1.8597525639294887</v>
      </c>
      <c r="M293">
        <f t="shared" si="129"/>
        <v>206.24886619117416</v>
      </c>
      <c r="N293">
        <f t="shared" si="130"/>
        <v>8202.9366598688703</v>
      </c>
      <c r="O293">
        <f t="shared" si="131"/>
        <v>0.99599853350696976</v>
      </c>
      <c r="P293">
        <f t="shared" si="132"/>
        <v>206.23890114096136</v>
      </c>
      <c r="Q293">
        <f t="shared" si="133"/>
        <v>23.436456390091809</v>
      </c>
      <c r="R293">
        <f t="shared" si="134"/>
        <v>23.437601590771003</v>
      </c>
      <c r="S293">
        <f t="shared" si="135"/>
        <v>-155.66576017383201</v>
      </c>
      <c r="T293">
        <f t="shared" si="136"/>
        <v>-10.128200270741859</v>
      </c>
      <c r="U293">
        <f t="shared" si="137"/>
        <v>4.3028149127666046E-2</v>
      </c>
      <c r="V293">
        <f t="shared" si="138"/>
        <v>15.086124430123617</v>
      </c>
      <c r="W293">
        <f t="shared" si="139"/>
        <v>93.269578435124387</v>
      </c>
      <c r="X293" s="37">
        <f t="shared" si="140"/>
        <v>0.46580130247908086</v>
      </c>
      <c r="Y293" s="37">
        <f t="shared" si="141"/>
        <v>0.20671914015929088</v>
      </c>
      <c r="Z293" s="37">
        <f t="shared" si="142"/>
        <v>0.72488346479887078</v>
      </c>
      <c r="AA293">
        <f t="shared" si="143"/>
        <v>746.1566274809951</v>
      </c>
      <c r="AB293">
        <f t="shared" si="144"/>
        <v>769.24612443012359</v>
      </c>
      <c r="AC293">
        <f t="shared" si="145"/>
        <v>12.311531107530897</v>
      </c>
      <c r="AD293">
        <f t="shared" si="120"/>
        <v>12.437692452930653</v>
      </c>
      <c r="AE293">
        <f t="shared" si="146"/>
        <v>77.562307547069352</v>
      </c>
      <c r="AF293">
        <f t="shared" si="147"/>
        <v>3.5592881856742844E-3</v>
      </c>
      <c r="AG293">
        <f t="shared" si="148"/>
        <v>77.565866835255022</v>
      </c>
      <c r="AH293">
        <f t="shared" si="121"/>
        <v>282.94480617860268</v>
      </c>
    </row>
    <row r="294" spans="4:34" x14ac:dyDescent="0.35">
      <c r="D294" s="36">
        <f t="shared" si="149"/>
        <v>44489</v>
      </c>
      <c r="E294" s="37">
        <f t="shared" si="122"/>
        <v>0.5</v>
      </c>
      <c r="F294" s="33">
        <f t="shared" si="123"/>
        <v>2459507.9166666665</v>
      </c>
      <c r="G294" s="38">
        <f t="shared" si="124"/>
        <v>0.21801277663700236</v>
      </c>
      <c r="I294">
        <f t="shared" si="125"/>
        <v>209.09426611888739</v>
      </c>
      <c r="J294">
        <f t="shared" si="126"/>
        <v>8205.7820127126888</v>
      </c>
      <c r="K294">
        <f t="shared" si="127"/>
        <v>1.6699463374911894E-2</v>
      </c>
      <c r="L294">
        <f t="shared" si="128"/>
        <v>-1.8516748549702429</v>
      </c>
      <c r="M294">
        <f t="shared" si="129"/>
        <v>207.24259126391715</v>
      </c>
      <c r="N294">
        <f t="shared" si="130"/>
        <v>8203.9303378577188</v>
      </c>
      <c r="O294">
        <f t="shared" si="131"/>
        <v>0.99571909381277157</v>
      </c>
      <c r="P294">
        <f t="shared" si="132"/>
        <v>207.23262819178805</v>
      </c>
      <c r="Q294">
        <f t="shared" si="133"/>
        <v>23.436456034057137</v>
      </c>
      <c r="R294">
        <f t="shared" si="134"/>
        <v>23.437603350304308</v>
      </c>
      <c r="S294">
        <f t="shared" si="135"/>
        <v>-154.72386079565783</v>
      </c>
      <c r="T294">
        <f t="shared" si="136"/>
        <v>-10.486986100348084</v>
      </c>
      <c r="U294">
        <f t="shared" si="137"/>
        <v>4.3028155771935528E-2</v>
      </c>
      <c r="V294">
        <f t="shared" si="138"/>
        <v>15.263564971884936</v>
      </c>
      <c r="W294">
        <f t="shared" si="139"/>
        <v>93.357583840104908</v>
      </c>
      <c r="X294" s="37">
        <f t="shared" si="140"/>
        <v>0.46567807988063542</v>
      </c>
      <c r="Y294" s="37">
        <f t="shared" si="141"/>
        <v>0.20635145810256625</v>
      </c>
      <c r="Z294" s="37">
        <f t="shared" si="142"/>
        <v>0.72500470165870468</v>
      </c>
      <c r="AA294">
        <f t="shared" si="143"/>
        <v>746.86067072083927</v>
      </c>
      <c r="AB294">
        <f t="shared" si="144"/>
        <v>769.42356497188496</v>
      </c>
      <c r="AC294">
        <f t="shared" si="145"/>
        <v>12.355891242971239</v>
      </c>
      <c r="AD294">
        <f t="shared" si="120"/>
        <v>12.389275601671052</v>
      </c>
      <c r="AE294">
        <f t="shared" si="146"/>
        <v>77.610724398328955</v>
      </c>
      <c r="AF294">
        <f t="shared" si="147"/>
        <v>3.544992046535851E-3</v>
      </c>
      <c r="AG294">
        <f t="shared" si="148"/>
        <v>77.614269390375497</v>
      </c>
      <c r="AH294">
        <f t="shared" si="121"/>
        <v>281.27855626073108</v>
      </c>
    </row>
    <row r="295" spans="4:34" x14ac:dyDescent="0.35">
      <c r="D295" s="36">
        <f t="shared" si="149"/>
        <v>44490</v>
      </c>
      <c r="E295" s="37">
        <f t="shared" si="122"/>
        <v>0.5</v>
      </c>
      <c r="F295" s="33">
        <f t="shared" si="123"/>
        <v>2459508.9166666665</v>
      </c>
      <c r="G295" s="38">
        <f t="shared" si="124"/>
        <v>0.21804015514487368</v>
      </c>
      <c r="I295">
        <f t="shared" si="125"/>
        <v>210.07991348267205</v>
      </c>
      <c r="J295">
        <f t="shared" si="126"/>
        <v>8206.7676129925803</v>
      </c>
      <c r="K295">
        <f t="shared" si="127"/>
        <v>1.6699462222488953E-2</v>
      </c>
      <c r="L295">
        <f t="shared" si="128"/>
        <v>-1.8430404200875703</v>
      </c>
      <c r="M295">
        <f t="shared" si="129"/>
        <v>208.23687306258449</v>
      </c>
      <c r="N295">
        <f t="shared" si="130"/>
        <v>8204.9245725724923</v>
      </c>
      <c r="O295">
        <f t="shared" si="131"/>
        <v>0.99544085401434212</v>
      </c>
      <c r="P295">
        <f t="shared" si="132"/>
        <v>208.2269119721891</v>
      </c>
      <c r="Q295">
        <f t="shared" si="133"/>
        <v>23.436455678022469</v>
      </c>
      <c r="R295">
        <f t="shared" si="134"/>
        <v>23.437605108857603</v>
      </c>
      <c r="S295">
        <f t="shared" si="135"/>
        <v>-153.77925435871632</v>
      </c>
      <c r="T295">
        <f t="shared" si="136"/>
        <v>-10.843193055458968</v>
      </c>
      <c r="U295">
        <f t="shared" si="137"/>
        <v>4.3028162412504914E-2</v>
      </c>
      <c r="V295">
        <f t="shared" si="138"/>
        <v>15.430071434352554</v>
      </c>
      <c r="W295">
        <f t="shared" si="139"/>
        <v>93.445200447775619</v>
      </c>
      <c r="X295" s="37">
        <f t="shared" si="140"/>
        <v>0.4655624503928108</v>
      </c>
      <c r="Y295" s="37">
        <f t="shared" si="141"/>
        <v>0.20599244914898962</v>
      </c>
      <c r="Z295" s="37">
        <f t="shared" si="142"/>
        <v>0.72513245163663198</v>
      </c>
      <c r="AA295">
        <f t="shared" si="143"/>
        <v>747.56160358220495</v>
      </c>
      <c r="AB295">
        <f t="shared" si="144"/>
        <v>769.59007143435247</v>
      </c>
      <c r="AC295">
        <f t="shared" si="145"/>
        <v>12.397517858588117</v>
      </c>
      <c r="AD295">
        <f t="shared" si="120"/>
        <v>12.348907532496098</v>
      </c>
      <c r="AE295">
        <f t="shared" si="146"/>
        <v>77.651092467503901</v>
      </c>
      <c r="AF295">
        <f t="shared" si="147"/>
        <v>3.5330765293814428E-3</v>
      </c>
      <c r="AG295">
        <f t="shared" si="148"/>
        <v>77.65462554403328</v>
      </c>
      <c r="AH295">
        <f t="shared" si="121"/>
        <v>279.61531221132753</v>
      </c>
    </row>
    <row r="296" spans="4:34" x14ac:dyDescent="0.35">
      <c r="D296" s="36">
        <f t="shared" si="149"/>
        <v>44491</v>
      </c>
      <c r="E296" s="37">
        <f t="shared" si="122"/>
        <v>0.5</v>
      </c>
      <c r="F296" s="33">
        <f t="shared" si="123"/>
        <v>2459509.9166666665</v>
      </c>
      <c r="G296" s="38">
        <f t="shared" si="124"/>
        <v>0.218067533652745</v>
      </c>
      <c r="I296">
        <f t="shared" si="125"/>
        <v>211.06556084645672</v>
      </c>
      <c r="J296">
        <f t="shared" si="126"/>
        <v>8207.7532132724682</v>
      </c>
      <c r="K296">
        <f t="shared" si="127"/>
        <v>1.669946107006582E-2</v>
      </c>
      <c r="L296">
        <f t="shared" si="128"/>
        <v>-1.8338512736867516</v>
      </c>
      <c r="M296">
        <f t="shared" si="129"/>
        <v>209.23170957276997</v>
      </c>
      <c r="N296">
        <f t="shared" si="130"/>
        <v>8205.9193619987818</v>
      </c>
      <c r="O296">
        <f t="shared" si="131"/>
        <v>0.99516389858559251</v>
      </c>
      <c r="P296">
        <f t="shared" si="132"/>
        <v>209.22175046775652</v>
      </c>
      <c r="Q296">
        <f t="shared" si="133"/>
        <v>23.436455321987797</v>
      </c>
      <c r="R296">
        <f t="shared" si="134"/>
        <v>23.437606866429082</v>
      </c>
      <c r="S296">
        <f t="shared" si="135"/>
        <v>-152.83187587655195</v>
      </c>
      <c r="T296">
        <f t="shared" si="136"/>
        <v>-11.196712215071393</v>
      </c>
      <c r="U296">
        <f t="shared" si="137"/>
        <v>4.3028169049367362E-2</v>
      </c>
      <c r="V296">
        <f t="shared" si="138"/>
        <v>15.585368468304612</v>
      </c>
      <c r="W296">
        <f t="shared" si="139"/>
        <v>93.532403874831942</v>
      </c>
      <c r="X296" s="37">
        <f t="shared" si="140"/>
        <v>0.46545460523034404</v>
      </c>
      <c r="Y296" s="37">
        <f t="shared" si="141"/>
        <v>0.20564237224469975</v>
      </c>
      <c r="Z296" s="37">
        <f t="shared" si="142"/>
        <v>0.72526683821598836</v>
      </c>
      <c r="AA296">
        <f t="shared" si="143"/>
        <v>748.25923099865554</v>
      </c>
      <c r="AB296">
        <f t="shared" si="144"/>
        <v>769.7453684683046</v>
      </c>
      <c r="AC296">
        <f t="shared" si="145"/>
        <v>12.436342117076151</v>
      </c>
      <c r="AD296">
        <f t="shared" si="120"/>
        <v>12.316381657762804</v>
      </c>
      <c r="AE296">
        <f t="shared" si="146"/>
        <v>77.683618342237196</v>
      </c>
      <c r="AF296">
        <f t="shared" si="147"/>
        <v>3.5234784713647285E-3</v>
      </c>
      <c r="AG296">
        <f t="shared" si="148"/>
        <v>77.687141820708561</v>
      </c>
      <c r="AH296">
        <f t="shared" si="121"/>
        <v>277.9574938226832</v>
      </c>
    </row>
    <row r="297" spans="4:34" x14ac:dyDescent="0.35">
      <c r="D297" s="36">
        <f t="shared" si="149"/>
        <v>44492</v>
      </c>
      <c r="E297" s="37">
        <f t="shared" si="122"/>
        <v>0.5</v>
      </c>
      <c r="F297" s="33">
        <f t="shared" si="123"/>
        <v>2459510.9166666665</v>
      </c>
      <c r="G297" s="38">
        <f t="shared" si="124"/>
        <v>0.21809491216061633</v>
      </c>
      <c r="I297">
        <f t="shared" si="125"/>
        <v>212.05120821024138</v>
      </c>
      <c r="J297">
        <f t="shared" si="126"/>
        <v>8208.7388135523597</v>
      </c>
      <c r="K297">
        <f t="shared" si="127"/>
        <v>1.66994599176425E-2</v>
      </c>
      <c r="L297">
        <f t="shared" si="128"/>
        <v>-1.8241096047393202</v>
      </c>
      <c r="M297">
        <f t="shared" si="129"/>
        <v>210.22709860550205</v>
      </c>
      <c r="N297">
        <f t="shared" si="130"/>
        <v>8206.9147039476211</v>
      </c>
      <c r="O297">
        <f t="shared" si="131"/>
        <v>0.99488831175071835</v>
      </c>
      <c r="P297">
        <f t="shared" si="132"/>
        <v>210.21714148951713</v>
      </c>
      <c r="Q297">
        <f t="shared" si="133"/>
        <v>23.436454965953128</v>
      </c>
      <c r="R297">
        <f t="shared" si="134"/>
        <v>23.437608623016935</v>
      </c>
      <c r="S297">
        <f t="shared" si="135"/>
        <v>-151.88166223128545</v>
      </c>
      <c r="T297">
        <f t="shared" si="136"/>
        <v>-11.547434179243677</v>
      </c>
      <c r="U297">
        <f t="shared" si="137"/>
        <v>4.3028175682516032E-2</v>
      </c>
      <c r="V297">
        <f t="shared" si="138"/>
        <v>15.729188759739536</v>
      </c>
      <c r="W297">
        <f t="shared" si="139"/>
        <v>93.61916908123527</v>
      </c>
      <c r="X297" s="37">
        <f t="shared" si="140"/>
        <v>0.46535473002795869</v>
      </c>
      <c r="Y297" s="37">
        <f t="shared" si="141"/>
        <v>0.20530148258008296</v>
      </c>
      <c r="Z297" s="37">
        <f t="shared" si="142"/>
        <v>0.72540797747583441</v>
      </c>
      <c r="AA297">
        <f t="shared" si="143"/>
        <v>748.95335264988216</v>
      </c>
      <c r="AB297">
        <f t="shared" si="144"/>
        <v>769.88918875973945</v>
      </c>
      <c r="AC297">
        <f t="shared" si="145"/>
        <v>12.472297189934864</v>
      </c>
      <c r="AD297">
        <f t="shared" si="120"/>
        <v>12.291467127651332</v>
      </c>
      <c r="AE297">
        <f t="shared" si="146"/>
        <v>77.70853287234867</v>
      </c>
      <c r="AF297">
        <f t="shared" si="147"/>
        <v>3.5161280478154563E-3</v>
      </c>
      <c r="AG297">
        <f t="shared" si="148"/>
        <v>77.71204900039649</v>
      </c>
      <c r="AH297">
        <f t="shared" si="121"/>
        <v>276.30745404696381</v>
      </c>
    </row>
    <row r="298" spans="4:34" x14ac:dyDescent="0.35">
      <c r="D298" s="36">
        <f t="shared" si="149"/>
        <v>44493</v>
      </c>
      <c r="E298" s="37">
        <f t="shared" si="122"/>
        <v>0.5</v>
      </c>
      <c r="F298" s="33">
        <f t="shared" si="123"/>
        <v>2459511.9166666665</v>
      </c>
      <c r="G298" s="38">
        <f t="shared" si="124"/>
        <v>0.21812229066848765</v>
      </c>
      <c r="I298">
        <f t="shared" si="125"/>
        <v>213.03685557402696</v>
      </c>
      <c r="J298">
        <f t="shared" si="126"/>
        <v>8209.7244138322494</v>
      </c>
      <c r="K298">
        <f t="shared" si="127"/>
        <v>1.6699458765218989E-2</v>
      </c>
      <c r="L298">
        <f t="shared" si="128"/>
        <v>-1.8138177768039123</v>
      </c>
      <c r="M298">
        <f t="shared" si="129"/>
        <v>211.22303779722304</v>
      </c>
      <c r="N298">
        <f t="shared" si="130"/>
        <v>8207.9105960554461</v>
      </c>
      <c r="O298">
        <f t="shared" si="131"/>
        <v>0.99461417745681335</v>
      </c>
      <c r="P298">
        <f t="shared" si="132"/>
        <v>211.21308267391154</v>
      </c>
      <c r="Q298">
        <f t="shared" si="133"/>
        <v>23.43645460991846</v>
      </c>
      <c r="R298">
        <f t="shared" si="134"/>
        <v>23.437610378619361</v>
      </c>
      <c r="S298">
        <f t="shared" si="135"/>
        <v>-150.9285522737639</v>
      </c>
      <c r="T298">
        <f t="shared" si="136"/>
        <v>-11.895249090346967</v>
      </c>
      <c r="U298">
        <f t="shared" si="137"/>
        <v>4.3028182311944142E-2</v>
      </c>
      <c r="V298">
        <f t="shared" si="138"/>
        <v>15.861273552074207</v>
      </c>
      <c r="W298">
        <f t="shared" si="139"/>
        <v>93.705470359438223</v>
      </c>
      <c r="X298" s="37">
        <f t="shared" si="140"/>
        <v>0.46526300447772628</v>
      </c>
      <c r="Y298" s="37">
        <f t="shared" si="141"/>
        <v>0.20497003125706456</v>
      </c>
      <c r="Z298" s="37">
        <f t="shared" si="142"/>
        <v>0.72555597769838809</v>
      </c>
      <c r="AA298">
        <f t="shared" si="143"/>
        <v>749.64376287550579</v>
      </c>
      <c r="AB298">
        <f t="shared" si="144"/>
        <v>770.02127355207415</v>
      </c>
      <c r="AC298">
        <f t="shared" si="145"/>
        <v>12.505318388018537</v>
      </c>
      <c r="AD298">
        <f t="shared" si="120"/>
        <v>12.273910407923749</v>
      </c>
      <c r="AE298">
        <f t="shared" si="146"/>
        <v>77.726089592076249</v>
      </c>
      <c r="AF298">
        <f t="shared" si="147"/>
        <v>3.5109491999887905E-3</v>
      </c>
      <c r="AG298">
        <f t="shared" si="148"/>
        <v>77.729600541276241</v>
      </c>
      <c r="AH298">
        <f t="shared" si="121"/>
        <v>274.66745982564555</v>
      </c>
    </row>
    <row r="299" spans="4:34" x14ac:dyDescent="0.35">
      <c r="D299" s="36">
        <f t="shared" si="149"/>
        <v>44494</v>
      </c>
      <c r="E299" s="37">
        <f t="shared" si="122"/>
        <v>0.5</v>
      </c>
      <c r="F299" s="33">
        <f t="shared" si="123"/>
        <v>2459512.9166666665</v>
      </c>
      <c r="G299" s="38">
        <f t="shared" si="124"/>
        <v>0.21814966917635897</v>
      </c>
      <c r="I299">
        <f t="shared" si="125"/>
        <v>214.02250293781344</v>
      </c>
      <c r="J299">
        <f t="shared" si="126"/>
        <v>8210.7100141121373</v>
      </c>
      <c r="K299">
        <f t="shared" si="127"/>
        <v>1.6699457612795291E-2</v>
      </c>
      <c r="L299">
        <f t="shared" si="128"/>
        <v>-1.8029783279837124</v>
      </c>
      <c r="M299">
        <f t="shared" si="129"/>
        <v>212.21952460982973</v>
      </c>
      <c r="N299">
        <f t="shared" si="130"/>
        <v>8208.9070357841538</v>
      </c>
      <c r="O299">
        <f t="shared" si="131"/>
        <v>0.99434157934639267</v>
      </c>
      <c r="P299">
        <f t="shared" si="132"/>
        <v>212.2095714828348</v>
      </c>
      <c r="Q299">
        <f t="shared" si="133"/>
        <v>23.436454253883792</v>
      </c>
      <c r="R299">
        <f t="shared" si="134"/>
        <v>23.437612133234559</v>
      </c>
      <c r="S299">
        <f t="shared" si="135"/>
        <v>-149.97248692570238</v>
      </c>
      <c r="T299">
        <f t="shared" si="136"/>
        <v>-12.240046656928236</v>
      </c>
      <c r="U299">
        <f t="shared" si="137"/>
        <v>4.302818893764486E-2</v>
      </c>
      <c r="V299">
        <f t="shared" si="138"/>
        <v>15.981373173310262</v>
      </c>
      <c r="W299">
        <f t="shared" si="139"/>
        <v>93.791281325011667</v>
      </c>
      <c r="X299" s="37">
        <f t="shared" si="140"/>
        <v>0.46517960196297897</v>
      </c>
      <c r="Y299" s="37">
        <f t="shared" si="141"/>
        <v>0.20464826494905766</v>
      </c>
      <c r="Z299" s="37">
        <f t="shared" si="142"/>
        <v>0.7257109389769002</v>
      </c>
      <c r="AA299">
        <f t="shared" si="143"/>
        <v>750.33025060009334</v>
      </c>
      <c r="AB299">
        <f t="shared" si="144"/>
        <v>770.14137317331028</v>
      </c>
      <c r="AC299">
        <f t="shared" si="145"/>
        <v>12.535343293327571</v>
      </c>
      <c r="AD299">
        <f t="shared" si="120"/>
        <v>12.263437051279285</v>
      </c>
      <c r="AE299">
        <f t="shared" si="146"/>
        <v>77.736562948720717</v>
      </c>
      <c r="AF299">
        <f t="shared" si="147"/>
        <v>3.5078601167660515E-3</v>
      </c>
      <c r="AG299">
        <f t="shared" si="148"/>
        <v>77.740070808837487</v>
      </c>
      <c r="AH299">
        <f t="shared" si="121"/>
        <v>273.03967484027004</v>
      </c>
    </row>
    <row r="300" spans="4:34" x14ac:dyDescent="0.35">
      <c r="D300" s="36">
        <f t="shared" si="149"/>
        <v>44495</v>
      </c>
      <c r="E300" s="37">
        <f t="shared" si="122"/>
        <v>0.5</v>
      </c>
      <c r="F300" s="33">
        <f t="shared" si="123"/>
        <v>2459513.9166666665</v>
      </c>
      <c r="G300" s="38">
        <f t="shared" si="124"/>
        <v>0.2181770476842303</v>
      </c>
      <c r="I300">
        <f t="shared" si="125"/>
        <v>215.00815030159993</v>
      </c>
      <c r="J300">
        <f t="shared" si="126"/>
        <v>8211.695614392027</v>
      </c>
      <c r="K300">
        <f t="shared" si="127"/>
        <v>1.6699456460371399E-2</v>
      </c>
      <c r="L300">
        <f t="shared" si="128"/>
        <v>-1.791593970820017</v>
      </c>
      <c r="M300">
        <f t="shared" si="129"/>
        <v>213.21655633077989</v>
      </c>
      <c r="N300">
        <f t="shared" si="130"/>
        <v>8209.904020421207</v>
      </c>
      <c r="O300">
        <f t="shared" si="131"/>
        <v>0.99407060072985087</v>
      </c>
      <c r="P300">
        <f t="shared" si="132"/>
        <v>213.20660520374301</v>
      </c>
      <c r="Q300">
        <f t="shared" si="133"/>
        <v>23.436453897849123</v>
      </c>
      <c r="R300">
        <f t="shared" si="134"/>
        <v>23.437613886860717</v>
      </c>
      <c r="S300">
        <f t="shared" si="135"/>
        <v>-149.0134092837053</v>
      </c>
      <c r="T300">
        <f t="shared" si="136"/>
        <v>-12.581716180277434</v>
      </c>
      <c r="U300">
        <f t="shared" si="137"/>
        <v>4.3028195559611383E-2</v>
      </c>
      <c r="V300">
        <f t="shared" si="138"/>
        <v>16.089247566681472</v>
      </c>
      <c r="W300">
        <f t="shared" si="139"/>
        <v>93.876574908782004</v>
      </c>
      <c r="X300" s="37">
        <f t="shared" si="140"/>
        <v>0.46510468918980458</v>
      </c>
      <c r="Y300" s="37">
        <f t="shared" si="141"/>
        <v>0.20433642555429898</v>
      </c>
      <c r="Z300" s="37">
        <f t="shared" si="142"/>
        <v>0.72587295282531017</v>
      </c>
      <c r="AA300">
        <f t="shared" si="143"/>
        <v>751.01259927025603</v>
      </c>
      <c r="AB300">
        <f t="shared" si="144"/>
        <v>770.24924756668145</v>
      </c>
      <c r="AC300">
        <f t="shared" si="145"/>
        <v>12.562311891670362</v>
      </c>
      <c r="AD300">
        <f t="shared" si="120"/>
        <v>12.259753625871449</v>
      </c>
      <c r="AE300">
        <f t="shared" si="146"/>
        <v>77.740246374128546</v>
      </c>
      <c r="AF300">
        <f t="shared" si="147"/>
        <v>3.5067737602978732E-3</v>
      </c>
      <c r="AG300">
        <f t="shared" si="148"/>
        <v>77.743753147888839</v>
      </c>
      <c r="AH300">
        <f t="shared" si="121"/>
        <v>271.42614448747167</v>
      </c>
    </row>
    <row r="301" spans="4:34" x14ac:dyDescent="0.35">
      <c r="D301" s="36">
        <f t="shared" si="149"/>
        <v>44496</v>
      </c>
      <c r="E301" s="37">
        <f t="shared" si="122"/>
        <v>0.5</v>
      </c>
      <c r="F301" s="33">
        <f t="shared" si="123"/>
        <v>2459514.9166666665</v>
      </c>
      <c r="G301" s="38">
        <f t="shared" si="124"/>
        <v>0.21820442619210162</v>
      </c>
      <c r="I301">
        <f t="shared" si="125"/>
        <v>215.99379766538732</v>
      </c>
      <c r="J301">
        <f t="shared" si="126"/>
        <v>8212.6812146719149</v>
      </c>
      <c r="K301">
        <f t="shared" si="127"/>
        <v>1.6699455307947319E-2</v>
      </c>
      <c r="L301">
        <f t="shared" si="128"/>
        <v>-1.7796675921208081</v>
      </c>
      <c r="M301">
        <f t="shared" si="129"/>
        <v>214.21413007326652</v>
      </c>
      <c r="N301">
        <f t="shared" si="130"/>
        <v>8210.9015470797949</v>
      </c>
      <c r="O301">
        <f t="shared" si="131"/>
        <v>0.99380132455785852</v>
      </c>
      <c r="P301">
        <f t="shared" si="132"/>
        <v>214.20418094982745</v>
      </c>
      <c r="Q301">
        <f t="shared" si="133"/>
        <v>23.436453541814455</v>
      </c>
      <c r="R301">
        <f t="shared" si="134"/>
        <v>23.437615639496041</v>
      </c>
      <c r="S301">
        <f t="shared" si="135"/>
        <v>-148.05126472503952</v>
      </c>
      <c r="T301">
        <f t="shared" si="136"/>
        <v>-12.920146583788142</v>
      </c>
      <c r="U301">
        <f t="shared" si="137"/>
        <v>4.3028202177836886E-2</v>
      </c>
      <c r="V301">
        <f t="shared" si="138"/>
        <v>16.184666823224081</v>
      </c>
      <c r="W301">
        <f t="shared" si="139"/>
        <v>93.961323350589879</v>
      </c>
      <c r="X301" s="37">
        <f t="shared" si="140"/>
        <v>0.4650384258172055</v>
      </c>
      <c r="Y301" s="37">
        <f t="shared" si="141"/>
        <v>0.20403474984334471</v>
      </c>
      <c r="Z301" s="37">
        <f t="shared" si="142"/>
        <v>0.72604210179106621</v>
      </c>
      <c r="AA301">
        <f t="shared" si="143"/>
        <v>751.69058680471903</v>
      </c>
      <c r="AB301">
        <f t="shared" si="144"/>
        <v>770.34466682322409</v>
      </c>
      <c r="AC301">
        <f t="shared" si="145"/>
        <v>12.586166705806022</v>
      </c>
      <c r="AD301">
        <f t="shared" si="120"/>
        <v>12.262549762360221</v>
      </c>
      <c r="AE301">
        <f t="shared" si="146"/>
        <v>77.737450237639777</v>
      </c>
      <c r="AF301">
        <f t="shared" si="147"/>
        <v>3.5075984249616208E-3</v>
      </c>
      <c r="AG301">
        <f t="shared" si="148"/>
        <v>77.740957836064737</v>
      </c>
      <c r="AH301">
        <f t="shared" si="121"/>
        <v>269.82878329707654</v>
      </c>
    </row>
    <row r="302" spans="4:34" x14ac:dyDescent="0.35">
      <c r="D302" s="36">
        <f t="shared" si="149"/>
        <v>44497</v>
      </c>
      <c r="E302" s="37">
        <f t="shared" si="122"/>
        <v>0.5</v>
      </c>
      <c r="F302" s="33">
        <f t="shared" si="123"/>
        <v>2459515.9166666665</v>
      </c>
      <c r="G302" s="38">
        <f t="shared" si="124"/>
        <v>0.21823180469997294</v>
      </c>
      <c r="I302">
        <f t="shared" si="125"/>
        <v>216.97944502917471</v>
      </c>
      <c r="J302">
        <f t="shared" si="126"/>
        <v>8213.6668149518027</v>
      </c>
      <c r="K302">
        <f t="shared" si="127"/>
        <v>1.6699454155523048E-2</v>
      </c>
      <c r="L302">
        <f t="shared" si="128"/>
        <v>-1.7672022527236388</v>
      </c>
      <c r="M302">
        <f t="shared" si="129"/>
        <v>215.21224277645106</v>
      </c>
      <c r="N302">
        <f t="shared" si="130"/>
        <v>8211.8996126990787</v>
      </c>
      <c r="O302">
        <f t="shared" si="131"/>
        <v>0.99353383339370827</v>
      </c>
      <c r="P302">
        <f t="shared" si="132"/>
        <v>215.20229566024784</v>
      </c>
      <c r="Q302">
        <f t="shared" si="133"/>
        <v>23.436453185779786</v>
      </c>
      <c r="R302">
        <f t="shared" si="134"/>
        <v>23.437617391138726</v>
      </c>
      <c r="S302">
        <f t="shared" si="135"/>
        <v>-147.0860010150223</v>
      </c>
      <c r="T302">
        <f t="shared" si="136"/>
        <v>-13.255226445194616</v>
      </c>
      <c r="U302">
        <f t="shared" si="137"/>
        <v>4.3028208792314608E-2</v>
      </c>
      <c r="V302">
        <f t="shared" si="138"/>
        <v>16.267411714649629</v>
      </c>
      <c r="W302">
        <f t="shared" si="139"/>
        <v>94.045498194783264</v>
      </c>
      <c r="X302" s="37">
        <f t="shared" si="140"/>
        <v>0.46498096408704892</v>
      </c>
      <c r="Y302" s="37">
        <f t="shared" si="141"/>
        <v>0.20374346910153984</v>
      </c>
      <c r="Z302" s="37">
        <f t="shared" si="142"/>
        <v>0.726218459072558</v>
      </c>
      <c r="AA302">
        <f t="shared" si="143"/>
        <v>752.36398555826611</v>
      </c>
      <c r="AB302">
        <f t="shared" si="144"/>
        <v>770.42741171464957</v>
      </c>
      <c r="AC302">
        <f t="shared" si="145"/>
        <v>12.606852928662391</v>
      </c>
      <c r="AD302">
        <f t="shared" si="120"/>
        <v>12.271500280128642</v>
      </c>
      <c r="AE302">
        <f t="shared" si="146"/>
        <v>77.728499719871365</v>
      </c>
      <c r="AF302">
        <f t="shared" si="147"/>
        <v>3.5102383187888084E-3</v>
      </c>
      <c r="AG302">
        <f t="shared" si="148"/>
        <v>77.732009958190147</v>
      </c>
      <c r="AH302">
        <f t="shared" si="121"/>
        <v>268.24936492462371</v>
      </c>
    </row>
    <row r="303" spans="4:34" x14ac:dyDescent="0.35">
      <c r="D303" s="36">
        <f t="shared" si="149"/>
        <v>44498</v>
      </c>
      <c r="E303" s="37">
        <f t="shared" si="122"/>
        <v>0.5</v>
      </c>
      <c r="F303" s="33">
        <f t="shared" si="123"/>
        <v>2459516.9166666665</v>
      </c>
      <c r="G303" s="38">
        <f t="shared" si="124"/>
        <v>0.21825918320784427</v>
      </c>
      <c r="I303">
        <f t="shared" si="125"/>
        <v>217.96509239296211</v>
      </c>
      <c r="J303">
        <f t="shared" si="126"/>
        <v>8214.6524152316906</v>
      </c>
      <c r="K303">
        <f t="shared" si="127"/>
        <v>1.669945300309859E-2</v>
      </c>
      <c r="L303">
        <f t="shared" si="128"/>
        <v>-1.754201187191925</v>
      </c>
      <c r="M303">
        <f t="shared" si="129"/>
        <v>216.21089120577017</v>
      </c>
      <c r="N303">
        <f t="shared" si="130"/>
        <v>8212.8982140444987</v>
      </c>
      <c r="O303">
        <f t="shared" si="131"/>
        <v>0.99326820938562133</v>
      </c>
      <c r="P303">
        <f t="shared" si="132"/>
        <v>216.20094610043915</v>
      </c>
      <c r="Q303">
        <f t="shared" si="133"/>
        <v>23.436452829745118</v>
      </c>
      <c r="R303">
        <f t="shared" si="134"/>
        <v>23.437619141786971</v>
      </c>
      <c r="S303">
        <f t="shared" si="135"/>
        <v>-146.11756841584193</v>
      </c>
      <c r="T303">
        <f t="shared" si="136"/>
        <v>-13.586844031772884</v>
      </c>
      <c r="U303">
        <f t="shared" si="137"/>
        <v>4.3028215403037695E-2</v>
      </c>
      <c r="V303">
        <f t="shared" si="138"/>
        <v>16.337274224845967</v>
      </c>
      <c r="W303">
        <f t="shared" si="139"/>
        <v>94.129070287562257</v>
      </c>
      <c r="X303" s="37">
        <f t="shared" si="140"/>
        <v>0.46493244845496812</v>
      </c>
      <c r="Y303" s="37">
        <f t="shared" si="141"/>
        <v>0.20346280876729519</v>
      </c>
      <c r="Z303" s="37">
        <f t="shared" si="142"/>
        <v>0.72640208814264107</v>
      </c>
      <c r="AA303">
        <f t="shared" si="143"/>
        <v>753.03256230049806</v>
      </c>
      <c r="AB303">
        <f t="shared" si="144"/>
        <v>770.49727422484591</v>
      </c>
      <c r="AC303">
        <f t="shared" si="145"/>
        <v>12.624318556211477</v>
      </c>
      <c r="AD303">
        <f t="shared" si="120"/>
        <v>12.286267353910251</v>
      </c>
      <c r="AE303">
        <f t="shared" si="146"/>
        <v>77.713732646089753</v>
      </c>
      <c r="AF303">
        <f t="shared" si="147"/>
        <v>3.5145941566810256E-3</v>
      </c>
      <c r="AG303">
        <f t="shared" si="148"/>
        <v>77.717247240246436</v>
      </c>
      <c r="AH303">
        <f t="shared" si="121"/>
        <v>266.68951476358495</v>
      </c>
    </row>
    <row r="304" spans="4:34" x14ac:dyDescent="0.35">
      <c r="D304" s="36">
        <f t="shared" si="149"/>
        <v>44499</v>
      </c>
      <c r="E304" s="37">
        <f t="shared" si="122"/>
        <v>0.5</v>
      </c>
      <c r="F304" s="33">
        <f t="shared" si="123"/>
        <v>2459517.9166666665</v>
      </c>
      <c r="G304" s="38">
        <f t="shared" si="124"/>
        <v>0.21828656171571559</v>
      </c>
      <c r="I304">
        <f t="shared" si="125"/>
        <v>218.95073975674859</v>
      </c>
      <c r="J304">
        <f t="shared" si="126"/>
        <v>8215.6380155115803</v>
      </c>
      <c r="K304">
        <f t="shared" si="127"/>
        <v>1.6699451850673938E-2</v>
      </c>
      <c r="L304">
        <f t="shared" si="128"/>
        <v>-1.7406678034440528</v>
      </c>
      <c r="M304">
        <f t="shared" si="129"/>
        <v>217.21007195330455</v>
      </c>
      <c r="N304">
        <f t="shared" si="130"/>
        <v>8213.8973477081363</v>
      </c>
      <c r="O304">
        <f t="shared" si="131"/>
        <v>0.99300453423903501</v>
      </c>
      <c r="P304">
        <f t="shared" si="132"/>
        <v>217.20012886248034</v>
      </c>
      <c r="Q304">
        <f t="shared" si="133"/>
        <v>23.43645247371045</v>
      </c>
      <c r="R304">
        <f t="shared" si="134"/>
        <v>23.437620891438982</v>
      </c>
      <c r="S304">
        <f t="shared" si="135"/>
        <v>-145.1459197966347</v>
      </c>
      <c r="T304">
        <f t="shared" si="136"/>
        <v>-13.91488733858046</v>
      </c>
      <c r="U304">
        <f t="shared" si="137"/>
        <v>4.3028222009999402E-2</v>
      </c>
      <c r="V304">
        <f t="shared" si="138"/>
        <v>16.394058078280501</v>
      </c>
      <c r="W304">
        <f t="shared" si="139"/>
        <v>94.212009776292476</v>
      </c>
      <c r="X304" s="37">
        <f t="shared" si="140"/>
        <v>0.46489301522341631</v>
      </c>
      <c r="Y304" s="37">
        <f t="shared" si="141"/>
        <v>0.20319298806704833</v>
      </c>
      <c r="Z304" s="37">
        <f t="shared" si="142"/>
        <v>0.72659304237978439</v>
      </c>
      <c r="AA304">
        <f t="shared" si="143"/>
        <v>753.69607821033981</v>
      </c>
      <c r="AB304">
        <f t="shared" si="144"/>
        <v>770.55405807828049</v>
      </c>
      <c r="AC304">
        <f t="shared" si="145"/>
        <v>12.638514519570123</v>
      </c>
      <c r="AD304">
        <f t="shared" si="120"/>
        <v>12.306502683922607</v>
      </c>
      <c r="AE304">
        <f t="shared" si="146"/>
        <v>77.693497316077398</v>
      </c>
      <c r="AF304">
        <f t="shared" si="147"/>
        <v>3.5205637552385713E-3</v>
      </c>
      <c r="AG304">
        <f t="shared" si="148"/>
        <v>77.697017879832643</v>
      </c>
      <c r="AH304">
        <f t="shared" si="121"/>
        <v>265.15070514217376</v>
      </c>
    </row>
    <row r="305" spans="4:34" x14ac:dyDescent="0.35">
      <c r="D305" s="36">
        <f t="shared" si="149"/>
        <v>44500</v>
      </c>
      <c r="E305" s="37">
        <f t="shared" si="122"/>
        <v>0.5</v>
      </c>
      <c r="F305" s="33">
        <f t="shared" si="123"/>
        <v>2459518.9166666665</v>
      </c>
      <c r="G305" s="38">
        <f t="shared" si="124"/>
        <v>0.21831394022358691</v>
      </c>
      <c r="I305">
        <f t="shared" si="125"/>
        <v>219.9363871205378</v>
      </c>
      <c r="J305">
        <f t="shared" si="126"/>
        <v>8216.6236157914664</v>
      </c>
      <c r="K305">
        <f t="shared" si="127"/>
        <v>1.6699450698249099E-2</v>
      </c>
      <c r="L305">
        <f t="shared" si="128"/>
        <v>-1.7266056823146814</v>
      </c>
      <c r="M305">
        <f t="shared" si="129"/>
        <v>218.20978143822313</v>
      </c>
      <c r="N305">
        <f t="shared" si="130"/>
        <v>8214.8970101091509</v>
      </c>
      <c r="O305">
        <f t="shared" si="131"/>
        <v>0.992742889188866</v>
      </c>
      <c r="P305">
        <f t="shared" si="132"/>
        <v>218.19984036553862</v>
      </c>
      <c r="Q305">
        <f t="shared" si="133"/>
        <v>23.436452117675785</v>
      </c>
      <c r="R305">
        <f t="shared" si="134"/>
        <v>23.437622640092957</v>
      </c>
      <c r="S305">
        <f t="shared" si="135"/>
        <v>-144.17101074459461</v>
      </c>
      <c r="T305">
        <f t="shared" si="136"/>
        <v>-14.239244129813043</v>
      </c>
      <c r="U305">
        <f t="shared" si="137"/>
        <v>4.3028228613192922E-2</v>
      </c>
      <c r="V305">
        <f t="shared" si="138"/>
        <v>16.437579263539348</v>
      </c>
      <c r="W305">
        <f t="shared" si="139"/>
        <v>94.294286110906981</v>
      </c>
      <c r="X305" s="37">
        <f t="shared" si="140"/>
        <v>0.46486279217809773</v>
      </c>
      <c r="Y305" s="37">
        <f t="shared" si="141"/>
        <v>0.20293421964780056</v>
      </c>
      <c r="Z305" s="37">
        <f t="shared" si="142"/>
        <v>0.72679136470839489</v>
      </c>
      <c r="AA305">
        <f t="shared" si="143"/>
        <v>754.35428888725585</v>
      </c>
      <c r="AB305">
        <f t="shared" si="144"/>
        <v>770.59757926353927</v>
      </c>
      <c r="AC305">
        <f t="shared" si="145"/>
        <v>12.649394815884818</v>
      </c>
      <c r="AD305">
        <f t="shared" si="120"/>
        <v>12.331849635480632</v>
      </c>
      <c r="AE305">
        <f t="shared" si="146"/>
        <v>77.668150364519363</v>
      </c>
      <c r="AF305">
        <f t="shared" si="147"/>
        <v>3.5280426198187587E-3</v>
      </c>
      <c r="AG305">
        <f t="shared" si="148"/>
        <v>77.671678407139183</v>
      </c>
      <c r="AH305">
        <f t="shared" si="121"/>
        <v>263.63425299819096</v>
      </c>
    </row>
    <row r="306" spans="4:34" x14ac:dyDescent="0.35">
      <c r="D306" s="36">
        <f t="shared" si="149"/>
        <v>44501</v>
      </c>
      <c r="E306" s="37">
        <f t="shared" si="122"/>
        <v>0.5</v>
      </c>
      <c r="F306" s="33">
        <f t="shared" si="123"/>
        <v>2459519.9166666665</v>
      </c>
      <c r="G306" s="38">
        <f t="shared" si="124"/>
        <v>0.21834131873145821</v>
      </c>
      <c r="I306">
        <f t="shared" si="125"/>
        <v>220.9220344843261</v>
      </c>
      <c r="J306">
        <f t="shared" si="126"/>
        <v>8217.6092160713542</v>
      </c>
      <c r="K306">
        <f t="shared" si="127"/>
        <v>1.6699449545824068E-2</v>
      </c>
      <c r="L306">
        <f t="shared" si="128"/>
        <v>-1.7120185770468468</v>
      </c>
      <c r="M306">
        <f t="shared" si="129"/>
        <v>219.21001590727926</v>
      </c>
      <c r="N306">
        <f t="shared" si="130"/>
        <v>8215.897197494307</v>
      </c>
      <c r="O306">
        <f t="shared" si="131"/>
        <v>0.99248335497177775</v>
      </c>
      <c r="P306">
        <f t="shared" si="132"/>
        <v>219.20007685636563</v>
      </c>
      <c r="Q306">
        <f t="shared" si="133"/>
        <v>23.436451761641116</v>
      </c>
      <c r="R306">
        <f t="shared" si="134"/>
        <v>23.437624387747096</v>
      </c>
      <c r="S306">
        <f t="shared" si="135"/>
        <v>-143.19279967690534</v>
      </c>
      <c r="T306">
        <f t="shared" si="136"/>
        <v>-14.559801983339272</v>
      </c>
      <c r="U306">
        <f t="shared" si="137"/>
        <v>4.3028235212611454E-2</v>
      </c>
      <c r="V306">
        <f t="shared" si="138"/>
        <v>16.467666550193606</v>
      </c>
      <c r="W306">
        <f t="shared" si="139"/>
        <v>94.375868047514487</v>
      </c>
      <c r="X306" s="37">
        <f t="shared" si="140"/>
        <v>0.46484189822903227</v>
      </c>
      <c r="Y306" s="37">
        <f t="shared" si="141"/>
        <v>0.20268670920815868</v>
      </c>
      <c r="Z306" s="37">
        <f t="shared" si="142"/>
        <v>0.72699708724990586</v>
      </c>
      <c r="AA306">
        <f t="shared" si="143"/>
        <v>755.0069443801159</v>
      </c>
      <c r="AB306">
        <f t="shared" si="144"/>
        <v>770.62766655019357</v>
      </c>
      <c r="AC306">
        <f t="shared" si="145"/>
        <v>12.656916637548392</v>
      </c>
      <c r="AD306">
        <f t="shared" si="120"/>
        <v>12.361945317747795</v>
      </c>
      <c r="AE306">
        <f t="shared" si="146"/>
        <v>77.638054682252204</v>
      </c>
      <c r="AF306">
        <f t="shared" si="147"/>
        <v>3.5369245154574947E-3</v>
      </c>
      <c r="AG306">
        <f t="shared" si="148"/>
        <v>77.641591606767662</v>
      </c>
      <c r="AH306">
        <f t="shared" si="121"/>
        <v>262.14131986548455</v>
      </c>
    </row>
    <row r="307" spans="4:34" x14ac:dyDescent="0.35">
      <c r="D307" s="36">
        <f t="shared" si="149"/>
        <v>44502</v>
      </c>
      <c r="E307" s="37">
        <f t="shared" si="122"/>
        <v>0.5</v>
      </c>
      <c r="F307" s="33">
        <f t="shared" si="123"/>
        <v>2459520.9166666665</v>
      </c>
      <c r="G307" s="38">
        <f t="shared" si="124"/>
        <v>0.21836869723932953</v>
      </c>
      <c r="I307">
        <f t="shared" si="125"/>
        <v>221.90768184811532</v>
      </c>
      <c r="J307">
        <f t="shared" si="126"/>
        <v>8218.5948163512403</v>
      </c>
      <c r="K307">
        <f t="shared" si="127"/>
        <v>1.669944839339885E-2</v>
      </c>
      <c r="L307">
        <f t="shared" si="128"/>
        <v>-1.6969104127154806</v>
      </c>
      <c r="M307">
        <f t="shared" si="129"/>
        <v>220.21077143539983</v>
      </c>
      <c r="N307">
        <f t="shared" si="130"/>
        <v>8216.8979059385256</v>
      </c>
      <c r="O307">
        <f t="shared" si="131"/>
        <v>0.99222601179845615</v>
      </c>
      <c r="P307">
        <f t="shared" si="132"/>
        <v>220.20083440988651</v>
      </c>
      <c r="Q307">
        <f t="shared" si="133"/>
        <v>23.436451405606451</v>
      </c>
      <c r="R307">
        <f t="shared" si="134"/>
        <v>23.437626134399608</v>
      </c>
      <c r="S307">
        <f t="shared" si="135"/>
        <v>-142.21124795319784</v>
      </c>
      <c r="T307">
        <f t="shared" si="136"/>
        <v>-14.876448338489464</v>
      </c>
      <c r="U307">
        <f t="shared" si="137"/>
        <v>4.3028241808248213E-2</v>
      </c>
      <c r="V307">
        <f t="shared" si="138"/>
        <v>16.484161997170233</v>
      </c>
      <c r="W307">
        <f t="shared" si="139"/>
        <v>94.456723654336415</v>
      </c>
      <c r="X307" s="37">
        <f t="shared" si="140"/>
        <v>0.46483044305752075</v>
      </c>
      <c r="Y307" s="37">
        <f t="shared" si="141"/>
        <v>0.20245065512880847</v>
      </c>
      <c r="Z307" s="37">
        <f t="shared" si="142"/>
        <v>0.72721023098623305</v>
      </c>
      <c r="AA307">
        <f t="shared" si="143"/>
        <v>755.65378923469132</v>
      </c>
      <c r="AB307">
        <f t="shared" si="144"/>
        <v>770.64416199717016</v>
      </c>
      <c r="AC307">
        <f t="shared" si="145"/>
        <v>12.66104049929254</v>
      </c>
      <c r="AD307">
        <f t="shared" si="120"/>
        <v>12.396422575531654</v>
      </c>
      <c r="AE307">
        <f t="shared" si="146"/>
        <v>77.603577424468341</v>
      </c>
      <c r="AF307">
        <f t="shared" si="147"/>
        <v>3.5471020144622915E-3</v>
      </c>
      <c r="AG307">
        <f t="shared" si="148"/>
        <v>77.607124526482806</v>
      </c>
      <c r="AH307">
        <f t="shared" si="121"/>
        <v>260.67291395851652</v>
      </c>
    </row>
    <row r="308" spans="4:34" x14ac:dyDescent="0.35">
      <c r="D308" s="36">
        <f t="shared" si="149"/>
        <v>44503</v>
      </c>
      <c r="E308" s="37">
        <f t="shared" si="122"/>
        <v>0.5</v>
      </c>
      <c r="F308" s="33">
        <f t="shared" si="123"/>
        <v>2459521.9166666665</v>
      </c>
      <c r="G308" s="38">
        <f t="shared" si="124"/>
        <v>0.21839607574720085</v>
      </c>
      <c r="I308">
        <f t="shared" si="125"/>
        <v>222.89332921190544</v>
      </c>
      <c r="J308">
        <f t="shared" si="126"/>
        <v>8219.5804166311264</v>
      </c>
      <c r="K308">
        <f t="shared" si="127"/>
        <v>1.6699447240973438E-2</v>
      </c>
      <c r="L308">
        <f t="shared" si="128"/>
        <v>-1.6812852855804876</v>
      </c>
      <c r="M308">
        <f t="shared" si="129"/>
        <v>221.21204392632495</v>
      </c>
      <c r="N308">
        <f t="shared" si="130"/>
        <v>8217.8991313455463</v>
      </c>
      <c r="O308">
        <f t="shared" si="131"/>
        <v>0.99197093932590741</v>
      </c>
      <c r="P308">
        <f t="shared" si="132"/>
        <v>221.20210892983965</v>
      </c>
      <c r="Q308">
        <f t="shared" si="133"/>
        <v>23.436451049571783</v>
      </c>
      <c r="R308">
        <f t="shared" si="134"/>
        <v>23.437627880048687</v>
      </c>
      <c r="S308">
        <f t="shared" si="135"/>
        <v>-141.22631998829488</v>
      </c>
      <c r="T308">
        <f t="shared" si="136"/>
        <v>-15.189070547140485</v>
      </c>
      <c r="U308">
        <f t="shared" si="137"/>
        <v>4.3028248400096412E-2</v>
      </c>
      <c r="V308">
        <f t="shared" si="138"/>
        <v>16.486921450765649</v>
      </c>
      <c r="W308">
        <f t="shared" si="139"/>
        <v>94.536820320087969</v>
      </c>
      <c r="X308" s="37">
        <f t="shared" si="140"/>
        <v>0.46482852677030168</v>
      </c>
      <c r="Y308" s="37">
        <f t="shared" si="141"/>
        <v>0.20222624810339063</v>
      </c>
      <c r="Z308" s="37">
        <f t="shared" si="142"/>
        <v>0.72743080543721261</v>
      </c>
      <c r="AA308">
        <f t="shared" si="143"/>
        <v>756.29456256070375</v>
      </c>
      <c r="AB308">
        <f t="shared" si="144"/>
        <v>770.6469214507656</v>
      </c>
      <c r="AC308">
        <f t="shared" si="145"/>
        <v>12.661730362691401</v>
      </c>
      <c r="AD308">
        <f t="shared" si="120"/>
        <v>12.434911872594178</v>
      </c>
      <c r="AE308">
        <f t="shared" si="146"/>
        <v>77.565088127405829</v>
      </c>
      <c r="AF308">
        <f t="shared" si="147"/>
        <v>3.5584670147463518E-3</v>
      </c>
      <c r="AG308">
        <f t="shared" si="148"/>
        <v>77.568646594420571</v>
      </c>
      <c r="AH308">
        <f t="shared" si="121"/>
        <v>259.22989410812193</v>
      </c>
    </row>
    <row r="309" spans="4:34" x14ac:dyDescent="0.35">
      <c r="D309" s="36">
        <f t="shared" si="149"/>
        <v>44504</v>
      </c>
      <c r="E309" s="37">
        <f t="shared" si="122"/>
        <v>0.5</v>
      </c>
      <c r="F309" s="33">
        <f t="shared" si="123"/>
        <v>2459522.9166666665</v>
      </c>
      <c r="G309" s="38">
        <f t="shared" si="124"/>
        <v>0.21842345425507217</v>
      </c>
      <c r="I309">
        <f t="shared" si="125"/>
        <v>223.87897657569647</v>
      </c>
      <c r="J309">
        <f t="shared" si="126"/>
        <v>8220.5660169110142</v>
      </c>
      <c r="K309">
        <f t="shared" si="127"/>
        <v>1.6699446088547839E-2</v>
      </c>
      <c r="L309">
        <f t="shared" si="128"/>
        <v>-1.665147462369639</v>
      </c>
      <c r="M309">
        <f t="shared" si="129"/>
        <v>222.21382911332682</v>
      </c>
      <c r="N309">
        <f t="shared" si="130"/>
        <v>8218.9008694486438</v>
      </c>
      <c r="O309">
        <f t="shared" si="131"/>
        <v>0.99171821662978921</v>
      </c>
      <c r="P309">
        <f t="shared" si="132"/>
        <v>222.20389614949556</v>
      </c>
      <c r="Q309">
        <f t="shared" si="133"/>
        <v>23.436450693537118</v>
      </c>
      <c r="R309">
        <f t="shared" si="134"/>
        <v>23.437629624692548</v>
      </c>
      <c r="S309">
        <f t="shared" si="135"/>
        <v>-140.23798336490989</v>
      </c>
      <c r="T309">
        <f t="shared" si="136"/>
        <v>-15.49755592815457</v>
      </c>
      <c r="U309">
        <f t="shared" si="137"/>
        <v>4.3028254988149287E-2</v>
      </c>
      <c r="V309">
        <f t="shared" si="138"/>
        <v>16.475815030442696</v>
      </c>
      <c r="W309">
        <f t="shared" si="139"/>
        <v>94.616124764921921</v>
      </c>
      <c r="X309" s="37">
        <f t="shared" si="140"/>
        <v>0.46483623956219255</v>
      </c>
      <c r="Y309" s="37">
        <f t="shared" si="141"/>
        <v>0.20201367077074278</v>
      </c>
      <c r="Z309" s="37">
        <f t="shared" si="142"/>
        <v>0.72765880835364227</v>
      </c>
      <c r="AA309">
        <f t="shared" si="143"/>
        <v>756.92899811937536</v>
      </c>
      <c r="AB309">
        <f t="shared" si="144"/>
        <v>770.6358150304427</v>
      </c>
      <c r="AC309">
        <f t="shared" si="145"/>
        <v>12.658953757610675</v>
      </c>
      <c r="AD309">
        <f t="shared" si="120"/>
        <v>12.477043049620265</v>
      </c>
      <c r="AE309">
        <f t="shared" si="146"/>
        <v>77.522956950379736</v>
      </c>
      <c r="AF309">
        <f t="shared" si="147"/>
        <v>3.5709112242658853E-3</v>
      </c>
      <c r="AG309">
        <f t="shared" si="148"/>
        <v>77.526527861604009</v>
      </c>
      <c r="AH309">
        <f t="shared" si="121"/>
        <v>257.8129752810076</v>
      </c>
    </row>
    <row r="310" spans="4:34" x14ac:dyDescent="0.35">
      <c r="D310" s="36">
        <f t="shared" si="149"/>
        <v>44505</v>
      </c>
      <c r="E310" s="37">
        <f t="shared" si="122"/>
        <v>0.5</v>
      </c>
      <c r="F310" s="33">
        <f t="shared" si="123"/>
        <v>2459523.9166666665</v>
      </c>
      <c r="G310" s="38">
        <f t="shared" si="124"/>
        <v>0.2184508327629435</v>
      </c>
      <c r="I310">
        <f t="shared" si="125"/>
        <v>224.8646239394875</v>
      </c>
      <c r="J310">
        <f t="shared" si="126"/>
        <v>8221.5516171909003</v>
      </c>
      <c r="K310">
        <f t="shared" si="127"/>
        <v>1.6699444936122049E-2</v>
      </c>
      <c r="L310">
        <f t="shared" si="128"/>
        <v>-1.6485013794906547</v>
      </c>
      <c r="M310">
        <f t="shared" si="129"/>
        <v>223.21612255999685</v>
      </c>
      <c r="N310">
        <f t="shared" si="130"/>
        <v>8219.9031158114103</v>
      </c>
      <c r="O310">
        <f t="shared" si="131"/>
        <v>0.99146792217679303</v>
      </c>
      <c r="P310">
        <f t="shared" si="132"/>
        <v>223.20619163244385</v>
      </c>
      <c r="Q310">
        <f t="shared" si="133"/>
        <v>23.43645033750245</v>
      </c>
      <c r="R310">
        <f t="shared" si="134"/>
        <v>23.437631368329388</v>
      </c>
      <c r="S310">
        <f t="shared" si="135"/>
        <v>-139.246208945983</v>
      </c>
      <c r="T310">
        <f t="shared" si="136"/>
        <v>-15.801791825208603</v>
      </c>
      <c r="U310">
        <f t="shared" si="137"/>
        <v>4.3028261572400035E-2</v>
      </c>
      <c r="V310">
        <f t="shared" si="138"/>
        <v>16.45072760053926</v>
      </c>
      <c r="W310">
        <f t="shared" si="139"/>
        <v>94.69460305404813</v>
      </c>
      <c r="X310" s="37">
        <f t="shared" si="140"/>
        <v>0.46485366138851442</v>
      </c>
      <c r="Y310" s="37">
        <f t="shared" si="141"/>
        <v>0.20181309734949185</v>
      </c>
      <c r="Z310" s="37">
        <f t="shared" si="142"/>
        <v>0.72789422542753701</v>
      </c>
      <c r="AA310">
        <f t="shared" si="143"/>
        <v>757.55682443238504</v>
      </c>
      <c r="AB310">
        <f t="shared" si="144"/>
        <v>770.61072760053924</v>
      </c>
      <c r="AC310">
        <f t="shared" si="145"/>
        <v>12.652681900134809</v>
      </c>
      <c r="AD310">
        <f t="shared" si="120"/>
        <v>12.522446944560098</v>
      </c>
      <c r="AE310">
        <f t="shared" si="146"/>
        <v>77.477553055439898</v>
      </c>
      <c r="AF310">
        <f t="shared" si="147"/>
        <v>3.5843266081866504E-3</v>
      </c>
      <c r="AG310">
        <f t="shared" si="148"/>
        <v>77.48113738204809</v>
      </c>
      <c r="AH310">
        <f t="shared" si="121"/>
        <v>256.42273540726728</v>
      </c>
    </row>
    <row r="311" spans="4:34" x14ac:dyDescent="0.35">
      <c r="D311" s="36">
        <f t="shared" si="149"/>
        <v>44506</v>
      </c>
      <c r="E311" s="37">
        <f t="shared" si="122"/>
        <v>0.5</v>
      </c>
      <c r="F311" s="33">
        <f t="shared" si="123"/>
        <v>2459524.9166666665</v>
      </c>
      <c r="G311" s="38">
        <f t="shared" si="124"/>
        <v>0.21847821127081482</v>
      </c>
      <c r="I311">
        <f t="shared" si="125"/>
        <v>225.85027130327944</v>
      </c>
      <c r="J311">
        <f t="shared" si="126"/>
        <v>8222.5372174707863</v>
      </c>
      <c r="K311">
        <f t="shared" si="127"/>
        <v>1.6699443783696071E-2</v>
      </c>
      <c r="L311">
        <f t="shared" si="128"/>
        <v>-1.6313516421713579</v>
      </c>
      <c r="M311">
        <f t="shared" si="129"/>
        <v>224.21891966110809</v>
      </c>
      <c r="N311">
        <f t="shared" si="130"/>
        <v>8220.9058658286158</v>
      </c>
      <c r="O311">
        <f t="shared" si="131"/>
        <v>0.99122013379708451</v>
      </c>
      <c r="P311">
        <f t="shared" si="132"/>
        <v>224.20899077345584</v>
      </c>
      <c r="Q311">
        <f t="shared" si="133"/>
        <v>23.436449981467785</v>
      </c>
      <c r="R311">
        <f t="shared" si="134"/>
        <v>23.437633110957425</v>
      </c>
      <c r="S311">
        <f t="shared" si="135"/>
        <v>-138.25097098629391</v>
      </c>
      <c r="T311">
        <f t="shared" si="136"/>
        <v>-16.101665668047325</v>
      </c>
      <c r="U311">
        <f t="shared" si="137"/>
        <v>4.3028268152841935E-2</v>
      </c>
      <c r="V311">
        <f t="shared" si="138"/>
        <v>16.411559226018653</v>
      </c>
      <c r="W311">
        <f t="shared" si="139"/>
        <v>94.772220614139385</v>
      </c>
      <c r="X311" s="37">
        <f t="shared" si="140"/>
        <v>0.46488086164859815</v>
      </c>
      <c r="Y311" s="37">
        <f t="shared" si="141"/>
        <v>0.20162469327598878</v>
      </c>
      <c r="Z311" s="37">
        <f t="shared" si="142"/>
        <v>0.72813703002120767</v>
      </c>
      <c r="AA311">
        <f t="shared" si="143"/>
        <v>758.17776491311508</v>
      </c>
      <c r="AB311">
        <f t="shared" si="144"/>
        <v>770.57155922601862</v>
      </c>
      <c r="AC311">
        <f t="shared" si="145"/>
        <v>12.642889806504655</v>
      </c>
      <c r="AD311">
        <f t="shared" si="120"/>
        <v>12.570756867380066</v>
      </c>
      <c r="AE311">
        <f t="shared" si="146"/>
        <v>77.429243132619931</v>
      </c>
      <c r="AF311">
        <f t="shared" si="147"/>
        <v>3.5986057965993372E-3</v>
      </c>
      <c r="AG311">
        <f t="shared" si="148"/>
        <v>77.432841738416528</v>
      </c>
      <c r="AH311">
        <f t="shared" si="121"/>
        <v>255.05962324241244</v>
      </c>
    </row>
    <row r="312" spans="4:34" x14ac:dyDescent="0.35">
      <c r="D312" s="36">
        <f t="shared" si="149"/>
        <v>44507</v>
      </c>
      <c r="E312" s="37">
        <f t="shared" si="122"/>
        <v>0.5</v>
      </c>
      <c r="F312" s="33">
        <f t="shared" si="123"/>
        <v>2459525.9166666665</v>
      </c>
      <c r="G312" s="38">
        <f t="shared" si="124"/>
        <v>0.21850558977868614</v>
      </c>
      <c r="I312">
        <f t="shared" si="125"/>
        <v>226.83591866707138</v>
      </c>
      <c r="J312">
        <f t="shared" si="126"/>
        <v>8223.5228177506742</v>
      </c>
      <c r="K312">
        <f t="shared" si="127"/>
        <v>1.6699442631269899E-2</v>
      </c>
      <c r="L312">
        <f t="shared" si="128"/>
        <v>-1.6137030235284886</v>
      </c>
      <c r="M312">
        <f t="shared" si="129"/>
        <v>225.22221564354288</v>
      </c>
      <c r="N312">
        <f t="shared" si="130"/>
        <v>8221.9091147271465</v>
      </c>
      <c r="O312">
        <f t="shared" si="131"/>
        <v>0.99097492865681647</v>
      </c>
      <c r="P312">
        <f t="shared" si="132"/>
        <v>225.21228879941216</v>
      </c>
      <c r="Q312">
        <f t="shared" si="133"/>
        <v>23.43644962543312</v>
      </c>
      <c r="R312">
        <f t="shared" si="134"/>
        <v>23.437634852574853</v>
      </c>
      <c r="S312">
        <f t="shared" si="135"/>
        <v>-137.25224724298565</v>
      </c>
      <c r="T312">
        <f t="shared" si="136"/>
        <v>-16.397065037178397</v>
      </c>
      <c r="U312">
        <f t="shared" si="137"/>
        <v>4.3028274729468165E-2</v>
      </c>
      <c r="V312">
        <f t="shared" si="138"/>
        <v>16.358225610408915</v>
      </c>
      <c r="W312">
        <f t="shared" si="139"/>
        <v>94.848942252628149</v>
      </c>
      <c r="X312" s="37">
        <f t="shared" si="140"/>
        <v>0.46491789888166052</v>
      </c>
      <c r="Y312" s="37">
        <f t="shared" si="141"/>
        <v>0.2014486148465823</v>
      </c>
      <c r="Z312" s="37">
        <f t="shared" si="142"/>
        <v>0.72838718291673865</v>
      </c>
      <c r="AA312">
        <f t="shared" si="143"/>
        <v>758.79153802102519</v>
      </c>
      <c r="AB312">
        <f t="shared" si="144"/>
        <v>770.51822561040888</v>
      </c>
      <c r="AC312">
        <f t="shared" si="145"/>
        <v>12.629556402602219</v>
      </c>
      <c r="AD312">
        <f t="shared" si="120"/>
        <v>12.621609925206315</v>
      </c>
      <c r="AE312">
        <f t="shared" si="146"/>
        <v>77.378390074793685</v>
      </c>
      <c r="AF312">
        <f t="shared" si="147"/>
        <v>3.6136424516936159E-3</v>
      </c>
      <c r="AG312">
        <f t="shared" si="148"/>
        <v>77.382003717245382</v>
      </c>
      <c r="AH312">
        <f t="shared" si="121"/>
        <v>253.72396700147215</v>
      </c>
    </row>
    <row r="313" spans="4:34" x14ac:dyDescent="0.35">
      <c r="D313" s="36">
        <f t="shared" si="149"/>
        <v>44508</v>
      </c>
      <c r="E313" s="37">
        <f t="shared" si="122"/>
        <v>0.5</v>
      </c>
      <c r="F313" s="33">
        <f t="shared" si="123"/>
        <v>2459526.9166666665</v>
      </c>
      <c r="G313" s="38">
        <f t="shared" si="124"/>
        <v>0.21853296828655747</v>
      </c>
      <c r="I313">
        <f t="shared" si="125"/>
        <v>227.82156603086332</v>
      </c>
      <c r="J313">
        <f t="shared" si="126"/>
        <v>8224.5084180305585</v>
      </c>
      <c r="K313">
        <f t="shared" si="127"/>
        <v>1.669944147884354E-2</v>
      </c>
      <c r="L313">
        <f t="shared" si="128"/>
        <v>-1.5955604635642147</v>
      </c>
      <c r="M313">
        <f t="shared" si="129"/>
        <v>226.2260055672991</v>
      </c>
      <c r="N313">
        <f t="shared" si="130"/>
        <v>8222.9128575669947</v>
      </c>
      <c r="O313">
        <f t="shared" si="131"/>
        <v>0.99073238323073654</v>
      </c>
      <c r="P313">
        <f t="shared" si="132"/>
        <v>226.21608077030893</v>
      </c>
      <c r="Q313">
        <f t="shared" si="133"/>
        <v>23.436449269398455</v>
      </c>
      <c r="R313">
        <f t="shared" si="134"/>
        <v>23.437636593179889</v>
      </c>
      <c r="S313">
        <f t="shared" si="135"/>
        <v>-136.2500190845862</v>
      </c>
      <c r="T313">
        <f t="shared" si="136"/>
        <v>-16.687877732024081</v>
      </c>
      <c r="U313">
        <f t="shared" si="137"/>
        <v>4.3028281302271959E-2</v>
      </c>
      <c r="V313">
        <f t="shared" si="138"/>
        <v>16.290658514091838</v>
      </c>
      <c r="W313">
        <f t="shared" si="139"/>
        <v>94.924732179994152</v>
      </c>
      <c r="X313" s="37">
        <f t="shared" si="140"/>
        <v>0.46496482047632509</v>
      </c>
      <c r="Y313" s="37">
        <f t="shared" si="141"/>
        <v>0.20128500886523024</v>
      </c>
      <c r="Z313" s="37">
        <f t="shared" si="142"/>
        <v>0.72864463208741992</v>
      </c>
      <c r="AA313">
        <f t="shared" si="143"/>
        <v>759.39785743995321</v>
      </c>
      <c r="AB313">
        <f t="shared" si="144"/>
        <v>770.45065851409186</v>
      </c>
      <c r="AC313">
        <f t="shared" si="145"/>
        <v>12.612664628522964</v>
      </c>
      <c r="AD313">
        <f t="shared" si="120"/>
        <v>12.674648197333834</v>
      </c>
      <c r="AE313">
        <f t="shared" si="146"/>
        <v>77.325351802666162</v>
      </c>
      <c r="AF313">
        <f t="shared" si="147"/>
        <v>3.6293315942630341E-3</v>
      </c>
      <c r="AG313">
        <f t="shared" si="148"/>
        <v>77.328981134260431</v>
      </c>
      <c r="AH313">
        <f t="shared" si="121"/>
        <v>252.41598352054348</v>
      </c>
    </row>
    <row r="314" spans="4:34" x14ac:dyDescent="0.35">
      <c r="D314" s="36">
        <f t="shared" si="149"/>
        <v>44509</v>
      </c>
      <c r="E314" s="37">
        <f t="shared" si="122"/>
        <v>0.5</v>
      </c>
      <c r="F314" s="33">
        <f t="shared" si="123"/>
        <v>2459527.9166666665</v>
      </c>
      <c r="G314" s="38">
        <f t="shared" si="124"/>
        <v>0.21856034679442879</v>
      </c>
      <c r="I314">
        <f t="shared" si="125"/>
        <v>228.80721339465435</v>
      </c>
      <c r="J314">
        <f t="shared" si="126"/>
        <v>8225.4940183104445</v>
      </c>
      <c r="K314">
        <f t="shared" si="127"/>
        <v>1.669944032641699E-2</v>
      </c>
      <c r="L314">
        <f t="shared" si="128"/>
        <v>-1.5769290680896797</v>
      </c>
      <c r="M314">
        <f t="shared" si="129"/>
        <v>227.23028432656469</v>
      </c>
      <c r="N314">
        <f t="shared" si="130"/>
        <v>8223.9170892423554</v>
      </c>
      <c r="O314">
        <f t="shared" si="131"/>
        <v>0.99049257327488271</v>
      </c>
      <c r="P314">
        <f t="shared" si="132"/>
        <v>227.22036158033234</v>
      </c>
      <c r="Q314">
        <f t="shared" si="133"/>
        <v>23.43644891336379</v>
      </c>
      <c r="R314">
        <f t="shared" si="134"/>
        <v>23.437638332770742</v>
      </c>
      <c r="S314">
        <f t="shared" si="135"/>
        <v>-135.24427159811421</v>
      </c>
      <c r="T314">
        <f t="shared" si="136"/>
        <v>-16.973991842525336</v>
      </c>
      <c r="U314">
        <f t="shared" si="137"/>
        <v>4.3028287871246608E-2</v>
      </c>
      <c r="V314">
        <f t="shared" si="138"/>
        <v>16.208806151129554</v>
      </c>
      <c r="W314">
        <f t="shared" si="139"/>
        <v>94.999554035134452</v>
      </c>
      <c r="X314" s="37">
        <f t="shared" si="140"/>
        <v>0.46502166239504894</v>
      </c>
      <c r="Y314" s="37">
        <f t="shared" si="141"/>
        <v>0.20113401229745323</v>
      </c>
      <c r="Z314" s="37">
        <f t="shared" si="142"/>
        <v>0.72890931249264468</v>
      </c>
      <c r="AA314">
        <f t="shared" si="143"/>
        <v>759.99643228107561</v>
      </c>
      <c r="AB314">
        <f t="shared" si="144"/>
        <v>770.36880615112955</v>
      </c>
      <c r="AC314">
        <f t="shared" si="145"/>
        <v>12.592201537782387</v>
      </c>
      <c r="AD314">
        <f t="shared" si="120"/>
        <v>12.729519762557848</v>
      </c>
      <c r="AE314">
        <f t="shared" si="146"/>
        <v>77.270480237442158</v>
      </c>
      <c r="AF314">
        <f t="shared" si="147"/>
        <v>3.6455698902343615E-3</v>
      </c>
      <c r="AG314">
        <f t="shared" si="148"/>
        <v>77.274125807332396</v>
      </c>
      <c r="AH314">
        <f t="shared" si="121"/>
        <v>251.13578772398213</v>
      </c>
    </row>
    <row r="315" spans="4:34" x14ac:dyDescent="0.35">
      <c r="D315" s="36">
        <f t="shared" si="149"/>
        <v>44510</v>
      </c>
      <c r="E315" s="37">
        <f t="shared" si="122"/>
        <v>0.5</v>
      </c>
      <c r="F315" s="33">
        <f t="shared" si="123"/>
        <v>2459528.9166666665</v>
      </c>
      <c r="G315" s="38">
        <f t="shared" si="124"/>
        <v>0.21858772530230011</v>
      </c>
      <c r="I315">
        <f t="shared" si="125"/>
        <v>229.79286075844811</v>
      </c>
      <c r="J315">
        <f t="shared" si="126"/>
        <v>8226.4796185903306</v>
      </c>
      <c r="K315">
        <f t="shared" si="127"/>
        <v>1.6699439173990253E-2</v>
      </c>
      <c r="L315">
        <f t="shared" si="128"/>
        <v>-1.557814107576484</v>
      </c>
      <c r="M315">
        <f t="shared" si="129"/>
        <v>228.23504665087162</v>
      </c>
      <c r="N315">
        <f t="shared" si="130"/>
        <v>8224.9218044827539</v>
      </c>
      <c r="O315">
        <f t="shared" si="131"/>
        <v>0.99025557379940887</v>
      </c>
      <c r="P315">
        <f t="shared" si="132"/>
        <v>228.22512595901262</v>
      </c>
      <c r="Q315">
        <f t="shared" si="133"/>
        <v>23.436448557329125</v>
      </c>
      <c r="R315">
        <f t="shared" si="134"/>
        <v>23.437640071345616</v>
      </c>
      <c r="S315">
        <f t="shared" si="135"/>
        <v>-134.23499369381327</v>
      </c>
      <c r="T315">
        <f t="shared" si="136"/>
        <v>-17.255295824188156</v>
      </c>
      <c r="U315">
        <f t="shared" si="137"/>
        <v>4.3028294436385277E-2</v>
      </c>
      <c r="V315">
        <f t="shared" si="138"/>
        <v>16.112633562858413</v>
      </c>
      <c r="W315">
        <f t="shared" si="139"/>
        <v>95.073370913900078</v>
      </c>
      <c r="X315" s="37">
        <f t="shared" si="140"/>
        <v>0.46508844891468171</v>
      </c>
      <c r="Y315" s="37">
        <f t="shared" si="141"/>
        <v>0.20099575193162594</v>
      </c>
      <c r="Z315" s="37">
        <f t="shared" si="142"/>
        <v>0.72918114589773753</v>
      </c>
      <c r="AA315">
        <f t="shared" si="143"/>
        <v>760.58696731120062</v>
      </c>
      <c r="AB315">
        <f t="shared" si="144"/>
        <v>770.27263356285835</v>
      </c>
      <c r="AC315">
        <f t="shared" si="145"/>
        <v>12.568158390714586</v>
      </c>
      <c r="AD315">
        <f t="shared" si="120"/>
        <v>12.785879583752806</v>
      </c>
      <c r="AE315">
        <f t="shared" si="146"/>
        <v>77.214120416247198</v>
      </c>
      <c r="AF315">
        <f t="shared" si="147"/>
        <v>3.6622558985933353E-3</v>
      </c>
      <c r="AG315">
        <f t="shared" si="148"/>
        <v>77.217782672145788</v>
      </c>
      <c r="AH315">
        <f t="shared" si="121"/>
        <v>249.88340220129922</v>
      </c>
    </row>
    <row r="316" spans="4:34" x14ac:dyDescent="0.35">
      <c r="D316" s="36">
        <f t="shared" si="149"/>
        <v>44511</v>
      </c>
      <c r="E316" s="37">
        <f t="shared" si="122"/>
        <v>0.5</v>
      </c>
      <c r="F316" s="33">
        <f t="shared" si="123"/>
        <v>2459529.9166666665</v>
      </c>
      <c r="G316" s="38">
        <f t="shared" si="124"/>
        <v>0.21861510381017144</v>
      </c>
      <c r="I316">
        <f t="shared" si="125"/>
        <v>230.77850812224187</v>
      </c>
      <c r="J316">
        <f t="shared" si="126"/>
        <v>8227.4652188702148</v>
      </c>
      <c r="K316">
        <f t="shared" si="127"/>
        <v>1.6699438021563321E-2</v>
      </c>
      <c r="L316">
        <f t="shared" si="128"/>
        <v>-1.5382210159344007</v>
      </c>
      <c r="M316">
        <f t="shared" si="129"/>
        <v>229.24028710630748</v>
      </c>
      <c r="N316">
        <f t="shared" si="130"/>
        <v>8225.9269978542798</v>
      </c>
      <c r="O316">
        <f t="shared" si="131"/>
        <v>0.9900214590415255</v>
      </c>
      <c r="P316">
        <f t="shared" si="132"/>
        <v>229.23036847243557</v>
      </c>
      <c r="Q316">
        <f t="shared" si="133"/>
        <v>23.436448201294461</v>
      </c>
      <c r="R316">
        <f t="shared" si="134"/>
        <v>23.437641808902725</v>
      </c>
      <c r="S316">
        <f t="shared" si="135"/>
        <v>-133.22217820707061</v>
      </c>
      <c r="T316">
        <f t="shared" si="136"/>
        <v>-17.531678576539431</v>
      </c>
      <c r="U316">
        <f t="shared" si="137"/>
        <v>4.3028300997681256E-2</v>
      </c>
      <c r="V316">
        <f t="shared" si="138"/>
        <v>16.002122966512442</v>
      </c>
      <c r="W316">
        <f t="shared" si="139"/>
        <v>95.14614540087166</v>
      </c>
      <c r="X316" s="37">
        <f t="shared" si="140"/>
        <v>0.46516519238436643</v>
      </c>
      <c r="Y316" s="37">
        <f t="shared" si="141"/>
        <v>0.20087034404861182</v>
      </c>
      <c r="Z316" s="37">
        <f t="shared" si="142"/>
        <v>0.72946004072012094</v>
      </c>
      <c r="AA316">
        <f t="shared" si="143"/>
        <v>761.16916320697328</v>
      </c>
      <c r="AB316">
        <f t="shared" si="144"/>
        <v>770.16212296651236</v>
      </c>
      <c r="AC316">
        <f t="shared" si="145"/>
        <v>12.540530741628089</v>
      </c>
      <c r="AD316">
        <f t="shared" si="120"/>
        <v>12.843390256571999</v>
      </c>
      <c r="AE316">
        <f t="shared" si="146"/>
        <v>77.156609743428007</v>
      </c>
      <c r="AF316">
        <f t="shared" si="147"/>
        <v>3.6792902826119321E-3</v>
      </c>
      <c r="AG316">
        <f t="shared" si="148"/>
        <v>77.160289033710612</v>
      </c>
      <c r="AH316">
        <f t="shared" si="121"/>
        <v>248.65876672531232</v>
      </c>
    </row>
    <row r="317" spans="4:34" x14ac:dyDescent="0.35">
      <c r="D317" s="36">
        <f t="shared" si="149"/>
        <v>44512</v>
      </c>
      <c r="E317" s="37">
        <f t="shared" si="122"/>
        <v>0.5</v>
      </c>
      <c r="F317" s="33">
        <f t="shared" si="123"/>
        <v>2459530.9166666665</v>
      </c>
      <c r="G317" s="38">
        <f t="shared" si="124"/>
        <v>0.21864248231804276</v>
      </c>
      <c r="I317">
        <f t="shared" si="125"/>
        <v>231.76415548603563</v>
      </c>
      <c r="J317">
        <f t="shared" si="126"/>
        <v>8228.4508191500991</v>
      </c>
      <c r="K317">
        <f t="shared" si="127"/>
        <v>1.6699436869136202E-2</v>
      </c>
      <c r="L317">
        <f t="shared" si="128"/>
        <v>-1.5181553892162405</v>
      </c>
      <c r="M317">
        <f t="shared" si="129"/>
        <v>230.24600009681939</v>
      </c>
      <c r="N317">
        <f t="shared" si="130"/>
        <v>8226.9326637608829</v>
      </c>
      <c r="O317">
        <f t="shared" si="131"/>
        <v>0.9897903024385879</v>
      </c>
      <c r="P317">
        <f t="shared" si="132"/>
        <v>230.23608352454659</v>
      </c>
      <c r="Q317">
        <f t="shared" si="133"/>
        <v>23.436447845259796</v>
      </c>
      <c r="R317">
        <f t="shared" si="134"/>
        <v>23.437643545440284</v>
      </c>
      <c r="S317">
        <f t="shared" si="135"/>
        <v>-132.20582199699868</v>
      </c>
      <c r="T317">
        <f t="shared" si="136"/>
        <v>-17.803029524961627</v>
      </c>
      <c r="U317">
        <f t="shared" si="137"/>
        <v>4.3028307555127786E-2</v>
      </c>
      <c r="V317">
        <f t="shared" si="138"/>
        <v>15.877274077199303</v>
      </c>
      <c r="W317">
        <f t="shared" si="139"/>
        <v>95.217839604439348</v>
      </c>
      <c r="X317" s="37">
        <f t="shared" si="140"/>
        <v>0.46525189300194492</v>
      </c>
      <c r="Y317" s="37">
        <f t="shared" si="141"/>
        <v>0.20075789410072453</v>
      </c>
      <c r="Z317" s="37">
        <f t="shared" si="142"/>
        <v>0.7297458919031653</v>
      </c>
      <c r="AA317">
        <f t="shared" si="143"/>
        <v>761.74271683551478</v>
      </c>
      <c r="AB317">
        <f t="shared" si="144"/>
        <v>770.0372740771993</v>
      </c>
      <c r="AC317">
        <f t="shared" si="145"/>
        <v>12.509318519299825</v>
      </c>
      <c r="AD317">
        <f t="shared" si="120"/>
        <v>12.901722630616389</v>
      </c>
      <c r="AE317">
        <f t="shared" si="146"/>
        <v>77.098277369383609</v>
      </c>
      <c r="AF317">
        <f t="shared" si="147"/>
        <v>3.6965759866848611E-3</v>
      </c>
      <c r="AG317">
        <f t="shared" si="148"/>
        <v>77.10197394537029</v>
      </c>
      <c r="AH317">
        <f t="shared" si="121"/>
        <v>247.4617475706911</v>
      </c>
    </row>
    <row r="318" spans="4:34" x14ac:dyDescent="0.35">
      <c r="D318" s="36">
        <f t="shared" si="149"/>
        <v>44513</v>
      </c>
      <c r="E318" s="37">
        <f t="shared" si="122"/>
        <v>0.5</v>
      </c>
      <c r="F318" s="33">
        <f t="shared" si="123"/>
        <v>2459531.9166666665</v>
      </c>
      <c r="G318" s="38">
        <f t="shared" si="124"/>
        <v>0.21866986082591408</v>
      </c>
      <c r="I318">
        <f t="shared" si="125"/>
        <v>232.7498028498303</v>
      </c>
      <c r="J318">
        <f t="shared" si="126"/>
        <v>8229.4364194299851</v>
      </c>
      <c r="K318">
        <f t="shared" si="127"/>
        <v>1.6699435716708892E-2</v>
      </c>
      <c r="L318">
        <f t="shared" si="128"/>
        <v>-1.4976229842493571</v>
      </c>
      <c r="M318">
        <f t="shared" si="129"/>
        <v>231.25217986558096</v>
      </c>
      <c r="N318">
        <f t="shared" si="130"/>
        <v>8227.9387964457364</v>
      </c>
      <c r="O318">
        <f t="shared" si="131"/>
        <v>0.98956217660134349</v>
      </c>
      <c r="P318">
        <f t="shared" si="132"/>
        <v>231.2422653585175</v>
      </c>
      <c r="Q318">
        <f t="shared" si="133"/>
        <v>23.436447489225131</v>
      </c>
      <c r="R318">
        <f t="shared" si="134"/>
        <v>23.437645280956499</v>
      </c>
      <c r="S318">
        <f t="shared" si="135"/>
        <v>-131.18592604120522</v>
      </c>
      <c r="T318">
        <f t="shared" si="136"/>
        <v>-18.069238705842682</v>
      </c>
      <c r="U318">
        <f t="shared" si="137"/>
        <v>4.3028314108718088E-2</v>
      </c>
      <c r="V318">
        <f t="shared" si="138"/>
        <v>15.738104401604906</v>
      </c>
      <c r="W318">
        <f t="shared" si="139"/>
        <v>95.288415195235103</v>
      </c>
      <c r="X318" s="37">
        <f t="shared" si="140"/>
        <v>0.46534853860999659</v>
      </c>
      <c r="Y318" s="37">
        <f t="shared" si="141"/>
        <v>0.20065849640101022</v>
      </c>
      <c r="Z318" s="37">
        <f t="shared" si="142"/>
        <v>0.73003858081898299</v>
      </c>
      <c r="AA318">
        <f t="shared" si="143"/>
        <v>762.30732156188083</v>
      </c>
      <c r="AB318">
        <f t="shared" si="144"/>
        <v>769.89810440160488</v>
      </c>
      <c r="AC318">
        <f t="shared" si="145"/>
        <v>12.474526100401221</v>
      </c>
      <c r="AD318">
        <f t="shared" si="120"/>
        <v>12.960556312443373</v>
      </c>
      <c r="AE318">
        <f t="shared" si="146"/>
        <v>77.039443687556627</v>
      </c>
      <c r="AF318">
        <f t="shared" si="147"/>
        <v>3.714018381358904E-3</v>
      </c>
      <c r="AG318">
        <f t="shared" si="148"/>
        <v>77.043157705937986</v>
      </c>
      <c r="AH318">
        <f t="shared" si="121"/>
        <v>246.2921465189342</v>
      </c>
    </row>
    <row r="319" spans="4:34" x14ac:dyDescent="0.35">
      <c r="D319" s="36">
        <f t="shared" si="149"/>
        <v>44514</v>
      </c>
      <c r="E319" s="37">
        <f t="shared" si="122"/>
        <v>0.5</v>
      </c>
      <c r="F319" s="33">
        <f t="shared" si="123"/>
        <v>2459532.9166666665</v>
      </c>
      <c r="G319" s="38">
        <f t="shared" si="124"/>
        <v>0.2186972393337854</v>
      </c>
      <c r="I319">
        <f t="shared" si="125"/>
        <v>233.73545021362588</v>
      </c>
      <c r="J319">
        <f t="shared" si="126"/>
        <v>8230.4220197098693</v>
      </c>
      <c r="K319">
        <f t="shared" si="127"/>
        <v>1.6699434564281395E-2</v>
      </c>
      <c r="L319">
        <f t="shared" si="128"/>
        <v>-1.4766297171938307</v>
      </c>
      <c r="M319">
        <f t="shared" si="129"/>
        <v>232.25882049643204</v>
      </c>
      <c r="N319">
        <f t="shared" si="130"/>
        <v>8228.9453899926757</v>
      </c>
      <c r="O319">
        <f t="shared" si="131"/>
        <v>0.98933715328734384</v>
      </c>
      <c r="P319">
        <f t="shared" si="132"/>
        <v>232.2489080581864</v>
      </c>
      <c r="Q319">
        <f t="shared" si="133"/>
        <v>23.43644713319047</v>
      </c>
      <c r="R319">
        <f t="shared" si="134"/>
        <v>23.437647015449592</v>
      </c>
      <c r="S319">
        <f t="shared" si="135"/>
        <v>-130.16249552622168</v>
      </c>
      <c r="T319">
        <f t="shared" si="136"/>
        <v>-18.330196854973281</v>
      </c>
      <c r="U319">
        <f t="shared" si="137"/>
        <v>4.3028320658445474E-2</v>
      </c>
      <c r="V319">
        <f t="shared" si="138"/>
        <v>15.58464950187116</v>
      </c>
      <c r="W319">
        <f t="shared" si="139"/>
        <v>95.357833447954533</v>
      </c>
      <c r="X319" s="37">
        <f t="shared" si="140"/>
        <v>0.46545510451258953</v>
      </c>
      <c r="Y319" s="37">
        <f t="shared" si="141"/>
        <v>0.20057223382382691</v>
      </c>
      <c r="Z319" s="37">
        <f t="shared" si="142"/>
        <v>0.73033797520135224</v>
      </c>
      <c r="AA319">
        <f t="shared" si="143"/>
        <v>762.86266758363627</v>
      </c>
      <c r="AB319">
        <f t="shared" si="144"/>
        <v>769.74464950187109</v>
      </c>
      <c r="AC319">
        <f t="shared" si="145"/>
        <v>12.436162375467774</v>
      </c>
      <c r="AD319">
        <f t="shared" si="120"/>
        <v>13.019580060428424</v>
      </c>
      <c r="AE319">
        <f t="shared" si="146"/>
        <v>76.980419939571576</v>
      </c>
      <c r="AF319">
        <f t="shared" si="147"/>
        <v>3.7315253793100286E-3</v>
      </c>
      <c r="AG319">
        <f t="shared" si="148"/>
        <v>76.984151464950884</v>
      </c>
      <c r="AH319">
        <f t="shared" si="121"/>
        <v>245.1497094609532</v>
      </c>
    </row>
    <row r="320" spans="4:34" x14ac:dyDescent="0.35">
      <c r="D320" s="36">
        <f t="shared" si="149"/>
        <v>44515</v>
      </c>
      <c r="E320" s="37">
        <f t="shared" si="122"/>
        <v>0.5</v>
      </c>
      <c r="F320" s="33">
        <f t="shared" si="123"/>
        <v>2459533.9166666665</v>
      </c>
      <c r="G320" s="38">
        <f t="shared" si="124"/>
        <v>0.21872461784165673</v>
      </c>
      <c r="I320">
        <f t="shared" si="125"/>
        <v>234.72109757742146</v>
      </c>
      <c r="J320">
        <f t="shared" si="126"/>
        <v>8231.4076199897536</v>
      </c>
      <c r="K320">
        <f t="shared" si="127"/>
        <v>1.6699433411853704E-2</v>
      </c>
      <c r="L320">
        <f t="shared" si="128"/>
        <v>-1.4551816620269384</v>
      </c>
      <c r="M320">
        <f t="shared" si="129"/>
        <v>233.26591591539452</v>
      </c>
      <c r="N320">
        <f t="shared" si="130"/>
        <v>8229.9524383277258</v>
      </c>
      <c r="O320">
        <f t="shared" si="131"/>
        <v>0.98911530337454245</v>
      </c>
      <c r="P320">
        <f t="shared" si="132"/>
        <v>233.25600554957342</v>
      </c>
      <c r="Q320">
        <f t="shared" si="133"/>
        <v>23.436446777155805</v>
      </c>
      <c r="R320">
        <f t="shared" si="134"/>
        <v>23.43764874891777</v>
      </c>
      <c r="S320">
        <f t="shared" si="135"/>
        <v>-129.13553993305152</v>
      </c>
      <c r="T320">
        <f t="shared" si="136"/>
        <v>-18.585795499105416</v>
      </c>
      <c r="U320">
        <f t="shared" si="137"/>
        <v>4.3028327204303128E-2</v>
      </c>
      <c r="V320">
        <f t="shared" si="138"/>
        <v>15.41696322816215</v>
      </c>
      <c r="W320">
        <f t="shared" si="139"/>
        <v>95.426055286589985</v>
      </c>
      <c r="X320" s="37">
        <f t="shared" si="140"/>
        <v>0.46557155331377637</v>
      </c>
      <c r="Y320" s="37">
        <f t="shared" si="141"/>
        <v>0.20049917751769306</v>
      </c>
      <c r="Z320" s="37">
        <f t="shared" si="142"/>
        <v>0.73064392910985954</v>
      </c>
      <c r="AA320">
        <f t="shared" si="143"/>
        <v>763.40844229271988</v>
      </c>
      <c r="AB320">
        <f t="shared" si="144"/>
        <v>769.57696322816207</v>
      </c>
      <c r="AC320">
        <f t="shared" si="145"/>
        <v>12.394240807040518</v>
      </c>
      <c r="AD320">
        <f t="shared" si="120"/>
        <v>13.078492081792625</v>
      </c>
      <c r="AE320">
        <f t="shared" si="146"/>
        <v>76.921507918207368</v>
      </c>
      <c r="AF320">
        <f t="shared" si="147"/>
        <v>3.7490075250992483E-3</v>
      </c>
      <c r="AG320">
        <f t="shared" si="148"/>
        <v>76.925256925732469</v>
      </c>
      <c r="AH320">
        <f t="shared" si="121"/>
        <v>244.03413453145441</v>
      </c>
    </row>
    <row r="321" spans="4:34" x14ac:dyDescent="0.35">
      <c r="D321" s="36">
        <f t="shared" si="149"/>
        <v>44516</v>
      </c>
      <c r="E321" s="37">
        <f t="shared" si="122"/>
        <v>0.5</v>
      </c>
      <c r="F321" s="33">
        <f t="shared" si="123"/>
        <v>2459534.9166666665</v>
      </c>
      <c r="G321" s="38">
        <f t="shared" si="124"/>
        <v>0.21875199634952802</v>
      </c>
      <c r="I321">
        <f t="shared" si="125"/>
        <v>235.70674494121613</v>
      </c>
      <c r="J321">
        <f t="shared" si="126"/>
        <v>8232.393220269636</v>
      </c>
      <c r="K321">
        <f t="shared" si="127"/>
        <v>1.6699432259425825E-2</v>
      </c>
      <c r="L321">
        <f t="shared" si="128"/>
        <v>-1.4332850489546389</v>
      </c>
      <c r="M321">
        <f t="shared" si="129"/>
        <v>234.27345989226149</v>
      </c>
      <c r="N321">
        <f t="shared" si="130"/>
        <v>8230.9599352206806</v>
      </c>
      <c r="O321">
        <f t="shared" si="131"/>
        <v>0.98889669683509474</v>
      </c>
      <c r="P321">
        <f t="shared" si="132"/>
        <v>234.26355160246987</v>
      </c>
      <c r="Q321">
        <f t="shared" si="133"/>
        <v>23.43644642112114</v>
      </c>
      <c r="R321">
        <f t="shared" si="134"/>
        <v>23.437650481359249</v>
      </c>
      <c r="S321">
        <f t="shared" si="135"/>
        <v>-128.10507311729509</v>
      </c>
      <c r="T321">
        <f t="shared" si="136"/>
        <v>-18.835927050568035</v>
      </c>
      <c r="U321">
        <f t="shared" si="137"/>
        <v>4.3028333746284356E-2</v>
      </c>
      <c r="V321">
        <f t="shared" si="138"/>
        <v>15.235117918519391</v>
      </c>
      <c r="W321">
        <f t="shared" si="139"/>
        <v>95.493041333079134</v>
      </c>
      <c r="X321" s="37">
        <f t="shared" si="140"/>
        <v>0.46569783477880605</v>
      </c>
      <c r="Y321" s="37">
        <f t="shared" si="141"/>
        <v>0.20043938663136401</v>
      </c>
      <c r="Z321" s="37">
        <f t="shared" si="142"/>
        <v>0.73095628292624804</v>
      </c>
      <c r="AA321">
        <f t="shared" si="143"/>
        <v>763.94433066463307</v>
      </c>
      <c r="AB321">
        <f t="shared" si="144"/>
        <v>769.3951179185193</v>
      </c>
      <c r="AC321">
        <f t="shared" si="145"/>
        <v>12.348779479629826</v>
      </c>
      <c r="AD321">
        <f t="shared" si="120"/>
        <v>13.13700024213394</v>
      </c>
      <c r="AE321">
        <f t="shared" si="146"/>
        <v>76.862999757866064</v>
      </c>
      <c r="AF321">
        <f t="shared" si="147"/>
        <v>3.7663780615383841E-3</v>
      </c>
      <c r="AG321">
        <f t="shared" si="148"/>
        <v>76.866766135927605</v>
      </c>
      <c r="AH321">
        <f t="shared" si="121"/>
        <v>242.94507972981506</v>
      </c>
    </row>
    <row r="322" spans="4:34" x14ac:dyDescent="0.35">
      <c r="D322" s="36">
        <f t="shared" si="149"/>
        <v>44517</v>
      </c>
      <c r="E322" s="37">
        <f t="shared" si="122"/>
        <v>0.5</v>
      </c>
      <c r="F322" s="33">
        <f t="shared" si="123"/>
        <v>2459535.9166666665</v>
      </c>
      <c r="G322" s="38">
        <f t="shared" si="124"/>
        <v>0.21877937485739934</v>
      </c>
      <c r="I322">
        <f t="shared" si="125"/>
        <v>236.69239230501262</v>
      </c>
      <c r="J322">
        <f t="shared" si="126"/>
        <v>8233.3788205495202</v>
      </c>
      <c r="K322">
        <f t="shared" si="127"/>
        <v>1.6699431106997755E-2</v>
      </c>
      <c r="L322">
        <f t="shared" si="128"/>
        <v>-1.4109462627494462</v>
      </c>
      <c r="M322">
        <f t="shared" si="129"/>
        <v>235.28144604226318</v>
      </c>
      <c r="N322">
        <f t="shared" si="130"/>
        <v>8231.9678742867709</v>
      </c>
      <c r="O322">
        <f t="shared" si="131"/>
        <v>0.988681402709365</v>
      </c>
      <c r="P322">
        <f t="shared" si="132"/>
        <v>235.27153983210422</v>
      </c>
      <c r="Q322">
        <f t="shared" si="133"/>
        <v>23.436446065086479</v>
      </c>
      <c r="R322">
        <f t="shared" si="134"/>
        <v>23.43765221277225</v>
      </c>
      <c r="S322">
        <f t="shared" si="135"/>
        <v>-127.07111338329099</v>
      </c>
      <c r="T322">
        <f t="shared" si="136"/>
        <v>-19.080484904819532</v>
      </c>
      <c r="U322">
        <f t="shared" si="137"/>
        <v>4.3028340284382419E-2</v>
      </c>
      <c r="V322">
        <f t="shared" si="138"/>
        <v>15.039204564687683</v>
      </c>
      <c r="W322">
        <f t="shared" si="139"/>
        <v>95.558751959356272</v>
      </c>
      <c r="X322" s="37">
        <f t="shared" si="140"/>
        <v>0.46583388571896689</v>
      </c>
      <c r="Y322" s="37">
        <f t="shared" si="141"/>
        <v>0.20039290805408838</v>
      </c>
      <c r="Z322" s="37">
        <f t="shared" si="142"/>
        <v>0.7312748633838454</v>
      </c>
      <c r="AA322">
        <f t="shared" si="143"/>
        <v>764.47001567485017</v>
      </c>
      <c r="AB322">
        <f t="shared" si="144"/>
        <v>769.19920456468765</v>
      </c>
      <c r="AC322">
        <f t="shared" si="145"/>
        <v>12.299801141171912</v>
      </c>
      <c r="AD322">
        <f t="shared" ref="AD322:AD366" si="150">DEGREES(ACOS(SIN(RADIANS($B$2))*SIN(RADIANS(T322))+COS(RADIANS($B$2))*COS(RADIANS(T322))*COS(RADIANS(AC322))))</f>
        <v>13.194822197598551</v>
      </c>
      <c r="AE322">
        <f t="shared" si="146"/>
        <v>76.805177802401445</v>
      </c>
      <c r="AF322">
        <f t="shared" si="147"/>
        <v>3.7835529754345044E-3</v>
      </c>
      <c r="AG322">
        <f t="shared" si="148"/>
        <v>76.80896135537688</v>
      </c>
      <c r="AH322">
        <f t="shared" ref="AH322:AH366" si="151">IF(AC322&gt;0,MOD(DEGREES(ACOS(((SIN(RADIANS($B$2))*COS(RADIANS(AD322)))-SIN(RADIANS(T322)))/(COS(RADIANS($B$2))*SIN(RADIANS(AD322)))))+180,360),MOD(540-DEGREES(ACOS(((SIN(RADIANS($B$2))*COS(RADIANS(AD322)))-SIN(RADIANS(T322)))/(COS(RADIANS($B$2))*SIN(RADIANS(AD322))))),360))</f>
        <v>241.88216999998301</v>
      </c>
    </row>
    <row r="323" spans="4:34" x14ac:dyDescent="0.35">
      <c r="D323" s="36">
        <f t="shared" si="149"/>
        <v>44518</v>
      </c>
      <c r="E323" s="37">
        <f t="shared" ref="E323:E367" si="152">$B$5</f>
        <v>0.5</v>
      </c>
      <c r="F323" s="33">
        <f t="shared" ref="F323:F367" si="153">D323+2415018.5+E323-$B$4/24</f>
        <v>2459536.9166666665</v>
      </c>
      <c r="G323" s="38">
        <f t="shared" ref="G323:G366" si="154">(F323-2451545)/36525</f>
        <v>0.21880675336527067</v>
      </c>
      <c r="I323">
        <f t="shared" ref="I323:I366" si="155">MOD(280.46646+G323*(36000.76983 + G323*0.0003032),360)</f>
        <v>237.67803966881002</v>
      </c>
      <c r="J323">
        <f t="shared" ref="J323:J366" si="156">357.52911+G323*(35999.05029 - 0.0001537*G323)</f>
        <v>8234.3644208294045</v>
      </c>
      <c r="K323">
        <f t="shared" ref="K323:K367" si="157">0.016708634-G323*(0.000042037+0.0000001267*G323)</f>
        <v>1.6699429954569498E-2</v>
      </c>
      <c r="L323">
        <f t="shared" ref="L323:L366" si="158">SIN(RADIANS(J323))*(1.914602-G323*(0.004817+0.000014*G323))+SIN(RADIANS(2*J323))*(0.019993-0.000101*G323)+SIN(RADIANS(3*J323))*0.000289</f>
        <v>-1.3881718410156052</v>
      </c>
      <c r="M323">
        <f t="shared" ref="M323:M366" si="159">I323+L323</f>
        <v>236.28986782779441</v>
      </c>
      <c r="N323">
        <f t="shared" ref="N323:N366" si="160">J323+L323</f>
        <v>8232.9762489883888</v>
      </c>
      <c r="O323">
        <f t="shared" ref="O323:O366" si="161">(1.000001018*(1-K323*K323))/(1+K323*COS(RADIANS(N323)))</f>
        <v>0.98846948908016885</v>
      </c>
      <c r="P323">
        <f t="shared" ref="P323:P366" si="162">M323-0.00569-0.00478*SIN(RADIANS(125.04-1934.136*G323))</f>
        <v>236.2799637008695</v>
      </c>
      <c r="Q323">
        <f t="shared" ref="Q323:Q366" si="163">23+(26+((21.448-G323*(46.815+G323*(0.00059-G323*0.001813))))/60)/60</f>
        <v>23.436445709051817</v>
      </c>
      <c r="R323">
        <f t="shared" ref="R323:R366" si="164">Q323+0.00256*COS(RADIANS(125.04-1934.136*G323))</f>
        <v>23.437653943154988</v>
      </c>
      <c r="S323">
        <f t="shared" ref="S323:S367" si="165">DEGREES(ATAN2(COS(RADIANS(P323)),COS(RADIANS(R323))*SIN(RADIANS(P323))))</f>
        <v>-126.03368355172879</v>
      </c>
      <c r="T323">
        <f t="shared" ref="T323:T366" si="166">DEGREES(ASIN(SIN(RADIANS(R323))*SIN(RADIANS(P323))))</f>
        <v>-19.319363540794775</v>
      </c>
      <c r="U323">
        <f t="shared" ref="U323:U366" si="167">TAN(RADIANS(R323/2))*TAN(RADIANS(R323/2))</f>
        <v>4.3028346818590586E-2</v>
      </c>
      <c r="V323">
        <f t="shared" ref="V323:V366" si="168">4*DEGREES(U323*SIN(2*RADIANS(I323))-2*K323*SIN(RADIANS(J323))+4*K323*U323*SIN(RADIANS(J323))*COS(2*RADIANS(I323))-0.5*U323*U323*SIN(4*RADIANS(I323))-1.25*K323*K323*SIN(2*RADIANS(J323)))</f>
        <v>14.829332942694757</v>
      </c>
      <c r="W323">
        <f t="shared" ref="W323:W367" si="169">DEGREES(ACOS(COS(RADIANS(90.833))/(COS(RADIANS($B$2))*COS(RADIANS(T323)))-TAN(RADIANS($B$2))*TAN(RADIANS(T323))))</f>
        <v>95.623147342772924</v>
      </c>
      <c r="X323" s="37">
        <f t="shared" ref="X323:X367" si="170">(720-4*$B$3-V323+$B$4*60)/1440</f>
        <v>0.46597962990090641</v>
      </c>
      <c r="Y323" s="37">
        <f t="shared" ref="Y323:Y367" si="171">(X323*1440-W323*4)/1440</f>
        <v>0.20035977617098161</v>
      </c>
      <c r="Z323" s="37">
        <f t="shared" ref="Z323:Z367" si="172">(X323*1440+W323*4)/1440</f>
        <v>0.73159948363083127</v>
      </c>
      <c r="AA323">
        <f t="shared" ref="AA323:AA366" si="173">8*W323</f>
        <v>764.98517874218339</v>
      </c>
      <c r="AB323">
        <f t="shared" ref="AB323:AB367" si="174">MOD(E323*1440+V323+4*$B$3-60*$B$4,1440)</f>
        <v>768.98933294269477</v>
      </c>
      <c r="AC323">
        <f t="shared" ref="AC323:AC366" si="175">IF(AB323/4&lt;0,AB323/4+180,AB323/4-180)</f>
        <v>12.247333235673693</v>
      </c>
      <c r="AD323">
        <f t="shared" si="150"/>
        <v>13.251685459450664</v>
      </c>
      <c r="AE323">
        <f t="shared" ref="AE323:AE366" si="176">90-AD323</f>
        <v>76.74831454054933</v>
      </c>
      <c r="AF323">
        <f t="shared" ref="AF323:AF366" si="177">IF(AE323&gt;85,0,IF(AE323&gt;5,58.1/TAN(RADIANS(AE323))-0.07/POWER(TAN(RADIANS(AE323)),3)+0.000086/POWER(TAN(RADIANS(AE323)),5),IF(AE323&gt;-0.575,1735+AE323*(-518.2+AE323*(103.4+AE323*(-12.79+AE323*0.711))),-20.772/TAN(RADIANS(AE323)))))/3600</f>
        <v>3.8004510253708866E-3</v>
      </c>
      <c r="AG323">
        <f t="shared" ref="AG323:AG366" si="178">AE323+AF323</f>
        <v>76.7521149915747</v>
      </c>
      <c r="AH323">
        <f t="shared" si="151"/>
        <v>240.84500375710971</v>
      </c>
    </row>
    <row r="324" spans="4:34" x14ac:dyDescent="0.35">
      <c r="D324" s="36">
        <f t="shared" ref="D324:D367" si="179">D323+1</f>
        <v>44519</v>
      </c>
      <c r="E324" s="37">
        <f t="shared" si="152"/>
        <v>0.5</v>
      </c>
      <c r="F324" s="33">
        <f t="shared" si="153"/>
        <v>2459537.9166666665</v>
      </c>
      <c r="G324" s="38">
        <f t="shared" si="154"/>
        <v>0.21883413187314199</v>
      </c>
      <c r="I324">
        <f t="shared" si="155"/>
        <v>238.66368703260559</v>
      </c>
      <c r="J324">
        <f t="shared" si="156"/>
        <v>8235.3500211092851</v>
      </c>
      <c r="K324">
        <f t="shared" si="157"/>
        <v>1.6699428802141047E-2</v>
      </c>
      <c r="L324">
        <f t="shared" si="158"/>
        <v>-1.3649684723811024</v>
      </c>
      <c r="M324">
        <f t="shared" si="159"/>
        <v>237.2987185602245</v>
      </c>
      <c r="N324">
        <f t="shared" si="160"/>
        <v>8233.9850526369046</v>
      </c>
      <c r="O324">
        <f t="shared" si="161"/>
        <v>0.98826102304724928</v>
      </c>
      <c r="P324">
        <f t="shared" si="162"/>
        <v>237.28881652013325</v>
      </c>
      <c r="Q324">
        <f t="shared" si="163"/>
        <v>23.436445353017152</v>
      </c>
      <c r="R324">
        <f t="shared" si="164"/>
        <v>23.437655672505674</v>
      </c>
      <c r="S324">
        <f t="shared" si="165"/>
        <v>-124.99281102014618</v>
      </c>
      <c r="T324">
        <f t="shared" si="166"/>
        <v>-19.55245862389501</v>
      </c>
      <c r="U324">
        <f t="shared" si="167"/>
        <v>4.3028353348902079E-2</v>
      </c>
      <c r="V324">
        <f t="shared" si="168"/>
        <v>14.605631707058551</v>
      </c>
      <c r="W324">
        <f t="shared" si="169"/>
        <v>95.686187524836598</v>
      </c>
      <c r="X324" s="37">
        <f t="shared" si="170"/>
        <v>0.46613497798120934</v>
      </c>
      <c r="Y324" s="37">
        <f t="shared" si="171"/>
        <v>0.20034001263444101</v>
      </c>
      <c r="Z324" s="37">
        <f t="shared" si="172"/>
        <v>0.73192994332797767</v>
      </c>
      <c r="AA324">
        <f t="shared" si="173"/>
        <v>765.48950019869278</v>
      </c>
      <c r="AB324">
        <f t="shared" si="174"/>
        <v>768.76563170705856</v>
      </c>
      <c r="AC324">
        <f t="shared" si="175"/>
        <v>12.19140792676464</v>
      </c>
      <c r="AD324">
        <f t="shared" si="150"/>
        <v>13.307327400294959</v>
      </c>
      <c r="AE324">
        <f t="shared" si="176"/>
        <v>76.692672599705048</v>
      </c>
      <c r="AF324">
        <f t="shared" si="177"/>
        <v>3.8169937540369044E-3</v>
      </c>
      <c r="AG324">
        <f t="shared" si="178"/>
        <v>76.696489593459091</v>
      </c>
      <c r="AH324">
        <f t="shared" si="151"/>
        <v>239.83315886118015</v>
      </c>
    </row>
    <row r="325" spans="4:34" x14ac:dyDescent="0.35">
      <c r="D325" s="36">
        <f t="shared" si="179"/>
        <v>44520</v>
      </c>
      <c r="E325" s="37">
        <f t="shared" si="152"/>
        <v>0.5</v>
      </c>
      <c r="F325" s="33">
        <f t="shared" si="153"/>
        <v>2459538.9166666665</v>
      </c>
      <c r="G325" s="38">
        <f t="shared" si="154"/>
        <v>0.21886151038101331</v>
      </c>
      <c r="I325">
        <f t="shared" si="155"/>
        <v>239.6493343964039</v>
      </c>
      <c r="J325">
        <f t="shared" si="156"/>
        <v>8236.3356213891693</v>
      </c>
      <c r="K325">
        <f t="shared" si="157"/>
        <v>1.6699427649712408E-2</v>
      </c>
      <c r="L325">
        <f t="shared" si="158"/>
        <v>-1.3413429946168669</v>
      </c>
      <c r="M325">
        <f t="shared" si="159"/>
        <v>238.30799140178704</v>
      </c>
      <c r="N325">
        <f t="shared" si="160"/>
        <v>8234.9942783945517</v>
      </c>
      <c r="O325">
        <f t="shared" si="161"/>
        <v>0.9880560707020114</v>
      </c>
      <c r="P325">
        <f t="shared" si="162"/>
        <v>238.2980914521273</v>
      </c>
      <c r="Q325">
        <f t="shared" si="163"/>
        <v>23.436444996982491</v>
      </c>
      <c r="R325">
        <f t="shared" si="164"/>
        <v>23.437657400822534</v>
      </c>
      <c r="S325">
        <f t="shared" si="165"/>
        <v>-123.9485278157494</v>
      </c>
      <c r="T325">
        <f t="shared" si="166"/>
        <v>-19.779667111444546</v>
      </c>
      <c r="U325">
        <f t="shared" si="167"/>
        <v>4.3028359875310215E-2</v>
      </c>
      <c r="V325">
        <f t="shared" si="168"/>
        <v>14.368248447605666</v>
      </c>
      <c r="W325">
        <f t="shared" si="169"/>
        <v>95.7478324731931</v>
      </c>
      <c r="X325" s="37">
        <f t="shared" si="170"/>
        <v>0.46629982746694054</v>
      </c>
      <c r="Y325" s="37">
        <f t="shared" si="171"/>
        <v>0.20033362615251527</v>
      </c>
      <c r="Z325" s="37">
        <f t="shared" si="172"/>
        <v>0.73226602878136582</v>
      </c>
      <c r="AA325">
        <f t="shared" si="173"/>
        <v>765.9826597855448</v>
      </c>
      <c r="AB325">
        <f t="shared" si="174"/>
        <v>768.52824844760562</v>
      </c>
      <c r="AC325">
        <f t="shared" si="175"/>
        <v>12.132062111901405</v>
      </c>
      <c r="AD325">
        <f t="shared" si="150"/>
        <v>13.361495210607723</v>
      </c>
      <c r="AE325">
        <f t="shared" si="176"/>
        <v>76.638504789392272</v>
      </c>
      <c r="AF325">
        <f t="shared" si="177"/>
        <v>3.8331054874480809E-3</v>
      </c>
      <c r="AG325">
        <f t="shared" si="178"/>
        <v>76.642337894879716</v>
      </c>
      <c r="AH325">
        <f t="shared" si="151"/>
        <v>238.84619804811388</v>
      </c>
    </row>
    <row r="326" spans="4:34" x14ac:dyDescent="0.35">
      <c r="D326" s="36">
        <f t="shared" si="179"/>
        <v>44521</v>
      </c>
      <c r="E326" s="37">
        <f t="shared" si="152"/>
        <v>0.5</v>
      </c>
      <c r="F326" s="33">
        <f t="shared" si="153"/>
        <v>2459539.9166666665</v>
      </c>
      <c r="G326" s="38">
        <f t="shared" si="154"/>
        <v>0.21888888888888464</v>
      </c>
      <c r="I326">
        <f t="shared" si="155"/>
        <v>240.63498176020221</v>
      </c>
      <c r="J326">
        <f t="shared" si="156"/>
        <v>8237.3212216690536</v>
      </c>
      <c r="K326">
        <f t="shared" si="157"/>
        <v>1.6699426497283579E-2</v>
      </c>
      <c r="L326">
        <f t="shared" si="158"/>
        <v>-1.3173023926844363</v>
      </c>
      <c r="M326">
        <f t="shared" si="159"/>
        <v>239.31767936751777</v>
      </c>
      <c r="N326">
        <f t="shared" si="160"/>
        <v>8236.0039192763688</v>
      </c>
      <c r="O326">
        <f t="shared" si="161"/>
        <v>0.98785469710253271</v>
      </c>
      <c r="P326">
        <f t="shared" si="162"/>
        <v>239.30778151188557</v>
      </c>
      <c r="Q326">
        <f t="shared" si="163"/>
        <v>23.43644464094783</v>
      </c>
      <c r="R326">
        <f t="shared" si="164"/>
        <v>23.437659128103789</v>
      </c>
      <c r="S326">
        <f t="shared" si="165"/>
        <v>-122.90087064003016</v>
      </c>
      <c r="T326">
        <f t="shared" si="166"/>
        <v>-20.000887360413017</v>
      </c>
      <c r="U326">
        <f t="shared" si="167"/>
        <v>4.3028366397808285E-2</v>
      </c>
      <c r="V326">
        <f t="shared" si="168"/>
        <v>14.117349708003763</v>
      </c>
      <c r="W326">
        <f t="shared" si="169"/>
        <v>95.808042146754133</v>
      </c>
      <c r="X326" s="37">
        <f t="shared" si="170"/>
        <v>0.46647406270277519</v>
      </c>
      <c r="Y326" s="37">
        <f t="shared" si="171"/>
        <v>0.20034061229512481</v>
      </c>
      <c r="Z326" s="37">
        <f t="shared" si="172"/>
        <v>0.73260751311042549</v>
      </c>
      <c r="AA326">
        <f t="shared" si="173"/>
        <v>766.46433717403306</v>
      </c>
      <c r="AB326">
        <f t="shared" si="174"/>
        <v>768.27734970800373</v>
      </c>
      <c r="AC326">
        <f t="shared" si="175"/>
        <v>12.069337427000931</v>
      </c>
      <c r="AD326">
        <f t="shared" si="150"/>
        <v>13.413945813575666</v>
      </c>
      <c r="AE326">
        <f t="shared" si="176"/>
        <v>76.586054186424334</v>
      </c>
      <c r="AF326">
        <f t="shared" si="177"/>
        <v>3.8487133232104967E-3</v>
      </c>
      <c r="AG326">
        <f t="shared" si="178"/>
        <v>76.589902899747543</v>
      </c>
      <c r="AH326">
        <f t="shared" si="151"/>
        <v>237.88367383684408</v>
      </c>
    </row>
    <row r="327" spans="4:34" x14ac:dyDescent="0.35">
      <c r="D327" s="36">
        <f t="shared" si="179"/>
        <v>44522</v>
      </c>
      <c r="E327" s="37">
        <f t="shared" si="152"/>
        <v>0.5</v>
      </c>
      <c r="F327" s="33">
        <f t="shared" si="153"/>
        <v>2459540.9166666665</v>
      </c>
      <c r="G327" s="38">
        <f t="shared" si="154"/>
        <v>0.21891626739675596</v>
      </c>
      <c r="I327">
        <f t="shared" si="155"/>
        <v>241.62062912400052</v>
      </c>
      <c r="J327">
        <f t="shared" si="156"/>
        <v>8238.3068219489342</v>
      </c>
      <c r="K327">
        <f t="shared" si="157"/>
        <v>1.6699425344854562E-2</v>
      </c>
      <c r="L327">
        <f t="shared" si="158"/>
        <v>-1.292853796711068</v>
      </c>
      <c r="M327">
        <f t="shared" si="159"/>
        <v>240.32777532728946</v>
      </c>
      <c r="N327">
        <f t="shared" si="160"/>
        <v>8237.0139681522232</v>
      </c>
      <c r="O327">
        <f t="shared" si="161"/>
        <v>0.98765696624885202</v>
      </c>
      <c r="P327">
        <f t="shared" si="162"/>
        <v>240.31787956927903</v>
      </c>
      <c r="Q327">
        <f t="shared" si="163"/>
        <v>23.436444284913168</v>
      </c>
      <c r="R327">
        <f t="shared" si="164"/>
        <v>23.437660854347655</v>
      </c>
      <c r="S327">
        <f t="shared" si="165"/>
        <v>-121.84988090457738</v>
      </c>
      <c r="T327">
        <f t="shared" si="166"/>
        <v>-20.216019237202111</v>
      </c>
      <c r="U327">
        <f t="shared" si="167"/>
        <v>4.3028372916389522E-2</v>
      </c>
      <c r="V327">
        <f t="shared" si="168"/>
        <v>13.853120965206038</v>
      </c>
      <c r="W327">
        <f t="shared" si="169"/>
        <v>95.866776563852937</v>
      </c>
      <c r="X327" s="37">
        <f t="shared" si="170"/>
        <v>0.46665755488527361</v>
      </c>
      <c r="Y327" s="37">
        <f t="shared" si="171"/>
        <v>0.20036095331901546</v>
      </c>
      <c r="Z327" s="37">
        <f t="shared" si="172"/>
        <v>0.73295415645153184</v>
      </c>
      <c r="AA327">
        <f t="shared" si="173"/>
        <v>766.9342125108235</v>
      </c>
      <c r="AB327">
        <f t="shared" si="174"/>
        <v>768.01312096520599</v>
      </c>
      <c r="AC327">
        <f t="shared" si="175"/>
        <v>12.003280241301496</v>
      </c>
      <c r="AD327">
        <f t="shared" si="150"/>
        <v>13.464445745562712</v>
      </c>
      <c r="AE327">
        <f t="shared" si="176"/>
        <v>76.535554254437287</v>
      </c>
      <c r="AF327">
        <f t="shared" si="177"/>
        <v>3.8637471097914774E-3</v>
      </c>
      <c r="AG327">
        <f t="shared" si="178"/>
        <v>76.539418001547077</v>
      </c>
      <c r="AH327">
        <f t="shared" si="151"/>
        <v>236.94513293686884</v>
      </c>
    </row>
    <row r="328" spans="4:34" x14ac:dyDescent="0.35">
      <c r="D328" s="36">
        <f t="shared" si="179"/>
        <v>44523</v>
      </c>
      <c r="E328" s="37">
        <f t="shared" si="152"/>
        <v>0.5</v>
      </c>
      <c r="F328" s="33">
        <f t="shared" si="153"/>
        <v>2459541.9166666665</v>
      </c>
      <c r="G328" s="38">
        <f t="shared" si="154"/>
        <v>0.21894364590462728</v>
      </c>
      <c r="I328">
        <f t="shared" si="155"/>
        <v>242.60627648779973</v>
      </c>
      <c r="J328">
        <f t="shared" si="156"/>
        <v>8239.2924222288166</v>
      </c>
      <c r="K328">
        <f t="shared" si="157"/>
        <v>1.6699424192425354E-2</v>
      </c>
      <c r="L328">
        <f t="shared" si="158"/>
        <v>-1.2680044798934509</v>
      </c>
      <c r="M328">
        <f t="shared" si="159"/>
        <v>241.33827200790628</v>
      </c>
      <c r="N328">
        <f t="shared" si="160"/>
        <v>8238.024417748924</v>
      </c>
      <c r="O328">
        <f t="shared" si="161"/>
        <v>0.9874629410585597</v>
      </c>
      <c r="P328">
        <f t="shared" si="162"/>
        <v>241.32837835111013</v>
      </c>
      <c r="Q328">
        <f t="shared" si="163"/>
        <v>23.436443928878507</v>
      </c>
      <c r="R328">
        <f t="shared" si="164"/>
        <v>23.437662579552352</v>
      </c>
      <c r="S328">
        <f t="shared" si="165"/>
        <v>-120.79560475758385</v>
      </c>
      <c r="T328">
        <f t="shared" si="166"/>
        <v>-20.424964229257085</v>
      </c>
      <c r="U328">
        <f t="shared" si="167"/>
        <v>4.3028379431047224E-2</v>
      </c>
      <c r="V328">
        <f t="shared" si="168"/>
        <v>13.57576656914544</v>
      </c>
      <c r="W328">
        <f t="shared" si="169"/>
        <v>95.923995873282351</v>
      </c>
      <c r="X328" s="37">
        <f t="shared" si="170"/>
        <v>0.4668501621047601</v>
      </c>
      <c r="Y328" s="37">
        <f t="shared" si="171"/>
        <v>0.20039461801230915</v>
      </c>
      <c r="Z328" s="37">
        <f t="shared" si="172"/>
        <v>0.73330570619721114</v>
      </c>
      <c r="AA328">
        <f t="shared" si="173"/>
        <v>767.39196698625881</v>
      </c>
      <c r="AB328">
        <f t="shared" si="174"/>
        <v>767.73576656914543</v>
      </c>
      <c r="AC328">
        <f t="shared" si="175"/>
        <v>11.933941642286356</v>
      </c>
      <c r="AD328">
        <f t="shared" si="150"/>
        <v>13.512771008827325</v>
      </c>
      <c r="AE328">
        <f t="shared" si="176"/>
        <v>76.487228991172671</v>
      </c>
      <c r="AF328">
        <f t="shared" si="177"/>
        <v>3.878139418560802E-3</v>
      </c>
      <c r="AG328">
        <f t="shared" si="178"/>
        <v>76.491107130591232</v>
      </c>
      <c r="AH328">
        <f t="shared" si="151"/>
        <v>236.03012018524433</v>
      </c>
    </row>
    <row r="329" spans="4:34" x14ac:dyDescent="0.35">
      <c r="D329" s="36">
        <f t="shared" si="179"/>
        <v>44524</v>
      </c>
      <c r="E329" s="37">
        <f t="shared" si="152"/>
        <v>0.5</v>
      </c>
      <c r="F329" s="33">
        <f t="shared" si="153"/>
        <v>2459542.9166666665</v>
      </c>
      <c r="G329" s="38">
        <f t="shared" si="154"/>
        <v>0.2189710244124986</v>
      </c>
      <c r="I329">
        <f t="shared" si="155"/>
        <v>243.59192385159986</v>
      </c>
      <c r="J329">
        <f t="shared" si="156"/>
        <v>8240.2780225087008</v>
      </c>
      <c r="K329">
        <f t="shared" si="157"/>
        <v>1.6699423039995952E-2</v>
      </c>
      <c r="L329">
        <f t="shared" si="158"/>
        <v>-1.2427618563310399</v>
      </c>
      <c r="M329">
        <f t="shared" si="159"/>
        <v>242.34916199526882</v>
      </c>
      <c r="N329">
        <f t="shared" si="160"/>
        <v>8239.0352606523702</v>
      </c>
      <c r="O329">
        <f t="shared" si="161"/>
        <v>0.98727268334270457</v>
      </c>
      <c r="P329">
        <f t="shared" si="162"/>
        <v>242.33927044327757</v>
      </c>
      <c r="Q329">
        <f t="shared" si="163"/>
        <v>23.436443572843846</v>
      </c>
      <c r="R329">
        <f t="shared" si="164"/>
        <v>23.437664303716108</v>
      </c>
      <c r="S329">
        <f t="shared" si="165"/>
        <v>-119.73809310051591</v>
      </c>
      <c r="T329">
        <f t="shared" si="166"/>
        <v>-20.627625558256206</v>
      </c>
      <c r="U329">
        <f t="shared" si="167"/>
        <v>4.3028385941774688E-2</v>
      </c>
      <c r="V329">
        <f t="shared" si="168"/>
        <v>13.285509642133714</v>
      </c>
      <c r="W329">
        <f t="shared" si="169"/>
        <v>95.979660428046842</v>
      </c>
      <c r="X329" s="37">
        <f t="shared" si="170"/>
        <v>0.46705172941518497</v>
      </c>
      <c r="Y329" s="37">
        <f t="shared" si="171"/>
        <v>0.2004415615594993</v>
      </c>
      <c r="Z329" s="37">
        <f t="shared" si="172"/>
        <v>0.73366189727087061</v>
      </c>
      <c r="AA329">
        <f t="shared" si="173"/>
        <v>767.83728342437473</v>
      </c>
      <c r="AB329">
        <f t="shared" si="174"/>
        <v>767.44550964213363</v>
      </c>
      <c r="AC329">
        <f t="shared" si="175"/>
        <v>11.861377410533407</v>
      </c>
      <c r="AD329">
        <f t="shared" si="150"/>
        <v>13.558706902435084</v>
      </c>
      <c r="AE329">
        <f t="shared" si="176"/>
        <v>76.441293097564909</v>
      </c>
      <c r="AF329">
        <f t="shared" si="177"/>
        <v>3.8918255101756069E-3</v>
      </c>
      <c r="AG329">
        <f t="shared" si="178"/>
        <v>76.44518492307509</v>
      </c>
      <c r="AH329">
        <f t="shared" si="151"/>
        <v>235.13818204490548</v>
      </c>
    </row>
    <row r="330" spans="4:34" x14ac:dyDescent="0.35">
      <c r="D330" s="36">
        <f t="shared" si="179"/>
        <v>44525</v>
      </c>
      <c r="E330" s="37">
        <f t="shared" si="152"/>
        <v>0.5</v>
      </c>
      <c r="F330" s="33">
        <f t="shared" si="153"/>
        <v>2459543.9166666665</v>
      </c>
      <c r="G330" s="38">
        <f t="shared" si="154"/>
        <v>0.21899840292036993</v>
      </c>
      <c r="I330">
        <f t="shared" si="155"/>
        <v>244.57757121539998</v>
      </c>
      <c r="J330">
        <f t="shared" si="156"/>
        <v>8241.2636227885814</v>
      </c>
      <c r="K330">
        <f t="shared" si="157"/>
        <v>1.6699421887566367E-2</v>
      </c>
      <c r="L330">
        <f t="shared" si="158"/>
        <v>-1.2171334787887578</v>
      </c>
      <c r="M330">
        <f t="shared" si="159"/>
        <v>243.36043773661123</v>
      </c>
      <c r="N330">
        <f t="shared" si="160"/>
        <v>8240.0464893097924</v>
      </c>
      <c r="O330">
        <f t="shared" si="161"/>
        <v>0.98708625378202464</v>
      </c>
      <c r="P330">
        <f t="shared" si="162"/>
        <v>243.35054829301379</v>
      </c>
      <c r="Q330">
        <f t="shared" si="163"/>
        <v>23.436443216809185</v>
      </c>
      <c r="R330">
        <f t="shared" si="164"/>
        <v>23.437666026837142</v>
      </c>
      <c r="S330">
        <f t="shared" si="165"/>
        <v>-118.67740159444345</v>
      </c>
      <c r="T330">
        <f t="shared" si="166"/>
        <v>-20.823908294611456</v>
      </c>
      <c r="U330">
        <f t="shared" si="167"/>
        <v>4.3028392448565198E-2</v>
      </c>
      <c r="V330">
        <f t="shared" si="168"/>
        <v>12.982591937543095</v>
      </c>
      <c r="W330">
        <f t="shared" si="169"/>
        <v>96.033730861636045</v>
      </c>
      <c r="X330" s="37">
        <f t="shared" si="170"/>
        <v>0.46726208893226173</v>
      </c>
      <c r="Y330" s="37">
        <f t="shared" si="171"/>
        <v>0.20050172542771716</v>
      </c>
      <c r="Z330" s="37">
        <f t="shared" si="172"/>
        <v>0.73402245243680631</v>
      </c>
      <c r="AA330">
        <f t="shared" si="173"/>
        <v>768.26984689308836</v>
      </c>
      <c r="AB330">
        <f t="shared" si="174"/>
        <v>767.1425919375431</v>
      </c>
      <c r="AC330">
        <f t="shared" si="175"/>
        <v>11.785647984385776</v>
      </c>
      <c r="AD330">
        <f t="shared" si="150"/>
        <v>13.60204783665049</v>
      </c>
      <c r="AE330">
        <f t="shared" si="176"/>
        <v>76.397952163349515</v>
      </c>
      <c r="AF330">
        <f t="shared" si="177"/>
        <v>3.9047432966958268E-3</v>
      </c>
      <c r="AG330">
        <f t="shared" si="178"/>
        <v>76.401856906646216</v>
      </c>
      <c r="AH330">
        <f t="shared" si="151"/>
        <v>234.26886969798133</v>
      </c>
    </row>
    <row r="331" spans="4:34" x14ac:dyDescent="0.35">
      <c r="D331" s="36">
        <f t="shared" si="179"/>
        <v>44526</v>
      </c>
      <c r="E331" s="37">
        <f t="shared" si="152"/>
        <v>0.5</v>
      </c>
      <c r="F331" s="33">
        <f t="shared" si="153"/>
        <v>2459544.9166666665</v>
      </c>
      <c r="G331" s="38">
        <f t="shared" si="154"/>
        <v>0.21902578142824125</v>
      </c>
      <c r="I331">
        <f t="shared" si="155"/>
        <v>245.56321857920011</v>
      </c>
      <c r="J331">
        <f t="shared" si="156"/>
        <v>8242.2492230684638</v>
      </c>
      <c r="K331">
        <f t="shared" si="157"/>
        <v>1.6699420735136587E-2</v>
      </c>
      <c r="L331">
        <f t="shared" si="158"/>
        <v>-1.1911270363896183</v>
      </c>
      <c r="M331">
        <f t="shared" si="159"/>
        <v>244.37209154281049</v>
      </c>
      <c r="N331">
        <f t="shared" si="160"/>
        <v>8241.0580960320749</v>
      </c>
      <c r="O331">
        <f t="shared" si="161"/>
        <v>0.98690371190352288</v>
      </c>
      <c r="P331">
        <f t="shared" si="162"/>
        <v>244.36220421119393</v>
      </c>
      <c r="Q331">
        <f t="shared" si="163"/>
        <v>23.436442860774523</v>
      </c>
      <c r="R331">
        <f t="shared" si="164"/>
        <v>23.437667748913679</v>
      </c>
      <c r="S331">
        <f t="shared" si="165"/>
        <v>-117.61359065555897</v>
      </c>
      <c r="T331">
        <f t="shared" si="166"/>
        <v>-21.013719472995511</v>
      </c>
      <c r="U331">
        <f t="shared" si="167"/>
        <v>4.3028398951412063E-2</v>
      </c>
      <c r="V331">
        <f t="shared" si="168"/>
        <v>12.667273657482134</v>
      </c>
      <c r="W331">
        <f t="shared" si="169"/>
        <v>96.08616816660107</v>
      </c>
      <c r="X331" s="37">
        <f t="shared" si="170"/>
        <v>0.46748105996008188</v>
      </c>
      <c r="Y331" s="37">
        <f t="shared" si="171"/>
        <v>0.20057503727507889</v>
      </c>
      <c r="Z331" s="37">
        <f t="shared" si="172"/>
        <v>0.7343870826450849</v>
      </c>
      <c r="AA331">
        <f t="shared" si="173"/>
        <v>768.68934533280856</v>
      </c>
      <c r="AB331">
        <f t="shared" si="174"/>
        <v>766.82727365748212</v>
      </c>
      <c r="AC331">
        <f t="shared" si="175"/>
        <v>11.706818414370531</v>
      </c>
      <c r="AD331">
        <f t="shared" si="150"/>
        <v>13.642597135464893</v>
      </c>
      <c r="AE331">
        <f t="shared" si="176"/>
        <v>76.357402864535104</v>
      </c>
      <c r="AF331">
        <f t="shared" si="177"/>
        <v>3.9168333006406189E-3</v>
      </c>
      <c r="AG331">
        <f t="shared" si="178"/>
        <v>76.361319697835739</v>
      </c>
      <c r="AH331">
        <f t="shared" si="151"/>
        <v>233.42174176858117</v>
      </c>
    </row>
    <row r="332" spans="4:34" x14ac:dyDescent="0.35">
      <c r="D332" s="36">
        <f t="shared" si="179"/>
        <v>44527</v>
      </c>
      <c r="E332" s="37">
        <f t="shared" si="152"/>
        <v>0.5</v>
      </c>
      <c r="F332" s="33">
        <f t="shared" si="153"/>
        <v>2459545.9166666665</v>
      </c>
      <c r="G332" s="38">
        <f t="shared" si="154"/>
        <v>0.21905315993611257</v>
      </c>
      <c r="I332">
        <f t="shared" si="155"/>
        <v>246.54886594300115</v>
      </c>
      <c r="J332">
        <f t="shared" si="156"/>
        <v>8243.2348233483444</v>
      </c>
      <c r="K332">
        <f t="shared" si="157"/>
        <v>1.6699419582706619E-2</v>
      </c>
      <c r="L332">
        <f t="shared" si="158"/>
        <v>-1.1647503522392009</v>
      </c>
      <c r="M332">
        <f t="shared" si="159"/>
        <v>245.38411559076195</v>
      </c>
      <c r="N332">
        <f t="shared" si="160"/>
        <v>8242.0700729961045</v>
      </c>
      <c r="O332">
        <f t="shared" si="161"/>
        <v>0.98672511605740121</v>
      </c>
      <c r="P332">
        <f t="shared" si="162"/>
        <v>245.37423037471154</v>
      </c>
      <c r="Q332">
        <f t="shared" si="163"/>
        <v>23.436442504739862</v>
      </c>
      <c r="R332">
        <f t="shared" si="164"/>
        <v>23.437669469943941</v>
      </c>
      <c r="S332">
        <f t="shared" si="165"/>
        <v>-116.54672543944841</v>
      </c>
      <c r="T332">
        <f t="shared" si="166"/>
        <v>-21.196968208592619</v>
      </c>
      <c r="U332">
        <f t="shared" si="167"/>
        <v>4.3028405450308532E-2</v>
      </c>
      <c r="V332">
        <f t="shared" si="168"/>
        <v>12.33983322931662</v>
      </c>
      <c r="W332">
        <f t="shared" si="169"/>
        <v>96.136933775190755</v>
      </c>
      <c r="X332" s="37">
        <f t="shared" si="170"/>
        <v>0.46770844914630794</v>
      </c>
      <c r="Y332" s="37">
        <f t="shared" si="171"/>
        <v>0.20066141088188919</v>
      </c>
      <c r="Z332" s="37">
        <f t="shared" si="172"/>
        <v>0.7347554874107266</v>
      </c>
      <c r="AA332">
        <f t="shared" si="173"/>
        <v>769.09547020152604</v>
      </c>
      <c r="AB332">
        <f t="shared" si="174"/>
        <v>766.49983322931655</v>
      </c>
      <c r="AC332">
        <f t="shared" si="175"/>
        <v>11.624958307329138</v>
      </c>
      <c r="AD332">
        <f t="shared" si="150"/>
        <v>13.680166831331967</v>
      </c>
      <c r="AE332">
        <f t="shared" si="176"/>
        <v>76.319833168668026</v>
      </c>
      <c r="AF332">
        <f t="shared" si="177"/>
        <v>3.9280386120317248E-3</v>
      </c>
      <c r="AG332">
        <f t="shared" si="178"/>
        <v>76.323761207280057</v>
      </c>
      <c r="AH332">
        <f t="shared" si="151"/>
        <v>232.59636670957576</v>
      </c>
    </row>
    <row r="333" spans="4:34" x14ac:dyDescent="0.35">
      <c r="D333" s="36">
        <f t="shared" si="179"/>
        <v>44528</v>
      </c>
      <c r="E333" s="37">
        <f t="shared" si="152"/>
        <v>0.5</v>
      </c>
      <c r="F333" s="33">
        <f t="shared" si="153"/>
        <v>2459546.9166666665</v>
      </c>
      <c r="G333" s="38">
        <f t="shared" si="154"/>
        <v>0.2190805384439839</v>
      </c>
      <c r="I333">
        <f t="shared" si="155"/>
        <v>247.53451330680309</v>
      </c>
      <c r="J333">
        <f t="shared" si="156"/>
        <v>8244.220423628225</v>
      </c>
      <c r="K333">
        <f t="shared" si="157"/>
        <v>1.6699418430276461E-2</v>
      </c>
      <c r="L333">
        <f t="shared" si="158"/>
        <v>-1.138011380981087</v>
      </c>
      <c r="M333">
        <f t="shared" si="159"/>
        <v>246.39650192582201</v>
      </c>
      <c r="N333">
        <f t="shared" si="160"/>
        <v>8243.0824122472441</v>
      </c>
      <c r="O333">
        <f t="shared" si="161"/>
        <v>0.98655052339435756</v>
      </c>
      <c r="P333">
        <f t="shared" si="162"/>
        <v>246.3866188289212</v>
      </c>
      <c r="Q333">
        <f t="shared" si="163"/>
        <v>23.436442148705201</v>
      </c>
      <c r="R333">
        <f t="shared" si="164"/>
        <v>23.43767118992616</v>
      </c>
      <c r="S333">
        <f t="shared" si="165"/>
        <v>-115.47687581370738</v>
      </c>
      <c r="T333">
        <f t="shared" si="166"/>
        <v>-21.373565813756706</v>
      </c>
      <c r="U333">
        <f t="shared" si="167"/>
        <v>4.3028411945247966E-2</v>
      </c>
      <c r="V333">
        <f t="shared" si="168"/>
        <v>12.000567041008068</v>
      </c>
      <c r="W333">
        <f t="shared" si="169"/>
        <v>96.185989641780239</v>
      </c>
      <c r="X333" s="37">
        <f t="shared" si="170"/>
        <v>0.46794405066596667</v>
      </c>
      <c r="Y333" s="37">
        <f t="shared" si="171"/>
        <v>0.20076074610546601</v>
      </c>
      <c r="Z333" s="37">
        <f t="shared" si="172"/>
        <v>0.73512735522646733</v>
      </c>
      <c r="AA333">
        <f t="shared" si="173"/>
        <v>769.48791713424191</v>
      </c>
      <c r="AB333">
        <f t="shared" si="174"/>
        <v>766.16056704100799</v>
      </c>
      <c r="AC333">
        <f t="shared" si="175"/>
        <v>11.540141760251998</v>
      </c>
      <c r="AD333">
        <f t="shared" si="150"/>
        <v>13.714577455633052</v>
      </c>
      <c r="AE333">
        <f t="shared" si="176"/>
        <v>76.285422544366952</v>
      </c>
      <c r="AF333">
        <f t="shared" si="177"/>
        <v>3.9383048443158153E-3</v>
      </c>
      <c r="AG333">
        <f t="shared" si="178"/>
        <v>76.289360849211263</v>
      </c>
      <c r="AH333">
        <f t="shared" si="151"/>
        <v>231.79232488732143</v>
      </c>
    </row>
    <row r="334" spans="4:34" x14ac:dyDescent="0.35">
      <c r="D334" s="36">
        <f t="shared" si="179"/>
        <v>44529</v>
      </c>
      <c r="E334" s="37">
        <f t="shared" si="152"/>
        <v>0.5</v>
      </c>
      <c r="F334" s="33">
        <f t="shared" si="153"/>
        <v>2459547.9166666665</v>
      </c>
      <c r="G334" s="38">
        <f t="shared" si="154"/>
        <v>0.21910791695185522</v>
      </c>
      <c r="I334">
        <f t="shared" si="155"/>
        <v>248.52016067060504</v>
      </c>
      <c r="J334">
        <f t="shared" si="156"/>
        <v>8245.2060239081075</v>
      </c>
      <c r="K334">
        <f t="shared" si="157"/>
        <v>1.6699417277846112E-2</v>
      </c>
      <c r="L334">
        <f t="shared" si="158"/>
        <v>-1.1109182062853507</v>
      </c>
      <c r="M334">
        <f t="shared" si="159"/>
        <v>247.40924246431968</v>
      </c>
      <c r="N334">
        <f t="shared" si="160"/>
        <v>8244.0951057018228</v>
      </c>
      <c r="O334">
        <f t="shared" si="161"/>
        <v>0.98637998984327924</v>
      </c>
      <c r="P334">
        <f t="shared" si="162"/>
        <v>247.39936149015011</v>
      </c>
      <c r="Q334">
        <f t="shared" si="163"/>
        <v>23.436441792670543</v>
      </c>
      <c r="R334">
        <f t="shared" si="164"/>
        <v>23.437672908858563</v>
      </c>
      <c r="S334">
        <f t="shared" si="165"/>
        <v>-114.4041163185354</v>
      </c>
      <c r="T334">
        <f t="shared" si="166"/>
        <v>-21.543425914744937</v>
      </c>
      <c r="U334">
        <f t="shared" si="167"/>
        <v>4.3028418436223625E-2</v>
      </c>
      <c r="V334">
        <f t="shared" si="168"/>
        <v>11.649789135390261</v>
      </c>
      <c r="W334">
        <f t="shared" si="169"/>
        <v>96.233298326801204</v>
      </c>
      <c r="X334" s="37">
        <f t="shared" si="170"/>
        <v>0.46818764643375677</v>
      </c>
      <c r="Y334" s="37">
        <f t="shared" si="171"/>
        <v>0.20087292885930899</v>
      </c>
      <c r="Z334" s="37">
        <f t="shared" si="172"/>
        <v>0.73550236400820457</v>
      </c>
      <c r="AA334">
        <f t="shared" si="173"/>
        <v>769.86638661440963</v>
      </c>
      <c r="AB334">
        <f t="shared" si="174"/>
        <v>765.80978913539025</v>
      </c>
      <c r="AC334">
        <f t="shared" si="175"/>
        <v>11.452447283847562</v>
      </c>
      <c r="AD334">
        <f t="shared" si="150"/>
        <v>13.745657827899235</v>
      </c>
      <c r="AE334">
        <f t="shared" si="176"/>
        <v>76.254342172100763</v>
      </c>
      <c r="AF334">
        <f t="shared" si="177"/>
        <v>3.9475800899189759E-3</v>
      </c>
      <c r="AG334">
        <f t="shared" si="178"/>
        <v>76.258289752190677</v>
      </c>
      <c r="AH334">
        <f t="shared" si="151"/>
        <v>231.00921039728459</v>
      </c>
    </row>
    <row r="335" spans="4:34" x14ac:dyDescent="0.35">
      <c r="D335" s="36">
        <f t="shared" si="179"/>
        <v>44530</v>
      </c>
      <c r="E335" s="37">
        <f t="shared" si="152"/>
        <v>0.5</v>
      </c>
      <c r="F335" s="33">
        <f t="shared" si="153"/>
        <v>2459548.9166666665</v>
      </c>
      <c r="G335" s="38">
        <f t="shared" si="154"/>
        <v>0.21913529545972651</v>
      </c>
      <c r="I335">
        <f t="shared" si="155"/>
        <v>249.50580803440516</v>
      </c>
      <c r="J335">
        <f t="shared" si="156"/>
        <v>8246.1916241879881</v>
      </c>
      <c r="K335">
        <f t="shared" si="157"/>
        <v>1.6699416125415572E-2</v>
      </c>
      <c r="L335">
        <f t="shared" si="158"/>
        <v>-1.0834790382705621</v>
      </c>
      <c r="M335">
        <f t="shared" si="159"/>
        <v>248.42232899613461</v>
      </c>
      <c r="N335">
        <f t="shared" si="160"/>
        <v>8245.1081451497175</v>
      </c>
      <c r="O335">
        <f t="shared" si="161"/>
        <v>0.98621357008932486</v>
      </c>
      <c r="P335">
        <f t="shared" si="162"/>
        <v>248.41245014827612</v>
      </c>
      <c r="Q335">
        <f t="shared" si="163"/>
        <v>23.436441436635882</v>
      </c>
      <c r="R335">
        <f t="shared" si="164"/>
        <v>23.437674626739369</v>
      </c>
      <c r="S335">
        <f t="shared" si="165"/>
        <v>-113.32852611499158</v>
      </c>
      <c r="T335">
        <f t="shared" si="166"/>
        <v>-21.706464568181069</v>
      </c>
      <c r="U335">
        <f t="shared" si="167"/>
        <v>4.3028424923228809E-2</v>
      </c>
      <c r="V335">
        <f t="shared" si="168"/>
        <v>11.287830863634525</v>
      </c>
      <c r="W335">
        <f t="shared" si="169"/>
        <v>96.278823081859727</v>
      </c>
      <c r="X335" s="37">
        <f t="shared" si="170"/>
        <v>0.46843900634469826</v>
      </c>
      <c r="Y335" s="37">
        <f t="shared" si="171"/>
        <v>0.20099783111731012</v>
      </c>
      <c r="Z335" s="37">
        <f t="shared" si="172"/>
        <v>0.73588018157208634</v>
      </c>
      <c r="AA335">
        <f t="shared" si="173"/>
        <v>770.23058465487782</v>
      </c>
      <c r="AB335">
        <f t="shared" si="174"/>
        <v>765.44783086363452</v>
      </c>
      <c r="AC335">
        <f t="shared" si="175"/>
        <v>11.36195771590863</v>
      </c>
      <c r="AD335">
        <f t="shared" si="150"/>
        <v>13.773244846357901</v>
      </c>
      <c r="AE335">
        <f t="shared" si="176"/>
        <v>76.226755153642102</v>
      </c>
      <c r="AF335">
        <f t="shared" si="177"/>
        <v>3.9558148760583701E-3</v>
      </c>
      <c r="AG335">
        <f t="shared" si="178"/>
        <v>76.230710968518167</v>
      </c>
      <c r="AH335">
        <f t="shared" si="151"/>
        <v>230.24663264219495</v>
      </c>
    </row>
    <row r="336" spans="4:34" x14ac:dyDescent="0.35">
      <c r="D336" s="36">
        <f t="shared" si="179"/>
        <v>44531</v>
      </c>
      <c r="E336" s="37">
        <f t="shared" si="152"/>
        <v>0.5</v>
      </c>
      <c r="F336" s="33">
        <f t="shared" si="153"/>
        <v>2459549.9166666665</v>
      </c>
      <c r="G336" s="38">
        <f t="shared" si="154"/>
        <v>0.21916267396759784</v>
      </c>
      <c r="I336">
        <f t="shared" si="155"/>
        <v>250.49145539820802</v>
      </c>
      <c r="J336">
        <f t="shared" si="156"/>
        <v>8247.1772244678668</v>
      </c>
      <c r="K336">
        <f t="shared" si="157"/>
        <v>1.6699414972984845E-2</v>
      </c>
      <c r="L336">
        <f t="shared" si="158"/>
        <v>-1.0557022108596126</v>
      </c>
      <c r="M336">
        <f t="shared" si="159"/>
        <v>249.43575318734841</v>
      </c>
      <c r="N336">
        <f t="shared" si="160"/>
        <v>8246.1215222570081</v>
      </c>
      <c r="O336">
        <f t="shared" si="161"/>
        <v>0.98605131755242259</v>
      </c>
      <c r="P336">
        <f t="shared" si="162"/>
        <v>249.42587646937903</v>
      </c>
      <c r="Q336">
        <f t="shared" si="163"/>
        <v>23.436441080601224</v>
      </c>
      <c r="R336">
        <f t="shared" si="164"/>
        <v>23.437676343566814</v>
      </c>
      <c r="S336">
        <f t="shared" si="165"/>
        <v>-112.25018892063333</v>
      </c>
      <c r="T336">
        <f t="shared" si="166"/>
        <v>-21.862600376892157</v>
      </c>
      <c r="U336">
        <f t="shared" si="167"/>
        <v>4.3028431406256867E-2</v>
      </c>
      <c r="V336">
        <f t="shared" si="168"/>
        <v>10.915040498288844</v>
      </c>
      <c r="W336">
        <f t="shared" si="169"/>
        <v>96.322527935706617</v>
      </c>
      <c r="X336" s="37">
        <f t="shared" si="170"/>
        <v>0.46869788854285499</v>
      </c>
      <c r="Y336" s="37">
        <f t="shared" si="171"/>
        <v>0.20113531094366996</v>
      </c>
      <c r="Z336" s="37">
        <f t="shared" si="172"/>
        <v>0.7362604661420401</v>
      </c>
      <c r="AA336">
        <f t="shared" si="173"/>
        <v>770.58022348565294</v>
      </c>
      <c r="AB336">
        <f t="shared" si="174"/>
        <v>765.07504049828879</v>
      </c>
      <c r="AC336">
        <f t="shared" si="175"/>
        <v>11.268760124572196</v>
      </c>
      <c r="AD336">
        <f t="shared" si="150"/>
        <v>13.797183281964111</v>
      </c>
      <c r="AE336">
        <f t="shared" si="176"/>
        <v>76.202816718035891</v>
      </c>
      <c r="AF336">
        <f t="shared" si="177"/>
        <v>3.9629621213225072E-3</v>
      </c>
      <c r="AG336">
        <f t="shared" si="178"/>
        <v>76.206779680157211</v>
      </c>
      <c r="AH336">
        <f t="shared" si="151"/>
        <v>229.50421770282219</v>
      </c>
    </row>
    <row r="337" spans="4:34" x14ac:dyDescent="0.35">
      <c r="D337" s="36">
        <f t="shared" si="179"/>
        <v>44532</v>
      </c>
      <c r="E337" s="37">
        <f t="shared" si="152"/>
        <v>0.5</v>
      </c>
      <c r="F337" s="33">
        <f t="shared" si="153"/>
        <v>2459550.9166666665</v>
      </c>
      <c r="G337" s="38">
        <f t="shared" si="154"/>
        <v>0.21919005247546916</v>
      </c>
      <c r="I337">
        <f t="shared" si="155"/>
        <v>251.47710276201087</v>
      </c>
      <c r="J337">
        <f t="shared" si="156"/>
        <v>8248.1628247477474</v>
      </c>
      <c r="K337">
        <f t="shared" si="157"/>
        <v>1.6699413820553927E-2</v>
      </c>
      <c r="L337">
        <f t="shared" si="158"/>
        <v>-1.0275961790716051</v>
      </c>
      <c r="M337">
        <f t="shared" si="159"/>
        <v>250.44950658293928</v>
      </c>
      <c r="N337">
        <f t="shared" si="160"/>
        <v>8247.1352285686753</v>
      </c>
      <c r="O337">
        <f t="shared" si="161"/>
        <v>0.98589328436619328</v>
      </c>
      <c r="P337">
        <f t="shared" si="162"/>
        <v>250.4396319984352</v>
      </c>
      <c r="Q337">
        <f t="shared" si="163"/>
        <v>23.436440724566562</v>
      </c>
      <c r="R337">
        <f t="shared" si="164"/>
        <v>23.43767805933912</v>
      </c>
      <c r="S337">
        <f t="shared" si="165"/>
        <v>-111.16919293235516</v>
      </c>
      <c r="T337">
        <f t="shared" si="166"/>
        <v>-22.011754604745782</v>
      </c>
      <c r="U337">
        <f t="shared" si="167"/>
        <v>4.3028437885301078E-2</v>
      </c>
      <c r="V337">
        <f t="shared" si="168"/>
        <v>10.531782806429025</v>
      </c>
      <c r="W337">
        <f t="shared" si="169"/>
        <v>96.364377780704018</v>
      </c>
      <c r="X337" s="37">
        <f t="shared" si="170"/>
        <v>0.46896403971775763</v>
      </c>
      <c r="Y337" s="37">
        <f t="shared" si="171"/>
        <v>0.20128521254913534</v>
      </c>
      <c r="Z337" s="37">
        <f t="shared" si="172"/>
        <v>0.73664286688637992</v>
      </c>
      <c r="AA337">
        <f t="shared" si="173"/>
        <v>770.91502224563214</v>
      </c>
      <c r="AB337">
        <f t="shared" si="174"/>
        <v>764.69178280642905</v>
      </c>
      <c r="AC337">
        <f t="shared" si="175"/>
        <v>11.172945701607262</v>
      </c>
      <c r="AD337">
        <f t="shared" si="150"/>
        <v>13.817325577706921</v>
      </c>
      <c r="AE337">
        <f t="shared" si="176"/>
        <v>76.182674422293076</v>
      </c>
      <c r="AF337">
        <f t="shared" si="177"/>
        <v>3.9689770934286731E-3</v>
      </c>
      <c r="AG337">
        <f t="shared" si="178"/>
        <v>76.186643399386497</v>
      </c>
      <c r="AH337">
        <f t="shared" si="151"/>
        <v>228.78160952983663</v>
      </c>
    </row>
    <row r="338" spans="4:34" x14ac:dyDescent="0.35">
      <c r="D338" s="36">
        <f t="shared" si="179"/>
        <v>44533</v>
      </c>
      <c r="E338" s="37">
        <f t="shared" si="152"/>
        <v>0.5</v>
      </c>
      <c r="F338" s="33">
        <f t="shared" si="153"/>
        <v>2459551.9166666665</v>
      </c>
      <c r="G338" s="38">
        <f t="shared" si="154"/>
        <v>0.21921743098334048</v>
      </c>
      <c r="I338">
        <f t="shared" si="155"/>
        <v>252.46275012581464</v>
      </c>
      <c r="J338">
        <f t="shared" si="156"/>
        <v>8249.148425027628</v>
      </c>
      <c r="K338">
        <f t="shared" si="157"/>
        <v>1.6699412668122818E-2</v>
      </c>
      <c r="L338">
        <f t="shared" si="158"/>
        <v>-0.9991695162499864</v>
      </c>
      <c r="M338">
        <f t="shared" si="159"/>
        <v>251.46358060956464</v>
      </c>
      <c r="N338">
        <f t="shared" si="160"/>
        <v>8248.1492555113782</v>
      </c>
      <c r="O338">
        <f t="shared" si="161"/>
        <v>0.98573952135731324</v>
      </c>
      <c r="P338">
        <f t="shared" si="162"/>
        <v>251.45370816210027</v>
      </c>
      <c r="Q338">
        <f t="shared" si="163"/>
        <v>23.436440368531905</v>
      </c>
      <c r="R338">
        <f t="shared" si="164"/>
        <v>23.43767977405453</v>
      </c>
      <c r="S338">
        <f t="shared" si="165"/>
        <v>-110.08563073622273</v>
      </c>
      <c r="T338">
        <f t="shared" si="166"/>
        <v>-22.153851290117966</v>
      </c>
      <c r="U338">
        <f t="shared" si="167"/>
        <v>4.3028444360354787E-2</v>
      </c>
      <c r="V338">
        <f t="shared" si="168"/>
        <v>10.138438583568968</v>
      </c>
      <c r="W338">
        <f t="shared" si="169"/>
        <v>96.404338459416479</v>
      </c>
      <c r="X338" s="37">
        <f t="shared" si="170"/>
        <v>0.46923719542807718</v>
      </c>
      <c r="Y338" s="37">
        <f t="shared" si="171"/>
        <v>0.20144736637414248</v>
      </c>
      <c r="Z338" s="37">
        <f t="shared" si="172"/>
        <v>0.73702702448201174</v>
      </c>
      <c r="AA338">
        <f t="shared" si="173"/>
        <v>771.23470767533183</v>
      </c>
      <c r="AB338">
        <f t="shared" si="174"/>
        <v>764.2984385835689</v>
      </c>
      <c r="AC338">
        <f t="shared" si="175"/>
        <v>11.074609645892224</v>
      </c>
      <c r="AD338">
        <f t="shared" si="150"/>
        <v>13.833531654659611</v>
      </c>
      <c r="AE338">
        <f t="shared" si="176"/>
        <v>76.166468345340391</v>
      </c>
      <c r="AF338">
        <f t="shared" si="177"/>
        <v>3.9738173684773495E-3</v>
      </c>
      <c r="AG338">
        <f t="shared" si="178"/>
        <v>76.170442162708866</v>
      </c>
      <c r="AH338">
        <f t="shared" si="151"/>
        <v>228.07847098345704</v>
      </c>
    </row>
    <row r="339" spans="4:34" x14ac:dyDescent="0.35">
      <c r="D339" s="36">
        <f t="shared" si="179"/>
        <v>44534</v>
      </c>
      <c r="E339" s="37">
        <f t="shared" si="152"/>
        <v>0.5</v>
      </c>
      <c r="F339" s="33">
        <f t="shared" si="153"/>
        <v>2459552.9166666665</v>
      </c>
      <c r="G339" s="38">
        <f t="shared" si="154"/>
        <v>0.21924480949121181</v>
      </c>
      <c r="I339">
        <f t="shared" si="155"/>
        <v>253.44839748961931</v>
      </c>
      <c r="J339">
        <f t="shared" si="156"/>
        <v>8250.1340253075068</v>
      </c>
      <c r="K339">
        <f t="shared" si="157"/>
        <v>1.6699411515691518E-2</v>
      </c>
      <c r="L339">
        <f t="shared" si="158"/>
        <v>-0.97043091122811143</v>
      </c>
      <c r="M339">
        <f t="shared" si="159"/>
        <v>252.4779665783912</v>
      </c>
      <c r="N339">
        <f t="shared" si="160"/>
        <v>8249.1635943962792</v>
      </c>
      <c r="O339">
        <f t="shared" si="161"/>
        <v>0.98559007802533016</v>
      </c>
      <c r="P339">
        <f t="shared" si="162"/>
        <v>252.46809627153908</v>
      </c>
      <c r="Q339">
        <f t="shared" si="163"/>
        <v>23.436440012497247</v>
      </c>
      <c r="R339">
        <f t="shared" si="164"/>
        <v>23.437681487711263</v>
      </c>
      <c r="S339">
        <f t="shared" si="165"/>
        <v>-108.99959920424949</v>
      </c>
      <c r="T339">
        <f t="shared" si="166"/>
        <v>-22.288817357601591</v>
      </c>
      <c r="U339">
        <f t="shared" si="167"/>
        <v>4.3028450831411283E-2</v>
      </c>
      <c r="V339">
        <f t="shared" si="168"/>
        <v>9.7354041491360928</v>
      </c>
      <c r="W339">
        <f t="shared" si="169"/>
        <v>96.442376850935432</v>
      </c>
      <c r="X339" s="37">
        <f t="shared" si="170"/>
        <v>0.46951708045198881</v>
      </c>
      <c r="Y339" s="37">
        <f t="shared" si="171"/>
        <v>0.20162158919939041</v>
      </c>
      <c r="Z339" s="37">
        <f t="shared" si="172"/>
        <v>0.73741257170458729</v>
      </c>
      <c r="AA339">
        <f t="shared" si="173"/>
        <v>771.53901480748345</v>
      </c>
      <c r="AB339">
        <f t="shared" si="174"/>
        <v>763.89540414913608</v>
      </c>
      <c r="AC339">
        <f t="shared" si="175"/>
        <v>10.973851037284021</v>
      </c>
      <c r="AD339">
        <f t="shared" si="150"/>
        <v>13.845668725951301</v>
      </c>
      <c r="AE339">
        <f t="shared" si="176"/>
        <v>76.154331274048701</v>
      </c>
      <c r="AF339">
        <f t="shared" si="177"/>
        <v>3.9774427919431641E-3</v>
      </c>
      <c r="AG339">
        <f t="shared" si="178"/>
        <v>76.158308716840651</v>
      </c>
      <c r="AH339">
        <f t="shared" si="151"/>
        <v>227.39448474594053</v>
      </c>
    </row>
    <row r="340" spans="4:34" x14ac:dyDescent="0.35">
      <c r="D340" s="36">
        <f t="shared" si="179"/>
        <v>44535</v>
      </c>
      <c r="E340" s="37">
        <f t="shared" si="152"/>
        <v>0.5</v>
      </c>
      <c r="F340" s="33">
        <f t="shared" si="153"/>
        <v>2459553.9166666665</v>
      </c>
      <c r="G340" s="38">
        <f t="shared" si="154"/>
        <v>0.21927218799908313</v>
      </c>
      <c r="I340">
        <f t="shared" si="155"/>
        <v>254.43404485342398</v>
      </c>
      <c r="J340">
        <f t="shared" si="156"/>
        <v>8251.1196255873874</v>
      </c>
      <c r="K340">
        <f t="shared" si="157"/>
        <v>1.6699410363260031E-2</v>
      </c>
      <c r="L340">
        <f t="shared" si="158"/>
        <v>-0.94138916543354811</v>
      </c>
      <c r="M340">
        <f t="shared" si="159"/>
        <v>253.49265568799044</v>
      </c>
      <c r="N340">
        <f t="shared" si="160"/>
        <v>8250.1782364219544</v>
      </c>
      <c r="O340">
        <f t="shared" si="161"/>
        <v>0.98544500252294176</v>
      </c>
      <c r="P340">
        <f t="shared" si="162"/>
        <v>253.48278752532127</v>
      </c>
      <c r="Q340">
        <f t="shared" si="163"/>
        <v>23.436439656462586</v>
      </c>
      <c r="R340">
        <f t="shared" si="164"/>
        <v>23.437683200307553</v>
      </c>
      <c r="S340">
        <f t="shared" si="165"/>
        <v>-107.91119937806818</v>
      </c>
      <c r="T340">
        <f t="shared" si="166"/>
        <v>-22.416582727569203</v>
      </c>
      <c r="U340">
        <f t="shared" si="167"/>
        <v>4.3028457298463892E-2</v>
      </c>
      <c r="V340">
        <f t="shared" si="168"/>
        <v>9.3230908044361946</v>
      </c>
      <c r="W340">
        <f t="shared" si="169"/>
        <v>96.478460956534775</v>
      </c>
      <c r="X340" s="37">
        <f t="shared" si="170"/>
        <v>0.46980340916358598</v>
      </c>
      <c r="Y340" s="37">
        <f t="shared" si="171"/>
        <v>0.20180768428432272</v>
      </c>
      <c r="Z340" s="37">
        <f t="shared" si="172"/>
        <v>0.73779913404284925</v>
      </c>
      <c r="AA340">
        <f t="shared" si="173"/>
        <v>771.8276876522782</v>
      </c>
      <c r="AB340">
        <f t="shared" si="174"/>
        <v>763.48309080443619</v>
      </c>
      <c r="AC340">
        <f t="shared" si="175"/>
        <v>10.870772701109047</v>
      </c>
      <c r="AD340">
        <f t="shared" si="150"/>
        <v>13.853611119589067</v>
      </c>
      <c r="AE340">
        <f t="shared" si="176"/>
        <v>76.146388880410939</v>
      </c>
      <c r="AF340">
        <f t="shared" si="177"/>
        <v>3.9798154415741343E-3</v>
      </c>
      <c r="AG340">
        <f t="shared" si="178"/>
        <v>76.150368695852507</v>
      </c>
      <c r="AH340">
        <f t="shared" si="151"/>
        <v>226.72935413027074</v>
      </c>
    </row>
    <row r="341" spans="4:34" x14ac:dyDescent="0.35">
      <c r="D341" s="36">
        <f t="shared" si="179"/>
        <v>44536</v>
      </c>
      <c r="E341" s="37">
        <f t="shared" si="152"/>
        <v>0.5</v>
      </c>
      <c r="F341" s="33">
        <f t="shared" si="153"/>
        <v>2459554.9166666665</v>
      </c>
      <c r="G341" s="38">
        <f t="shared" si="154"/>
        <v>0.21929956650695445</v>
      </c>
      <c r="I341">
        <f t="shared" si="155"/>
        <v>255.41969221722866</v>
      </c>
      <c r="J341">
        <f t="shared" si="156"/>
        <v>8252.1052258672662</v>
      </c>
      <c r="K341">
        <f t="shared" si="157"/>
        <v>1.6699409210828353E-2</v>
      </c>
      <c r="L341">
        <f t="shared" si="158"/>
        <v>-0.91205318993259565</v>
      </c>
      <c r="M341">
        <f t="shared" si="159"/>
        <v>254.50763902729605</v>
      </c>
      <c r="N341">
        <f t="shared" si="160"/>
        <v>8251.1931726773328</v>
      </c>
      <c r="O341">
        <f t="shared" si="161"/>
        <v>0.98530434163675507</v>
      </c>
      <c r="P341">
        <f t="shared" si="162"/>
        <v>254.49777301237876</v>
      </c>
      <c r="Q341">
        <f t="shared" si="163"/>
        <v>23.436439300427928</v>
      </c>
      <c r="R341">
        <f t="shared" si="164"/>
        <v>23.437684911841643</v>
      </c>
      <c r="S341">
        <f t="shared" si="165"/>
        <v>-106.82053633953888</v>
      </c>
      <c r="T341">
        <f t="shared" si="166"/>
        <v>-22.537080423197942</v>
      </c>
      <c r="U341">
        <f t="shared" si="167"/>
        <v>4.3028463761506E-2</v>
      </c>
      <c r="V341">
        <f t="shared" si="168"/>
        <v>8.9019242541671737</v>
      </c>
      <c r="W341">
        <f t="shared" si="169"/>
        <v>96.512559984243268</v>
      </c>
      <c r="X341" s="37">
        <f t="shared" si="170"/>
        <v>0.47009588593460616</v>
      </c>
      <c r="Y341" s="37">
        <f t="shared" si="171"/>
        <v>0.20200544153393041</v>
      </c>
      <c r="Z341" s="37">
        <f t="shared" si="172"/>
        <v>0.73818633033528192</v>
      </c>
      <c r="AA341">
        <f t="shared" si="173"/>
        <v>772.10047987394614</v>
      </c>
      <c r="AB341">
        <f t="shared" si="174"/>
        <v>763.06192425416714</v>
      </c>
      <c r="AC341">
        <f t="shared" si="175"/>
        <v>10.765481063541785</v>
      </c>
      <c r="AD341">
        <f t="shared" si="150"/>
        <v>13.857240110844486</v>
      </c>
      <c r="AE341">
        <f t="shared" si="176"/>
        <v>76.142759889155514</v>
      </c>
      <c r="AF341">
        <f t="shared" si="177"/>
        <v>3.9808995923128919E-3</v>
      </c>
      <c r="AG341">
        <f t="shared" si="178"/>
        <v>76.14674078874782</v>
      </c>
      <c r="AH341">
        <f t="shared" si="151"/>
        <v>226.08280380685017</v>
      </c>
    </row>
    <row r="342" spans="4:34" x14ac:dyDescent="0.35">
      <c r="D342" s="36">
        <f t="shared" si="179"/>
        <v>44537</v>
      </c>
      <c r="E342" s="37">
        <f t="shared" si="152"/>
        <v>0.5</v>
      </c>
      <c r="F342" s="33">
        <f t="shared" si="153"/>
        <v>2459555.9166666665</v>
      </c>
      <c r="G342" s="38">
        <f t="shared" si="154"/>
        <v>0.21932694501482577</v>
      </c>
      <c r="I342">
        <f t="shared" si="155"/>
        <v>256.40533958103424</v>
      </c>
      <c r="J342">
        <f t="shared" si="156"/>
        <v>8253.090826147145</v>
      </c>
      <c r="K342">
        <f t="shared" si="157"/>
        <v>1.6699408058396484E-2</v>
      </c>
      <c r="L342">
        <f t="shared" si="158"/>
        <v>-0.88243200241588149</v>
      </c>
      <c r="M342">
        <f t="shared" si="159"/>
        <v>255.52290757861837</v>
      </c>
      <c r="N342">
        <f t="shared" si="160"/>
        <v>8252.208394144729</v>
      </c>
      <c r="O342">
        <f t="shared" si="161"/>
        <v>0.98516814076853287</v>
      </c>
      <c r="P342">
        <f t="shared" si="162"/>
        <v>255.51304371501999</v>
      </c>
      <c r="Q342">
        <f t="shared" si="163"/>
        <v>23.43643894439327</v>
      </c>
      <c r="R342">
        <f t="shared" si="164"/>
        <v>23.437686622311755</v>
      </c>
      <c r="S342">
        <f t="shared" si="165"/>
        <v>-105.7277190684093</v>
      </c>
      <c r="T342">
        <f t="shared" si="166"/>
        <v>-22.650246674563661</v>
      </c>
      <c r="U342">
        <f t="shared" si="167"/>
        <v>4.302847022053085E-2</v>
      </c>
      <c r="V342">
        <f t="shared" si="168"/>
        <v>8.4723439926654986</v>
      </c>
      <c r="W342">
        <f t="shared" si="169"/>
        <v>96.544644431911593</v>
      </c>
      <c r="X342" s="37">
        <f t="shared" si="170"/>
        <v>0.47039420556064898</v>
      </c>
      <c r="Y342" s="37">
        <f t="shared" si="171"/>
        <v>0.20221463769422787</v>
      </c>
      <c r="Z342" s="37">
        <f t="shared" si="172"/>
        <v>0.73857377342707009</v>
      </c>
      <c r="AA342">
        <f t="shared" si="173"/>
        <v>772.35715545529274</v>
      </c>
      <c r="AB342">
        <f t="shared" si="174"/>
        <v>762.63234399266548</v>
      </c>
      <c r="AC342">
        <f t="shared" si="175"/>
        <v>10.658085998166371</v>
      </c>
      <c r="AD342">
        <f t="shared" si="150"/>
        <v>13.856443764732068</v>
      </c>
      <c r="AE342">
        <f t="shared" si="176"/>
        <v>76.143556235267937</v>
      </c>
      <c r="AF342">
        <f t="shared" si="177"/>
        <v>3.9806616833037078E-3</v>
      </c>
      <c r="AG342">
        <f t="shared" si="178"/>
        <v>76.147536896951237</v>
      </c>
      <c r="AH342">
        <f t="shared" si="151"/>
        <v>225.45458046853406</v>
      </c>
    </row>
    <row r="343" spans="4:34" x14ac:dyDescent="0.35">
      <c r="D343" s="36">
        <f t="shared" si="179"/>
        <v>44538</v>
      </c>
      <c r="E343" s="37">
        <f t="shared" si="152"/>
        <v>0.5</v>
      </c>
      <c r="F343" s="33">
        <f t="shared" si="153"/>
        <v>2459556.9166666665</v>
      </c>
      <c r="G343" s="38">
        <f t="shared" si="154"/>
        <v>0.2193543235226971</v>
      </c>
      <c r="I343">
        <f t="shared" si="155"/>
        <v>257.39098694484073</v>
      </c>
      <c r="J343">
        <f t="shared" si="156"/>
        <v>8254.0764264270256</v>
      </c>
      <c r="K343">
        <f t="shared" si="157"/>
        <v>1.6699406905964428E-2</v>
      </c>
      <c r="L343">
        <f t="shared" si="158"/>
        <v>-0.85253472412656428</v>
      </c>
      <c r="M343">
        <f t="shared" si="159"/>
        <v>256.53845222071419</v>
      </c>
      <c r="N343">
        <f t="shared" si="160"/>
        <v>8253.223891702899</v>
      </c>
      <c r="O343">
        <f t="shared" si="161"/>
        <v>0.98503644391694889</v>
      </c>
      <c r="P343">
        <f t="shared" si="162"/>
        <v>256.52859051199994</v>
      </c>
      <c r="Q343">
        <f t="shared" si="163"/>
        <v>23.436438588358612</v>
      </c>
      <c r="R343">
        <f t="shared" si="164"/>
        <v>23.437688331716132</v>
      </c>
      <c r="S343">
        <f t="shared" si="165"/>
        <v>-104.63286028721156</v>
      </c>
      <c r="T343">
        <f t="shared" si="166"/>
        <v>-22.756021019413776</v>
      </c>
      <c r="U343">
        <f t="shared" si="167"/>
        <v>4.3028476675531842E-2</v>
      </c>
      <c r="V343">
        <f t="shared" si="168"/>
        <v>8.0348026561939339</v>
      </c>
      <c r="W343">
        <f t="shared" si="169"/>
        <v>96.57468616834673</v>
      </c>
      <c r="X343" s="37">
        <f t="shared" si="170"/>
        <v>0.47069805371097645</v>
      </c>
      <c r="Y343" s="37">
        <f t="shared" si="171"/>
        <v>0.20243503657667997</v>
      </c>
      <c r="Z343" s="37">
        <f t="shared" si="172"/>
        <v>0.73896107084527296</v>
      </c>
      <c r="AA343">
        <f t="shared" si="173"/>
        <v>772.59748934677384</v>
      </c>
      <c r="AB343">
        <f t="shared" si="174"/>
        <v>762.19480265619393</v>
      </c>
      <c r="AC343">
        <f t="shared" si="175"/>
        <v>10.548700664048482</v>
      </c>
      <c r="AD343">
        <f t="shared" si="150"/>
        <v>13.85111678895122</v>
      </c>
      <c r="AE343">
        <f t="shared" si="176"/>
        <v>76.148883211048783</v>
      </c>
      <c r="AF343">
        <f t="shared" si="177"/>
        <v>3.9790702870086316E-3</v>
      </c>
      <c r="AG343">
        <f t="shared" si="178"/>
        <v>76.152862281335786</v>
      </c>
      <c r="AH343">
        <f t="shared" si="151"/>
        <v>224.84445345300341</v>
      </c>
    </row>
    <row r="344" spans="4:34" x14ac:dyDescent="0.35">
      <c r="D344" s="36">
        <f t="shared" si="179"/>
        <v>44539</v>
      </c>
      <c r="E344" s="37">
        <f t="shared" si="152"/>
        <v>0.5</v>
      </c>
      <c r="F344" s="33">
        <f t="shared" si="153"/>
        <v>2459557.9166666665</v>
      </c>
      <c r="G344" s="38">
        <f t="shared" si="154"/>
        <v>0.21938170203056842</v>
      </c>
      <c r="I344">
        <f t="shared" si="155"/>
        <v>258.37663430864723</v>
      </c>
      <c r="J344">
        <f t="shared" si="156"/>
        <v>8255.0620267069025</v>
      </c>
      <c r="K344">
        <f t="shared" si="157"/>
        <v>1.6699405753532178E-2</v>
      </c>
      <c r="L344">
        <f t="shared" si="158"/>
        <v>-0.82237057673288894</v>
      </c>
      <c r="M344">
        <f t="shared" si="159"/>
        <v>257.55426373191432</v>
      </c>
      <c r="N344">
        <f t="shared" si="160"/>
        <v>8254.2396561301703</v>
      </c>
      <c r="O344">
        <f t="shared" si="161"/>
        <v>0.98490929365985314</v>
      </c>
      <c r="P344">
        <f t="shared" si="162"/>
        <v>257.54440418164756</v>
      </c>
      <c r="Q344">
        <f t="shared" si="163"/>
        <v>23.436438232323955</v>
      </c>
      <c r="R344">
        <f t="shared" si="164"/>
        <v>23.437690040053003</v>
      </c>
      <c r="S344">
        <f t="shared" si="165"/>
        <v>-103.53607629364956</v>
      </c>
      <c r="T344">
        <f t="shared" si="166"/>
        <v>-22.854346400232718</v>
      </c>
      <c r="U344">
        <f t="shared" si="167"/>
        <v>4.3028483126502266E-2</v>
      </c>
      <c r="V344">
        <f t="shared" si="168"/>
        <v>7.5897653426969187</v>
      </c>
      <c r="W344">
        <f t="shared" si="169"/>
        <v>96.602658512085085</v>
      </c>
      <c r="X344" s="37">
        <f t="shared" si="170"/>
        <v>0.47100710740090496</v>
      </c>
      <c r="Y344" s="37">
        <f t="shared" si="171"/>
        <v>0.20266638931177974</v>
      </c>
      <c r="Z344" s="37">
        <f t="shared" si="172"/>
        <v>0.7393478254900302</v>
      </c>
      <c r="AA344">
        <f t="shared" si="173"/>
        <v>772.82126809668068</v>
      </c>
      <c r="AB344">
        <f t="shared" si="174"/>
        <v>761.74976534269683</v>
      </c>
      <c r="AC344">
        <f t="shared" si="175"/>
        <v>10.437441335674208</v>
      </c>
      <c r="AD344">
        <f t="shared" si="150"/>
        <v>13.841160397537388</v>
      </c>
      <c r="AE344">
        <f t="shared" si="176"/>
        <v>76.158839602462606</v>
      </c>
      <c r="AF344">
        <f t="shared" si="177"/>
        <v>3.9760960804238249E-3</v>
      </c>
      <c r="AG344">
        <f t="shared" si="178"/>
        <v>76.162815698543028</v>
      </c>
      <c r="AH344">
        <f t="shared" si="151"/>
        <v>224.25221534029347</v>
      </c>
    </row>
    <row r="345" spans="4:34" x14ac:dyDescent="0.35">
      <c r="D345" s="36">
        <f t="shared" si="179"/>
        <v>44540</v>
      </c>
      <c r="E345" s="37">
        <f t="shared" si="152"/>
        <v>0.5</v>
      </c>
      <c r="F345" s="33">
        <f t="shared" si="153"/>
        <v>2459558.9166666665</v>
      </c>
      <c r="G345" s="38">
        <f t="shared" si="154"/>
        <v>0.21940908053843974</v>
      </c>
      <c r="I345">
        <f t="shared" si="155"/>
        <v>259.36228167245281</v>
      </c>
      <c r="J345">
        <f t="shared" si="156"/>
        <v>8256.0476269867813</v>
      </c>
      <c r="K345">
        <f t="shared" si="157"/>
        <v>1.669940460109974E-2</v>
      </c>
      <c r="L345">
        <f t="shared" si="158"/>
        <v>-0.7919488791452084</v>
      </c>
      <c r="M345">
        <f t="shared" si="159"/>
        <v>258.57033279330761</v>
      </c>
      <c r="N345">
        <f t="shared" si="160"/>
        <v>8255.2556781076364</v>
      </c>
      <c r="O345">
        <f t="shared" si="161"/>
        <v>0.98478673113706405</v>
      </c>
      <c r="P345">
        <f t="shared" si="162"/>
        <v>258.56047540504994</v>
      </c>
      <c r="Q345">
        <f t="shared" si="163"/>
        <v>23.436437876289297</v>
      </c>
      <c r="R345">
        <f t="shared" si="164"/>
        <v>23.437691747320606</v>
      </c>
      <c r="S345">
        <f t="shared" si="165"/>
        <v>-102.43748678080981</v>
      </c>
      <c r="T345">
        <f t="shared" si="166"/>
        <v>-22.945169257220421</v>
      </c>
      <c r="U345">
        <f t="shared" si="167"/>
        <v>4.3028489573435469E-2</v>
      </c>
      <c r="V345">
        <f t="shared" si="168"/>
        <v>7.1377089005588346</v>
      </c>
      <c r="W345">
        <f t="shared" si="169"/>
        <v>96.628536307377658</v>
      </c>
      <c r="X345" s="37">
        <f t="shared" si="170"/>
        <v>0.47132103548572307</v>
      </c>
      <c r="Y345" s="37">
        <f t="shared" si="171"/>
        <v>0.20290843463189626</v>
      </c>
      <c r="Z345" s="37">
        <f t="shared" si="172"/>
        <v>0.73973363633954992</v>
      </c>
      <c r="AA345">
        <f t="shared" si="173"/>
        <v>773.02829045902126</v>
      </c>
      <c r="AB345">
        <f t="shared" si="174"/>
        <v>761.29770890055886</v>
      </c>
      <c r="AC345">
        <f t="shared" si="175"/>
        <v>10.324427225139715</v>
      </c>
      <c r="AD345">
        <f t="shared" si="150"/>
        <v>13.826482185360462</v>
      </c>
      <c r="AE345">
        <f t="shared" si="176"/>
        <v>76.173517814639538</v>
      </c>
      <c r="AF345">
        <f t="shared" si="177"/>
        <v>3.9717118183611368E-3</v>
      </c>
      <c r="AG345">
        <f t="shared" si="178"/>
        <v>76.177489526457904</v>
      </c>
      <c r="AH345">
        <f t="shared" si="151"/>
        <v>223.67768254224325</v>
      </c>
    </row>
    <row r="346" spans="4:34" x14ac:dyDescent="0.35">
      <c r="D346" s="36">
        <f t="shared" si="179"/>
        <v>44541</v>
      </c>
      <c r="E346" s="37">
        <f t="shared" si="152"/>
        <v>0.5</v>
      </c>
      <c r="F346" s="33">
        <f t="shared" si="153"/>
        <v>2459559.9166666665</v>
      </c>
      <c r="G346" s="38">
        <f t="shared" si="154"/>
        <v>0.21943645904631107</v>
      </c>
      <c r="I346">
        <f t="shared" si="155"/>
        <v>260.34792903626021</v>
      </c>
      <c r="J346">
        <f t="shared" si="156"/>
        <v>8257.0332272666601</v>
      </c>
      <c r="K346">
        <f t="shared" si="157"/>
        <v>1.6699403448667115E-2</v>
      </c>
      <c r="L346">
        <f t="shared" si="158"/>
        <v>-0.76127904428145854</v>
      </c>
      <c r="M346">
        <f t="shared" si="159"/>
        <v>259.58664999197873</v>
      </c>
      <c r="N346">
        <f t="shared" si="160"/>
        <v>8256.2719482223783</v>
      </c>
      <c r="O346">
        <f t="shared" si="161"/>
        <v>0.98466879603370183</v>
      </c>
      <c r="P346">
        <f t="shared" si="162"/>
        <v>259.57679476928979</v>
      </c>
      <c r="Q346">
        <f t="shared" si="163"/>
        <v>23.436437520254643</v>
      </c>
      <c r="R346">
        <f t="shared" si="164"/>
        <v>23.437693453517188</v>
      </c>
      <c r="S346">
        <f t="shared" si="165"/>
        <v>-101.33721464560612</v>
      </c>
      <c r="T346">
        <f t="shared" si="166"/>
        <v>-23.028439616813031</v>
      </c>
      <c r="U346">
        <f t="shared" si="167"/>
        <v>4.3028496016324851E-2</v>
      </c>
      <c r="V346">
        <f t="shared" si="168"/>
        <v>6.679121188024066</v>
      </c>
      <c r="W346">
        <f t="shared" si="169"/>
        <v>96.652295996965151</v>
      </c>
      <c r="X346" s="37">
        <f t="shared" si="170"/>
        <v>0.47163949917498332</v>
      </c>
      <c r="Y346" s="37">
        <f t="shared" si="171"/>
        <v>0.20316089918341346</v>
      </c>
      <c r="Z346" s="37">
        <f t="shared" si="172"/>
        <v>0.74011809916655313</v>
      </c>
      <c r="AA346">
        <f t="shared" si="173"/>
        <v>773.21836797572121</v>
      </c>
      <c r="AB346">
        <f t="shared" si="174"/>
        <v>760.83912118802402</v>
      </c>
      <c r="AC346">
        <f t="shared" si="175"/>
        <v>10.209780297006006</v>
      </c>
      <c r="AD346">
        <f t="shared" si="150"/>
        <v>13.806996013533055</v>
      </c>
      <c r="AE346">
        <f t="shared" si="176"/>
        <v>76.193003986466948</v>
      </c>
      <c r="AF346">
        <f t="shared" si="177"/>
        <v>3.9658923087428494E-3</v>
      </c>
      <c r="AG346">
        <f t="shared" si="178"/>
        <v>76.19696987877569</v>
      </c>
      <c r="AH346">
        <f t="shared" si="151"/>
        <v>223.12069589977747</v>
      </c>
    </row>
    <row r="347" spans="4:34" x14ac:dyDescent="0.35">
      <c r="D347" s="36">
        <f t="shared" si="179"/>
        <v>44542</v>
      </c>
      <c r="E347" s="37">
        <f t="shared" si="152"/>
        <v>0.5</v>
      </c>
      <c r="F347" s="33">
        <f t="shared" si="153"/>
        <v>2459560.9166666665</v>
      </c>
      <c r="G347" s="38">
        <f t="shared" si="154"/>
        <v>0.21946383755418239</v>
      </c>
      <c r="I347">
        <f t="shared" si="155"/>
        <v>261.33357640006761</v>
      </c>
      <c r="J347">
        <f t="shared" si="156"/>
        <v>8258.0188275465371</v>
      </c>
      <c r="K347">
        <f t="shared" si="157"/>
        <v>1.6699402296234296E-2</v>
      </c>
      <c r="L347">
        <f t="shared" si="158"/>
        <v>-0.73037057578001041</v>
      </c>
      <c r="M347">
        <f t="shared" si="159"/>
        <v>260.60320582428761</v>
      </c>
      <c r="N347">
        <f t="shared" si="160"/>
        <v>8257.2884569707567</v>
      </c>
      <c r="O347">
        <f t="shared" si="161"/>
        <v>0.98455552656407042</v>
      </c>
      <c r="P347">
        <f t="shared" si="162"/>
        <v>260.59335277072529</v>
      </c>
      <c r="Q347">
        <f t="shared" si="163"/>
        <v>23.436437164219985</v>
      </c>
      <c r="R347">
        <f t="shared" si="164"/>
        <v>23.437695158640974</v>
      </c>
      <c r="S347">
        <f t="shared" si="165"/>
        <v>-100.23538578594932</v>
      </c>
      <c r="T347">
        <f t="shared" si="166"/>
        <v>-23.104111175386514</v>
      </c>
      <c r="U347">
        <f t="shared" si="167"/>
        <v>4.3028502455163688E-2</v>
      </c>
      <c r="V347">
        <f t="shared" si="168"/>
        <v>6.2145003050254539</v>
      </c>
      <c r="W347">
        <f t="shared" si="169"/>
        <v>96.673915691230974</v>
      </c>
      <c r="X347" s="37">
        <f t="shared" si="170"/>
        <v>0.47196215256595458</v>
      </c>
      <c r="Y347" s="37">
        <f t="shared" si="171"/>
        <v>0.20342349786809075</v>
      </c>
      <c r="Z347" s="37">
        <f t="shared" si="172"/>
        <v>0.74050080726381839</v>
      </c>
      <c r="AA347">
        <f t="shared" si="173"/>
        <v>773.39132552984779</v>
      </c>
      <c r="AB347">
        <f t="shared" si="174"/>
        <v>760.37450030502544</v>
      </c>
      <c r="AC347">
        <f t="shared" si="175"/>
        <v>10.093625076256359</v>
      </c>
      <c r="AD347">
        <f t="shared" si="150"/>
        <v>13.782621905727691</v>
      </c>
      <c r="AE347">
        <f t="shared" si="176"/>
        <v>76.217378094272306</v>
      </c>
      <c r="AF347">
        <f t="shared" si="177"/>
        <v>3.9586143898445768E-3</v>
      </c>
      <c r="AG347">
        <f t="shared" si="178"/>
        <v>76.22133670866215</v>
      </c>
      <c r="AH347">
        <f t="shared" si="151"/>
        <v>222.58112130321018</v>
      </c>
    </row>
    <row r="348" spans="4:34" x14ac:dyDescent="0.35">
      <c r="D348" s="36">
        <f t="shared" si="179"/>
        <v>44543</v>
      </c>
      <c r="E348" s="37">
        <f t="shared" si="152"/>
        <v>0.5</v>
      </c>
      <c r="F348" s="33">
        <f t="shared" si="153"/>
        <v>2459561.9166666665</v>
      </c>
      <c r="G348" s="38">
        <f t="shared" si="154"/>
        <v>0.21949121606205371</v>
      </c>
      <c r="I348">
        <f t="shared" si="155"/>
        <v>262.31922376387593</v>
      </c>
      <c r="J348">
        <f t="shared" si="156"/>
        <v>8259.0044278264158</v>
      </c>
      <c r="K348">
        <f t="shared" si="157"/>
        <v>1.6699401143801289E-2</v>
      </c>
      <c r="L348">
        <f t="shared" si="158"/>
        <v>-0.69923306466268387</v>
      </c>
      <c r="M348">
        <f t="shared" si="159"/>
        <v>261.61999069921325</v>
      </c>
      <c r="N348">
        <f t="shared" si="160"/>
        <v>8258.3051947617532</v>
      </c>
      <c r="O348">
        <f t="shared" si="161"/>
        <v>0.98444695945609606</v>
      </c>
      <c r="P348">
        <f t="shared" si="162"/>
        <v>261.61013981833349</v>
      </c>
      <c r="Q348">
        <f t="shared" si="163"/>
        <v>23.436436808185327</v>
      </c>
      <c r="R348">
        <f t="shared" si="164"/>
        <v>23.43769686269021</v>
      </c>
      <c r="S348">
        <f t="shared" si="165"/>
        <v>-99.132128887173607</v>
      </c>
      <c r="T348">
        <f t="shared" si="166"/>
        <v>-23.172141377800674</v>
      </c>
      <c r="U348">
        <f t="shared" si="167"/>
        <v>4.302850888994536E-2</v>
      </c>
      <c r="V348">
        <f t="shared" si="168"/>
        <v>5.7443537992670093</v>
      </c>
      <c r="W348">
        <f t="shared" si="169"/>
        <v>96.693375233332489</v>
      </c>
      <c r="X348" s="37">
        <f t="shared" si="170"/>
        <v>0.47228864319495345</v>
      </c>
      <c r="Y348" s="37">
        <f t="shared" si="171"/>
        <v>0.20369593421347432</v>
      </c>
      <c r="Z348" s="37">
        <f t="shared" si="172"/>
        <v>0.74088135217643269</v>
      </c>
      <c r="AA348">
        <f t="shared" si="173"/>
        <v>773.54700186665991</v>
      </c>
      <c r="AB348">
        <f t="shared" si="174"/>
        <v>759.90435379926703</v>
      </c>
      <c r="AC348">
        <f t="shared" si="175"/>
        <v>9.976088449816757</v>
      </c>
      <c r="AD348">
        <f t="shared" si="150"/>
        <v>13.753285955367543</v>
      </c>
      <c r="AE348">
        <f t="shared" si="176"/>
        <v>76.246714044632455</v>
      </c>
      <c r="AF348">
        <f t="shared" si="177"/>
        <v>3.9498569094168429E-3</v>
      </c>
      <c r="AG348">
        <f t="shared" si="178"/>
        <v>76.25066390154187</v>
      </c>
      <c r="AH348">
        <f t="shared" si="151"/>
        <v>222.05885035022672</v>
      </c>
    </row>
    <row r="349" spans="4:34" x14ac:dyDescent="0.35">
      <c r="D349" s="36">
        <f t="shared" si="179"/>
        <v>44544</v>
      </c>
      <c r="E349" s="37">
        <f t="shared" si="152"/>
        <v>0.5</v>
      </c>
      <c r="F349" s="33">
        <f t="shared" si="153"/>
        <v>2459562.9166666665</v>
      </c>
      <c r="G349" s="38">
        <f t="shared" si="154"/>
        <v>0.21951859456992504</v>
      </c>
      <c r="I349">
        <f t="shared" si="155"/>
        <v>263.30487112768515</v>
      </c>
      <c r="J349">
        <f t="shared" si="156"/>
        <v>8259.9900281062928</v>
      </c>
      <c r="K349">
        <f t="shared" si="157"/>
        <v>1.6699399991368092E-2</v>
      </c>
      <c r="L349">
        <f t="shared" si="158"/>
        <v>-0.66787618595051423</v>
      </c>
      <c r="M349">
        <f t="shared" si="159"/>
        <v>262.63699494173466</v>
      </c>
      <c r="N349">
        <f t="shared" si="160"/>
        <v>8259.3221519203416</v>
      </c>
      <c r="O349">
        <f t="shared" si="161"/>
        <v>0.98434312993634365</v>
      </c>
      <c r="P349">
        <f t="shared" si="162"/>
        <v>262.62714623709161</v>
      </c>
      <c r="Q349">
        <f t="shared" si="163"/>
        <v>23.436436452150673</v>
      </c>
      <c r="R349">
        <f t="shared" si="164"/>
        <v>23.437698565663137</v>
      </c>
      <c r="S349">
        <f t="shared" si="165"/>
        <v>-98.027575198370045</v>
      </c>
      <c r="T349">
        <f t="shared" si="166"/>
        <v>-23.23249149045391</v>
      </c>
      <c r="U349">
        <f t="shared" si="167"/>
        <v>4.3028515320663215E-2</v>
      </c>
      <c r="V349">
        <f t="shared" si="168"/>
        <v>5.2691978485149056</v>
      </c>
      <c r="W349">
        <f t="shared" si="169"/>
        <v>96.710656259927205</v>
      </c>
      <c r="X349" s="37">
        <f t="shared" si="170"/>
        <v>0.47261861260519805</v>
      </c>
      <c r="Y349" s="37">
        <f t="shared" si="171"/>
        <v>0.2039779007720669</v>
      </c>
      <c r="Z349" s="37">
        <f t="shared" si="172"/>
        <v>0.74125932443832909</v>
      </c>
      <c r="AA349">
        <f t="shared" si="173"/>
        <v>773.68525007941764</v>
      </c>
      <c r="AB349">
        <f t="shared" si="174"/>
        <v>759.42919784851483</v>
      </c>
      <c r="AC349">
        <f t="shared" si="175"/>
        <v>9.857299462128708</v>
      </c>
      <c r="AD349">
        <f t="shared" si="150"/>
        <v>13.718920243635047</v>
      </c>
      <c r="AE349">
        <f t="shared" si="176"/>
        <v>76.28107975636496</v>
      </c>
      <c r="AF349">
        <f t="shared" si="177"/>
        <v>3.9396007056158805E-3</v>
      </c>
      <c r="AG349">
        <f t="shared" si="178"/>
        <v>76.285019357070581</v>
      </c>
      <c r="AH349">
        <f t="shared" si="151"/>
        <v>221.55380105586525</v>
      </c>
    </row>
    <row r="350" spans="4:34" x14ac:dyDescent="0.35">
      <c r="D350" s="36">
        <f t="shared" si="179"/>
        <v>44545</v>
      </c>
      <c r="E350" s="37">
        <f t="shared" si="152"/>
        <v>0.5</v>
      </c>
      <c r="F350" s="33">
        <f t="shared" si="153"/>
        <v>2459563.9166666665</v>
      </c>
      <c r="G350" s="38">
        <f t="shared" si="154"/>
        <v>0.21954597307779633</v>
      </c>
      <c r="I350">
        <f t="shared" si="155"/>
        <v>264.29051849149346</v>
      </c>
      <c r="J350">
        <f t="shared" si="156"/>
        <v>8260.975628386168</v>
      </c>
      <c r="K350">
        <f t="shared" si="157"/>
        <v>1.6699398838934704E-2</v>
      </c>
      <c r="L350">
        <f t="shared" si="158"/>
        <v>-0.6363096952318763</v>
      </c>
      <c r="M350">
        <f t="shared" si="159"/>
        <v>263.65420879626157</v>
      </c>
      <c r="N350">
        <f t="shared" si="160"/>
        <v>8260.3393186909361</v>
      </c>
      <c r="O350">
        <f t="shared" si="161"/>
        <v>0.98424407171560746</v>
      </c>
      <c r="P350">
        <f t="shared" si="162"/>
        <v>263.64436227140749</v>
      </c>
      <c r="Q350">
        <f t="shared" si="163"/>
        <v>23.436436096116015</v>
      </c>
      <c r="R350">
        <f t="shared" si="164"/>
        <v>23.437700267557993</v>
      </c>
      <c r="S350">
        <f t="shared" si="165"/>
        <v>-96.921858299306479</v>
      </c>
      <c r="T350">
        <f t="shared" si="166"/>
        <v>-23.285126668541167</v>
      </c>
      <c r="U350">
        <f t="shared" si="167"/>
        <v>4.3028521747310623E-2</v>
      </c>
      <c r="V350">
        <f t="shared" si="168"/>
        <v>4.7895564211078998</v>
      </c>
      <c r="W350">
        <f t="shared" si="169"/>
        <v>96.72574225713079</v>
      </c>
      <c r="X350" s="37">
        <f t="shared" si="170"/>
        <v>0.47295169692978617</v>
      </c>
      <c r="Y350" s="37">
        <f t="shared" si="171"/>
        <v>0.20426907954886733</v>
      </c>
      <c r="Z350" s="37">
        <f t="shared" si="172"/>
        <v>0.74163431431070503</v>
      </c>
      <c r="AA350">
        <f t="shared" si="173"/>
        <v>773.80593805704632</v>
      </c>
      <c r="AB350">
        <f t="shared" si="174"/>
        <v>758.9495564211079</v>
      </c>
      <c r="AC350">
        <f t="shared" si="175"/>
        <v>9.737389105276975</v>
      </c>
      <c r="AD350">
        <f t="shared" si="150"/>
        <v>13.679462768241164</v>
      </c>
      <c r="AE350">
        <f t="shared" si="176"/>
        <v>76.320537231758834</v>
      </c>
      <c r="AF350">
        <f t="shared" si="177"/>
        <v>3.9278285896799207E-3</v>
      </c>
      <c r="AG350">
        <f t="shared" si="178"/>
        <v>76.324465060348516</v>
      </c>
      <c r="AH350">
        <f t="shared" si="151"/>
        <v>221.06591862862845</v>
      </c>
    </row>
    <row r="351" spans="4:34" x14ac:dyDescent="0.35">
      <c r="D351" s="36">
        <f t="shared" si="179"/>
        <v>44546</v>
      </c>
      <c r="E351" s="37">
        <f t="shared" si="152"/>
        <v>0.5</v>
      </c>
      <c r="F351" s="33">
        <f t="shared" si="153"/>
        <v>2459564.9166666665</v>
      </c>
      <c r="G351" s="38">
        <f t="shared" si="154"/>
        <v>0.21957335158566765</v>
      </c>
      <c r="I351">
        <f t="shared" si="155"/>
        <v>265.27616585530268</v>
      </c>
      <c r="J351">
        <f t="shared" si="156"/>
        <v>8261.9612286660467</v>
      </c>
      <c r="K351">
        <f t="shared" si="157"/>
        <v>1.6699397686501125E-2</v>
      </c>
      <c r="L351">
        <f t="shared" si="158"/>
        <v>-0.6045434251860845</v>
      </c>
      <c r="M351">
        <f t="shared" si="159"/>
        <v>264.6716224301166</v>
      </c>
      <c r="N351">
        <f t="shared" si="160"/>
        <v>8261.3566852408603</v>
      </c>
      <c r="O351">
        <f t="shared" si="161"/>
        <v>0.98414981697509596</v>
      </c>
      <c r="P351">
        <f t="shared" si="162"/>
        <v>264.66177808860192</v>
      </c>
      <c r="Q351">
        <f t="shared" si="163"/>
        <v>23.436435740081361</v>
      </c>
      <c r="R351">
        <f t="shared" si="164"/>
        <v>23.437701968373023</v>
      </c>
      <c r="S351">
        <f t="shared" si="165"/>
        <v>-95.815113858686018</v>
      </c>
      <c r="T351">
        <f t="shared" si="166"/>
        <v>-23.330016017228388</v>
      </c>
      <c r="U351">
        <f t="shared" si="167"/>
        <v>4.3028528169880939E-2</v>
      </c>
      <c r="V351">
        <f t="shared" si="168"/>
        <v>4.3059604167942558</v>
      </c>
      <c r="W351">
        <f t="shared" si="169"/>
        <v>96.738618611367613</v>
      </c>
      <c r="X351" s="37">
        <f t="shared" si="170"/>
        <v>0.47328752748833736</v>
      </c>
      <c r="Y351" s="37">
        <f t="shared" si="171"/>
        <v>0.20456914245676064</v>
      </c>
      <c r="Z351" s="37">
        <f t="shared" si="172"/>
        <v>0.7420059125199141</v>
      </c>
      <c r="AA351">
        <f t="shared" si="173"/>
        <v>773.90894889094091</v>
      </c>
      <c r="AB351">
        <f t="shared" si="174"/>
        <v>758.46596041679425</v>
      </c>
      <c r="AC351">
        <f t="shared" si="175"/>
        <v>9.6164901041985615</v>
      </c>
      <c r="AD351">
        <f t="shared" si="150"/>
        <v>13.634857382915984</v>
      </c>
      <c r="AE351">
        <f t="shared" si="176"/>
        <v>76.365142617084018</v>
      </c>
      <c r="AF351">
        <f t="shared" si="177"/>
        <v>3.9145253302987279E-3</v>
      </c>
      <c r="AG351">
        <f t="shared" si="178"/>
        <v>76.36905714241432</v>
      </c>
      <c r="AH351">
        <f t="shared" si="151"/>
        <v>220.59517632688457</v>
      </c>
    </row>
    <row r="352" spans="4:34" x14ac:dyDescent="0.35">
      <c r="D352" s="36">
        <f t="shared" si="179"/>
        <v>44547</v>
      </c>
      <c r="E352" s="37">
        <f t="shared" si="152"/>
        <v>0.5</v>
      </c>
      <c r="F352" s="33">
        <f t="shared" si="153"/>
        <v>2459565.9166666665</v>
      </c>
      <c r="G352" s="38">
        <f t="shared" si="154"/>
        <v>0.21960073009353898</v>
      </c>
      <c r="I352">
        <f t="shared" si="155"/>
        <v>266.26181321911281</v>
      </c>
      <c r="J352">
        <f t="shared" si="156"/>
        <v>8262.9468289459237</v>
      </c>
      <c r="K352">
        <f t="shared" si="157"/>
        <v>1.6699396534067358E-2</v>
      </c>
      <c r="L352">
        <f t="shared" si="158"/>
        <v>-0.57258728206506582</v>
      </c>
      <c r="M352">
        <f t="shared" si="159"/>
        <v>265.68922593704775</v>
      </c>
      <c r="N352">
        <f t="shared" si="160"/>
        <v>8262.3742416638579</v>
      </c>
      <c r="O352">
        <f t="shared" si="161"/>
        <v>0.98406039635321896</v>
      </c>
      <c r="P352">
        <f t="shared" si="162"/>
        <v>265.67938378242104</v>
      </c>
      <c r="Q352">
        <f t="shared" si="163"/>
        <v>23.436435384046703</v>
      </c>
      <c r="R352">
        <f t="shared" si="164"/>
        <v>23.437703668106469</v>
      </c>
      <c r="S352">
        <f t="shared" si="165"/>
        <v>-94.70747938458365</v>
      </c>
      <c r="T352">
        <f t="shared" si="166"/>
        <v>-23.367132646478492</v>
      </c>
      <c r="U352">
        <f t="shared" si="167"/>
        <v>4.3028534588367522E-2</v>
      </c>
      <c r="V352">
        <f t="shared" si="168"/>
        <v>3.8189467900757363</v>
      </c>
      <c r="W352">
        <f t="shared" si="169"/>
        <v>96.749272654800734</v>
      </c>
      <c r="X352" s="37">
        <f t="shared" si="170"/>
        <v>0.47362573139578074</v>
      </c>
      <c r="Y352" s="37">
        <f t="shared" si="171"/>
        <v>0.20487775179911205</v>
      </c>
      <c r="Z352" s="37">
        <f t="shared" si="172"/>
        <v>0.74237371099244942</v>
      </c>
      <c r="AA352">
        <f t="shared" si="173"/>
        <v>773.99418123840587</v>
      </c>
      <c r="AB352">
        <f t="shared" si="174"/>
        <v>757.97894679007572</v>
      </c>
      <c r="AC352">
        <f t="shared" si="175"/>
        <v>9.4947366975189311</v>
      </c>
      <c r="AD352">
        <f t="shared" si="150"/>
        <v>13.585053747618245</v>
      </c>
      <c r="AE352">
        <f t="shared" si="176"/>
        <v>76.414946252381753</v>
      </c>
      <c r="AF352">
        <f t="shared" si="177"/>
        <v>3.8996776396418367E-3</v>
      </c>
      <c r="AG352">
        <f t="shared" si="178"/>
        <v>76.418845930021391</v>
      </c>
      <c r="AH352">
        <f t="shared" si="151"/>
        <v>220.14157640995802</v>
      </c>
    </row>
    <row r="353" spans="4:34" x14ac:dyDescent="0.35">
      <c r="D353" s="36">
        <f t="shared" si="179"/>
        <v>44548</v>
      </c>
      <c r="E353" s="37">
        <f t="shared" si="152"/>
        <v>0.5</v>
      </c>
      <c r="F353" s="33">
        <f t="shared" si="153"/>
        <v>2459566.9166666665</v>
      </c>
      <c r="G353" s="38">
        <f t="shared" si="154"/>
        <v>0.2196281086014103</v>
      </c>
      <c r="I353">
        <f t="shared" si="155"/>
        <v>267.24746058292385</v>
      </c>
      <c r="J353">
        <f t="shared" si="156"/>
        <v>8263.9324292257988</v>
      </c>
      <c r="K353">
        <f t="shared" si="157"/>
        <v>1.6699395381633401E-2</v>
      </c>
      <c r="L353">
        <f t="shared" si="158"/>
        <v>-0.540451242132163</v>
      </c>
      <c r="M353">
        <f t="shared" si="159"/>
        <v>266.70700934079167</v>
      </c>
      <c r="N353">
        <f t="shared" si="160"/>
        <v>8263.3919779836669</v>
      </c>
      <c r="O353">
        <f t="shared" si="161"/>
        <v>0.98397583893297991</v>
      </c>
      <c r="P353">
        <f t="shared" si="162"/>
        <v>266.69716937659956</v>
      </c>
      <c r="Q353">
        <f t="shared" si="163"/>
        <v>23.436435028012049</v>
      </c>
      <c r="R353">
        <f t="shared" si="164"/>
        <v>23.437705366756578</v>
      </c>
      <c r="S353">
        <f t="shared" si="165"/>
        <v>-93.599093967906796</v>
      </c>
      <c r="T353">
        <f t="shared" si="166"/>
        <v>-23.396453719292722</v>
      </c>
      <c r="U353">
        <f t="shared" si="167"/>
        <v>4.3028541002763758E-2</v>
      </c>
      <c r="V353">
        <f t="shared" si="168"/>
        <v>3.3290576582740217</v>
      </c>
      <c r="W353">
        <f t="shared" si="169"/>
        <v>96.757693705059538</v>
      </c>
      <c r="X353" s="37">
        <f t="shared" si="170"/>
        <v>0.4739659321817542</v>
      </c>
      <c r="Y353" s="37">
        <f t="shared" si="171"/>
        <v>0.20519456077881104</v>
      </c>
      <c r="Z353" s="37">
        <f t="shared" si="172"/>
        <v>0.74273730358469736</v>
      </c>
      <c r="AA353">
        <f t="shared" si="173"/>
        <v>774.0615496404763</v>
      </c>
      <c r="AB353">
        <f t="shared" si="174"/>
        <v>757.48905765827396</v>
      </c>
      <c r="AC353">
        <f t="shared" si="175"/>
        <v>9.372264414568491</v>
      </c>
      <c r="AD353">
        <f t="shared" si="150"/>
        <v>13.530007289506695</v>
      </c>
      <c r="AE353">
        <f t="shared" si="176"/>
        <v>76.469992710493301</v>
      </c>
      <c r="AF353">
        <f t="shared" si="177"/>
        <v>3.8832741610305512E-3</v>
      </c>
      <c r="AG353">
        <f t="shared" si="178"/>
        <v>76.473875984654327</v>
      </c>
      <c r="AH353">
        <f t="shared" si="151"/>
        <v>219.70515119869194</v>
      </c>
    </row>
    <row r="354" spans="4:34" x14ac:dyDescent="0.35">
      <c r="D354" s="36">
        <f t="shared" si="179"/>
        <v>44549</v>
      </c>
      <c r="E354" s="37">
        <f t="shared" si="152"/>
        <v>0.5</v>
      </c>
      <c r="F354" s="33">
        <f t="shared" si="153"/>
        <v>2459567.9166666665</v>
      </c>
      <c r="G354" s="38">
        <f t="shared" si="154"/>
        <v>0.21965548710928162</v>
      </c>
      <c r="I354">
        <f t="shared" si="155"/>
        <v>268.23310794673489</v>
      </c>
      <c r="J354">
        <f t="shared" si="156"/>
        <v>8264.9180295056758</v>
      </c>
      <c r="K354">
        <f t="shared" si="157"/>
        <v>1.6699394229199253E-2</v>
      </c>
      <c r="L354">
        <f t="shared" si="158"/>
        <v>-0.50814534806297962</v>
      </c>
      <c r="M354">
        <f t="shared" si="159"/>
        <v>267.72496259867194</v>
      </c>
      <c r="N354">
        <f t="shared" si="160"/>
        <v>8264.4098841576124</v>
      </c>
      <c r="O354">
        <f t="shared" si="161"/>
        <v>0.98389617222998882</v>
      </c>
      <c r="P354">
        <f t="shared" si="162"/>
        <v>267.71512482845924</v>
      </c>
      <c r="Q354">
        <f t="shared" si="163"/>
        <v>23.436434671977395</v>
      </c>
      <c r="R354">
        <f t="shared" si="164"/>
        <v>23.437707064321589</v>
      </c>
      <c r="S354">
        <f t="shared" si="165"/>
        <v>-92.490098019818035</v>
      </c>
      <c r="T354">
        <f t="shared" si="166"/>
        <v>-23.417960493155796</v>
      </c>
      <c r="U354">
        <f t="shared" si="167"/>
        <v>4.3028547413063001E-2</v>
      </c>
      <c r="V354">
        <f t="shared" si="168"/>
        <v>2.8368393966225707</v>
      </c>
      <c r="W354">
        <f t="shared" si="169"/>
        <v>96.76387309901466</v>
      </c>
      <c r="X354" s="37">
        <f t="shared" si="170"/>
        <v>0.47430775041901208</v>
      </c>
      <c r="Y354" s="37">
        <f t="shared" si="171"/>
        <v>0.20551921403286025</v>
      </c>
      <c r="Z354" s="37">
        <f t="shared" si="172"/>
        <v>0.74309628680516404</v>
      </c>
      <c r="AA354">
        <f t="shared" si="173"/>
        <v>774.11098479211728</v>
      </c>
      <c r="AB354">
        <f t="shared" si="174"/>
        <v>756.99683939662259</v>
      </c>
      <c r="AC354">
        <f t="shared" si="175"/>
        <v>9.2492098491556476</v>
      </c>
      <c r="AD354">
        <f t="shared" si="150"/>
        <v>13.469679174791599</v>
      </c>
      <c r="AE354">
        <f t="shared" si="176"/>
        <v>76.530320825208406</v>
      </c>
      <c r="AF354">
        <f t="shared" si="177"/>
        <v>3.8653054582680696E-3</v>
      </c>
      <c r="AG354">
        <f t="shared" si="178"/>
        <v>76.534186130666669</v>
      </c>
      <c r="AH354">
        <f t="shared" si="151"/>
        <v>219.2859642609578</v>
      </c>
    </row>
    <row r="355" spans="4:34" x14ac:dyDescent="0.35">
      <c r="D355" s="36">
        <f t="shared" si="179"/>
        <v>44550</v>
      </c>
      <c r="E355" s="37">
        <f t="shared" si="152"/>
        <v>0.5</v>
      </c>
      <c r="F355" s="33">
        <f t="shared" si="153"/>
        <v>2459568.9166666665</v>
      </c>
      <c r="G355" s="38">
        <f t="shared" si="154"/>
        <v>0.21968286561715294</v>
      </c>
      <c r="I355">
        <f t="shared" si="155"/>
        <v>269.21875531054502</v>
      </c>
      <c r="J355">
        <f t="shared" si="156"/>
        <v>8265.9036297855509</v>
      </c>
      <c r="K355">
        <f t="shared" si="157"/>
        <v>1.6699393076764917E-2</v>
      </c>
      <c r="L355">
        <f t="shared" si="158"/>
        <v>-0.47567970530862136</v>
      </c>
      <c r="M355">
        <f t="shared" si="159"/>
        <v>268.74307560523641</v>
      </c>
      <c r="N355">
        <f t="shared" si="160"/>
        <v>8265.4279500802422</v>
      </c>
      <c r="O355">
        <f t="shared" si="161"/>
        <v>0.98382142218110424</v>
      </c>
      <c r="P355">
        <f t="shared" si="162"/>
        <v>268.73324003254612</v>
      </c>
      <c r="Q355">
        <f t="shared" si="163"/>
        <v>23.436434315942741</v>
      </c>
      <c r="R355">
        <f t="shared" si="164"/>
        <v>23.437708760799751</v>
      </c>
      <c r="S355">
        <f t="shared" si="165"/>
        <v>-91.380633004075804</v>
      </c>
      <c r="T355">
        <f t="shared" si="166"/>
        <v>-23.431638354504262</v>
      </c>
      <c r="U355">
        <f t="shared" si="167"/>
        <v>4.3028553819258616E-2</v>
      </c>
      <c r="V355">
        <f t="shared" si="168"/>
        <v>2.3428417227082812</v>
      </c>
      <c r="W355">
        <f t="shared" si="169"/>
        <v>96.767804220386708</v>
      </c>
      <c r="X355" s="37">
        <f t="shared" si="170"/>
        <v>0.4746508043592304</v>
      </c>
      <c r="Y355" s="37">
        <f t="shared" si="171"/>
        <v>0.20585134819148954</v>
      </c>
      <c r="Z355" s="37">
        <f t="shared" si="172"/>
        <v>0.74345026052697116</v>
      </c>
      <c r="AA355">
        <f t="shared" si="173"/>
        <v>774.14243376309366</v>
      </c>
      <c r="AB355">
        <f t="shared" si="174"/>
        <v>756.50284172270824</v>
      </c>
      <c r="AC355">
        <f t="shared" si="175"/>
        <v>9.12571043067706</v>
      </c>
      <c r="AD355">
        <f t="shared" si="150"/>
        <v>13.404036291667015</v>
      </c>
      <c r="AE355">
        <f t="shared" si="176"/>
        <v>76.595963708332988</v>
      </c>
      <c r="AF355">
        <f t="shared" si="177"/>
        <v>3.8457640066729254E-3</v>
      </c>
      <c r="AG355">
        <f t="shared" si="178"/>
        <v>76.599809472339658</v>
      </c>
      <c r="AH355">
        <f t="shared" si="151"/>
        <v>218.88411173843986</v>
      </c>
    </row>
    <row r="356" spans="4:34" x14ac:dyDescent="0.35">
      <c r="D356" s="36">
        <f t="shared" si="179"/>
        <v>44551</v>
      </c>
      <c r="E356" s="37">
        <f t="shared" si="152"/>
        <v>0.5</v>
      </c>
      <c r="F356" s="33">
        <f t="shared" si="153"/>
        <v>2459569.9166666665</v>
      </c>
      <c r="G356" s="38">
        <f t="shared" si="154"/>
        <v>0.21971024412502427</v>
      </c>
      <c r="I356">
        <f t="shared" si="155"/>
        <v>270.20440267435697</v>
      </c>
      <c r="J356">
        <f t="shared" si="156"/>
        <v>8266.8892300654279</v>
      </c>
      <c r="K356">
        <f t="shared" si="157"/>
        <v>1.6699391924330391E-2</v>
      </c>
      <c r="L356">
        <f t="shared" si="158"/>
        <v>-0.44306447842278751</v>
      </c>
      <c r="M356">
        <f t="shared" si="159"/>
        <v>269.76133819593417</v>
      </c>
      <c r="N356">
        <f t="shared" si="160"/>
        <v>8266.4461655870055</v>
      </c>
      <c r="O356">
        <f t="shared" si="161"/>
        <v>0.9837516131337033</v>
      </c>
      <c r="P356">
        <f t="shared" si="162"/>
        <v>269.75150482430729</v>
      </c>
      <c r="Q356">
        <f t="shared" si="163"/>
        <v>23.436433959908086</v>
      </c>
      <c r="R356">
        <f t="shared" si="164"/>
        <v>23.437710456189315</v>
      </c>
      <c r="S356">
        <f t="shared" si="165"/>
        <v>-90.2708411652943</v>
      </c>
      <c r="T356">
        <f t="shared" si="166"/>
        <v>-23.437476846066936</v>
      </c>
      <c r="U356">
        <f t="shared" si="167"/>
        <v>4.3028560221344006E-2</v>
      </c>
      <c r="V356">
        <f t="shared" si="168"/>
        <v>1.8476167726294479</v>
      </c>
      <c r="W356">
        <f t="shared" si="169"/>
        <v>96.769482521012009</v>
      </c>
      <c r="X356" s="37">
        <f t="shared" si="170"/>
        <v>0.47499471057456294</v>
      </c>
      <c r="Y356" s="37">
        <f t="shared" si="171"/>
        <v>0.2061905924606407</v>
      </c>
      <c r="Z356" s="37">
        <f t="shared" si="172"/>
        <v>0.74379882868848513</v>
      </c>
      <c r="AA356">
        <f t="shared" si="173"/>
        <v>774.15586016809607</v>
      </c>
      <c r="AB356">
        <f t="shared" si="174"/>
        <v>756.00761677262938</v>
      </c>
      <c r="AC356">
        <f t="shared" si="175"/>
        <v>9.001904193157344</v>
      </c>
      <c r="AD356">
        <f t="shared" si="150"/>
        <v>13.333051244628445</v>
      </c>
      <c r="AE356">
        <f t="shared" si="176"/>
        <v>76.66694875537155</v>
      </c>
      <c r="AF356">
        <f t="shared" si="177"/>
        <v>3.8246441858983968E-3</v>
      </c>
      <c r="AG356">
        <f t="shared" si="178"/>
        <v>76.670773399557447</v>
      </c>
      <c r="AH356">
        <f t="shared" si="151"/>
        <v>218.49972383216056</v>
      </c>
    </row>
    <row r="357" spans="4:34" x14ac:dyDescent="0.35">
      <c r="D357" s="36">
        <f t="shared" si="179"/>
        <v>44552</v>
      </c>
      <c r="E357" s="37">
        <f t="shared" si="152"/>
        <v>0.5</v>
      </c>
      <c r="F357" s="33">
        <f t="shared" si="153"/>
        <v>2459570.9166666665</v>
      </c>
      <c r="G357" s="38">
        <f t="shared" si="154"/>
        <v>0.21973762263289559</v>
      </c>
      <c r="I357">
        <f t="shared" si="155"/>
        <v>271.19005003816892</v>
      </c>
      <c r="J357">
        <f t="shared" si="156"/>
        <v>8267.8748303453049</v>
      </c>
      <c r="K357">
        <f t="shared" si="157"/>
        <v>1.6699390771895674E-2</v>
      </c>
      <c r="L357">
        <f t="shared" si="158"/>
        <v>-0.41030988735679602</v>
      </c>
      <c r="M357">
        <f t="shared" si="159"/>
        <v>270.77974015081213</v>
      </c>
      <c r="N357">
        <f t="shared" si="160"/>
        <v>8267.4645204579483</v>
      </c>
      <c r="O357">
        <f t="shared" si="161"/>
        <v>0.98368676783560161</v>
      </c>
      <c r="P357">
        <f t="shared" si="162"/>
        <v>270.76990898378784</v>
      </c>
      <c r="Q357">
        <f t="shared" si="163"/>
        <v>23.436433603873432</v>
      </c>
      <c r="R357">
        <f t="shared" si="164"/>
        <v>23.437712150488519</v>
      </c>
      <c r="S357">
        <f t="shared" si="165"/>
        <v>-89.160865254169266</v>
      </c>
      <c r="T357">
        <f t="shared" si="166"/>
        <v>-23.435469686958534</v>
      </c>
      <c r="U357">
        <f t="shared" si="167"/>
        <v>4.3028566619312543E-2</v>
      </c>
      <c r="V357">
        <f t="shared" si="168"/>
        <v>1.3517181712821438</v>
      </c>
      <c r="W357">
        <f t="shared" si="169"/>
        <v>96.768905535628818</v>
      </c>
      <c r="X357" s="37">
        <f t="shared" si="170"/>
        <v>0.47533908460327629</v>
      </c>
      <c r="Y357" s="37">
        <f t="shared" si="171"/>
        <v>0.20653656922652958</v>
      </c>
      <c r="Z357" s="37">
        <f t="shared" si="172"/>
        <v>0.74414159998002305</v>
      </c>
      <c r="AA357">
        <f t="shared" si="173"/>
        <v>774.15124428503054</v>
      </c>
      <c r="AB357">
        <f t="shared" si="174"/>
        <v>755.51171817128215</v>
      </c>
      <c r="AC357">
        <f t="shared" si="175"/>
        <v>8.8779295428205387</v>
      </c>
      <c r="AD357">
        <f t="shared" si="150"/>
        <v>13.25670236060647</v>
      </c>
      <c r="AE357">
        <f t="shared" si="176"/>
        <v>76.743297639393532</v>
      </c>
      <c r="AF357">
        <f t="shared" si="177"/>
        <v>3.8019422746642826E-3</v>
      </c>
      <c r="AG357">
        <f t="shared" si="178"/>
        <v>76.747099581668195</v>
      </c>
      <c r="AH357">
        <f t="shared" si="151"/>
        <v>218.13296646562657</v>
      </c>
    </row>
    <row r="358" spans="4:34" x14ac:dyDescent="0.35">
      <c r="D358" s="36">
        <f t="shared" si="179"/>
        <v>44553</v>
      </c>
      <c r="E358" s="37">
        <f t="shared" si="152"/>
        <v>0.5</v>
      </c>
      <c r="F358" s="33">
        <f t="shared" si="153"/>
        <v>2459571.9166666665</v>
      </c>
      <c r="G358" s="38">
        <f t="shared" si="154"/>
        <v>0.21976500114076691</v>
      </c>
      <c r="I358">
        <f t="shared" si="155"/>
        <v>272.17569740198269</v>
      </c>
      <c r="J358">
        <f t="shared" si="156"/>
        <v>8268.8604306251782</v>
      </c>
      <c r="K358">
        <f t="shared" si="157"/>
        <v>1.6699389619460766E-2</v>
      </c>
      <c r="L358">
        <f t="shared" si="158"/>
        <v>-0.37742620372193669</v>
      </c>
      <c r="M358">
        <f t="shared" si="159"/>
        <v>271.79827119826075</v>
      </c>
      <c r="N358">
        <f t="shared" si="160"/>
        <v>8268.4830044214559</v>
      </c>
      <c r="O358">
        <f t="shared" si="161"/>
        <v>0.98362690742561709</v>
      </c>
      <c r="P358">
        <f t="shared" si="162"/>
        <v>271.78844223937631</v>
      </c>
      <c r="Q358">
        <f t="shared" si="163"/>
        <v>23.436433247838778</v>
      </c>
      <c r="R358">
        <f t="shared" si="164"/>
        <v>23.437713843695619</v>
      </c>
      <c r="S358">
        <f t="shared" si="165"/>
        <v>-88.050848250691558</v>
      </c>
      <c r="T358">
        <f t="shared" si="166"/>
        <v>-23.425614785440484</v>
      </c>
      <c r="U358">
        <f t="shared" si="167"/>
        <v>4.3028573013157607E-2</v>
      </c>
      <c r="V358">
        <f t="shared" si="168"/>
        <v>0.85570009917074785</v>
      </c>
      <c r="W358">
        <f t="shared" si="169"/>
        <v>96.766072890088182</v>
      </c>
      <c r="X358" s="37">
        <f t="shared" si="170"/>
        <v>0.47568354159779808</v>
      </c>
      <c r="Y358" s="37">
        <f t="shared" si="171"/>
        <v>0.20688889468088645</v>
      </c>
      <c r="Z358" s="37">
        <f t="shared" si="172"/>
        <v>0.7444781885147097</v>
      </c>
      <c r="AA358">
        <f t="shared" si="173"/>
        <v>774.12858312070546</v>
      </c>
      <c r="AB358">
        <f t="shared" si="174"/>
        <v>755.01570009917077</v>
      </c>
      <c r="AC358">
        <f t="shared" si="175"/>
        <v>8.753925024792693</v>
      </c>
      <c r="AD358">
        <f t="shared" si="150"/>
        <v>13.174973707485703</v>
      </c>
      <c r="AE358">
        <f t="shared" si="176"/>
        <v>76.825026292514295</v>
      </c>
      <c r="AF358">
        <f t="shared" si="177"/>
        <v>3.7776564475747836E-3</v>
      </c>
      <c r="AG358">
        <f t="shared" si="178"/>
        <v>76.828803948961863</v>
      </c>
      <c r="AH358">
        <f t="shared" si="151"/>
        <v>217.78404314615466</v>
      </c>
    </row>
    <row r="359" spans="4:34" x14ac:dyDescent="0.35">
      <c r="D359" s="36">
        <f t="shared" si="179"/>
        <v>44554</v>
      </c>
      <c r="E359" s="37">
        <f t="shared" si="152"/>
        <v>0.5</v>
      </c>
      <c r="F359" s="33">
        <f t="shared" si="153"/>
        <v>2459572.9166666665</v>
      </c>
      <c r="G359" s="38">
        <f t="shared" si="154"/>
        <v>0.21979237964863824</v>
      </c>
      <c r="I359">
        <f t="shared" si="155"/>
        <v>273.16134476579646</v>
      </c>
      <c r="J359">
        <f t="shared" si="156"/>
        <v>8269.8460309050552</v>
      </c>
      <c r="K359">
        <f t="shared" si="157"/>
        <v>1.6699388467025667E-2</v>
      </c>
      <c r="L359">
        <f t="shared" si="158"/>
        <v>-0.3444237470230832</v>
      </c>
      <c r="M359">
        <f t="shared" si="159"/>
        <v>272.81692101877337</v>
      </c>
      <c r="N359">
        <f t="shared" si="160"/>
        <v>8269.5016071580321</v>
      </c>
      <c r="O359">
        <f t="shared" si="161"/>
        <v>0.98357205142478943</v>
      </c>
      <c r="P359">
        <f t="shared" si="162"/>
        <v>272.80709427156427</v>
      </c>
      <c r="Q359">
        <f t="shared" si="163"/>
        <v>23.436432891804124</v>
      </c>
      <c r="R359">
        <f t="shared" si="164"/>
        <v>23.437715535808863</v>
      </c>
      <c r="S359">
        <f t="shared" si="165"/>
        <v>-86.940933086450428</v>
      </c>
      <c r="T359">
        <f t="shared" si="166"/>
        <v>-23.407914244295714</v>
      </c>
      <c r="U359">
        <f t="shared" si="167"/>
        <v>4.3028579402872594E-2</v>
      </c>
      <c r="V359">
        <f t="shared" si="168"/>
        <v>0.36011635819049215</v>
      </c>
      <c r="W359">
        <f t="shared" si="169"/>
        <v>96.760986302935663</v>
      </c>
      <c r="X359" s="37">
        <f t="shared" si="170"/>
        <v>0.47602769697347885</v>
      </c>
      <c r="Y359" s="37">
        <f t="shared" si="171"/>
        <v>0.20724717946532425</v>
      </c>
      <c r="Z359" s="37">
        <f t="shared" si="172"/>
        <v>0.74480821448163348</v>
      </c>
      <c r="AA359">
        <f t="shared" si="173"/>
        <v>774.08789042348531</v>
      </c>
      <c r="AB359">
        <f t="shared" si="174"/>
        <v>754.52011635819042</v>
      </c>
      <c r="AC359">
        <f t="shared" si="175"/>
        <v>8.6300290895476053</v>
      </c>
      <c r="AD359">
        <f t="shared" si="150"/>
        <v>13.087855125748336</v>
      </c>
      <c r="AE359">
        <f t="shared" si="176"/>
        <v>76.912144874251666</v>
      </c>
      <c r="AF359">
        <f t="shared" si="177"/>
        <v>3.7517867742524469E-3</v>
      </c>
      <c r="AG359">
        <f t="shared" si="178"/>
        <v>76.915896661025926</v>
      </c>
      <c r="AH359">
        <f t="shared" si="151"/>
        <v>217.45319704699227</v>
      </c>
    </row>
    <row r="360" spans="4:34" x14ac:dyDescent="0.35">
      <c r="D360" s="36">
        <f t="shared" si="179"/>
        <v>44555</v>
      </c>
      <c r="E360" s="37">
        <f t="shared" si="152"/>
        <v>0.5</v>
      </c>
      <c r="F360" s="33">
        <f t="shared" si="153"/>
        <v>2459573.9166666665</v>
      </c>
      <c r="G360" s="38">
        <f t="shared" si="154"/>
        <v>0.21981975815650956</v>
      </c>
      <c r="I360">
        <f t="shared" si="155"/>
        <v>274.14699212961023</v>
      </c>
      <c r="J360">
        <f t="shared" si="156"/>
        <v>8270.8316311849303</v>
      </c>
      <c r="K360">
        <f t="shared" si="157"/>
        <v>1.6699387314590381E-2</v>
      </c>
      <c r="L360">
        <f t="shared" si="158"/>
        <v>-0.31131288086528136</v>
      </c>
      <c r="M360">
        <f t="shared" si="159"/>
        <v>273.83567924874495</v>
      </c>
      <c r="N360">
        <f t="shared" si="160"/>
        <v>8270.5203183040649</v>
      </c>
      <c r="O360">
        <f t="shared" si="161"/>
        <v>0.98352221772826676</v>
      </c>
      <c r="P360">
        <f t="shared" si="162"/>
        <v>273.82585471674463</v>
      </c>
      <c r="Q360">
        <f t="shared" si="163"/>
        <v>23.43643253576947</v>
      </c>
      <c r="R360">
        <f t="shared" si="164"/>
        <v>23.4377172268265</v>
      </c>
      <c r="S360">
        <f t="shared" si="165"/>
        <v>-85.831262367071972</v>
      </c>
      <c r="T360">
        <f t="shared" si="166"/>
        <v>-23.382374358798486</v>
      </c>
      <c r="U360">
        <f t="shared" si="167"/>
        <v>4.302858578845091E-2</v>
      </c>
      <c r="V360">
        <f t="shared" si="168"/>
        <v>-0.13448056119943128</v>
      </c>
      <c r="W360">
        <f t="shared" si="169"/>
        <v>96.753649580353127</v>
      </c>
      <c r="X360" s="37">
        <f t="shared" si="170"/>
        <v>0.47637116705638854</v>
      </c>
      <c r="Y360" s="37">
        <f t="shared" si="171"/>
        <v>0.2076110293331854</v>
      </c>
      <c r="Z360" s="37">
        <f t="shared" si="172"/>
        <v>0.74513130477959166</v>
      </c>
      <c r="AA360">
        <f t="shared" si="173"/>
        <v>774.02919664282501</v>
      </c>
      <c r="AB360">
        <f t="shared" si="174"/>
        <v>754.02551943880053</v>
      </c>
      <c r="AC360">
        <f t="shared" si="175"/>
        <v>8.5063798597001323</v>
      </c>
      <c r="AD360">
        <f t="shared" si="150"/>
        <v>12.995342274165896</v>
      </c>
      <c r="AE360">
        <f t="shared" si="176"/>
        <v>77.004657725834107</v>
      </c>
      <c r="AF360">
        <f t="shared" si="177"/>
        <v>3.7243352210782443E-3</v>
      </c>
      <c r="AG360">
        <f t="shared" si="178"/>
        <v>77.008382061055187</v>
      </c>
      <c r="AH360">
        <f t="shared" si="151"/>
        <v>217.14071333521056</v>
      </c>
    </row>
    <row r="361" spans="4:34" x14ac:dyDescent="0.35">
      <c r="D361" s="36">
        <f t="shared" si="179"/>
        <v>44556</v>
      </c>
      <c r="E361" s="37">
        <f t="shared" si="152"/>
        <v>0.5</v>
      </c>
      <c r="F361" s="33">
        <f t="shared" si="153"/>
        <v>2459574.9166666665</v>
      </c>
      <c r="G361" s="38">
        <f t="shared" si="154"/>
        <v>0.21984713666438088</v>
      </c>
      <c r="I361">
        <f t="shared" si="155"/>
        <v>275.13263949342399</v>
      </c>
      <c r="J361">
        <f t="shared" si="156"/>
        <v>8271.8172314648036</v>
      </c>
      <c r="K361">
        <f t="shared" si="157"/>
        <v>1.6699386162154904E-2</v>
      </c>
      <c r="L361">
        <f t="shared" si="158"/>
        <v>-0.27810400913482558</v>
      </c>
      <c r="M361">
        <f t="shared" si="159"/>
        <v>274.85453548428916</v>
      </c>
      <c r="N361">
        <f t="shared" si="160"/>
        <v>8271.5391274556696</v>
      </c>
      <c r="O361">
        <f t="shared" si="161"/>
        <v>0.98347742259785231</v>
      </c>
      <c r="P361">
        <f t="shared" si="162"/>
        <v>274.8447131710293</v>
      </c>
      <c r="Q361">
        <f t="shared" si="163"/>
        <v>23.436432179734815</v>
      </c>
      <c r="R361">
        <f t="shared" si="164"/>
        <v>23.437718916746782</v>
      </c>
      <c r="S361">
        <f t="shared" si="165"/>
        <v>-84.721978095884609</v>
      </c>
      <c r="T361">
        <f t="shared" si="166"/>
        <v>-23.349005607293993</v>
      </c>
      <c r="U361">
        <f t="shared" si="167"/>
        <v>4.3028592169885915E-2</v>
      </c>
      <c r="V361">
        <f t="shared" si="168"/>
        <v>-0.62754040898412211</v>
      </c>
      <c r="W361">
        <f t="shared" si="169"/>
        <v>96.744068604492057</v>
      </c>
      <c r="X361" s="37">
        <f t="shared" si="170"/>
        <v>0.47671356972846124</v>
      </c>
      <c r="Y361" s="37">
        <f t="shared" si="171"/>
        <v>0.20798004582709442</v>
      </c>
      <c r="Z361" s="37">
        <f t="shared" si="172"/>
        <v>0.74544709362982797</v>
      </c>
      <c r="AA361">
        <f t="shared" si="173"/>
        <v>773.95254883593645</v>
      </c>
      <c r="AB361">
        <f t="shared" si="174"/>
        <v>753.53245959101582</v>
      </c>
      <c r="AC361">
        <f t="shared" si="175"/>
        <v>8.3831148977539556</v>
      </c>
      <c r="AD361">
        <f t="shared" si="150"/>
        <v>12.897436690681621</v>
      </c>
      <c r="AE361">
        <f t="shared" si="176"/>
        <v>77.102563309318384</v>
      </c>
      <c r="AF361">
        <f t="shared" si="177"/>
        <v>3.6953056558976139E-3</v>
      </c>
      <c r="AG361">
        <f t="shared" si="178"/>
        <v>77.10625861497428</v>
      </c>
      <c r="AH361">
        <f t="shared" si="151"/>
        <v>216.84692177315898</v>
      </c>
    </row>
    <row r="362" spans="4:34" x14ac:dyDescent="0.35">
      <c r="D362" s="36">
        <f t="shared" si="179"/>
        <v>44557</v>
      </c>
      <c r="E362" s="37">
        <f t="shared" si="152"/>
        <v>0.5</v>
      </c>
      <c r="F362" s="33">
        <f t="shared" si="153"/>
        <v>2459575.9166666665</v>
      </c>
      <c r="G362" s="38">
        <f t="shared" si="154"/>
        <v>0.21987451517225221</v>
      </c>
      <c r="I362">
        <f t="shared" si="155"/>
        <v>276.11828685723776</v>
      </c>
      <c r="J362">
        <f t="shared" si="156"/>
        <v>8272.8028317446788</v>
      </c>
      <c r="K362">
        <f t="shared" si="157"/>
        <v>1.6699385009719236E-2</v>
      </c>
      <c r="L362">
        <f t="shared" si="158"/>
        <v>-0.24480757215711885</v>
      </c>
      <c r="M362">
        <f t="shared" si="159"/>
        <v>275.87347928508063</v>
      </c>
      <c r="N362">
        <f t="shared" si="160"/>
        <v>8272.558024172522</v>
      </c>
      <c r="O362">
        <f t="shared" si="161"/>
        <v>0.98343768065523163</v>
      </c>
      <c r="P362">
        <f t="shared" si="162"/>
        <v>275.86365919409093</v>
      </c>
      <c r="Q362">
        <f t="shared" si="163"/>
        <v>23.436431823700165</v>
      </c>
      <c r="R362">
        <f t="shared" si="164"/>
        <v>23.437720605567968</v>
      </c>
      <c r="S362">
        <f t="shared" si="165"/>
        <v>-83.613221399869403</v>
      </c>
      <c r="T362">
        <f t="shared" si="166"/>
        <v>-23.307822634436505</v>
      </c>
      <c r="U362">
        <f t="shared" si="167"/>
        <v>4.3028598547171067E-2</v>
      </c>
      <c r="V362">
        <f t="shared" si="168"/>
        <v>-1.1185160983769309</v>
      </c>
      <c r="W362">
        <f t="shared" si="169"/>
        <v>96.732251315272705</v>
      </c>
      <c r="X362" s="37">
        <f t="shared" si="170"/>
        <v>0.47705452506831736</v>
      </c>
      <c r="Y362" s="37">
        <f t="shared" si="171"/>
        <v>0.20835382697033764</v>
      </c>
      <c r="Z362" s="37">
        <f t="shared" si="172"/>
        <v>0.74575522316629717</v>
      </c>
      <c r="AA362">
        <f t="shared" si="173"/>
        <v>773.85801052218164</v>
      </c>
      <c r="AB362">
        <f t="shared" si="174"/>
        <v>753.041483901623</v>
      </c>
      <c r="AC362">
        <f t="shared" si="175"/>
        <v>8.260370975405749</v>
      </c>
      <c r="AD362">
        <f t="shared" si="150"/>
        <v>12.794145869869272</v>
      </c>
      <c r="AE362">
        <f t="shared" si="176"/>
        <v>77.205854130130732</v>
      </c>
      <c r="AF362">
        <f t="shared" si="177"/>
        <v>3.6647038561287175E-3</v>
      </c>
      <c r="AG362">
        <f t="shared" si="178"/>
        <v>77.209518833986863</v>
      </c>
      <c r="AH362">
        <f t="shared" si="151"/>
        <v>216.57219962449503</v>
      </c>
    </row>
    <row r="363" spans="4:34" x14ac:dyDescent="0.35">
      <c r="D363" s="36">
        <f t="shared" si="179"/>
        <v>44558</v>
      </c>
      <c r="E363" s="37">
        <f t="shared" si="152"/>
        <v>0.5</v>
      </c>
      <c r="F363" s="33">
        <f t="shared" si="153"/>
        <v>2459576.9166666665</v>
      </c>
      <c r="G363" s="38">
        <f t="shared" si="154"/>
        <v>0.21990189368012353</v>
      </c>
      <c r="I363">
        <f t="shared" si="155"/>
        <v>277.10393422105335</v>
      </c>
      <c r="J363">
        <f t="shared" si="156"/>
        <v>8273.7884320245539</v>
      </c>
      <c r="K363">
        <f t="shared" si="157"/>
        <v>1.6699383857283381E-2</v>
      </c>
      <c r="L363">
        <f t="shared" si="158"/>
        <v>-0.21143404283446926</v>
      </c>
      <c r="M363">
        <f t="shared" si="159"/>
        <v>276.89250017821888</v>
      </c>
      <c r="N363">
        <f t="shared" si="160"/>
        <v>8273.5769979817196</v>
      </c>
      <c r="O363">
        <f t="shared" si="161"/>
        <v>0.98340300487587218</v>
      </c>
      <c r="P363">
        <f t="shared" si="162"/>
        <v>276.88268231302715</v>
      </c>
      <c r="Q363">
        <f t="shared" si="163"/>
        <v>23.436431467665511</v>
      </c>
      <c r="R363">
        <f t="shared" si="164"/>
        <v>23.437722293288299</v>
      </c>
      <c r="S363">
        <f t="shared" si="165"/>
        <v>-82.505132258941089</v>
      </c>
      <c r="T363">
        <f t="shared" si="166"/>
        <v>-23.258844227167732</v>
      </c>
      <c r="U363">
        <f t="shared" si="167"/>
        <v>4.3028604920299689E-2</v>
      </c>
      <c r="V363">
        <f t="shared" si="168"/>
        <v>-1.6068646199913872</v>
      </c>
      <c r="W363">
        <f t="shared" si="169"/>
        <v>96.718207685764796</v>
      </c>
      <c r="X363" s="37">
        <f t="shared" si="170"/>
        <v>0.47739365598610511</v>
      </c>
      <c r="Y363" s="37">
        <f t="shared" si="171"/>
        <v>0.20873196797009183</v>
      </c>
      <c r="Z363" s="37">
        <f t="shared" si="172"/>
        <v>0.74605534400211848</v>
      </c>
      <c r="AA363">
        <f t="shared" si="173"/>
        <v>773.74566148611837</v>
      </c>
      <c r="AB363">
        <f t="shared" si="174"/>
        <v>752.5531353800086</v>
      </c>
      <c r="AC363">
        <f t="shared" si="175"/>
        <v>8.1382838450021495</v>
      </c>
      <c r="AD363">
        <f t="shared" si="150"/>
        <v>12.685483358634169</v>
      </c>
      <c r="AE363">
        <f t="shared" si="176"/>
        <v>77.314516641365827</v>
      </c>
      <c r="AF363">
        <f t="shared" si="177"/>
        <v>3.6325375207955147E-3</v>
      </c>
      <c r="AG363">
        <f t="shared" si="178"/>
        <v>77.318149178886628</v>
      </c>
      <c r="AH363">
        <f t="shared" si="151"/>
        <v>216.31697489955377</v>
      </c>
    </row>
    <row r="364" spans="4:34" x14ac:dyDescent="0.35">
      <c r="D364" s="36">
        <f t="shared" si="179"/>
        <v>44559</v>
      </c>
      <c r="E364" s="37">
        <f t="shared" si="152"/>
        <v>0.5</v>
      </c>
      <c r="F364" s="33">
        <f t="shared" si="153"/>
        <v>2459577.9166666665</v>
      </c>
      <c r="G364" s="38">
        <f t="shared" si="154"/>
        <v>0.21992927218799485</v>
      </c>
      <c r="I364">
        <f t="shared" si="155"/>
        <v>278.08958158486894</v>
      </c>
      <c r="J364">
        <f t="shared" si="156"/>
        <v>8274.7740323044272</v>
      </c>
      <c r="K364">
        <f t="shared" si="157"/>
        <v>1.6699382704847332E-2</v>
      </c>
      <c r="L364">
        <f t="shared" si="158"/>
        <v>-0.17799392276480064</v>
      </c>
      <c r="M364">
        <f t="shared" si="159"/>
        <v>277.91158766210413</v>
      </c>
      <c r="N364">
        <f t="shared" si="160"/>
        <v>8274.5960383816619</v>
      </c>
      <c r="O364">
        <f t="shared" si="161"/>
        <v>0.98337340658360761</v>
      </c>
      <c r="P364">
        <f t="shared" si="162"/>
        <v>277.90177202623636</v>
      </c>
      <c r="Q364">
        <f t="shared" si="163"/>
        <v>23.436431111630856</v>
      </c>
      <c r="R364">
        <f t="shared" si="164"/>
        <v>23.437723979906036</v>
      </c>
      <c r="S364">
        <f t="shared" si="165"/>
        <v>-81.397849239594123</v>
      </c>
      <c r="T364">
        <f t="shared" si="166"/>
        <v>-23.202093283550752</v>
      </c>
      <c r="U364">
        <f t="shared" si="167"/>
        <v>4.3028611289265245E-2</v>
      </c>
      <c r="V364">
        <f t="shared" si="168"/>
        <v>-2.0920479450521352</v>
      </c>
      <c r="W364">
        <f t="shared" si="169"/>
        <v>96.701949691306254</v>
      </c>
      <c r="X364" s="37">
        <f t="shared" si="170"/>
        <v>0.47773058885073072</v>
      </c>
      <c r="Y364" s="37">
        <f t="shared" si="171"/>
        <v>0.20911406193043555</v>
      </c>
      <c r="Z364" s="37">
        <f t="shared" si="172"/>
        <v>0.74634711577102575</v>
      </c>
      <c r="AA364">
        <f t="shared" si="173"/>
        <v>773.61559753045003</v>
      </c>
      <c r="AB364">
        <f t="shared" si="174"/>
        <v>752.0679520549478</v>
      </c>
      <c r="AC364">
        <f t="shared" si="175"/>
        <v>8.0169880137369489</v>
      </c>
      <c r="AD364">
        <f t="shared" si="150"/>
        <v>12.571468872139654</v>
      </c>
      <c r="AE364">
        <f t="shared" si="176"/>
        <v>77.428531127860339</v>
      </c>
      <c r="AF364">
        <f t="shared" si="177"/>
        <v>3.5988162871050957E-3</v>
      </c>
      <c r="AG364">
        <f t="shared" si="178"/>
        <v>77.432129944147448</v>
      </c>
      <c r="AH364">
        <f t="shared" si="151"/>
        <v>216.08172997910893</v>
      </c>
    </row>
    <row r="365" spans="4:34" x14ac:dyDescent="0.35">
      <c r="D365" s="36">
        <f t="shared" si="179"/>
        <v>44560</v>
      </c>
      <c r="E365" s="37">
        <f t="shared" si="152"/>
        <v>0.5</v>
      </c>
      <c r="F365" s="33">
        <f t="shared" si="153"/>
        <v>2459578.9166666665</v>
      </c>
      <c r="G365" s="38">
        <f t="shared" si="154"/>
        <v>0.21995665069586615</v>
      </c>
      <c r="I365">
        <f t="shared" si="155"/>
        <v>279.07522894868453</v>
      </c>
      <c r="J365">
        <f t="shared" si="156"/>
        <v>8275.7596325843006</v>
      </c>
      <c r="K365">
        <f t="shared" si="157"/>
        <v>1.6699381552411095E-2</v>
      </c>
      <c r="L365">
        <f t="shared" si="158"/>
        <v>-0.14449773834341778</v>
      </c>
      <c r="M365">
        <f t="shared" si="159"/>
        <v>278.93073121034109</v>
      </c>
      <c r="N365">
        <f t="shared" si="160"/>
        <v>8275.6151348459571</v>
      </c>
      <c r="O365">
        <f t="shared" si="161"/>
        <v>0.98334889544590787</v>
      </c>
      <c r="P365">
        <f t="shared" si="162"/>
        <v>278.92091780732125</v>
      </c>
      <c r="Q365">
        <f t="shared" si="163"/>
        <v>23.436430755596206</v>
      </c>
      <c r="R365">
        <f t="shared" si="164"/>
        <v>23.437725665419439</v>
      </c>
      <c r="S365">
        <f t="shared" si="165"/>
        <v>-80.291509233884867</v>
      </c>
      <c r="T365">
        <f t="shared" si="166"/>
        <v>-23.137596774604955</v>
      </c>
      <c r="U365">
        <f t="shared" si="167"/>
        <v>4.3028617654061144E-2</v>
      </c>
      <c r="V365">
        <f t="shared" si="168"/>
        <v>-2.5735339153417987</v>
      </c>
      <c r="W365">
        <f t="shared" si="169"/>
        <v>96.683491272554747</v>
      </c>
      <c r="X365" s="37">
        <f t="shared" si="170"/>
        <v>0.47806495410787631</v>
      </c>
      <c r="Y365" s="37">
        <f t="shared" si="171"/>
        <v>0.20949970057300199</v>
      </c>
      <c r="Z365" s="37">
        <f t="shared" si="172"/>
        <v>0.74663020764275057</v>
      </c>
      <c r="AA365">
        <f t="shared" si="173"/>
        <v>773.46793018043797</v>
      </c>
      <c r="AB365">
        <f t="shared" si="174"/>
        <v>751.58646608465813</v>
      </c>
      <c r="AC365">
        <f t="shared" si="175"/>
        <v>7.8966165211645318</v>
      </c>
      <c r="AD365">
        <f t="shared" si="150"/>
        <v>12.45212843230339</v>
      </c>
      <c r="AE365">
        <f t="shared" si="176"/>
        <v>77.547871567696603</v>
      </c>
      <c r="AF365">
        <f t="shared" si="177"/>
        <v>3.5635517522969559E-3</v>
      </c>
      <c r="AG365">
        <f t="shared" si="178"/>
        <v>77.551435119448897</v>
      </c>
      <c r="AH365">
        <f t="shared" si="151"/>
        <v>215.86700566051562</v>
      </c>
    </row>
    <row r="366" spans="4:34" x14ac:dyDescent="0.35">
      <c r="D366" s="36">
        <f t="shared" si="179"/>
        <v>44561</v>
      </c>
      <c r="E366" s="37">
        <f t="shared" si="152"/>
        <v>0.5</v>
      </c>
      <c r="F366" s="33">
        <f t="shared" si="153"/>
        <v>2459579.9166666665</v>
      </c>
      <c r="G366" s="38">
        <f t="shared" si="154"/>
        <v>0.21998402920373747</v>
      </c>
      <c r="I366">
        <f t="shared" si="155"/>
        <v>280.06087631249829</v>
      </c>
      <c r="J366">
        <f t="shared" si="156"/>
        <v>8276.7452328641739</v>
      </c>
      <c r="K366">
        <f t="shared" si="157"/>
        <v>1.6699380399974671E-2</v>
      </c>
      <c r="L366">
        <f t="shared" si="158"/>
        <v>-0.11095603685164823</v>
      </c>
      <c r="M366">
        <f t="shared" si="159"/>
        <v>279.94992027564666</v>
      </c>
      <c r="N366">
        <f t="shared" si="160"/>
        <v>8276.6342768273225</v>
      </c>
      <c r="O366">
        <f t="shared" si="161"/>
        <v>0.98332947946983806</v>
      </c>
      <c r="P366">
        <f t="shared" si="162"/>
        <v>279.94010910899692</v>
      </c>
      <c r="Q366">
        <f t="shared" si="163"/>
        <v>23.436430399561555</v>
      </c>
      <c r="R366">
        <f t="shared" si="164"/>
        <v>23.437727349826755</v>
      </c>
      <c r="S366">
        <f t="shared" si="165"/>
        <v>-79.186247204726442</v>
      </c>
      <c r="T366">
        <f t="shared" si="166"/>
        <v>-23.06538569931983</v>
      </c>
      <c r="U366">
        <f t="shared" si="167"/>
        <v>4.3028624014680793E-2</v>
      </c>
      <c r="V366">
        <f t="shared" si="168"/>
        <v>-3.0507971176103621</v>
      </c>
      <c r="W366">
        <f t="shared" si="169"/>
        <v>96.662848292704197</v>
      </c>
      <c r="X366" s="37">
        <f t="shared" si="170"/>
        <v>0.47839638688722946</v>
      </c>
      <c r="Y366" s="37">
        <f t="shared" si="171"/>
        <v>0.20988847496305113</v>
      </c>
      <c r="Z366" s="37">
        <f t="shared" si="172"/>
        <v>0.74690429881140785</v>
      </c>
      <c r="AA366">
        <f t="shared" si="173"/>
        <v>773.30278634163358</v>
      </c>
      <c r="AB366">
        <f t="shared" si="174"/>
        <v>751.10920288238958</v>
      </c>
      <c r="AC366">
        <f t="shared" si="175"/>
        <v>7.7773007205973954</v>
      </c>
      <c r="AD366">
        <f t="shared" si="150"/>
        <v>12.32749453162484</v>
      </c>
      <c r="AE366">
        <f t="shared" si="176"/>
        <v>77.672505468375164</v>
      </c>
      <c r="AF366">
        <f t="shared" si="177"/>
        <v>3.5267575016159442E-3</v>
      </c>
      <c r="AG366">
        <f t="shared" si="178"/>
        <v>77.676032225876781</v>
      </c>
      <c r="AH366">
        <f t="shared" si="151"/>
        <v>215.6734056758558</v>
      </c>
    </row>
    <row r="367" spans="4:34" x14ac:dyDescent="0.35">
      <c r="D367" s="36">
        <f t="shared" si="179"/>
        <v>44562</v>
      </c>
      <c r="E367" s="37">
        <f t="shared" si="152"/>
        <v>0.5</v>
      </c>
      <c r="F367" s="33">
        <f t="shared" si="153"/>
        <v>2459580.9166666665</v>
      </c>
      <c r="G367" s="38">
        <f>(F367-2451545)/36525</f>
        <v>0.22001140771160879</v>
      </c>
      <c r="I367">
        <f>MOD(280.46646+G367*(36000.76983 + G367*0.0003032),360)</f>
        <v>281.0465236763157</v>
      </c>
      <c r="J367">
        <f>357.52911+G367*(35999.05029 - 0.0001537*G367)</f>
        <v>8277.7308331440472</v>
      </c>
      <c r="K367">
        <f t="shared" si="157"/>
        <v>1.6699379247538053E-2</v>
      </c>
      <c r="L367">
        <f>SIN(RADIANS(J367))*(1.914602-G367*(0.004817+0.000014*G367))+SIN(RADIANS(2*J367))*(0.019993-0.000101*G367)+SIN(RADIANS(3*J367))*0.000289</f>
        <v>-7.7379382532441254E-2</v>
      </c>
      <c r="M367">
        <f>I367+L367</f>
        <v>280.96914429378324</v>
      </c>
      <c r="N367">
        <f>J367+L367</f>
        <v>8277.6534537615153</v>
      </c>
      <c r="O367">
        <f>(1.000001018*(1-K367*K367))/(1+K367*COS(RADIANS(N367)))</f>
        <v>0.98331516499870975</v>
      </c>
      <c r="P367">
        <f>M367-0.00569-0.00478*SIN(RADIANS(125.04-1934.136*G367))</f>
        <v>280.95933536702375</v>
      </c>
      <c r="Q367">
        <f>23+(26+((21.448-G367*(46.815+G367*(0.00059-G367*0.001813))))/60)/60</f>
        <v>23.436430043526901</v>
      </c>
      <c r="R367">
        <f>Q367+0.00256*COS(RADIANS(125.04-1934.136*G367))</f>
        <v>23.437729033126246</v>
      </c>
      <c r="S367">
        <f t="shared" si="165"/>
        <v>-78.082195938381162</v>
      </c>
      <c r="T367">
        <f>DEGREES(ASIN(SIN(RADIANS(R367))*SIN(RADIANS(P367))))</f>
        <v>-22.98549503305253</v>
      </c>
      <c r="U367">
        <f>TAN(RADIANS(R367/2))*TAN(RADIANS(R367/2))</f>
        <v>4.3028630371117586E-2</v>
      </c>
      <c r="V367">
        <f>4*DEGREES(U367*SIN(2*RADIANS(I367))-2*K367*SIN(RADIANS(J367))+4*K367*U367*SIN(RADIANS(J367))*COS(2*RADIANS(I367))-0.5*U367*U367*SIN(4*RADIANS(I367))-1.25*K367*K367*SIN(2*RADIANS(J367)))</f>
        <v>-3.5233197402610883</v>
      </c>
      <c r="W367">
        <f t="shared" si="169"/>
        <v>96.640038489132181</v>
      </c>
      <c r="X367" s="37">
        <f t="shared" si="170"/>
        <v>0.47872452759740353</v>
      </c>
      <c r="Y367" s="37">
        <f t="shared" si="171"/>
        <v>0.21027997623870304</v>
      </c>
      <c r="Z367" s="37">
        <f t="shared" si="172"/>
        <v>0.74716907895610407</v>
      </c>
      <c r="AA367">
        <f>8*W367</f>
        <v>773.12030791305745</v>
      </c>
      <c r="AB367">
        <f t="shared" si="174"/>
        <v>750.63668025973891</v>
      </c>
      <c r="AC367">
        <f>IF(AB367/4&lt;0,AB367/4+180,AB367/4-180)</f>
        <v>7.6591700649347274</v>
      </c>
      <c r="AD367">
        <f>DEGREES(ACOS(SIN(RADIANS($B$2))*SIN(RADIANS(T367))+COS(RADIANS($B$2))*COS(RADIANS(T367))*COS(RADIANS(AC367))))</f>
        <v>12.197606325574622</v>
      </c>
      <c r="AE367">
        <f>90-AD367</f>
        <v>77.802393674425375</v>
      </c>
      <c r="AF367">
        <f>IF(AE367&gt;85,0,IF(AE367&gt;5,58.1/TAN(RADIANS(AE367))-0.07/POWER(TAN(RADIANS(AE367)),3)+0.000086/POWER(TAN(RADIANS(AE367)),5),IF(AE367&gt;-0.575,1735+AE367*(-518.2+AE367*(103.4+AE367*(-12.79+AE367*0.711))),-20.772/TAN(RADIANS(AE367)))))/3600</f>
        <v>3.4884491433984418E-3</v>
      </c>
      <c r="AG367">
        <f>AE367+AF367</f>
        <v>77.805882123568779</v>
      </c>
      <c r="AH367">
        <f>IF(AC367&gt;0,MOD(DEGREES(ACOS(((SIN(RADIANS($B$2))*COS(RADIANS(AD367)))-SIN(RADIANS(T367)))/(COS(RADIANS($B$2))*SIN(RADIANS(AD367)))))+180,360),MOD(540-DEGREES(ACOS(((SIN(RADIANS($B$2))*COS(RADIANS(AD367)))-SIN(RADIANS(T367)))/(COS(RADIANS($B$2))*SIN(RADIANS(AD367))))),360))</f>
        <v>215.50160173811759</v>
      </c>
    </row>
  </sheetData>
  <mergeCells count="1">
    <mergeCell ref="A1:C1"/>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E647C-A519-4D9A-B4FD-D94521D834DB}">
  <sheetPr codeName="Foglio2"/>
  <dimension ref="A1:E8761"/>
  <sheetViews>
    <sheetView zoomScale="85" zoomScaleNormal="85" workbookViewId="0">
      <selection activeCell="M28" sqref="M28"/>
    </sheetView>
  </sheetViews>
  <sheetFormatPr defaultRowHeight="14.5" x14ac:dyDescent="0.35"/>
  <sheetData>
    <row r="1" spans="1:5" x14ac:dyDescent="0.35">
      <c r="A1" t="s">
        <v>385</v>
      </c>
      <c r="B1" t="s">
        <v>386</v>
      </c>
      <c r="C1" t="s">
        <v>387</v>
      </c>
      <c r="D1" t="s">
        <v>388</v>
      </c>
      <c r="E1" t="s">
        <v>389</v>
      </c>
    </row>
    <row r="2" spans="1:5" x14ac:dyDescent="0.35">
      <c r="A2">
        <v>2021</v>
      </c>
      <c r="B2">
        <v>1</v>
      </c>
      <c r="C2">
        <v>1</v>
      </c>
      <c r="D2">
        <v>0</v>
      </c>
      <c r="E2">
        <v>20.97</v>
      </c>
    </row>
    <row r="3" spans="1:5" x14ac:dyDescent="0.35">
      <c r="A3">
        <v>2021</v>
      </c>
      <c r="B3">
        <v>1</v>
      </c>
      <c r="C3">
        <v>1</v>
      </c>
      <c r="D3">
        <v>1</v>
      </c>
      <c r="E3">
        <v>20.75</v>
      </c>
    </row>
    <row r="4" spans="1:5" x14ac:dyDescent="0.35">
      <c r="A4">
        <v>2021</v>
      </c>
      <c r="B4">
        <v>1</v>
      </c>
      <c r="C4">
        <v>1</v>
      </c>
      <c r="D4">
        <v>2</v>
      </c>
      <c r="E4">
        <v>20.54</v>
      </c>
    </row>
    <row r="5" spans="1:5" x14ac:dyDescent="0.35">
      <c r="A5">
        <v>2021</v>
      </c>
      <c r="B5">
        <v>1</v>
      </c>
      <c r="C5">
        <v>1</v>
      </c>
      <c r="D5">
        <v>3</v>
      </c>
      <c r="E5">
        <v>21.32</v>
      </c>
    </row>
    <row r="6" spans="1:5" x14ac:dyDescent="0.35">
      <c r="A6">
        <v>2021</v>
      </c>
      <c r="B6">
        <v>1</v>
      </c>
      <c r="C6">
        <v>1</v>
      </c>
      <c r="D6">
        <v>4</v>
      </c>
      <c r="E6">
        <v>22.98</v>
      </c>
    </row>
    <row r="7" spans="1:5" x14ac:dyDescent="0.35">
      <c r="A7">
        <v>2021</v>
      </c>
      <c r="B7">
        <v>1</v>
      </c>
      <c r="C7">
        <v>1</v>
      </c>
      <c r="D7">
        <v>5</v>
      </c>
      <c r="E7">
        <v>25</v>
      </c>
    </row>
    <row r="8" spans="1:5" x14ac:dyDescent="0.35">
      <c r="A8">
        <v>2021</v>
      </c>
      <c r="B8">
        <v>1</v>
      </c>
      <c r="C8">
        <v>1</v>
      </c>
      <c r="D8">
        <v>6</v>
      </c>
      <c r="E8">
        <v>26.89</v>
      </c>
    </row>
    <row r="9" spans="1:5" x14ac:dyDescent="0.35">
      <c r="A9">
        <v>2021</v>
      </c>
      <c r="B9">
        <v>1</v>
      </c>
      <c r="C9">
        <v>1</v>
      </c>
      <c r="D9">
        <v>7</v>
      </c>
      <c r="E9">
        <v>28.3</v>
      </c>
    </row>
    <row r="10" spans="1:5" x14ac:dyDescent="0.35">
      <c r="A10">
        <v>2021</v>
      </c>
      <c r="B10">
        <v>1</v>
      </c>
      <c r="C10">
        <v>1</v>
      </c>
      <c r="D10">
        <v>8</v>
      </c>
      <c r="E10">
        <v>29.02</v>
      </c>
    </row>
    <row r="11" spans="1:5" x14ac:dyDescent="0.35">
      <c r="A11">
        <v>2021</v>
      </c>
      <c r="B11">
        <v>1</v>
      </c>
      <c r="C11">
        <v>1</v>
      </c>
      <c r="D11">
        <v>9</v>
      </c>
      <c r="E11">
        <v>29.21</v>
      </c>
    </row>
    <row r="12" spans="1:5" x14ac:dyDescent="0.35">
      <c r="A12">
        <v>2021</v>
      </c>
      <c r="B12">
        <v>1</v>
      </c>
      <c r="C12">
        <v>1</v>
      </c>
      <c r="D12">
        <v>10</v>
      </c>
      <c r="E12">
        <v>29.03</v>
      </c>
    </row>
    <row r="13" spans="1:5" x14ac:dyDescent="0.35">
      <c r="A13">
        <v>2021</v>
      </c>
      <c r="B13">
        <v>1</v>
      </c>
      <c r="C13">
        <v>1</v>
      </c>
      <c r="D13">
        <v>11</v>
      </c>
      <c r="E13">
        <v>28.63</v>
      </c>
    </row>
    <row r="14" spans="1:5" x14ac:dyDescent="0.35">
      <c r="A14">
        <v>2021</v>
      </c>
      <c r="B14">
        <v>1</v>
      </c>
      <c r="C14">
        <v>1</v>
      </c>
      <c r="D14">
        <v>12</v>
      </c>
      <c r="E14">
        <v>28.06</v>
      </c>
    </row>
    <row r="15" spans="1:5" x14ac:dyDescent="0.35">
      <c r="A15">
        <v>2021</v>
      </c>
      <c r="B15">
        <v>1</v>
      </c>
      <c r="C15">
        <v>1</v>
      </c>
      <c r="D15">
        <v>13</v>
      </c>
      <c r="E15">
        <v>27.55</v>
      </c>
    </row>
    <row r="16" spans="1:5" x14ac:dyDescent="0.35">
      <c r="A16">
        <v>2021</v>
      </c>
      <c r="B16">
        <v>1</v>
      </c>
      <c r="C16">
        <v>1</v>
      </c>
      <c r="D16">
        <v>14</v>
      </c>
      <c r="E16">
        <v>26.8</v>
      </c>
    </row>
    <row r="17" spans="1:5" x14ac:dyDescent="0.35">
      <c r="A17">
        <v>2021</v>
      </c>
      <c r="B17">
        <v>1</v>
      </c>
      <c r="C17">
        <v>1</v>
      </c>
      <c r="D17">
        <v>15</v>
      </c>
      <c r="E17">
        <v>25.23</v>
      </c>
    </row>
    <row r="18" spans="1:5" x14ac:dyDescent="0.35">
      <c r="A18">
        <v>2021</v>
      </c>
      <c r="B18">
        <v>1</v>
      </c>
      <c r="C18">
        <v>1</v>
      </c>
      <c r="D18">
        <v>16</v>
      </c>
      <c r="E18">
        <v>23.82</v>
      </c>
    </row>
    <row r="19" spans="1:5" x14ac:dyDescent="0.35">
      <c r="A19">
        <v>2021</v>
      </c>
      <c r="B19">
        <v>1</v>
      </c>
      <c r="C19">
        <v>1</v>
      </c>
      <c r="D19">
        <v>17</v>
      </c>
      <c r="E19">
        <v>23.31</v>
      </c>
    </row>
    <row r="20" spans="1:5" x14ac:dyDescent="0.35">
      <c r="A20">
        <v>2021</v>
      </c>
      <c r="B20">
        <v>1</v>
      </c>
      <c r="C20">
        <v>1</v>
      </c>
      <c r="D20">
        <v>18</v>
      </c>
      <c r="E20">
        <v>22.9</v>
      </c>
    </row>
    <row r="21" spans="1:5" x14ac:dyDescent="0.35">
      <c r="A21">
        <v>2021</v>
      </c>
      <c r="B21">
        <v>1</v>
      </c>
      <c r="C21">
        <v>1</v>
      </c>
      <c r="D21">
        <v>19</v>
      </c>
      <c r="E21">
        <v>22.51</v>
      </c>
    </row>
    <row r="22" spans="1:5" x14ac:dyDescent="0.35">
      <c r="A22">
        <v>2021</v>
      </c>
      <c r="B22">
        <v>1</v>
      </c>
      <c r="C22">
        <v>1</v>
      </c>
      <c r="D22">
        <v>20</v>
      </c>
      <c r="E22">
        <v>22.12</v>
      </c>
    </row>
    <row r="23" spans="1:5" x14ac:dyDescent="0.35">
      <c r="A23">
        <v>2021</v>
      </c>
      <c r="B23">
        <v>1</v>
      </c>
      <c r="C23">
        <v>1</v>
      </c>
      <c r="D23">
        <v>21</v>
      </c>
      <c r="E23">
        <v>21.78</v>
      </c>
    </row>
    <row r="24" spans="1:5" x14ac:dyDescent="0.35">
      <c r="A24">
        <v>2021</v>
      </c>
      <c r="B24">
        <v>1</v>
      </c>
      <c r="C24">
        <v>1</v>
      </c>
      <c r="D24">
        <v>22</v>
      </c>
      <c r="E24">
        <v>21.54</v>
      </c>
    </row>
    <row r="25" spans="1:5" x14ac:dyDescent="0.35">
      <c r="A25">
        <v>2021</v>
      </c>
      <c r="B25">
        <v>1</v>
      </c>
      <c r="C25">
        <v>1</v>
      </c>
      <c r="D25">
        <v>23</v>
      </c>
      <c r="E25">
        <v>21.37</v>
      </c>
    </row>
    <row r="26" spans="1:5" x14ac:dyDescent="0.35">
      <c r="A26">
        <v>2021</v>
      </c>
      <c r="B26">
        <v>1</v>
      </c>
      <c r="C26">
        <v>2</v>
      </c>
      <c r="D26">
        <v>0</v>
      </c>
      <c r="E26">
        <v>21.17</v>
      </c>
    </row>
    <row r="27" spans="1:5" x14ac:dyDescent="0.35">
      <c r="A27">
        <v>2021</v>
      </c>
      <c r="B27">
        <v>1</v>
      </c>
      <c r="C27">
        <v>2</v>
      </c>
      <c r="D27">
        <v>1</v>
      </c>
      <c r="E27">
        <v>20.97</v>
      </c>
    </row>
    <row r="28" spans="1:5" x14ac:dyDescent="0.35">
      <c r="A28">
        <v>2021</v>
      </c>
      <c r="B28">
        <v>1</v>
      </c>
      <c r="C28">
        <v>2</v>
      </c>
      <c r="D28">
        <v>2</v>
      </c>
      <c r="E28">
        <v>20.87</v>
      </c>
    </row>
    <row r="29" spans="1:5" x14ac:dyDescent="0.35">
      <c r="A29">
        <v>2021</v>
      </c>
      <c r="B29">
        <v>1</v>
      </c>
      <c r="C29">
        <v>2</v>
      </c>
      <c r="D29">
        <v>3</v>
      </c>
      <c r="E29">
        <v>21.47</v>
      </c>
    </row>
    <row r="30" spans="1:5" x14ac:dyDescent="0.35">
      <c r="A30">
        <v>2021</v>
      </c>
      <c r="B30">
        <v>1</v>
      </c>
      <c r="C30">
        <v>2</v>
      </c>
      <c r="D30">
        <v>4</v>
      </c>
      <c r="E30">
        <v>22.94</v>
      </c>
    </row>
    <row r="31" spans="1:5" x14ac:dyDescent="0.35">
      <c r="A31">
        <v>2021</v>
      </c>
      <c r="B31">
        <v>1</v>
      </c>
      <c r="C31">
        <v>2</v>
      </c>
      <c r="D31">
        <v>5</v>
      </c>
      <c r="E31">
        <v>24.75</v>
      </c>
    </row>
    <row r="32" spans="1:5" x14ac:dyDescent="0.35">
      <c r="A32">
        <v>2021</v>
      </c>
      <c r="B32">
        <v>1</v>
      </c>
      <c r="C32">
        <v>2</v>
      </c>
      <c r="D32">
        <v>6</v>
      </c>
      <c r="E32">
        <v>26.3</v>
      </c>
    </row>
    <row r="33" spans="1:5" x14ac:dyDescent="0.35">
      <c r="A33">
        <v>2021</v>
      </c>
      <c r="B33">
        <v>1</v>
      </c>
      <c r="C33">
        <v>2</v>
      </c>
      <c r="D33">
        <v>7</v>
      </c>
      <c r="E33">
        <v>27.4</v>
      </c>
    </row>
    <row r="34" spans="1:5" x14ac:dyDescent="0.35">
      <c r="A34">
        <v>2021</v>
      </c>
      <c r="B34">
        <v>1</v>
      </c>
      <c r="C34">
        <v>2</v>
      </c>
      <c r="D34">
        <v>8</v>
      </c>
      <c r="E34">
        <v>28.23</v>
      </c>
    </row>
    <row r="35" spans="1:5" x14ac:dyDescent="0.35">
      <c r="A35">
        <v>2021</v>
      </c>
      <c r="B35">
        <v>1</v>
      </c>
      <c r="C35">
        <v>2</v>
      </c>
      <c r="D35">
        <v>9</v>
      </c>
      <c r="E35">
        <v>28.81</v>
      </c>
    </row>
    <row r="36" spans="1:5" x14ac:dyDescent="0.35">
      <c r="A36">
        <v>2021</v>
      </c>
      <c r="B36">
        <v>1</v>
      </c>
      <c r="C36">
        <v>2</v>
      </c>
      <c r="D36">
        <v>10</v>
      </c>
      <c r="E36">
        <v>28.89</v>
      </c>
    </row>
    <row r="37" spans="1:5" x14ac:dyDescent="0.35">
      <c r="A37">
        <v>2021</v>
      </c>
      <c r="B37">
        <v>1</v>
      </c>
      <c r="C37">
        <v>2</v>
      </c>
      <c r="D37">
        <v>11</v>
      </c>
      <c r="E37">
        <v>28.19</v>
      </c>
    </row>
    <row r="38" spans="1:5" x14ac:dyDescent="0.35">
      <c r="A38">
        <v>2021</v>
      </c>
      <c r="B38">
        <v>1</v>
      </c>
      <c r="C38">
        <v>2</v>
      </c>
      <c r="D38">
        <v>12</v>
      </c>
      <c r="E38">
        <v>27.36</v>
      </c>
    </row>
    <row r="39" spans="1:5" x14ac:dyDescent="0.35">
      <c r="A39">
        <v>2021</v>
      </c>
      <c r="B39">
        <v>1</v>
      </c>
      <c r="C39">
        <v>2</v>
      </c>
      <c r="D39">
        <v>13</v>
      </c>
      <c r="E39">
        <v>26.3</v>
      </c>
    </row>
    <row r="40" spans="1:5" x14ac:dyDescent="0.35">
      <c r="A40">
        <v>2021</v>
      </c>
      <c r="B40">
        <v>1</v>
      </c>
      <c r="C40">
        <v>2</v>
      </c>
      <c r="D40">
        <v>14</v>
      </c>
      <c r="E40">
        <v>25.31</v>
      </c>
    </row>
    <row r="41" spans="1:5" x14ac:dyDescent="0.35">
      <c r="A41">
        <v>2021</v>
      </c>
      <c r="B41">
        <v>1</v>
      </c>
      <c r="C41">
        <v>2</v>
      </c>
      <c r="D41">
        <v>15</v>
      </c>
      <c r="E41">
        <v>24.34</v>
      </c>
    </row>
    <row r="42" spans="1:5" x14ac:dyDescent="0.35">
      <c r="A42">
        <v>2021</v>
      </c>
      <c r="B42">
        <v>1</v>
      </c>
      <c r="C42">
        <v>2</v>
      </c>
      <c r="D42">
        <v>16</v>
      </c>
      <c r="E42">
        <v>23.66</v>
      </c>
    </row>
    <row r="43" spans="1:5" x14ac:dyDescent="0.35">
      <c r="A43">
        <v>2021</v>
      </c>
      <c r="B43">
        <v>1</v>
      </c>
      <c r="C43">
        <v>2</v>
      </c>
      <c r="D43">
        <v>17</v>
      </c>
      <c r="E43">
        <v>23.37</v>
      </c>
    </row>
    <row r="44" spans="1:5" x14ac:dyDescent="0.35">
      <c r="A44">
        <v>2021</v>
      </c>
      <c r="B44">
        <v>1</v>
      </c>
      <c r="C44">
        <v>2</v>
      </c>
      <c r="D44">
        <v>18</v>
      </c>
      <c r="E44">
        <v>23.03</v>
      </c>
    </row>
    <row r="45" spans="1:5" x14ac:dyDescent="0.35">
      <c r="A45">
        <v>2021</v>
      </c>
      <c r="B45">
        <v>1</v>
      </c>
      <c r="C45">
        <v>2</v>
      </c>
      <c r="D45">
        <v>19</v>
      </c>
      <c r="E45">
        <v>22.69</v>
      </c>
    </row>
    <row r="46" spans="1:5" x14ac:dyDescent="0.35">
      <c r="A46">
        <v>2021</v>
      </c>
      <c r="B46">
        <v>1</v>
      </c>
      <c r="C46">
        <v>2</v>
      </c>
      <c r="D46">
        <v>20</v>
      </c>
      <c r="E46">
        <v>22.29</v>
      </c>
    </row>
    <row r="47" spans="1:5" x14ac:dyDescent="0.35">
      <c r="A47">
        <v>2021</v>
      </c>
      <c r="B47">
        <v>1</v>
      </c>
      <c r="C47">
        <v>2</v>
      </c>
      <c r="D47">
        <v>21</v>
      </c>
      <c r="E47">
        <v>21.95</v>
      </c>
    </row>
    <row r="48" spans="1:5" x14ac:dyDescent="0.35">
      <c r="A48">
        <v>2021</v>
      </c>
      <c r="B48">
        <v>1</v>
      </c>
      <c r="C48">
        <v>2</v>
      </c>
      <c r="D48">
        <v>22</v>
      </c>
      <c r="E48">
        <v>21.68</v>
      </c>
    </row>
    <row r="49" spans="1:5" x14ac:dyDescent="0.35">
      <c r="A49">
        <v>2021</v>
      </c>
      <c r="B49">
        <v>1</v>
      </c>
      <c r="C49">
        <v>2</v>
      </c>
      <c r="D49">
        <v>23</v>
      </c>
      <c r="E49">
        <v>21.42</v>
      </c>
    </row>
    <row r="50" spans="1:5" x14ac:dyDescent="0.35">
      <c r="A50">
        <v>2021</v>
      </c>
      <c r="B50">
        <v>1</v>
      </c>
      <c r="C50">
        <v>3</v>
      </c>
      <c r="D50">
        <v>0</v>
      </c>
      <c r="E50">
        <v>21.29</v>
      </c>
    </row>
    <row r="51" spans="1:5" x14ac:dyDescent="0.35">
      <c r="A51">
        <v>2021</v>
      </c>
      <c r="B51">
        <v>1</v>
      </c>
      <c r="C51">
        <v>3</v>
      </c>
      <c r="D51">
        <v>1</v>
      </c>
      <c r="E51">
        <v>21.15</v>
      </c>
    </row>
    <row r="52" spans="1:5" x14ac:dyDescent="0.35">
      <c r="A52">
        <v>2021</v>
      </c>
      <c r="B52">
        <v>1</v>
      </c>
      <c r="C52">
        <v>3</v>
      </c>
      <c r="D52">
        <v>2</v>
      </c>
      <c r="E52">
        <v>21.06</v>
      </c>
    </row>
    <row r="53" spans="1:5" x14ac:dyDescent="0.35">
      <c r="A53">
        <v>2021</v>
      </c>
      <c r="B53">
        <v>1</v>
      </c>
      <c r="C53">
        <v>3</v>
      </c>
      <c r="D53">
        <v>3</v>
      </c>
      <c r="E53">
        <v>21.74</v>
      </c>
    </row>
    <row r="54" spans="1:5" x14ac:dyDescent="0.35">
      <c r="A54">
        <v>2021</v>
      </c>
      <c r="B54">
        <v>1</v>
      </c>
      <c r="C54">
        <v>3</v>
      </c>
      <c r="D54">
        <v>4</v>
      </c>
      <c r="E54">
        <v>23.02</v>
      </c>
    </row>
    <row r="55" spans="1:5" x14ac:dyDescent="0.35">
      <c r="A55">
        <v>2021</v>
      </c>
      <c r="B55">
        <v>1</v>
      </c>
      <c r="C55">
        <v>3</v>
      </c>
      <c r="D55">
        <v>5</v>
      </c>
      <c r="E55">
        <v>24.55</v>
      </c>
    </row>
    <row r="56" spans="1:5" x14ac:dyDescent="0.35">
      <c r="A56">
        <v>2021</v>
      </c>
      <c r="B56">
        <v>1</v>
      </c>
      <c r="C56">
        <v>3</v>
      </c>
      <c r="D56">
        <v>6</v>
      </c>
      <c r="E56">
        <v>26.53</v>
      </c>
    </row>
    <row r="57" spans="1:5" x14ac:dyDescent="0.35">
      <c r="A57">
        <v>2021</v>
      </c>
      <c r="B57">
        <v>1</v>
      </c>
      <c r="C57">
        <v>3</v>
      </c>
      <c r="D57">
        <v>7</v>
      </c>
      <c r="E57">
        <v>28.23</v>
      </c>
    </row>
    <row r="58" spans="1:5" x14ac:dyDescent="0.35">
      <c r="A58">
        <v>2021</v>
      </c>
      <c r="B58">
        <v>1</v>
      </c>
      <c r="C58">
        <v>3</v>
      </c>
      <c r="D58">
        <v>8</v>
      </c>
      <c r="E58">
        <v>29.4</v>
      </c>
    </row>
    <row r="59" spans="1:5" x14ac:dyDescent="0.35">
      <c r="A59">
        <v>2021</v>
      </c>
      <c r="B59">
        <v>1</v>
      </c>
      <c r="C59">
        <v>3</v>
      </c>
      <c r="D59">
        <v>9</v>
      </c>
      <c r="E59">
        <v>29.98</v>
      </c>
    </row>
    <row r="60" spans="1:5" x14ac:dyDescent="0.35">
      <c r="A60">
        <v>2021</v>
      </c>
      <c r="B60">
        <v>1</v>
      </c>
      <c r="C60">
        <v>3</v>
      </c>
      <c r="D60">
        <v>10</v>
      </c>
      <c r="E60">
        <v>30.12</v>
      </c>
    </row>
    <row r="61" spans="1:5" x14ac:dyDescent="0.35">
      <c r="A61">
        <v>2021</v>
      </c>
      <c r="B61">
        <v>1</v>
      </c>
      <c r="C61">
        <v>3</v>
      </c>
      <c r="D61">
        <v>11</v>
      </c>
      <c r="E61">
        <v>29.94</v>
      </c>
    </row>
    <row r="62" spans="1:5" x14ac:dyDescent="0.35">
      <c r="A62">
        <v>2021</v>
      </c>
      <c r="B62">
        <v>1</v>
      </c>
      <c r="C62">
        <v>3</v>
      </c>
      <c r="D62">
        <v>12</v>
      </c>
      <c r="E62">
        <v>29.48</v>
      </c>
    </row>
    <row r="63" spans="1:5" x14ac:dyDescent="0.35">
      <c r="A63">
        <v>2021</v>
      </c>
      <c r="B63">
        <v>1</v>
      </c>
      <c r="C63">
        <v>3</v>
      </c>
      <c r="D63">
        <v>13</v>
      </c>
      <c r="E63">
        <v>28.46</v>
      </c>
    </row>
    <row r="64" spans="1:5" x14ac:dyDescent="0.35">
      <c r="A64">
        <v>2021</v>
      </c>
      <c r="B64">
        <v>1</v>
      </c>
      <c r="C64">
        <v>3</v>
      </c>
      <c r="D64">
        <v>14</v>
      </c>
      <c r="E64">
        <v>27.3</v>
      </c>
    </row>
    <row r="65" spans="1:5" x14ac:dyDescent="0.35">
      <c r="A65">
        <v>2021</v>
      </c>
      <c r="B65">
        <v>1</v>
      </c>
      <c r="C65">
        <v>3</v>
      </c>
      <c r="D65">
        <v>15</v>
      </c>
      <c r="E65">
        <v>25.73</v>
      </c>
    </row>
    <row r="66" spans="1:5" x14ac:dyDescent="0.35">
      <c r="A66">
        <v>2021</v>
      </c>
      <c r="B66">
        <v>1</v>
      </c>
      <c r="C66">
        <v>3</v>
      </c>
      <c r="D66">
        <v>16</v>
      </c>
      <c r="E66">
        <v>24.6</v>
      </c>
    </row>
    <row r="67" spans="1:5" x14ac:dyDescent="0.35">
      <c r="A67">
        <v>2021</v>
      </c>
      <c r="B67">
        <v>1</v>
      </c>
      <c r="C67">
        <v>3</v>
      </c>
      <c r="D67">
        <v>17</v>
      </c>
      <c r="E67">
        <v>24.19</v>
      </c>
    </row>
    <row r="68" spans="1:5" x14ac:dyDescent="0.35">
      <c r="A68">
        <v>2021</v>
      </c>
      <c r="B68">
        <v>1</v>
      </c>
      <c r="C68">
        <v>3</v>
      </c>
      <c r="D68">
        <v>18</v>
      </c>
      <c r="E68">
        <v>23.77</v>
      </c>
    </row>
    <row r="69" spans="1:5" x14ac:dyDescent="0.35">
      <c r="A69">
        <v>2021</v>
      </c>
      <c r="B69">
        <v>1</v>
      </c>
      <c r="C69">
        <v>3</v>
      </c>
      <c r="D69">
        <v>19</v>
      </c>
      <c r="E69">
        <v>23.39</v>
      </c>
    </row>
    <row r="70" spans="1:5" x14ac:dyDescent="0.35">
      <c r="A70">
        <v>2021</v>
      </c>
      <c r="B70">
        <v>1</v>
      </c>
      <c r="C70">
        <v>3</v>
      </c>
      <c r="D70">
        <v>20</v>
      </c>
      <c r="E70">
        <v>23</v>
      </c>
    </row>
    <row r="71" spans="1:5" x14ac:dyDescent="0.35">
      <c r="A71">
        <v>2021</v>
      </c>
      <c r="B71">
        <v>1</v>
      </c>
      <c r="C71">
        <v>3</v>
      </c>
      <c r="D71">
        <v>21</v>
      </c>
      <c r="E71">
        <v>22.6</v>
      </c>
    </row>
    <row r="72" spans="1:5" x14ac:dyDescent="0.35">
      <c r="A72">
        <v>2021</v>
      </c>
      <c r="B72">
        <v>1</v>
      </c>
      <c r="C72">
        <v>3</v>
      </c>
      <c r="D72">
        <v>22</v>
      </c>
      <c r="E72">
        <v>22.29</v>
      </c>
    </row>
    <row r="73" spans="1:5" x14ac:dyDescent="0.35">
      <c r="A73">
        <v>2021</v>
      </c>
      <c r="B73">
        <v>1</v>
      </c>
      <c r="C73">
        <v>3</v>
      </c>
      <c r="D73">
        <v>23</v>
      </c>
      <c r="E73">
        <v>22.08</v>
      </c>
    </row>
    <row r="74" spans="1:5" x14ac:dyDescent="0.35">
      <c r="A74">
        <v>2021</v>
      </c>
      <c r="B74">
        <v>1</v>
      </c>
      <c r="C74">
        <v>4</v>
      </c>
      <c r="D74">
        <v>0</v>
      </c>
      <c r="E74">
        <v>21.99</v>
      </c>
    </row>
    <row r="75" spans="1:5" x14ac:dyDescent="0.35">
      <c r="A75">
        <v>2021</v>
      </c>
      <c r="B75">
        <v>1</v>
      </c>
      <c r="C75">
        <v>4</v>
      </c>
      <c r="D75">
        <v>1</v>
      </c>
      <c r="E75">
        <v>21.95</v>
      </c>
    </row>
    <row r="76" spans="1:5" x14ac:dyDescent="0.35">
      <c r="A76">
        <v>2021</v>
      </c>
      <c r="B76">
        <v>1</v>
      </c>
      <c r="C76">
        <v>4</v>
      </c>
      <c r="D76">
        <v>2</v>
      </c>
      <c r="E76">
        <v>21.89</v>
      </c>
    </row>
    <row r="77" spans="1:5" x14ac:dyDescent="0.35">
      <c r="A77">
        <v>2021</v>
      </c>
      <c r="B77">
        <v>1</v>
      </c>
      <c r="C77">
        <v>4</v>
      </c>
      <c r="D77">
        <v>3</v>
      </c>
      <c r="E77">
        <v>22.34</v>
      </c>
    </row>
    <row r="78" spans="1:5" x14ac:dyDescent="0.35">
      <c r="A78">
        <v>2021</v>
      </c>
      <c r="B78">
        <v>1</v>
      </c>
      <c r="C78">
        <v>4</v>
      </c>
      <c r="D78">
        <v>4</v>
      </c>
      <c r="E78">
        <v>23.37</v>
      </c>
    </row>
    <row r="79" spans="1:5" x14ac:dyDescent="0.35">
      <c r="A79">
        <v>2021</v>
      </c>
      <c r="B79">
        <v>1</v>
      </c>
      <c r="C79">
        <v>4</v>
      </c>
      <c r="D79">
        <v>5</v>
      </c>
      <c r="E79">
        <v>24.47</v>
      </c>
    </row>
    <row r="80" spans="1:5" x14ac:dyDescent="0.35">
      <c r="A80">
        <v>2021</v>
      </c>
      <c r="B80">
        <v>1</v>
      </c>
      <c r="C80">
        <v>4</v>
      </c>
      <c r="D80">
        <v>6</v>
      </c>
      <c r="E80">
        <v>25.49</v>
      </c>
    </row>
    <row r="81" spans="1:5" x14ac:dyDescent="0.35">
      <c r="A81">
        <v>2021</v>
      </c>
      <c r="B81">
        <v>1</v>
      </c>
      <c r="C81">
        <v>4</v>
      </c>
      <c r="D81">
        <v>7</v>
      </c>
      <c r="E81">
        <v>26.29</v>
      </c>
    </row>
    <row r="82" spans="1:5" x14ac:dyDescent="0.35">
      <c r="A82">
        <v>2021</v>
      </c>
      <c r="B82">
        <v>1</v>
      </c>
      <c r="C82">
        <v>4</v>
      </c>
      <c r="D82">
        <v>8</v>
      </c>
      <c r="E82">
        <v>26.9</v>
      </c>
    </row>
    <row r="83" spans="1:5" x14ac:dyDescent="0.35">
      <c r="A83">
        <v>2021</v>
      </c>
      <c r="B83">
        <v>1</v>
      </c>
      <c r="C83">
        <v>4</v>
      </c>
      <c r="D83">
        <v>9</v>
      </c>
      <c r="E83">
        <v>27.24</v>
      </c>
    </row>
    <row r="84" spans="1:5" x14ac:dyDescent="0.35">
      <c r="A84">
        <v>2021</v>
      </c>
      <c r="B84">
        <v>1</v>
      </c>
      <c r="C84">
        <v>4</v>
      </c>
      <c r="D84">
        <v>10</v>
      </c>
      <c r="E84">
        <v>27.52</v>
      </c>
    </row>
    <row r="85" spans="1:5" x14ac:dyDescent="0.35">
      <c r="A85">
        <v>2021</v>
      </c>
      <c r="B85">
        <v>1</v>
      </c>
      <c r="C85">
        <v>4</v>
      </c>
      <c r="D85">
        <v>11</v>
      </c>
      <c r="E85">
        <v>27.57</v>
      </c>
    </row>
    <row r="86" spans="1:5" x14ac:dyDescent="0.35">
      <c r="A86">
        <v>2021</v>
      </c>
      <c r="B86">
        <v>1</v>
      </c>
      <c r="C86">
        <v>4</v>
      </c>
      <c r="D86">
        <v>12</v>
      </c>
      <c r="E86">
        <v>27.47</v>
      </c>
    </row>
    <row r="87" spans="1:5" x14ac:dyDescent="0.35">
      <c r="A87">
        <v>2021</v>
      </c>
      <c r="B87">
        <v>1</v>
      </c>
      <c r="C87">
        <v>4</v>
      </c>
      <c r="D87">
        <v>13</v>
      </c>
      <c r="E87">
        <v>27.19</v>
      </c>
    </row>
    <row r="88" spans="1:5" x14ac:dyDescent="0.35">
      <c r="A88">
        <v>2021</v>
      </c>
      <c r="B88">
        <v>1</v>
      </c>
      <c r="C88">
        <v>4</v>
      </c>
      <c r="D88">
        <v>14</v>
      </c>
      <c r="E88">
        <v>26.76</v>
      </c>
    </row>
    <row r="89" spans="1:5" x14ac:dyDescent="0.35">
      <c r="A89">
        <v>2021</v>
      </c>
      <c r="B89">
        <v>1</v>
      </c>
      <c r="C89">
        <v>4</v>
      </c>
      <c r="D89">
        <v>15</v>
      </c>
      <c r="E89">
        <v>25.88</v>
      </c>
    </row>
    <row r="90" spans="1:5" x14ac:dyDescent="0.35">
      <c r="A90">
        <v>2021</v>
      </c>
      <c r="B90">
        <v>1</v>
      </c>
      <c r="C90">
        <v>4</v>
      </c>
      <c r="D90">
        <v>16</v>
      </c>
      <c r="E90">
        <v>25.24</v>
      </c>
    </row>
    <row r="91" spans="1:5" x14ac:dyDescent="0.35">
      <c r="A91">
        <v>2021</v>
      </c>
      <c r="B91">
        <v>1</v>
      </c>
      <c r="C91">
        <v>4</v>
      </c>
      <c r="D91">
        <v>17</v>
      </c>
      <c r="E91">
        <v>24.91</v>
      </c>
    </row>
    <row r="92" spans="1:5" x14ac:dyDescent="0.35">
      <c r="A92">
        <v>2021</v>
      </c>
      <c r="B92">
        <v>1</v>
      </c>
      <c r="C92">
        <v>4</v>
      </c>
      <c r="D92">
        <v>18</v>
      </c>
      <c r="E92">
        <v>24.51</v>
      </c>
    </row>
    <row r="93" spans="1:5" x14ac:dyDescent="0.35">
      <c r="A93">
        <v>2021</v>
      </c>
      <c r="B93">
        <v>1</v>
      </c>
      <c r="C93">
        <v>4</v>
      </c>
      <c r="D93">
        <v>19</v>
      </c>
      <c r="E93">
        <v>23.89</v>
      </c>
    </row>
    <row r="94" spans="1:5" x14ac:dyDescent="0.35">
      <c r="A94">
        <v>2021</v>
      </c>
      <c r="B94">
        <v>1</v>
      </c>
      <c r="C94">
        <v>4</v>
      </c>
      <c r="D94">
        <v>20</v>
      </c>
      <c r="E94">
        <v>23.18</v>
      </c>
    </row>
    <row r="95" spans="1:5" x14ac:dyDescent="0.35">
      <c r="A95">
        <v>2021</v>
      </c>
      <c r="B95">
        <v>1</v>
      </c>
      <c r="C95">
        <v>4</v>
      </c>
      <c r="D95">
        <v>21</v>
      </c>
      <c r="E95">
        <v>22.38</v>
      </c>
    </row>
    <row r="96" spans="1:5" x14ac:dyDescent="0.35">
      <c r="A96">
        <v>2021</v>
      </c>
      <c r="B96">
        <v>1</v>
      </c>
      <c r="C96">
        <v>4</v>
      </c>
      <c r="D96">
        <v>22</v>
      </c>
      <c r="E96">
        <v>21.68</v>
      </c>
    </row>
    <row r="97" spans="1:5" x14ac:dyDescent="0.35">
      <c r="A97">
        <v>2021</v>
      </c>
      <c r="B97">
        <v>1</v>
      </c>
      <c r="C97">
        <v>4</v>
      </c>
      <c r="D97">
        <v>23</v>
      </c>
      <c r="E97">
        <v>21.12</v>
      </c>
    </row>
    <row r="98" spans="1:5" x14ac:dyDescent="0.35">
      <c r="A98">
        <v>2021</v>
      </c>
      <c r="B98">
        <v>1</v>
      </c>
      <c r="C98">
        <v>5</v>
      </c>
      <c r="D98">
        <v>0</v>
      </c>
      <c r="E98">
        <v>20.76</v>
      </c>
    </row>
    <row r="99" spans="1:5" x14ac:dyDescent="0.35">
      <c r="A99">
        <v>2021</v>
      </c>
      <c r="B99">
        <v>1</v>
      </c>
      <c r="C99">
        <v>5</v>
      </c>
      <c r="D99">
        <v>1</v>
      </c>
      <c r="E99">
        <v>20.47</v>
      </c>
    </row>
    <row r="100" spans="1:5" x14ac:dyDescent="0.35">
      <c r="A100">
        <v>2021</v>
      </c>
      <c r="B100">
        <v>1</v>
      </c>
      <c r="C100">
        <v>5</v>
      </c>
      <c r="D100">
        <v>2</v>
      </c>
      <c r="E100">
        <v>20.3</v>
      </c>
    </row>
    <row r="101" spans="1:5" x14ac:dyDescent="0.35">
      <c r="A101">
        <v>2021</v>
      </c>
      <c r="B101">
        <v>1</v>
      </c>
      <c r="C101">
        <v>5</v>
      </c>
      <c r="D101">
        <v>3</v>
      </c>
      <c r="E101">
        <v>21.24</v>
      </c>
    </row>
    <row r="102" spans="1:5" x14ac:dyDescent="0.35">
      <c r="A102">
        <v>2021</v>
      </c>
      <c r="B102">
        <v>1</v>
      </c>
      <c r="C102">
        <v>5</v>
      </c>
      <c r="D102">
        <v>4</v>
      </c>
      <c r="E102">
        <v>23.37</v>
      </c>
    </row>
    <row r="103" spans="1:5" x14ac:dyDescent="0.35">
      <c r="A103">
        <v>2021</v>
      </c>
      <c r="B103">
        <v>1</v>
      </c>
      <c r="C103">
        <v>5</v>
      </c>
      <c r="D103">
        <v>5</v>
      </c>
      <c r="E103">
        <v>25.76</v>
      </c>
    </row>
    <row r="104" spans="1:5" x14ac:dyDescent="0.35">
      <c r="A104">
        <v>2021</v>
      </c>
      <c r="B104">
        <v>1</v>
      </c>
      <c r="C104">
        <v>5</v>
      </c>
      <c r="D104">
        <v>6</v>
      </c>
      <c r="E104">
        <v>27.39</v>
      </c>
    </row>
    <row r="105" spans="1:5" x14ac:dyDescent="0.35">
      <c r="A105">
        <v>2021</v>
      </c>
      <c r="B105">
        <v>1</v>
      </c>
      <c r="C105">
        <v>5</v>
      </c>
      <c r="D105">
        <v>7</v>
      </c>
      <c r="E105">
        <v>28.59</v>
      </c>
    </row>
    <row r="106" spans="1:5" x14ac:dyDescent="0.35">
      <c r="A106">
        <v>2021</v>
      </c>
      <c r="B106">
        <v>1</v>
      </c>
      <c r="C106">
        <v>5</v>
      </c>
      <c r="D106">
        <v>8</v>
      </c>
      <c r="E106">
        <v>29.3</v>
      </c>
    </row>
    <row r="107" spans="1:5" x14ac:dyDescent="0.35">
      <c r="A107">
        <v>2021</v>
      </c>
      <c r="B107">
        <v>1</v>
      </c>
      <c r="C107">
        <v>5</v>
      </c>
      <c r="D107">
        <v>9</v>
      </c>
      <c r="E107">
        <v>29.73</v>
      </c>
    </row>
    <row r="108" spans="1:5" x14ac:dyDescent="0.35">
      <c r="A108">
        <v>2021</v>
      </c>
      <c r="B108">
        <v>1</v>
      </c>
      <c r="C108">
        <v>5</v>
      </c>
      <c r="D108">
        <v>10</v>
      </c>
      <c r="E108">
        <v>29.96</v>
      </c>
    </row>
    <row r="109" spans="1:5" x14ac:dyDescent="0.35">
      <c r="A109">
        <v>2021</v>
      </c>
      <c r="B109">
        <v>1</v>
      </c>
      <c r="C109">
        <v>5</v>
      </c>
      <c r="D109">
        <v>11</v>
      </c>
      <c r="E109">
        <v>30.02</v>
      </c>
    </row>
    <row r="110" spans="1:5" x14ac:dyDescent="0.35">
      <c r="A110">
        <v>2021</v>
      </c>
      <c r="B110">
        <v>1</v>
      </c>
      <c r="C110">
        <v>5</v>
      </c>
      <c r="D110">
        <v>12</v>
      </c>
      <c r="E110">
        <v>29.8</v>
      </c>
    </row>
    <row r="111" spans="1:5" x14ac:dyDescent="0.35">
      <c r="A111">
        <v>2021</v>
      </c>
      <c r="B111">
        <v>1</v>
      </c>
      <c r="C111">
        <v>5</v>
      </c>
      <c r="D111">
        <v>13</v>
      </c>
      <c r="E111">
        <v>29.19</v>
      </c>
    </row>
    <row r="112" spans="1:5" x14ac:dyDescent="0.35">
      <c r="A112">
        <v>2021</v>
      </c>
      <c r="B112">
        <v>1</v>
      </c>
      <c r="C112">
        <v>5</v>
      </c>
      <c r="D112">
        <v>14</v>
      </c>
      <c r="E112">
        <v>28.25</v>
      </c>
    </row>
    <row r="113" spans="1:5" x14ac:dyDescent="0.35">
      <c r="A113">
        <v>2021</v>
      </c>
      <c r="B113">
        <v>1</v>
      </c>
      <c r="C113">
        <v>5</v>
      </c>
      <c r="D113">
        <v>15</v>
      </c>
      <c r="E113">
        <v>26.57</v>
      </c>
    </row>
    <row r="114" spans="1:5" x14ac:dyDescent="0.35">
      <c r="A114">
        <v>2021</v>
      </c>
      <c r="B114">
        <v>1</v>
      </c>
      <c r="C114">
        <v>5</v>
      </c>
      <c r="D114">
        <v>16</v>
      </c>
      <c r="E114">
        <v>25.29</v>
      </c>
    </row>
    <row r="115" spans="1:5" x14ac:dyDescent="0.35">
      <c r="A115">
        <v>2021</v>
      </c>
      <c r="B115">
        <v>1</v>
      </c>
      <c r="C115">
        <v>5</v>
      </c>
      <c r="D115">
        <v>17</v>
      </c>
      <c r="E115">
        <v>24.73</v>
      </c>
    </row>
    <row r="116" spans="1:5" x14ac:dyDescent="0.35">
      <c r="A116">
        <v>2021</v>
      </c>
      <c r="B116">
        <v>1</v>
      </c>
      <c r="C116">
        <v>5</v>
      </c>
      <c r="D116">
        <v>18</v>
      </c>
      <c r="E116">
        <v>24.2</v>
      </c>
    </row>
    <row r="117" spans="1:5" x14ac:dyDescent="0.35">
      <c r="A117">
        <v>2021</v>
      </c>
      <c r="B117">
        <v>1</v>
      </c>
      <c r="C117">
        <v>5</v>
      </c>
      <c r="D117">
        <v>19</v>
      </c>
      <c r="E117">
        <v>23.69</v>
      </c>
    </row>
    <row r="118" spans="1:5" x14ac:dyDescent="0.35">
      <c r="A118">
        <v>2021</v>
      </c>
      <c r="B118">
        <v>1</v>
      </c>
      <c r="C118">
        <v>5</v>
      </c>
      <c r="D118">
        <v>20</v>
      </c>
      <c r="E118">
        <v>23.21</v>
      </c>
    </row>
    <row r="119" spans="1:5" x14ac:dyDescent="0.35">
      <c r="A119">
        <v>2021</v>
      </c>
      <c r="B119">
        <v>1</v>
      </c>
      <c r="C119">
        <v>5</v>
      </c>
      <c r="D119">
        <v>21</v>
      </c>
      <c r="E119">
        <v>22.78</v>
      </c>
    </row>
    <row r="120" spans="1:5" x14ac:dyDescent="0.35">
      <c r="A120">
        <v>2021</v>
      </c>
      <c r="B120">
        <v>1</v>
      </c>
      <c r="C120">
        <v>5</v>
      </c>
      <c r="D120">
        <v>22</v>
      </c>
      <c r="E120">
        <v>22.41</v>
      </c>
    </row>
    <row r="121" spans="1:5" x14ac:dyDescent="0.35">
      <c r="A121">
        <v>2021</v>
      </c>
      <c r="B121">
        <v>1</v>
      </c>
      <c r="C121">
        <v>5</v>
      </c>
      <c r="D121">
        <v>23</v>
      </c>
      <c r="E121">
        <v>22.19</v>
      </c>
    </row>
    <row r="122" spans="1:5" x14ac:dyDescent="0.35">
      <c r="A122">
        <v>2021</v>
      </c>
      <c r="B122">
        <v>1</v>
      </c>
      <c r="C122">
        <v>6</v>
      </c>
      <c r="D122">
        <v>0</v>
      </c>
      <c r="E122">
        <v>22.09</v>
      </c>
    </row>
    <row r="123" spans="1:5" x14ac:dyDescent="0.35">
      <c r="A123">
        <v>2021</v>
      </c>
      <c r="B123">
        <v>1</v>
      </c>
      <c r="C123">
        <v>6</v>
      </c>
      <c r="D123">
        <v>1</v>
      </c>
      <c r="E123">
        <v>22.04</v>
      </c>
    </row>
    <row r="124" spans="1:5" x14ac:dyDescent="0.35">
      <c r="A124">
        <v>2021</v>
      </c>
      <c r="B124">
        <v>1</v>
      </c>
      <c r="C124">
        <v>6</v>
      </c>
      <c r="D124">
        <v>2</v>
      </c>
      <c r="E124">
        <v>21.98</v>
      </c>
    </row>
    <row r="125" spans="1:5" x14ac:dyDescent="0.35">
      <c r="A125">
        <v>2021</v>
      </c>
      <c r="B125">
        <v>1</v>
      </c>
      <c r="C125">
        <v>6</v>
      </c>
      <c r="D125">
        <v>3</v>
      </c>
      <c r="E125">
        <v>22.37</v>
      </c>
    </row>
    <row r="126" spans="1:5" x14ac:dyDescent="0.35">
      <c r="A126">
        <v>2021</v>
      </c>
      <c r="B126">
        <v>1</v>
      </c>
      <c r="C126">
        <v>6</v>
      </c>
      <c r="D126">
        <v>4</v>
      </c>
      <c r="E126">
        <v>23.33</v>
      </c>
    </row>
    <row r="127" spans="1:5" x14ac:dyDescent="0.35">
      <c r="A127">
        <v>2021</v>
      </c>
      <c r="B127">
        <v>1</v>
      </c>
      <c r="C127">
        <v>6</v>
      </c>
      <c r="D127">
        <v>5</v>
      </c>
      <c r="E127">
        <v>24.47</v>
      </c>
    </row>
    <row r="128" spans="1:5" x14ac:dyDescent="0.35">
      <c r="A128">
        <v>2021</v>
      </c>
      <c r="B128">
        <v>1</v>
      </c>
      <c r="C128">
        <v>6</v>
      </c>
      <c r="D128">
        <v>6</v>
      </c>
      <c r="E128">
        <v>25.75</v>
      </c>
    </row>
    <row r="129" spans="1:5" x14ac:dyDescent="0.35">
      <c r="A129">
        <v>2021</v>
      </c>
      <c r="B129">
        <v>1</v>
      </c>
      <c r="C129">
        <v>6</v>
      </c>
      <c r="D129">
        <v>7</v>
      </c>
      <c r="E129">
        <v>26.87</v>
      </c>
    </row>
    <row r="130" spans="1:5" x14ac:dyDescent="0.35">
      <c r="A130">
        <v>2021</v>
      </c>
      <c r="B130">
        <v>1</v>
      </c>
      <c r="C130">
        <v>6</v>
      </c>
      <c r="D130">
        <v>8</v>
      </c>
      <c r="E130">
        <v>27.7</v>
      </c>
    </row>
    <row r="131" spans="1:5" x14ac:dyDescent="0.35">
      <c r="A131">
        <v>2021</v>
      </c>
      <c r="B131">
        <v>1</v>
      </c>
      <c r="C131">
        <v>6</v>
      </c>
      <c r="D131">
        <v>9</v>
      </c>
      <c r="E131">
        <v>28.35</v>
      </c>
    </row>
    <row r="132" spans="1:5" x14ac:dyDescent="0.35">
      <c r="A132">
        <v>2021</v>
      </c>
      <c r="B132">
        <v>1</v>
      </c>
      <c r="C132">
        <v>6</v>
      </c>
      <c r="D132">
        <v>10</v>
      </c>
      <c r="E132">
        <v>28.86</v>
      </c>
    </row>
    <row r="133" spans="1:5" x14ac:dyDescent="0.35">
      <c r="A133">
        <v>2021</v>
      </c>
      <c r="B133">
        <v>1</v>
      </c>
      <c r="C133">
        <v>6</v>
      </c>
      <c r="D133">
        <v>11</v>
      </c>
      <c r="E133">
        <v>29.02</v>
      </c>
    </row>
    <row r="134" spans="1:5" x14ac:dyDescent="0.35">
      <c r="A134">
        <v>2021</v>
      </c>
      <c r="B134">
        <v>1</v>
      </c>
      <c r="C134">
        <v>6</v>
      </c>
      <c r="D134">
        <v>12</v>
      </c>
      <c r="E134">
        <v>29.01</v>
      </c>
    </row>
    <row r="135" spans="1:5" x14ac:dyDescent="0.35">
      <c r="A135">
        <v>2021</v>
      </c>
      <c r="B135">
        <v>1</v>
      </c>
      <c r="C135">
        <v>6</v>
      </c>
      <c r="D135">
        <v>13</v>
      </c>
      <c r="E135">
        <v>28.76</v>
      </c>
    </row>
    <row r="136" spans="1:5" x14ac:dyDescent="0.35">
      <c r="A136">
        <v>2021</v>
      </c>
      <c r="B136">
        <v>1</v>
      </c>
      <c r="C136">
        <v>6</v>
      </c>
      <c r="D136">
        <v>14</v>
      </c>
      <c r="E136">
        <v>28.18</v>
      </c>
    </row>
    <row r="137" spans="1:5" x14ac:dyDescent="0.35">
      <c r="A137">
        <v>2021</v>
      </c>
      <c r="B137">
        <v>1</v>
      </c>
      <c r="C137">
        <v>6</v>
      </c>
      <c r="D137">
        <v>15</v>
      </c>
      <c r="E137">
        <v>26.58</v>
      </c>
    </row>
    <row r="138" spans="1:5" x14ac:dyDescent="0.35">
      <c r="A138">
        <v>2021</v>
      </c>
      <c r="B138">
        <v>1</v>
      </c>
      <c r="C138">
        <v>6</v>
      </c>
      <c r="D138">
        <v>16</v>
      </c>
      <c r="E138">
        <v>25.19</v>
      </c>
    </row>
    <row r="139" spans="1:5" x14ac:dyDescent="0.35">
      <c r="A139">
        <v>2021</v>
      </c>
      <c r="B139">
        <v>1</v>
      </c>
      <c r="C139">
        <v>6</v>
      </c>
      <c r="D139">
        <v>17</v>
      </c>
      <c r="E139">
        <v>24.69</v>
      </c>
    </row>
    <row r="140" spans="1:5" x14ac:dyDescent="0.35">
      <c r="A140">
        <v>2021</v>
      </c>
      <c r="B140">
        <v>1</v>
      </c>
      <c r="C140">
        <v>6</v>
      </c>
      <c r="D140">
        <v>18</v>
      </c>
      <c r="E140">
        <v>24.23</v>
      </c>
    </row>
    <row r="141" spans="1:5" x14ac:dyDescent="0.35">
      <c r="A141">
        <v>2021</v>
      </c>
      <c r="B141">
        <v>1</v>
      </c>
      <c r="C141">
        <v>6</v>
      </c>
      <c r="D141">
        <v>19</v>
      </c>
      <c r="E141">
        <v>23.78</v>
      </c>
    </row>
    <row r="142" spans="1:5" x14ac:dyDescent="0.35">
      <c r="A142">
        <v>2021</v>
      </c>
      <c r="B142">
        <v>1</v>
      </c>
      <c r="C142">
        <v>6</v>
      </c>
      <c r="D142">
        <v>20</v>
      </c>
      <c r="E142">
        <v>23.36</v>
      </c>
    </row>
    <row r="143" spans="1:5" x14ac:dyDescent="0.35">
      <c r="A143">
        <v>2021</v>
      </c>
      <c r="B143">
        <v>1</v>
      </c>
      <c r="C143">
        <v>6</v>
      </c>
      <c r="D143">
        <v>21</v>
      </c>
      <c r="E143">
        <v>22.89</v>
      </c>
    </row>
    <row r="144" spans="1:5" x14ac:dyDescent="0.35">
      <c r="A144">
        <v>2021</v>
      </c>
      <c r="B144">
        <v>1</v>
      </c>
      <c r="C144">
        <v>6</v>
      </c>
      <c r="D144">
        <v>22</v>
      </c>
      <c r="E144">
        <v>22.5</v>
      </c>
    </row>
    <row r="145" spans="1:5" x14ac:dyDescent="0.35">
      <c r="A145">
        <v>2021</v>
      </c>
      <c r="B145">
        <v>1</v>
      </c>
      <c r="C145">
        <v>6</v>
      </c>
      <c r="D145">
        <v>23</v>
      </c>
      <c r="E145">
        <v>22.24</v>
      </c>
    </row>
    <row r="146" spans="1:5" x14ac:dyDescent="0.35">
      <c r="A146">
        <v>2021</v>
      </c>
      <c r="B146">
        <v>1</v>
      </c>
      <c r="C146">
        <v>7</v>
      </c>
      <c r="D146">
        <v>0</v>
      </c>
      <c r="E146">
        <v>22.12</v>
      </c>
    </row>
    <row r="147" spans="1:5" x14ac:dyDescent="0.35">
      <c r="A147">
        <v>2021</v>
      </c>
      <c r="B147">
        <v>1</v>
      </c>
      <c r="C147">
        <v>7</v>
      </c>
      <c r="D147">
        <v>1</v>
      </c>
      <c r="E147">
        <v>21.99</v>
      </c>
    </row>
    <row r="148" spans="1:5" x14ac:dyDescent="0.35">
      <c r="A148">
        <v>2021</v>
      </c>
      <c r="B148">
        <v>1</v>
      </c>
      <c r="C148">
        <v>7</v>
      </c>
      <c r="D148">
        <v>2</v>
      </c>
      <c r="E148">
        <v>21.86</v>
      </c>
    </row>
    <row r="149" spans="1:5" x14ac:dyDescent="0.35">
      <c r="A149">
        <v>2021</v>
      </c>
      <c r="B149">
        <v>1</v>
      </c>
      <c r="C149">
        <v>7</v>
      </c>
      <c r="D149">
        <v>3</v>
      </c>
      <c r="E149">
        <v>22.26</v>
      </c>
    </row>
    <row r="150" spans="1:5" x14ac:dyDescent="0.35">
      <c r="A150">
        <v>2021</v>
      </c>
      <c r="B150">
        <v>1</v>
      </c>
      <c r="C150">
        <v>7</v>
      </c>
      <c r="D150">
        <v>4</v>
      </c>
      <c r="E150">
        <v>23.84</v>
      </c>
    </row>
    <row r="151" spans="1:5" x14ac:dyDescent="0.35">
      <c r="A151">
        <v>2021</v>
      </c>
      <c r="B151">
        <v>1</v>
      </c>
      <c r="C151">
        <v>7</v>
      </c>
      <c r="D151">
        <v>5</v>
      </c>
      <c r="E151">
        <v>25.81</v>
      </c>
    </row>
    <row r="152" spans="1:5" x14ac:dyDescent="0.35">
      <c r="A152">
        <v>2021</v>
      </c>
      <c r="B152">
        <v>1</v>
      </c>
      <c r="C152">
        <v>7</v>
      </c>
      <c r="D152">
        <v>6</v>
      </c>
      <c r="E152">
        <v>27.45</v>
      </c>
    </row>
    <row r="153" spans="1:5" x14ac:dyDescent="0.35">
      <c r="A153">
        <v>2021</v>
      </c>
      <c r="B153">
        <v>1</v>
      </c>
      <c r="C153">
        <v>7</v>
      </c>
      <c r="D153">
        <v>7</v>
      </c>
      <c r="E153">
        <v>28.8</v>
      </c>
    </row>
    <row r="154" spans="1:5" x14ac:dyDescent="0.35">
      <c r="A154">
        <v>2021</v>
      </c>
      <c r="B154">
        <v>1</v>
      </c>
      <c r="C154">
        <v>7</v>
      </c>
      <c r="D154">
        <v>8</v>
      </c>
      <c r="E154">
        <v>29.73</v>
      </c>
    </row>
    <row r="155" spans="1:5" x14ac:dyDescent="0.35">
      <c r="A155">
        <v>2021</v>
      </c>
      <c r="B155">
        <v>1</v>
      </c>
      <c r="C155">
        <v>7</v>
      </c>
      <c r="D155">
        <v>9</v>
      </c>
      <c r="E155">
        <v>30.35</v>
      </c>
    </row>
    <row r="156" spans="1:5" x14ac:dyDescent="0.35">
      <c r="A156">
        <v>2021</v>
      </c>
      <c r="B156">
        <v>1</v>
      </c>
      <c r="C156">
        <v>7</v>
      </c>
      <c r="D156">
        <v>10</v>
      </c>
      <c r="E156">
        <v>30.64</v>
      </c>
    </row>
    <row r="157" spans="1:5" x14ac:dyDescent="0.35">
      <c r="A157">
        <v>2021</v>
      </c>
      <c r="B157">
        <v>1</v>
      </c>
      <c r="C157">
        <v>7</v>
      </c>
      <c r="D157">
        <v>11</v>
      </c>
      <c r="E157">
        <v>30.67</v>
      </c>
    </row>
    <row r="158" spans="1:5" x14ac:dyDescent="0.35">
      <c r="A158">
        <v>2021</v>
      </c>
      <c r="B158">
        <v>1</v>
      </c>
      <c r="C158">
        <v>7</v>
      </c>
      <c r="D158">
        <v>12</v>
      </c>
      <c r="E158">
        <v>30.45</v>
      </c>
    </row>
    <row r="159" spans="1:5" x14ac:dyDescent="0.35">
      <c r="A159">
        <v>2021</v>
      </c>
      <c r="B159">
        <v>1</v>
      </c>
      <c r="C159">
        <v>7</v>
      </c>
      <c r="D159">
        <v>13</v>
      </c>
      <c r="E159">
        <v>30.21</v>
      </c>
    </row>
    <row r="160" spans="1:5" x14ac:dyDescent="0.35">
      <c r="A160">
        <v>2021</v>
      </c>
      <c r="B160">
        <v>1</v>
      </c>
      <c r="C160">
        <v>7</v>
      </c>
      <c r="D160">
        <v>14</v>
      </c>
      <c r="E160">
        <v>29.62</v>
      </c>
    </row>
    <row r="161" spans="1:5" x14ac:dyDescent="0.35">
      <c r="A161">
        <v>2021</v>
      </c>
      <c r="B161">
        <v>1</v>
      </c>
      <c r="C161">
        <v>7</v>
      </c>
      <c r="D161">
        <v>15</v>
      </c>
      <c r="E161">
        <v>28.64</v>
      </c>
    </row>
    <row r="162" spans="1:5" x14ac:dyDescent="0.35">
      <c r="A162">
        <v>2021</v>
      </c>
      <c r="B162">
        <v>1</v>
      </c>
      <c r="C162">
        <v>7</v>
      </c>
      <c r="D162">
        <v>16</v>
      </c>
      <c r="E162">
        <v>27.69</v>
      </c>
    </row>
    <row r="163" spans="1:5" x14ac:dyDescent="0.35">
      <c r="A163">
        <v>2021</v>
      </c>
      <c r="B163">
        <v>1</v>
      </c>
      <c r="C163">
        <v>7</v>
      </c>
      <c r="D163">
        <v>17</v>
      </c>
      <c r="E163">
        <v>27.2</v>
      </c>
    </row>
    <row r="164" spans="1:5" x14ac:dyDescent="0.35">
      <c r="A164">
        <v>2021</v>
      </c>
      <c r="B164">
        <v>1</v>
      </c>
      <c r="C164">
        <v>7</v>
      </c>
      <c r="D164">
        <v>18</v>
      </c>
      <c r="E164">
        <v>26.65</v>
      </c>
    </row>
    <row r="165" spans="1:5" x14ac:dyDescent="0.35">
      <c r="A165">
        <v>2021</v>
      </c>
      <c r="B165">
        <v>1</v>
      </c>
      <c r="C165">
        <v>7</v>
      </c>
      <c r="D165">
        <v>19</v>
      </c>
      <c r="E165">
        <v>25.83</v>
      </c>
    </row>
    <row r="166" spans="1:5" x14ac:dyDescent="0.35">
      <c r="A166">
        <v>2021</v>
      </c>
      <c r="B166">
        <v>1</v>
      </c>
      <c r="C166">
        <v>7</v>
      </c>
      <c r="D166">
        <v>20</v>
      </c>
      <c r="E166">
        <v>25.18</v>
      </c>
    </row>
    <row r="167" spans="1:5" x14ac:dyDescent="0.35">
      <c r="A167">
        <v>2021</v>
      </c>
      <c r="B167">
        <v>1</v>
      </c>
      <c r="C167">
        <v>7</v>
      </c>
      <c r="D167">
        <v>21</v>
      </c>
      <c r="E167">
        <v>24.49</v>
      </c>
    </row>
    <row r="168" spans="1:5" x14ac:dyDescent="0.35">
      <c r="A168">
        <v>2021</v>
      </c>
      <c r="B168">
        <v>1</v>
      </c>
      <c r="C168">
        <v>7</v>
      </c>
      <c r="D168">
        <v>22</v>
      </c>
      <c r="E168">
        <v>23.79</v>
      </c>
    </row>
    <row r="169" spans="1:5" x14ac:dyDescent="0.35">
      <c r="A169">
        <v>2021</v>
      </c>
      <c r="B169">
        <v>1</v>
      </c>
      <c r="C169">
        <v>7</v>
      </c>
      <c r="D169">
        <v>23</v>
      </c>
      <c r="E169">
        <v>23.21</v>
      </c>
    </row>
    <row r="170" spans="1:5" x14ac:dyDescent="0.35">
      <c r="A170">
        <v>2021</v>
      </c>
      <c r="B170">
        <v>1</v>
      </c>
      <c r="C170">
        <v>8</v>
      </c>
      <c r="D170">
        <v>0</v>
      </c>
      <c r="E170">
        <v>22.76</v>
      </c>
    </row>
    <row r="171" spans="1:5" x14ac:dyDescent="0.35">
      <c r="A171">
        <v>2021</v>
      </c>
      <c r="B171">
        <v>1</v>
      </c>
      <c r="C171">
        <v>8</v>
      </c>
      <c r="D171">
        <v>1</v>
      </c>
      <c r="E171">
        <v>22.58</v>
      </c>
    </row>
    <row r="172" spans="1:5" x14ac:dyDescent="0.35">
      <c r="A172">
        <v>2021</v>
      </c>
      <c r="B172">
        <v>1</v>
      </c>
      <c r="C172">
        <v>8</v>
      </c>
      <c r="D172">
        <v>2</v>
      </c>
      <c r="E172">
        <v>22.48</v>
      </c>
    </row>
    <row r="173" spans="1:5" x14ac:dyDescent="0.35">
      <c r="A173">
        <v>2021</v>
      </c>
      <c r="B173">
        <v>1</v>
      </c>
      <c r="C173">
        <v>8</v>
      </c>
      <c r="D173">
        <v>3</v>
      </c>
      <c r="E173">
        <v>23.08</v>
      </c>
    </row>
    <row r="174" spans="1:5" x14ac:dyDescent="0.35">
      <c r="A174">
        <v>2021</v>
      </c>
      <c r="B174">
        <v>1</v>
      </c>
      <c r="C174">
        <v>8</v>
      </c>
      <c r="D174">
        <v>4</v>
      </c>
      <c r="E174">
        <v>24.41</v>
      </c>
    </row>
    <row r="175" spans="1:5" x14ac:dyDescent="0.35">
      <c r="A175">
        <v>2021</v>
      </c>
      <c r="B175">
        <v>1</v>
      </c>
      <c r="C175">
        <v>8</v>
      </c>
      <c r="D175">
        <v>5</v>
      </c>
      <c r="E175">
        <v>26.01</v>
      </c>
    </row>
    <row r="176" spans="1:5" x14ac:dyDescent="0.35">
      <c r="A176">
        <v>2021</v>
      </c>
      <c r="B176">
        <v>1</v>
      </c>
      <c r="C176">
        <v>8</v>
      </c>
      <c r="D176">
        <v>6</v>
      </c>
      <c r="E176">
        <v>27.55</v>
      </c>
    </row>
    <row r="177" spans="1:5" x14ac:dyDescent="0.35">
      <c r="A177">
        <v>2021</v>
      </c>
      <c r="B177">
        <v>1</v>
      </c>
      <c r="C177">
        <v>8</v>
      </c>
      <c r="D177">
        <v>7</v>
      </c>
      <c r="E177">
        <v>28.56</v>
      </c>
    </row>
    <row r="178" spans="1:5" x14ac:dyDescent="0.35">
      <c r="A178">
        <v>2021</v>
      </c>
      <c r="B178">
        <v>1</v>
      </c>
      <c r="C178">
        <v>8</v>
      </c>
      <c r="D178">
        <v>8</v>
      </c>
      <c r="E178">
        <v>29.26</v>
      </c>
    </row>
    <row r="179" spans="1:5" x14ac:dyDescent="0.35">
      <c r="A179">
        <v>2021</v>
      </c>
      <c r="B179">
        <v>1</v>
      </c>
      <c r="C179">
        <v>8</v>
      </c>
      <c r="D179">
        <v>9</v>
      </c>
      <c r="E179">
        <v>29.69</v>
      </c>
    </row>
    <row r="180" spans="1:5" x14ac:dyDescent="0.35">
      <c r="A180">
        <v>2021</v>
      </c>
      <c r="B180">
        <v>1</v>
      </c>
      <c r="C180">
        <v>8</v>
      </c>
      <c r="D180">
        <v>10</v>
      </c>
      <c r="E180">
        <v>29.88</v>
      </c>
    </row>
    <row r="181" spans="1:5" x14ac:dyDescent="0.35">
      <c r="A181">
        <v>2021</v>
      </c>
      <c r="B181">
        <v>1</v>
      </c>
      <c r="C181">
        <v>8</v>
      </c>
      <c r="D181">
        <v>11</v>
      </c>
      <c r="E181">
        <v>29.67</v>
      </c>
    </row>
    <row r="182" spans="1:5" x14ac:dyDescent="0.35">
      <c r="A182">
        <v>2021</v>
      </c>
      <c r="B182">
        <v>1</v>
      </c>
      <c r="C182">
        <v>8</v>
      </c>
      <c r="D182">
        <v>12</v>
      </c>
      <c r="E182">
        <v>29.58</v>
      </c>
    </row>
    <row r="183" spans="1:5" x14ac:dyDescent="0.35">
      <c r="A183">
        <v>2021</v>
      </c>
      <c r="B183">
        <v>1</v>
      </c>
      <c r="C183">
        <v>8</v>
      </c>
      <c r="D183">
        <v>13</v>
      </c>
      <c r="E183">
        <v>29.37</v>
      </c>
    </row>
    <row r="184" spans="1:5" x14ac:dyDescent="0.35">
      <c r="A184">
        <v>2021</v>
      </c>
      <c r="B184">
        <v>1</v>
      </c>
      <c r="C184">
        <v>8</v>
      </c>
      <c r="D184">
        <v>14</v>
      </c>
      <c r="E184">
        <v>28.89</v>
      </c>
    </row>
    <row r="185" spans="1:5" x14ac:dyDescent="0.35">
      <c r="A185">
        <v>2021</v>
      </c>
      <c r="B185">
        <v>1</v>
      </c>
      <c r="C185">
        <v>8</v>
      </c>
      <c r="D185">
        <v>15</v>
      </c>
      <c r="E185">
        <v>27.91</v>
      </c>
    </row>
    <row r="186" spans="1:5" x14ac:dyDescent="0.35">
      <c r="A186">
        <v>2021</v>
      </c>
      <c r="B186">
        <v>1</v>
      </c>
      <c r="C186">
        <v>8</v>
      </c>
      <c r="D186">
        <v>16</v>
      </c>
      <c r="E186">
        <v>26.98</v>
      </c>
    </row>
    <row r="187" spans="1:5" x14ac:dyDescent="0.35">
      <c r="A187">
        <v>2021</v>
      </c>
      <c r="B187">
        <v>1</v>
      </c>
      <c r="C187">
        <v>8</v>
      </c>
      <c r="D187">
        <v>17</v>
      </c>
      <c r="E187">
        <v>26.19</v>
      </c>
    </row>
    <row r="188" spans="1:5" x14ac:dyDescent="0.35">
      <c r="A188">
        <v>2021</v>
      </c>
      <c r="B188">
        <v>1</v>
      </c>
      <c r="C188">
        <v>8</v>
      </c>
      <c r="D188">
        <v>18</v>
      </c>
      <c r="E188">
        <v>25.28</v>
      </c>
    </row>
    <row r="189" spans="1:5" x14ac:dyDescent="0.35">
      <c r="A189">
        <v>2021</v>
      </c>
      <c r="B189">
        <v>1</v>
      </c>
      <c r="C189">
        <v>8</v>
      </c>
      <c r="D189">
        <v>19</v>
      </c>
      <c r="E189">
        <v>24.62</v>
      </c>
    </row>
    <row r="190" spans="1:5" x14ac:dyDescent="0.35">
      <c r="A190">
        <v>2021</v>
      </c>
      <c r="B190">
        <v>1</v>
      </c>
      <c r="C190">
        <v>8</v>
      </c>
      <c r="D190">
        <v>20</v>
      </c>
      <c r="E190">
        <v>24.12</v>
      </c>
    </row>
    <row r="191" spans="1:5" x14ac:dyDescent="0.35">
      <c r="A191">
        <v>2021</v>
      </c>
      <c r="B191">
        <v>1</v>
      </c>
      <c r="C191">
        <v>8</v>
      </c>
      <c r="D191">
        <v>21</v>
      </c>
      <c r="E191">
        <v>23.49</v>
      </c>
    </row>
    <row r="192" spans="1:5" x14ac:dyDescent="0.35">
      <c r="A192">
        <v>2021</v>
      </c>
      <c r="B192">
        <v>1</v>
      </c>
      <c r="C192">
        <v>8</v>
      </c>
      <c r="D192">
        <v>22</v>
      </c>
      <c r="E192">
        <v>23.05</v>
      </c>
    </row>
    <row r="193" spans="1:5" x14ac:dyDescent="0.35">
      <c r="A193">
        <v>2021</v>
      </c>
      <c r="B193">
        <v>1</v>
      </c>
      <c r="C193">
        <v>8</v>
      </c>
      <c r="D193">
        <v>23</v>
      </c>
      <c r="E193">
        <v>22.84</v>
      </c>
    </row>
    <row r="194" spans="1:5" x14ac:dyDescent="0.35">
      <c r="A194">
        <v>2021</v>
      </c>
      <c r="B194">
        <v>1</v>
      </c>
      <c r="C194">
        <v>9</v>
      </c>
      <c r="D194">
        <v>0</v>
      </c>
      <c r="E194">
        <v>22.8</v>
      </c>
    </row>
    <row r="195" spans="1:5" x14ac:dyDescent="0.35">
      <c r="A195">
        <v>2021</v>
      </c>
      <c r="B195">
        <v>1</v>
      </c>
      <c r="C195">
        <v>9</v>
      </c>
      <c r="D195">
        <v>1</v>
      </c>
      <c r="E195">
        <v>22.73</v>
      </c>
    </row>
    <row r="196" spans="1:5" x14ac:dyDescent="0.35">
      <c r="A196">
        <v>2021</v>
      </c>
      <c r="B196">
        <v>1</v>
      </c>
      <c r="C196">
        <v>9</v>
      </c>
      <c r="D196">
        <v>2</v>
      </c>
      <c r="E196">
        <v>22.65</v>
      </c>
    </row>
    <row r="197" spans="1:5" x14ac:dyDescent="0.35">
      <c r="A197">
        <v>2021</v>
      </c>
      <c r="B197">
        <v>1</v>
      </c>
      <c r="C197">
        <v>9</v>
      </c>
      <c r="D197">
        <v>3</v>
      </c>
      <c r="E197">
        <v>23.26</v>
      </c>
    </row>
    <row r="198" spans="1:5" x14ac:dyDescent="0.35">
      <c r="A198">
        <v>2021</v>
      </c>
      <c r="B198">
        <v>1</v>
      </c>
      <c r="C198">
        <v>9</v>
      </c>
      <c r="D198">
        <v>4</v>
      </c>
      <c r="E198">
        <v>24.44</v>
      </c>
    </row>
    <row r="199" spans="1:5" x14ac:dyDescent="0.35">
      <c r="A199">
        <v>2021</v>
      </c>
      <c r="B199">
        <v>1</v>
      </c>
      <c r="C199">
        <v>9</v>
      </c>
      <c r="D199">
        <v>5</v>
      </c>
      <c r="E199">
        <v>25.52</v>
      </c>
    </row>
    <row r="200" spans="1:5" x14ac:dyDescent="0.35">
      <c r="A200">
        <v>2021</v>
      </c>
      <c r="B200">
        <v>1</v>
      </c>
      <c r="C200">
        <v>9</v>
      </c>
      <c r="D200">
        <v>6</v>
      </c>
      <c r="E200">
        <v>26.52</v>
      </c>
    </row>
    <row r="201" spans="1:5" x14ac:dyDescent="0.35">
      <c r="A201">
        <v>2021</v>
      </c>
      <c r="B201">
        <v>1</v>
      </c>
      <c r="C201">
        <v>9</v>
      </c>
      <c r="D201">
        <v>7</v>
      </c>
      <c r="E201">
        <v>27.43</v>
      </c>
    </row>
    <row r="202" spans="1:5" x14ac:dyDescent="0.35">
      <c r="A202">
        <v>2021</v>
      </c>
      <c r="B202">
        <v>1</v>
      </c>
      <c r="C202">
        <v>9</v>
      </c>
      <c r="D202">
        <v>8</v>
      </c>
      <c r="E202">
        <v>27.96</v>
      </c>
    </row>
    <row r="203" spans="1:5" x14ac:dyDescent="0.35">
      <c r="A203">
        <v>2021</v>
      </c>
      <c r="B203">
        <v>1</v>
      </c>
      <c r="C203">
        <v>9</v>
      </c>
      <c r="D203">
        <v>9</v>
      </c>
      <c r="E203">
        <v>28.38</v>
      </c>
    </row>
    <row r="204" spans="1:5" x14ac:dyDescent="0.35">
      <c r="A204">
        <v>2021</v>
      </c>
      <c r="B204">
        <v>1</v>
      </c>
      <c r="C204">
        <v>9</v>
      </c>
      <c r="D204">
        <v>10</v>
      </c>
      <c r="E204">
        <v>28.52</v>
      </c>
    </row>
    <row r="205" spans="1:5" x14ac:dyDescent="0.35">
      <c r="A205">
        <v>2021</v>
      </c>
      <c r="B205">
        <v>1</v>
      </c>
      <c r="C205">
        <v>9</v>
      </c>
      <c r="D205">
        <v>11</v>
      </c>
      <c r="E205">
        <v>28.41</v>
      </c>
    </row>
    <row r="206" spans="1:5" x14ac:dyDescent="0.35">
      <c r="A206">
        <v>2021</v>
      </c>
      <c r="B206">
        <v>1</v>
      </c>
      <c r="C206">
        <v>9</v>
      </c>
      <c r="D206">
        <v>12</v>
      </c>
      <c r="E206">
        <v>28.33</v>
      </c>
    </row>
    <row r="207" spans="1:5" x14ac:dyDescent="0.35">
      <c r="A207">
        <v>2021</v>
      </c>
      <c r="B207">
        <v>1</v>
      </c>
      <c r="C207">
        <v>9</v>
      </c>
      <c r="D207">
        <v>13</v>
      </c>
      <c r="E207">
        <v>27.93</v>
      </c>
    </row>
    <row r="208" spans="1:5" x14ac:dyDescent="0.35">
      <c r="A208">
        <v>2021</v>
      </c>
      <c r="B208">
        <v>1</v>
      </c>
      <c r="C208">
        <v>9</v>
      </c>
      <c r="D208">
        <v>14</v>
      </c>
      <c r="E208">
        <v>27.17</v>
      </c>
    </row>
    <row r="209" spans="1:5" x14ac:dyDescent="0.35">
      <c r="A209">
        <v>2021</v>
      </c>
      <c r="B209">
        <v>1</v>
      </c>
      <c r="C209">
        <v>9</v>
      </c>
      <c r="D209">
        <v>15</v>
      </c>
      <c r="E209">
        <v>25.73</v>
      </c>
    </row>
    <row r="210" spans="1:5" x14ac:dyDescent="0.35">
      <c r="A210">
        <v>2021</v>
      </c>
      <c r="B210">
        <v>1</v>
      </c>
      <c r="C210">
        <v>9</v>
      </c>
      <c r="D210">
        <v>16</v>
      </c>
      <c r="E210">
        <v>24.66</v>
      </c>
    </row>
    <row r="211" spans="1:5" x14ac:dyDescent="0.35">
      <c r="A211">
        <v>2021</v>
      </c>
      <c r="B211">
        <v>1</v>
      </c>
      <c r="C211">
        <v>9</v>
      </c>
      <c r="D211">
        <v>17</v>
      </c>
      <c r="E211">
        <v>24.12</v>
      </c>
    </row>
    <row r="212" spans="1:5" x14ac:dyDescent="0.35">
      <c r="A212">
        <v>2021</v>
      </c>
      <c r="B212">
        <v>1</v>
      </c>
      <c r="C212">
        <v>9</v>
      </c>
      <c r="D212">
        <v>18</v>
      </c>
      <c r="E212">
        <v>23.56</v>
      </c>
    </row>
    <row r="213" spans="1:5" x14ac:dyDescent="0.35">
      <c r="A213">
        <v>2021</v>
      </c>
      <c r="B213">
        <v>1</v>
      </c>
      <c r="C213">
        <v>9</v>
      </c>
      <c r="D213">
        <v>19</v>
      </c>
      <c r="E213">
        <v>23.43</v>
      </c>
    </row>
    <row r="214" spans="1:5" x14ac:dyDescent="0.35">
      <c r="A214">
        <v>2021</v>
      </c>
      <c r="B214">
        <v>1</v>
      </c>
      <c r="C214">
        <v>9</v>
      </c>
      <c r="D214">
        <v>20</v>
      </c>
      <c r="E214">
        <v>23.33</v>
      </c>
    </row>
    <row r="215" spans="1:5" x14ac:dyDescent="0.35">
      <c r="A215">
        <v>2021</v>
      </c>
      <c r="B215">
        <v>1</v>
      </c>
      <c r="C215">
        <v>9</v>
      </c>
      <c r="D215">
        <v>21</v>
      </c>
      <c r="E215">
        <v>22.97</v>
      </c>
    </row>
    <row r="216" spans="1:5" x14ac:dyDescent="0.35">
      <c r="A216">
        <v>2021</v>
      </c>
      <c r="B216">
        <v>1</v>
      </c>
      <c r="C216">
        <v>9</v>
      </c>
      <c r="D216">
        <v>22</v>
      </c>
      <c r="E216">
        <v>22.57</v>
      </c>
    </row>
    <row r="217" spans="1:5" x14ac:dyDescent="0.35">
      <c r="A217">
        <v>2021</v>
      </c>
      <c r="B217">
        <v>1</v>
      </c>
      <c r="C217">
        <v>9</v>
      </c>
      <c r="D217">
        <v>23</v>
      </c>
      <c r="E217">
        <v>22.21</v>
      </c>
    </row>
    <row r="218" spans="1:5" x14ac:dyDescent="0.35">
      <c r="A218">
        <v>2021</v>
      </c>
      <c r="B218">
        <v>1</v>
      </c>
      <c r="C218">
        <v>10</v>
      </c>
      <c r="D218">
        <v>0</v>
      </c>
      <c r="E218">
        <v>21.88</v>
      </c>
    </row>
    <row r="219" spans="1:5" x14ac:dyDescent="0.35">
      <c r="A219">
        <v>2021</v>
      </c>
      <c r="B219">
        <v>1</v>
      </c>
      <c r="C219">
        <v>10</v>
      </c>
      <c r="D219">
        <v>1</v>
      </c>
      <c r="E219">
        <v>21.61</v>
      </c>
    </row>
    <row r="220" spans="1:5" x14ac:dyDescent="0.35">
      <c r="A220">
        <v>2021</v>
      </c>
      <c r="B220">
        <v>1</v>
      </c>
      <c r="C220">
        <v>10</v>
      </c>
      <c r="D220">
        <v>2</v>
      </c>
      <c r="E220">
        <v>21.54</v>
      </c>
    </row>
    <row r="221" spans="1:5" x14ac:dyDescent="0.35">
      <c r="A221">
        <v>2021</v>
      </c>
      <c r="B221">
        <v>1</v>
      </c>
      <c r="C221">
        <v>10</v>
      </c>
      <c r="D221">
        <v>3</v>
      </c>
      <c r="E221">
        <v>22.31</v>
      </c>
    </row>
    <row r="222" spans="1:5" x14ac:dyDescent="0.35">
      <c r="A222">
        <v>2021</v>
      </c>
      <c r="B222">
        <v>1</v>
      </c>
      <c r="C222">
        <v>10</v>
      </c>
      <c r="D222">
        <v>4</v>
      </c>
      <c r="E222">
        <v>23.51</v>
      </c>
    </row>
    <row r="223" spans="1:5" x14ac:dyDescent="0.35">
      <c r="A223">
        <v>2021</v>
      </c>
      <c r="B223">
        <v>1</v>
      </c>
      <c r="C223">
        <v>10</v>
      </c>
      <c r="D223">
        <v>5</v>
      </c>
      <c r="E223">
        <v>24.94</v>
      </c>
    </row>
    <row r="224" spans="1:5" x14ac:dyDescent="0.35">
      <c r="A224">
        <v>2021</v>
      </c>
      <c r="B224">
        <v>1</v>
      </c>
      <c r="C224">
        <v>10</v>
      </c>
      <c r="D224">
        <v>6</v>
      </c>
      <c r="E224">
        <v>26.41</v>
      </c>
    </row>
    <row r="225" spans="1:5" x14ac:dyDescent="0.35">
      <c r="A225">
        <v>2021</v>
      </c>
      <c r="B225">
        <v>1</v>
      </c>
      <c r="C225">
        <v>10</v>
      </c>
      <c r="D225">
        <v>7</v>
      </c>
      <c r="E225">
        <v>27.42</v>
      </c>
    </row>
    <row r="226" spans="1:5" x14ac:dyDescent="0.35">
      <c r="A226">
        <v>2021</v>
      </c>
      <c r="B226">
        <v>1</v>
      </c>
      <c r="C226">
        <v>10</v>
      </c>
      <c r="D226">
        <v>8</v>
      </c>
      <c r="E226">
        <v>28.11</v>
      </c>
    </row>
    <row r="227" spans="1:5" x14ac:dyDescent="0.35">
      <c r="A227">
        <v>2021</v>
      </c>
      <c r="B227">
        <v>1</v>
      </c>
      <c r="C227">
        <v>10</v>
      </c>
      <c r="D227">
        <v>9</v>
      </c>
      <c r="E227">
        <v>28.46</v>
      </c>
    </row>
    <row r="228" spans="1:5" x14ac:dyDescent="0.35">
      <c r="A228">
        <v>2021</v>
      </c>
      <c r="B228">
        <v>1</v>
      </c>
      <c r="C228">
        <v>10</v>
      </c>
      <c r="D228">
        <v>10</v>
      </c>
      <c r="E228">
        <v>28.61</v>
      </c>
    </row>
    <row r="229" spans="1:5" x14ac:dyDescent="0.35">
      <c r="A229">
        <v>2021</v>
      </c>
      <c r="B229">
        <v>1</v>
      </c>
      <c r="C229">
        <v>10</v>
      </c>
      <c r="D229">
        <v>11</v>
      </c>
      <c r="E229">
        <v>28.32</v>
      </c>
    </row>
    <row r="230" spans="1:5" x14ac:dyDescent="0.35">
      <c r="A230">
        <v>2021</v>
      </c>
      <c r="B230">
        <v>1</v>
      </c>
      <c r="C230">
        <v>10</v>
      </c>
      <c r="D230">
        <v>12</v>
      </c>
      <c r="E230">
        <v>27.93</v>
      </c>
    </row>
    <row r="231" spans="1:5" x14ac:dyDescent="0.35">
      <c r="A231">
        <v>2021</v>
      </c>
      <c r="B231">
        <v>1</v>
      </c>
      <c r="C231">
        <v>10</v>
      </c>
      <c r="D231">
        <v>13</v>
      </c>
      <c r="E231">
        <v>27.41</v>
      </c>
    </row>
    <row r="232" spans="1:5" x14ac:dyDescent="0.35">
      <c r="A232">
        <v>2021</v>
      </c>
      <c r="B232">
        <v>1</v>
      </c>
      <c r="C232">
        <v>10</v>
      </c>
      <c r="D232">
        <v>14</v>
      </c>
      <c r="E232">
        <v>26.54</v>
      </c>
    </row>
    <row r="233" spans="1:5" x14ac:dyDescent="0.35">
      <c r="A233">
        <v>2021</v>
      </c>
      <c r="B233">
        <v>1</v>
      </c>
      <c r="C233">
        <v>10</v>
      </c>
      <c r="D233">
        <v>15</v>
      </c>
      <c r="E233">
        <v>25.08</v>
      </c>
    </row>
    <row r="234" spans="1:5" x14ac:dyDescent="0.35">
      <c r="A234">
        <v>2021</v>
      </c>
      <c r="B234">
        <v>1</v>
      </c>
      <c r="C234">
        <v>10</v>
      </c>
      <c r="D234">
        <v>16</v>
      </c>
      <c r="E234">
        <v>24.04</v>
      </c>
    </row>
    <row r="235" spans="1:5" x14ac:dyDescent="0.35">
      <c r="A235">
        <v>2021</v>
      </c>
      <c r="B235">
        <v>1</v>
      </c>
      <c r="C235">
        <v>10</v>
      </c>
      <c r="D235">
        <v>17</v>
      </c>
      <c r="E235">
        <v>23.58</v>
      </c>
    </row>
    <row r="236" spans="1:5" x14ac:dyDescent="0.35">
      <c r="A236">
        <v>2021</v>
      </c>
      <c r="B236">
        <v>1</v>
      </c>
      <c r="C236">
        <v>10</v>
      </c>
      <c r="D236">
        <v>18</v>
      </c>
      <c r="E236">
        <v>23.17</v>
      </c>
    </row>
    <row r="237" spans="1:5" x14ac:dyDescent="0.35">
      <c r="A237">
        <v>2021</v>
      </c>
      <c r="B237">
        <v>1</v>
      </c>
      <c r="C237">
        <v>10</v>
      </c>
      <c r="D237">
        <v>19</v>
      </c>
      <c r="E237">
        <v>22.73</v>
      </c>
    </row>
    <row r="238" spans="1:5" x14ac:dyDescent="0.35">
      <c r="A238">
        <v>2021</v>
      </c>
      <c r="B238">
        <v>1</v>
      </c>
      <c r="C238">
        <v>10</v>
      </c>
      <c r="D238">
        <v>20</v>
      </c>
      <c r="E238">
        <v>22.46</v>
      </c>
    </row>
    <row r="239" spans="1:5" x14ac:dyDescent="0.35">
      <c r="A239">
        <v>2021</v>
      </c>
      <c r="B239">
        <v>1</v>
      </c>
      <c r="C239">
        <v>10</v>
      </c>
      <c r="D239">
        <v>21</v>
      </c>
      <c r="E239">
        <v>22.37</v>
      </c>
    </row>
    <row r="240" spans="1:5" x14ac:dyDescent="0.35">
      <c r="A240">
        <v>2021</v>
      </c>
      <c r="B240">
        <v>1</v>
      </c>
      <c r="C240">
        <v>10</v>
      </c>
      <c r="D240">
        <v>22</v>
      </c>
      <c r="E240">
        <v>22.11</v>
      </c>
    </row>
    <row r="241" spans="1:5" x14ac:dyDescent="0.35">
      <c r="A241">
        <v>2021</v>
      </c>
      <c r="B241">
        <v>1</v>
      </c>
      <c r="C241">
        <v>10</v>
      </c>
      <c r="D241">
        <v>23</v>
      </c>
      <c r="E241">
        <v>21.8</v>
      </c>
    </row>
    <row r="242" spans="1:5" x14ac:dyDescent="0.35">
      <c r="A242">
        <v>2021</v>
      </c>
      <c r="B242">
        <v>1</v>
      </c>
      <c r="C242">
        <v>11</v>
      </c>
      <c r="D242">
        <v>0</v>
      </c>
      <c r="E242">
        <v>21.47</v>
      </c>
    </row>
    <row r="243" spans="1:5" x14ac:dyDescent="0.35">
      <c r="A243">
        <v>2021</v>
      </c>
      <c r="B243">
        <v>1</v>
      </c>
      <c r="C243">
        <v>11</v>
      </c>
      <c r="D243">
        <v>1</v>
      </c>
      <c r="E243">
        <v>21.23</v>
      </c>
    </row>
    <row r="244" spans="1:5" x14ac:dyDescent="0.35">
      <c r="A244">
        <v>2021</v>
      </c>
      <c r="B244">
        <v>1</v>
      </c>
      <c r="C244">
        <v>11</v>
      </c>
      <c r="D244">
        <v>2</v>
      </c>
      <c r="E244">
        <v>21.28</v>
      </c>
    </row>
    <row r="245" spans="1:5" x14ac:dyDescent="0.35">
      <c r="A245">
        <v>2021</v>
      </c>
      <c r="B245">
        <v>1</v>
      </c>
      <c r="C245">
        <v>11</v>
      </c>
      <c r="D245">
        <v>3</v>
      </c>
      <c r="E245">
        <v>21.63</v>
      </c>
    </row>
    <row r="246" spans="1:5" x14ac:dyDescent="0.35">
      <c r="A246">
        <v>2021</v>
      </c>
      <c r="B246">
        <v>1</v>
      </c>
      <c r="C246">
        <v>11</v>
      </c>
      <c r="D246">
        <v>4</v>
      </c>
      <c r="E246">
        <v>22.4</v>
      </c>
    </row>
    <row r="247" spans="1:5" x14ac:dyDescent="0.35">
      <c r="A247">
        <v>2021</v>
      </c>
      <c r="B247">
        <v>1</v>
      </c>
      <c r="C247">
        <v>11</v>
      </c>
      <c r="D247">
        <v>5</v>
      </c>
      <c r="E247">
        <v>23.51</v>
      </c>
    </row>
    <row r="248" spans="1:5" x14ac:dyDescent="0.35">
      <c r="A248">
        <v>2021</v>
      </c>
      <c r="B248">
        <v>1</v>
      </c>
      <c r="C248">
        <v>11</v>
      </c>
      <c r="D248">
        <v>6</v>
      </c>
      <c r="E248">
        <v>24.79</v>
      </c>
    </row>
    <row r="249" spans="1:5" x14ac:dyDescent="0.35">
      <c r="A249">
        <v>2021</v>
      </c>
      <c r="B249">
        <v>1</v>
      </c>
      <c r="C249">
        <v>11</v>
      </c>
      <c r="D249">
        <v>7</v>
      </c>
      <c r="E249">
        <v>25.9</v>
      </c>
    </row>
    <row r="250" spans="1:5" x14ac:dyDescent="0.35">
      <c r="A250">
        <v>2021</v>
      </c>
      <c r="B250">
        <v>1</v>
      </c>
      <c r="C250">
        <v>11</v>
      </c>
      <c r="D250">
        <v>8</v>
      </c>
      <c r="E250">
        <v>26.66</v>
      </c>
    </row>
    <row r="251" spans="1:5" x14ac:dyDescent="0.35">
      <c r="A251">
        <v>2021</v>
      </c>
      <c r="B251">
        <v>1</v>
      </c>
      <c r="C251">
        <v>11</v>
      </c>
      <c r="D251">
        <v>9</v>
      </c>
      <c r="E251">
        <v>27.15</v>
      </c>
    </row>
    <row r="252" spans="1:5" x14ac:dyDescent="0.35">
      <c r="A252">
        <v>2021</v>
      </c>
      <c r="B252">
        <v>1</v>
      </c>
      <c r="C252">
        <v>11</v>
      </c>
      <c r="D252">
        <v>10</v>
      </c>
      <c r="E252">
        <v>27.35</v>
      </c>
    </row>
    <row r="253" spans="1:5" x14ac:dyDescent="0.35">
      <c r="A253">
        <v>2021</v>
      </c>
      <c r="B253">
        <v>1</v>
      </c>
      <c r="C253">
        <v>11</v>
      </c>
      <c r="D253">
        <v>11</v>
      </c>
      <c r="E253">
        <v>27.19</v>
      </c>
    </row>
    <row r="254" spans="1:5" x14ac:dyDescent="0.35">
      <c r="A254">
        <v>2021</v>
      </c>
      <c r="B254">
        <v>1</v>
      </c>
      <c r="C254">
        <v>11</v>
      </c>
      <c r="D254">
        <v>12</v>
      </c>
      <c r="E254">
        <v>26.76</v>
      </c>
    </row>
    <row r="255" spans="1:5" x14ac:dyDescent="0.35">
      <c r="A255">
        <v>2021</v>
      </c>
      <c r="B255">
        <v>1</v>
      </c>
      <c r="C255">
        <v>11</v>
      </c>
      <c r="D255">
        <v>13</v>
      </c>
      <c r="E255">
        <v>26.12</v>
      </c>
    </row>
    <row r="256" spans="1:5" x14ac:dyDescent="0.35">
      <c r="A256">
        <v>2021</v>
      </c>
      <c r="B256">
        <v>1</v>
      </c>
      <c r="C256">
        <v>11</v>
      </c>
      <c r="D256">
        <v>14</v>
      </c>
      <c r="E256">
        <v>25.26</v>
      </c>
    </row>
    <row r="257" spans="1:5" x14ac:dyDescent="0.35">
      <c r="A257">
        <v>2021</v>
      </c>
      <c r="B257">
        <v>1</v>
      </c>
      <c r="C257">
        <v>11</v>
      </c>
      <c r="D257">
        <v>15</v>
      </c>
      <c r="E257">
        <v>24.3</v>
      </c>
    </row>
    <row r="258" spans="1:5" x14ac:dyDescent="0.35">
      <c r="A258">
        <v>2021</v>
      </c>
      <c r="B258">
        <v>1</v>
      </c>
      <c r="C258">
        <v>11</v>
      </c>
      <c r="D258">
        <v>16</v>
      </c>
      <c r="E258">
        <v>23.75</v>
      </c>
    </row>
    <row r="259" spans="1:5" x14ac:dyDescent="0.35">
      <c r="A259">
        <v>2021</v>
      </c>
      <c r="B259">
        <v>1</v>
      </c>
      <c r="C259">
        <v>11</v>
      </c>
      <c r="D259">
        <v>17</v>
      </c>
      <c r="E259">
        <v>23.59</v>
      </c>
    </row>
    <row r="260" spans="1:5" x14ac:dyDescent="0.35">
      <c r="A260">
        <v>2021</v>
      </c>
      <c r="B260">
        <v>1</v>
      </c>
      <c r="C260">
        <v>11</v>
      </c>
      <c r="D260">
        <v>18</v>
      </c>
      <c r="E260">
        <v>23.32</v>
      </c>
    </row>
    <row r="261" spans="1:5" x14ac:dyDescent="0.35">
      <c r="A261">
        <v>2021</v>
      </c>
      <c r="B261">
        <v>1</v>
      </c>
      <c r="C261">
        <v>11</v>
      </c>
      <c r="D261">
        <v>19</v>
      </c>
      <c r="E261">
        <v>22.9</v>
      </c>
    </row>
    <row r="262" spans="1:5" x14ac:dyDescent="0.35">
      <c r="A262">
        <v>2021</v>
      </c>
      <c r="B262">
        <v>1</v>
      </c>
      <c r="C262">
        <v>11</v>
      </c>
      <c r="D262">
        <v>20</v>
      </c>
      <c r="E262">
        <v>22.51</v>
      </c>
    </row>
    <row r="263" spans="1:5" x14ac:dyDescent="0.35">
      <c r="A263">
        <v>2021</v>
      </c>
      <c r="B263">
        <v>1</v>
      </c>
      <c r="C263">
        <v>11</v>
      </c>
      <c r="D263">
        <v>21</v>
      </c>
      <c r="E263">
        <v>22.15</v>
      </c>
    </row>
    <row r="264" spans="1:5" x14ac:dyDescent="0.35">
      <c r="A264">
        <v>2021</v>
      </c>
      <c r="B264">
        <v>1</v>
      </c>
      <c r="C264">
        <v>11</v>
      </c>
      <c r="D264">
        <v>22</v>
      </c>
      <c r="E264">
        <v>22.01</v>
      </c>
    </row>
    <row r="265" spans="1:5" x14ac:dyDescent="0.35">
      <c r="A265">
        <v>2021</v>
      </c>
      <c r="B265">
        <v>1</v>
      </c>
      <c r="C265">
        <v>11</v>
      </c>
      <c r="D265">
        <v>23</v>
      </c>
      <c r="E265">
        <v>22.01</v>
      </c>
    </row>
    <row r="266" spans="1:5" x14ac:dyDescent="0.35">
      <c r="A266">
        <v>2021</v>
      </c>
      <c r="B266">
        <v>1</v>
      </c>
      <c r="C266">
        <v>12</v>
      </c>
      <c r="D266">
        <v>0</v>
      </c>
      <c r="E266">
        <v>22.07</v>
      </c>
    </row>
    <row r="267" spans="1:5" x14ac:dyDescent="0.35">
      <c r="A267">
        <v>2021</v>
      </c>
      <c r="B267">
        <v>1</v>
      </c>
      <c r="C267">
        <v>12</v>
      </c>
      <c r="D267">
        <v>1</v>
      </c>
      <c r="E267">
        <v>22.05</v>
      </c>
    </row>
    <row r="268" spans="1:5" x14ac:dyDescent="0.35">
      <c r="A268">
        <v>2021</v>
      </c>
      <c r="B268">
        <v>1</v>
      </c>
      <c r="C268">
        <v>12</v>
      </c>
      <c r="D268">
        <v>2</v>
      </c>
      <c r="E268">
        <v>21.89</v>
      </c>
    </row>
    <row r="269" spans="1:5" x14ac:dyDescent="0.35">
      <c r="A269">
        <v>2021</v>
      </c>
      <c r="B269">
        <v>1</v>
      </c>
      <c r="C269">
        <v>12</v>
      </c>
      <c r="D269">
        <v>3</v>
      </c>
      <c r="E269">
        <v>22.01</v>
      </c>
    </row>
    <row r="270" spans="1:5" x14ac:dyDescent="0.35">
      <c r="A270">
        <v>2021</v>
      </c>
      <c r="B270">
        <v>1</v>
      </c>
      <c r="C270">
        <v>12</v>
      </c>
      <c r="D270">
        <v>4</v>
      </c>
      <c r="E270">
        <v>22.9</v>
      </c>
    </row>
    <row r="271" spans="1:5" x14ac:dyDescent="0.35">
      <c r="A271">
        <v>2021</v>
      </c>
      <c r="B271">
        <v>1</v>
      </c>
      <c r="C271">
        <v>12</v>
      </c>
      <c r="D271">
        <v>5</v>
      </c>
      <c r="E271">
        <v>24.35</v>
      </c>
    </row>
    <row r="272" spans="1:5" x14ac:dyDescent="0.35">
      <c r="A272">
        <v>2021</v>
      </c>
      <c r="B272">
        <v>1</v>
      </c>
      <c r="C272">
        <v>12</v>
      </c>
      <c r="D272">
        <v>6</v>
      </c>
      <c r="E272">
        <v>26.01</v>
      </c>
    </row>
    <row r="273" spans="1:5" x14ac:dyDescent="0.35">
      <c r="A273">
        <v>2021</v>
      </c>
      <c r="B273">
        <v>1</v>
      </c>
      <c r="C273">
        <v>12</v>
      </c>
      <c r="D273">
        <v>7</v>
      </c>
      <c r="E273">
        <v>27.12</v>
      </c>
    </row>
    <row r="274" spans="1:5" x14ac:dyDescent="0.35">
      <c r="A274">
        <v>2021</v>
      </c>
      <c r="B274">
        <v>1</v>
      </c>
      <c r="C274">
        <v>12</v>
      </c>
      <c r="D274">
        <v>8</v>
      </c>
      <c r="E274">
        <v>27.86</v>
      </c>
    </row>
    <row r="275" spans="1:5" x14ac:dyDescent="0.35">
      <c r="A275">
        <v>2021</v>
      </c>
      <c r="B275">
        <v>1</v>
      </c>
      <c r="C275">
        <v>12</v>
      </c>
      <c r="D275">
        <v>9</v>
      </c>
      <c r="E275">
        <v>28.26</v>
      </c>
    </row>
    <row r="276" spans="1:5" x14ac:dyDescent="0.35">
      <c r="A276">
        <v>2021</v>
      </c>
      <c r="B276">
        <v>1</v>
      </c>
      <c r="C276">
        <v>12</v>
      </c>
      <c r="D276">
        <v>10</v>
      </c>
      <c r="E276">
        <v>28.6</v>
      </c>
    </row>
    <row r="277" spans="1:5" x14ac:dyDescent="0.35">
      <c r="A277">
        <v>2021</v>
      </c>
      <c r="B277">
        <v>1</v>
      </c>
      <c r="C277">
        <v>12</v>
      </c>
      <c r="D277">
        <v>11</v>
      </c>
      <c r="E277">
        <v>28.37</v>
      </c>
    </row>
    <row r="278" spans="1:5" x14ac:dyDescent="0.35">
      <c r="A278">
        <v>2021</v>
      </c>
      <c r="B278">
        <v>1</v>
      </c>
      <c r="C278">
        <v>12</v>
      </c>
      <c r="D278">
        <v>12</v>
      </c>
      <c r="E278">
        <v>27.96</v>
      </c>
    </row>
    <row r="279" spans="1:5" x14ac:dyDescent="0.35">
      <c r="A279">
        <v>2021</v>
      </c>
      <c r="B279">
        <v>1</v>
      </c>
      <c r="C279">
        <v>12</v>
      </c>
      <c r="D279">
        <v>13</v>
      </c>
      <c r="E279">
        <v>27.39</v>
      </c>
    </row>
    <row r="280" spans="1:5" x14ac:dyDescent="0.35">
      <c r="A280">
        <v>2021</v>
      </c>
      <c r="B280">
        <v>1</v>
      </c>
      <c r="C280">
        <v>12</v>
      </c>
      <c r="D280">
        <v>14</v>
      </c>
      <c r="E280">
        <v>26.56</v>
      </c>
    </row>
    <row r="281" spans="1:5" x14ac:dyDescent="0.35">
      <c r="A281">
        <v>2021</v>
      </c>
      <c r="B281">
        <v>1</v>
      </c>
      <c r="C281">
        <v>12</v>
      </c>
      <c r="D281">
        <v>15</v>
      </c>
      <c r="E281">
        <v>25.31</v>
      </c>
    </row>
    <row r="282" spans="1:5" x14ac:dyDescent="0.35">
      <c r="A282">
        <v>2021</v>
      </c>
      <c r="B282">
        <v>1</v>
      </c>
      <c r="C282">
        <v>12</v>
      </c>
      <c r="D282">
        <v>16</v>
      </c>
      <c r="E282">
        <v>24.49</v>
      </c>
    </row>
    <row r="283" spans="1:5" x14ac:dyDescent="0.35">
      <c r="A283">
        <v>2021</v>
      </c>
      <c r="B283">
        <v>1</v>
      </c>
      <c r="C283">
        <v>12</v>
      </c>
      <c r="D283">
        <v>17</v>
      </c>
      <c r="E283">
        <v>24.01</v>
      </c>
    </row>
    <row r="284" spans="1:5" x14ac:dyDescent="0.35">
      <c r="A284">
        <v>2021</v>
      </c>
      <c r="B284">
        <v>1</v>
      </c>
      <c r="C284">
        <v>12</v>
      </c>
      <c r="D284">
        <v>18</v>
      </c>
      <c r="E284">
        <v>23.65</v>
      </c>
    </row>
    <row r="285" spans="1:5" x14ac:dyDescent="0.35">
      <c r="A285">
        <v>2021</v>
      </c>
      <c r="B285">
        <v>1</v>
      </c>
      <c r="C285">
        <v>12</v>
      </c>
      <c r="D285">
        <v>19</v>
      </c>
      <c r="E285">
        <v>23.37</v>
      </c>
    </row>
    <row r="286" spans="1:5" x14ac:dyDescent="0.35">
      <c r="A286">
        <v>2021</v>
      </c>
      <c r="B286">
        <v>1</v>
      </c>
      <c r="C286">
        <v>12</v>
      </c>
      <c r="D286">
        <v>20</v>
      </c>
      <c r="E286">
        <v>23.11</v>
      </c>
    </row>
    <row r="287" spans="1:5" x14ac:dyDescent="0.35">
      <c r="A287">
        <v>2021</v>
      </c>
      <c r="B287">
        <v>1</v>
      </c>
      <c r="C287">
        <v>12</v>
      </c>
      <c r="D287">
        <v>21</v>
      </c>
      <c r="E287">
        <v>22.84</v>
      </c>
    </row>
    <row r="288" spans="1:5" x14ac:dyDescent="0.35">
      <c r="A288">
        <v>2021</v>
      </c>
      <c r="B288">
        <v>1</v>
      </c>
      <c r="C288">
        <v>12</v>
      </c>
      <c r="D288">
        <v>22</v>
      </c>
      <c r="E288">
        <v>22.5</v>
      </c>
    </row>
    <row r="289" spans="1:5" x14ac:dyDescent="0.35">
      <c r="A289">
        <v>2021</v>
      </c>
      <c r="B289">
        <v>1</v>
      </c>
      <c r="C289">
        <v>12</v>
      </c>
      <c r="D289">
        <v>23</v>
      </c>
      <c r="E289">
        <v>22.21</v>
      </c>
    </row>
    <row r="290" spans="1:5" x14ac:dyDescent="0.35">
      <c r="A290">
        <v>2021</v>
      </c>
      <c r="B290">
        <v>1</v>
      </c>
      <c r="C290">
        <v>13</v>
      </c>
      <c r="D290">
        <v>0</v>
      </c>
      <c r="E290">
        <v>22.01</v>
      </c>
    </row>
    <row r="291" spans="1:5" x14ac:dyDescent="0.35">
      <c r="A291">
        <v>2021</v>
      </c>
      <c r="B291">
        <v>1</v>
      </c>
      <c r="C291">
        <v>13</v>
      </c>
      <c r="D291">
        <v>1</v>
      </c>
      <c r="E291">
        <v>21.9</v>
      </c>
    </row>
    <row r="292" spans="1:5" x14ac:dyDescent="0.35">
      <c r="A292">
        <v>2021</v>
      </c>
      <c r="B292">
        <v>1</v>
      </c>
      <c r="C292">
        <v>13</v>
      </c>
      <c r="D292">
        <v>2</v>
      </c>
      <c r="E292">
        <v>21.86</v>
      </c>
    </row>
    <row r="293" spans="1:5" x14ac:dyDescent="0.35">
      <c r="A293">
        <v>2021</v>
      </c>
      <c r="B293">
        <v>1</v>
      </c>
      <c r="C293">
        <v>13</v>
      </c>
      <c r="D293">
        <v>3</v>
      </c>
      <c r="E293">
        <v>22.15</v>
      </c>
    </row>
    <row r="294" spans="1:5" x14ac:dyDescent="0.35">
      <c r="A294">
        <v>2021</v>
      </c>
      <c r="B294">
        <v>1</v>
      </c>
      <c r="C294">
        <v>13</v>
      </c>
      <c r="D294">
        <v>4</v>
      </c>
      <c r="E294">
        <v>23.07</v>
      </c>
    </row>
    <row r="295" spans="1:5" x14ac:dyDescent="0.35">
      <c r="A295">
        <v>2021</v>
      </c>
      <c r="B295">
        <v>1</v>
      </c>
      <c r="C295">
        <v>13</v>
      </c>
      <c r="D295">
        <v>5</v>
      </c>
      <c r="E295">
        <v>24.5</v>
      </c>
    </row>
    <row r="296" spans="1:5" x14ac:dyDescent="0.35">
      <c r="A296">
        <v>2021</v>
      </c>
      <c r="B296">
        <v>1</v>
      </c>
      <c r="C296">
        <v>13</v>
      </c>
      <c r="D296">
        <v>6</v>
      </c>
      <c r="E296">
        <v>26.24</v>
      </c>
    </row>
    <row r="297" spans="1:5" x14ac:dyDescent="0.35">
      <c r="A297">
        <v>2021</v>
      </c>
      <c r="B297">
        <v>1</v>
      </c>
      <c r="C297">
        <v>13</v>
      </c>
      <c r="D297">
        <v>7</v>
      </c>
      <c r="E297">
        <v>27.51</v>
      </c>
    </row>
    <row r="298" spans="1:5" x14ac:dyDescent="0.35">
      <c r="A298">
        <v>2021</v>
      </c>
      <c r="B298">
        <v>1</v>
      </c>
      <c r="C298">
        <v>13</v>
      </c>
      <c r="D298">
        <v>8</v>
      </c>
      <c r="E298">
        <v>28.23</v>
      </c>
    </row>
    <row r="299" spans="1:5" x14ac:dyDescent="0.35">
      <c r="A299">
        <v>2021</v>
      </c>
      <c r="B299">
        <v>1</v>
      </c>
      <c r="C299">
        <v>13</v>
      </c>
      <c r="D299">
        <v>9</v>
      </c>
      <c r="E299">
        <v>28.58</v>
      </c>
    </row>
    <row r="300" spans="1:5" x14ac:dyDescent="0.35">
      <c r="A300">
        <v>2021</v>
      </c>
      <c r="B300">
        <v>1</v>
      </c>
      <c r="C300">
        <v>13</v>
      </c>
      <c r="D300">
        <v>10</v>
      </c>
      <c r="E300">
        <v>28.74</v>
      </c>
    </row>
    <row r="301" spans="1:5" x14ac:dyDescent="0.35">
      <c r="A301">
        <v>2021</v>
      </c>
      <c r="B301">
        <v>1</v>
      </c>
      <c r="C301">
        <v>13</v>
      </c>
      <c r="D301">
        <v>11</v>
      </c>
      <c r="E301">
        <v>28.7</v>
      </c>
    </row>
    <row r="302" spans="1:5" x14ac:dyDescent="0.35">
      <c r="A302">
        <v>2021</v>
      </c>
      <c r="B302">
        <v>1</v>
      </c>
      <c r="C302">
        <v>13</v>
      </c>
      <c r="D302">
        <v>12</v>
      </c>
      <c r="E302">
        <v>28.45</v>
      </c>
    </row>
    <row r="303" spans="1:5" x14ac:dyDescent="0.35">
      <c r="A303">
        <v>2021</v>
      </c>
      <c r="B303">
        <v>1</v>
      </c>
      <c r="C303">
        <v>13</v>
      </c>
      <c r="D303">
        <v>13</v>
      </c>
      <c r="E303">
        <v>27.67</v>
      </c>
    </row>
    <row r="304" spans="1:5" x14ac:dyDescent="0.35">
      <c r="A304">
        <v>2021</v>
      </c>
      <c r="B304">
        <v>1</v>
      </c>
      <c r="C304">
        <v>13</v>
      </c>
      <c r="D304">
        <v>14</v>
      </c>
      <c r="E304">
        <v>26.87</v>
      </c>
    </row>
    <row r="305" spans="1:5" x14ac:dyDescent="0.35">
      <c r="A305">
        <v>2021</v>
      </c>
      <c r="B305">
        <v>1</v>
      </c>
      <c r="C305">
        <v>13</v>
      </c>
      <c r="D305">
        <v>15</v>
      </c>
      <c r="E305">
        <v>25.43</v>
      </c>
    </row>
    <row r="306" spans="1:5" x14ac:dyDescent="0.35">
      <c r="A306">
        <v>2021</v>
      </c>
      <c r="B306">
        <v>1</v>
      </c>
      <c r="C306">
        <v>13</v>
      </c>
      <c r="D306">
        <v>16</v>
      </c>
      <c r="E306">
        <v>24.25</v>
      </c>
    </row>
    <row r="307" spans="1:5" x14ac:dyDescent="0.35">
      <c r="A307">
        <v>2021</v>
      </c>
      <c r="B307">
        <v>1</v>
      </c>
      <c r="C307">
        <v>13</v>
      </c>
      <c r="D307">
        <v>17</v>
      </c>
      <c r="E307">
        <v>23.88</v>
      </c>
    </row>
    <row r="308" spans="1:5" x14ac:dyDescent="0.35">
      <c r="A308">
        <v>2021</v>
      </c>
      <c r="B308">
        <v>1</v>
      </c>
      <c r="C308">
        <v>13</v>
      </c>
      <c r="D308">
        <v>18</v>
      </c>
      <c r="E308">
        <v>23.55</v>
      </c>
    </row>
    <row r="309" spans="1:5" x14ac:dyDescent="0.35">
      <c r="A309">
        <v>2021</v>
      </c>
      <c r="B309">
        <v>1</v>
      </c>
      <c r="C309">
        <v>13</v>
      </c>
      <c r="D309">
        <v>19</v>
      </c>
      <c r="E309">
        <v>23.28</v>
      </c>
    </row>
    <row r="310" spans="1:5" x14ac:dyDescent="0.35">
      <c r="A310">
        <v>2021</v>
      </c>
      <c r="B310">
        <v>1</v>
      </c>
      <c r="C310">
        <v>13</v>
      </c>
      <c r="D310">
        <v>20</v>
      </c>
      <c r="E310">
        <v>23.01</v>
      </c>
    </row>
    <row r="311" spans="1:5" x14ac:dyDescent="0.35">
      <c r="A311">
        <v>2021</v>
      </c>
      <c r="B311">
        <v>1</v>
      </c>
      <c r="C311">
        <v>13</v>
      </c>
      <c r="D311">
        <v>21</v>
      </c>
      <c r="E311">
        <v>22.79</v>
      </c>
    </row>
    <row r="312" spans="1:5" x14ac:dyDescent="0.35">
      <c r="A312">
        <v>2021</v>
      </c>
      <c r="B312">
        <v>1</v>
      </c>
      <c r="C312">
        <v>13</v>
      </c>
      <c r="D312">
        <v>22</v>
      </c>
      <c r="E312">
        <v>22.65</v>
      </c>
    </row>
    <row r="313" spans="1:5" x14ac:dyDescent="0.35">
      <c r="A313">
        <v>2021</v>
      </c>
      <c r="B313">
        <v>1</v>
      </c>
      <c r="C313">
        <v>13</v>
      </c>
      <c r="D313">
        <v>23</v>
      </c>
      <c r="E313">
        <v>22.46</v>
      </c>
    </row>
    <row r="314" spans="1:5" x14ac:dyDescent="0.35">
      <c r="A314">
        <v>2021</v>
      </c>
      <c r="B314">
        <v>1</v>
      </c>
      <c r="C314">
        <v>14</v>
      </c>
      <c r="D314">
        <v>0</v>
      </c>
      <c r="E314">
        <v>22.25</v>
      </c>
    </row>
    <row r="315" spans="1:5" x14ac:dyDescent="0.35">
      <c r="A315">
        <v>2021</v>
      </c>
      <c r="B315">
        <v>1</v>
      </c>
      <c r="C315">
        <v>14</v>
      </c>
      <c r="D315">
        <v>1</v>
      </c>
      <c r="E315">
        <v>22.05</v>
      </c>
    </row>
    <row r="316" spans="1:5" x14ac:dyDescent="0.35">
      <c r="A316">
        <v>2021</v>
      </c>
      <c r="B316">
        <v>1</v>
      </c>
      <c r="C316">
        <v>14</v>
      </c>
      <c r="D316">
        <v>2</v>
      </c>
      <c r="E316">
        <v>21.79</v>
      </c>
    </row>
    <row r="317" spans="1:5" x14ac:dyDescent="0.35">
      <c r="A317">
        <v>2021</v>
      </c>
      <c r="B317">
        <v>1</v>
      </c>
      <c r="C317">
        <v>14</v>
      </c>
      <c r="D317">
        <v>3</v>
      </c>
      <c r="E317">
        <v>22.02</v>
      </c>
    </row>
    <row r="318" spans="1:5" x14ac:dyDescent="0.35">
      <c r="A318">
        <v>2021</v>
      </c>
      <c r="B318">
        <v>1</v>
      </c>
      <c r="C318">
        <v>14</v>
      </c>
      <c r="D318">
        <v>4</v>
      </c>
      <c r="E318">
        <v>23.15</v>
      </c>
    </row>
    <row r="319" spans="1:5" x14ac:dyDescent="0.35">
      <c r="A319">
        <v>2021</v>
      </c>
      <c r="B319">
        <v>1</v>
      </c>
      <c r="C319">
        <v>14</v>
      </c>
      <c r="D319">
        <v>5</v>
      </c>
      <c r="E319">
        <v>24.9</v>
      </c>
    </row>
    <row r="320" spans="1:5" x14ac:dyDescent="0.35">
      <c r="A320">
        <v>2021</v>
      </c>
      <c r="B320">
        <v>1</v>
      </c>
      <c r="C320">
        <v>14</v>
      </c>
      <c r="D320">
        <v>6</v>
      </c>
      <c r="E320">
        <v>26.71</v>
      </c>
    </row>
    <row r="321" spans="1:5" x14ac:dyDescent="0.35">
      <c r="A321">
        <v>2021</v>
      </c>
      <c r="B321">
        <v>1</v>
      </c>
      <c r="C321">
        <v>14</v>
      </c>
      <c r="D321">
        <v>7</v>
      </c>
      <c r="E321">
        <v>28.08</v>
      </c>
    </row>
    <row r="322" spans="1:5" x14ac:dyDescent="0.35">
      <c r="A322">
        <v>2021</v>
      </c>
      <c r="B322">
        <v>1</v>
      </c>
      <c r="C322">
        <v>14</v>
      </c>
      <c r="D322">
        <v>8</v>
      </c>
      <c r="E322">
        <v>29.03</v>
      </c>
    </row>
    <row r="323" spans="1:5" x14ac:dyDescent="0.35">
      <c r="A323">
        <v>2021</v>
      </c>
      <c r="B323">
        <v>1</v>
      </c>
      <c r="C323">
        <v>14</v>
      </c>
      <c r="D323">
        <v>9</v>
      </c>
      <c r="E323">
        <v>29.65</v>
      </c>
    </row>
    <row r="324" spans="1:5" x14ac:dyDescent="0.35">
      <c r="A324">
        <v>2021</v>
      </c>
      <c r="B324">
        <v>1</v>
      </c>
      <c r="C324">
        <v>14</v>
      </c>
      <c r="D324">
        <v>10</v>
      </c>
      <c r="E324">
        <v>29.98</v>
      </c>
    </row>
    <row r="325" spans="1:5" x14ac:dyDescent="0.35">
      <c r="A325">
        <v>2021</v>
      </c>
      <c r="B325">
        <v>1</v>
      </c>
      <c r="C325">
        <v>14</v>
      </c>
      <c r="D325">
        <v>11</v>
      </c>
      <c r="E325">
        <v>30.04</v>
      </c>
    </row>
    <row r="326" spans="1:5" x14ac:dyDescent="0.35">
      <c r="A326">
        <v>2021</v>
      </c>
      <c r="B326">
        <v>1</v>
      </c>
      <c r="C326">
        <v>14</v>
      </c>
      <c r="D326">
        <v>12</v>
      </c>
      <c r="E326">
        <v>29.68</v>
      </c>
    </row>
    <row r="327" spans="1:5" x14ac:dyDescent="0.35">
      <c r="A327">
        <v>2021</v>
      </c>
      <c r="B327">
        <v>1</v>
      </c>
      <c r="C327">
        <v>14</v>
      </c>
      <c r="D327">
        <v>13</v>
      </c>
      <c r="E327">
        <v>29.15</v>
      </c>
    </row>
    <row r="328" spans="1:5" x14ac:dyDescent="0.35">
      <c r="A328">
        <v>2021</v>
      </c>
      <c r="B328">
        <v>1</v>
      </c>
      <c r="C328">
        <v>14</v>
      </c>
      <c r="D328">
        <v>14</v>
      </c>
      <c r="E328">
        <v>28.26</v>
      </c>
    </row>
    <row r="329" spans="1:5" x14ac:dyDescent="0.35">
      <c r="A329">
        <v>2021</v>
      </c>
      <c r="B329">
        <v>1</v>
      </c>
      <c r="C329">
        <v>14</v>
      </c>
      <c r="D329">
        <v>15</v>
      </c>
      <c r="E329">
        <v>26.51</v>
      </c>
    </row>
    <row r="330" spans="1:5" x14ac:dyDescent="0.35">
      <c r="A330">
        <v>2021</v>
      </c>
      <c r="B330">
        <v>1</v>
      </c>
      <c r="C330">
        <v>14</v>
      </c>
      <c r="D330">
        <v>16</v>
      </c>
      <c r="E330">
        <v>24.99</v>
      </c>
    </row>
    <row r="331" spans="1:5" x14ac:dyDescent="0.35">
      <c r="A331">
        <v>2021</v>
      </c>
      <c r="B331">
        <v>1</v>
      </c>
      <c r="C331">
        <v>14</v>
      </c>
      <c r="D331">
        <v>17</v>
      </c>
      <c r="E331">
        <v>24.51</v>
      </c>
    </row>
    <row r="332" spans="1:5" x14ac:dyDescent="0.35">
      <c r="A332">
        <v>2021</v>
      </c>
      <c r="B332">
        <v>1</v>
      </c>
      <c r="C332">
        <v>14</v>
      </c>
      <c r="D332">
        <v>18</v>
      </c>
      <c r="E332">
        <v>24.06</v>
      </c>
    </row>
    <row r="333" spans="1:5" x14ac:dyDescent="0.35">
      <c r="A333">
        <v>2021</v>
      </c>
      <c r="B333">
        <v>1</v>
      </c>
      <c r="C333">
        <v>14</v>
      </c>
      <c r="D333">
        <v>19</v>
      </c>
      <c r="E333">
        <v>23.68</v>
      </c>
    </row>
    <row r="334" spans="1:5" x14ac:dyDescent="0.35">
      <c r="A334">
        <v>2021</v>
      </c>
      <c r="B334">
        <v>1</v>
      </c>
      <c r="C334">
        <v>14</v>
      </c>
      <c r="D334">
        <v>20</v>
      </c>
      <c r="E334">
        <v>23.34</v>
      </c>
    </row>
    <row r="335" spans="1:5" x14ac:dyDescent="0.35">
      <c r="A335">
        <v>2021</v>
      </c>
      <c r="B335">
        <v>1</v>
      </c>
      <c r="C335">
        <v>14</v>
      </c>
      <c r="D335">
        <v>21</v>
      </c>
      <c r="E335">
        <v>23.01</v>
      </c>
    </row>
    <row r="336" spans="1:5" x14ac:dyDescent="0.35">
      <c r="A336">
        <v>2021</v>
      </c>
      <c r="B336">
        <v>1</v>
      </c>
      <c r="C336">
        <v>14</v>
      </c>
      <c r="D336">
        <v>22</v>
      </c>
      <c r="E336">
        <v>22.69</v>
      </c>
    </row>
    <row r="337" spans="1:5" x14ac:dyDescent="0.35">
      <c r="A337">
        <v>2021</v>
      </c>
      <c r="B337">
        <v>1</v>
      </c>
      <c r="C337">
        <v>14</v>
      </c>
      <c r="D337">
        <v>23</v>
      </c>
      <c r="E337">
        <v>22.45</v>
      </c>
    </row>
    <row r="338" spans="1:5" x14ac:dyDescent="0.35">
      <c r="A338">
        <v>2021</v>
      </c>
      <c r="B338">
        <v>1</v>
      </c>
      <c r="C338">
        <v>15</v>
      </c>
      <c r="D338">
        <v>0</v>
      </c>
      <c r="E338">
        <v>22.36</v>
      </c>
    </row>
    <row r="339" spans="1:5" x14ac:dyDescent="0.35">
      <c r="A339">
        <v>2021</v>
      </c>
      <c r="B339">
        <v>1</v>
      </c>
      <c r="C339">
        <v>15</v>
      </c>
      <c r="D339">
        <v>1</v>
      </c>
      <c r="E339">
        <v>22.23</v>
      </c>
    </row>
    <row r="340" spans="1:5" x14ac:dyDescent="0.35">
      <c r="A340">
        <v>2021</v>
      </c>
      <c r="B340">
        <v>1</v>
      </c>
      <c r="C340">
        <v>15</v>
      </c>
      <c r="D340">
        <v>2</v>
      </c>
      <c r="E340">
        <v>22.09</v>
      </c>
    </row>
    <row r="341" spans="1:5" x14ac:dyDescent="0.35">
      <c r="A341">
        <v>2021</v>
      </c>
      <c r="B341">
        <v>1</v>
      </c>
      <c r="C341">
        <v>15</v>
      </c>
      <c r="D341">
        <v>3</v>
      </c>
      <c r="E341">
        <v>22.45</v>
      </c>
    </row>
    <row r="342" spans="1:5" x14ac:dyDescent="0.35">
      <c r="A342">
        <v>2021</v>
      </c>
      <c r="B342">
        <v>1</v>
      </c>
      <c r="C342">
        <v>15</v>
      </c>
      <c r="D342">
        <v>4</v>
      </c>
      <c r="E342">
        <v>23.57</v>
      </c>
    </row>
    <row r="343" spans="1:5" x14ac:dyDescent="0.35">
      <c r="A343">
        <v>2021</v>
      </c>
      <c r="B343">
        <v>1</v>
      </c>
      <c r="C343">
        <v>15</v>
      </c>
      <c r="D343">
        <v>5</v>
      </c>
      <c r="E343">
        <v>24.86</v>
      </c>
    </row>
    <row r="344" spans="1:5" x14ac:dyDescent="0.35">
      <c r="A344">
        <v>2021</v>
      </c>
      <c r="B344">
        <v>1</v>
      </c>
      <c r="C344">
        <v>15</v>
      </c>
      <c r="D344">
        <v>6</v>
      </c>
      <c r="E344">
        <v>26.23</v>
      </c>
    </row>
    <row r="345" spans="1:5" x14ac:dyDescent="0.35">
      <c r="A345">
        <v>2021</v>
      </c>
      <c r="B345">
        <v>1</v>
      </c>
      <c r="C345">
        <v>15</v>
      </c>
      <c r="D345">
        <v>7</v>
      </c>
      <c r="E345">
        <v>27.62</v>
      </c>
    </row>
    <row r="346" spans="1:5" x14ac:dyDescent="0.35">
      <c r="A346">
        <v>2021</v>
      </c>
      <c r="B346">
        <v>1</v>
      </c>
      <c r="C346">
        <v>15</v>
      </c>
      <c r="D346">
        <v>8</v>
      </c>
      <c r="E346">
        <v>28.48</v>
      </c>
    </row>
    <row r="347" spans="1:5" x14ac:dyDescent="0.35">
      <c r="A347">
        <v>2021</v>
      </c>
      <c r="B347">
        <v>1</v>
      </c>
      <c r="C347">
        <v>15</v>
      </c>
      <c r="D347">
        <v>9</v>
      </c>
      <c r="E347">
        <v>28.97</v>
      </c>
    </row>
    <row r="348" spans="1:5" x14ac:dyDescent="0.35">
      <c r="A348">
        <v>2021</v>
      </c>
      <c r="B348">
        <v>1</v>
      </c>
      <c r="C348">
        <v>15</v>
      </c>
      <c r="D348">
        <v>10</v>
      </c>
      <c r="E348">
        <v>29.23</v>
      </c>
    </row>
    <row r="349" spans="1:5" x14ac:dyDescent="0.35">
      <c r="A349">
        <v>2021</v>
      </c>
      <c r="B349">
        <v>1</v>
      </c>
      <c r="C349">
        <v>15</v>
      </c>
      <c r="D349">
        <v>11</v>
      </c>
      <c r="E349">
        <v>29.26</v>
      </c>
    </row>
    <row r="350" spans="1:5" x14ac:dyDescent="0.35">
      <c r="A350">
        <v>2021</v>
      </c>
      <c r="B350">
        <v>1</v>
      </c>
      <c r="C350">
        <v>15</v>
      </c>
      <c r="D350">
        <v>12</v>
      </c>
      <c r="E350">
        <v>29.01</v>
      </c>
    </row>
    <row r="351" spans="1:5" x14ac:dyDescent="0.35">
      <c r="A351">
        <v>2021</v>
      </c>
      <c r="B351">
        <v>1</v>
      </c>
      <c r="C351">
        <v>15</v>
      </c>
      <c r="D351">
        <v>13</v>
      </c>
      <c r="E351">
        <v>28.51</v>
      </c>
    </row>
    <row r="352" spans="1:5" x14ac:dyDescent="0.35">
      <c r="A352">
        <v>2021</v>
      </c>
      <c r="B352">
        <v>1</v>
      </c>
      <c r="C352">
        <v>15</v>
      </c>
      <c r="D352">
        <v>14</v>
      </c>
      <c r="E352">
        <v>27.78</v>
      </c>
    </row>
    <row r="353" spans="1:5" x14ac:dyDescent="0.35">
      <c r="A353">
        <v>2021</v>
      </c>
      <c r="B353">
        <v>1</v>
      </c>
      <c r="C353">
        <v>15</v>
      </c>
      <c r="D353">
        <v>15</v>
      </c>
      <c r="E353">
        <v>26.4</v>
      </c>
    </row>
    <row r="354" spans="1:5" x14ac:dyDescent="0.35">
      <c r="A354">
        <v>2021</v>
      </c>
      <c r="B354">
        <v>1</v>
      </c>
      <c r="C354">
        <v>15</v>
      </c>
      <c r="D354">
        <v>16</v>
      </c>
      <c r="E354">
        <v>25.28</v>
      </c>
    </row>
    <row r="355" spans="1:5" x14ac:dyDescent="0.35">
      <c r="A355">
        <v>2021</v>
      </c>
      <c r="B355">
        <v>1</v>
      </c>
      <c r="C355">
        <v>15</v>
      </c>
      <c r="D355">
        <v>17</v>
      </c>
      <c r="E355">
        <v>24.74</v>
      </c>
    </row>
    <row r="356" spans="1:5" x14ac:dyDescent="0.35">
      <c r="A356">
        <v>2021</v>
      </c>
      <c r="B356">
        <v>1</v>
      </c>
      <c r="C356">
        <v>15</v>
      </c>
      <c r="D356">
        <v>18</v>
      </c>
      <c r="E356">
        <v>24.27</v>
      </c>
    </row>
    <row r="357" spans="1:5" x14ac:dyDescent="0.35">
      <c r="A357">
        <v>2021</v>
      </c>
      <c r="B357">
        <v>1</v>
      </c>
      <c r="C357">
        <v>15</v>
      </c>
      <c r="D357">
        <v>19</v>
      </c>
      <c r="E357">
        <v>23.83</v>
      </c>
    </row>
    <row r="358" spans="1:5" x14ac:dyDescent="0.35">
      <c r="A358">
        <v>2021</v>
      </c>
      <c r="B358">
        <v>1</v>
      </c>
      <c r="C358">
        <v>15</v>
      </c>
      <c r="D358">
        <v>20</v>
      </c>
      <c r="E358">
        <v>23.47</v>
      </c>
    </row>
    <row r="359" spans="1:5" x14ac:dyDescent="0.35">
      <c r="A359">
        <v>2021</v>
      </c>
      <c r="B359">
        <v>1</v>
      </c>
      <c r="C359">
        <v>15</v>
      </c>
      <c r="D359">
        <v>21</v>
      </c>
      <c r="E359">
        <v>23.15</v>
      </c>
    </row>
    <row r="360" spans="1:5" x14ac:dyDescent="0.35">
      <c r="A360">
        <v>2021</v>
      </c>
      <c r="B360">
        <v>1</v>
      </c>
      <c r="C360">
        <v>15</v>
      </c>
      <c r="D360">
        <v>22</v>
      </c>
      <c r="E360">
        <v>22.83</v>
      </c>
    </row>
    <row r="361" spans="1:5" x14ac:dyDescent="0.35">
      <c r="A361">
        <v>2021</v>
      </c>
      <c r="B361">
        <v>1</v>
      </c>
      <c r="C361">
        <v>15</v>
      </c>
      <c r="D361">
        <v>23</v>
      </c>
      <c r="E361">
        <v>22.4</v>
      </c>
    </row>
    <row r="362" spans="1:5" x14ac:dyDescent="0.35">
      <c r="A362">
        <v>2021</v>
      </c>
      <c r="B362">
        <v>1</v>
      </c>
      <c r="C362">
        <v>16</v>
      </c>
      <c r="D362">
        <v>0</v>
      </c>
      <c r="E362">
        <v>21.92</v>
      </c>
    </row>
    <row r="363" spans="1:5" x14ac:dyDescent="0.35">
      <c r="A363">
        <v>2021</v>
      </c>
      <c r="B363">
        <v>1</v>
      </c>
      <c r="C363">
        <v>16</v>
      </c>
      <c r="D363">
        <v>1</v>
      </c>
      <c r="E363">
        <v>21.53</v>
      </c>
    </row>
    <row r="364" spans="1:5" x14ac:dyDescent="0.35">
      <c r="A364">
        <v>2021</v>
      </c>
      <c r="B364">
        <v>1</v>
      </c>
      <c r="C364">
        <v>16</v>
      </c>
      <c r="D364">
        <v>2</v>
      </c>
      <c r="E364">
        <v>21.31</v>
      </c>
    </row>
    <row r="365" spans="1:5" x14ac:dyDescent="0.35">
      <c r="A365">
        <v>2021</v>
      </c>
      <c r="B365">
        <v>1</v>
      </c>
      <c r="C365">
        <v>16</v>
      </c>
      <c r="D365">
        <v>3</v>
      </c>
      <c r="E365">
        <v>21.9</v>
      </c>
    </row>
    <row r="366" spans="1:5" x14ac:dyDescent="0.35">
      <c r="A366">
        <v>2021</v>
      </c>
      <c r="B366">
        <v>1</v>
      </c>
      <c r="C366">
        <v>16</v>
      </c>
      <c r="D366">
        <v>4</v>
      </c>
      <c r="E366">
        <v>23.4</v>
      </c>
    </row>
    <row r="367" spans="1:5" x14ac:dyDescent="0.35">
      <c r="A367">
        <v>2021</v>
      </c>
      <c r="B367">
        <v>1</v>
      </c>
      <c r="C367">
        <v>16</v>
      </c>
      <c r="D367">
        <v>5</v>
      </c>
      <c r="E367">
        <v>25.15</v>
      </c>
    </row>
    <row r="368" spans="1:5" x14ac:dyDescent="0.35">
      <c r="A368">
        <v>2021</v>
      </c>
      <c r="B368">
        <v>1</v>
      </c>
      <c r="C368">
        <v>16</v>
      </c>
      <c r="D368">
        <v>6</v>
      </c>
      <c r="E368">
        <v>26.47</v>
      </c>
    </row>
    <row r="369" spans="1:5" x14ac:dyDescent="0.35">
      <c r="A369">
        <v>2021</v>
      </c>
      <c r="B369">
        <v>1</v>
      </c>
      <c r="C369">
        <v>16</v>
      </c>
      <c r="D369">
        <v>7</v>
      </c>
      <c r="E369">
        <v>27.42</v>
      </c>
    </row>
    <row r="370" spans="1:5" x14ac:dyDescent="0.35">
      <c r="A370">
        <v>2021</v>
      </c>
      <c r="B370">
        <v>1</v>
      </c>
      <c r="C370">
        <v>16</v>
      </c>
      <c r="D370">
        <v>8</v>
      </c>
      <c r="E370">
        <v>28.05</v>
      </c>
    </row>
    <row r="371" spans="1:5" x14ac:dyDescent="0.35">
      <c r="A371">
        <v>2021</v>
      </c>
      <c r="B371">
        <v>1</v>
      </c>
      <c r="C371">
        <v>16</v>
      </c>
      <c r="D371">
        <v>9</v>
      </c>
      <c r="E371">
        <v>28.44</v>
      </c>
    </row>
    <row r="372" spans="1:5" x14ac:dyDescent="0.35">
      <c r="A372">
        <v>2021</v>
      </c>
      <c r="B372">
        <v>1</v>
      </c>
      <c r="C372">
        <v>16</v>
      </c>
      <c r="D372">
        <v>10</v>
      </c>
      <c r="E372">
        <v>28.69</v>
      </c>
    </row>
    <row r="373" spans="1:5" x14ac:dyDescent="0.35">
      <c r="A373">
        <v>2021</v>
      </c>
      <c r="B373">
        <v>1</v>
      </c>
      <c r="C373">
        <v>16</v>
      </c>
      <c r="D373">
        <v>11</v>
      </c>
      <c r="E373">
        <v>28.65</v>
      </c>
    </row>
    <row r="374" spans="1:5" x14ac:dyDescent="0.35">
      <c r="A374">
        <v>2021</v>
      </c>
      <c r="B374">
        <v>1</v>
      </c>
      <c r="C374">
        <v>16</v>
      </c>
      <c r="D374">
        <v>12</v>
      </c>
      <c r="E374">
        <v>28.5</v>
      </c>
    </row>
    <row r="375" spans="1:5" x14ac:dyDescent="0.35">
      <c r="A375">
        <v>2021</v>
      </c>
      <c r="B375">
        <v>1</v>
      </c>
      <c r="C375">
        <v>16</v>
      </c>
      <c r="D375">
        <v>13</v>
      </c>
      <c r="E375">
        <v>28.1</v>
      </c>
    </row>
    <row r="376" spans="1:5" x14ac:dyDescent="0.35">
      <c r="A376">
        <v>2021</v>
      </c>
      <c r="B376">
        <v>1</v>
      </c>
      <c r="C376">
        <v>16</v>
      </c>
      <c r="D376">
        <v>14</v>
      </c>
      <c r="E376">
        <v>27.45</v>
      </c>
    </row>
    <row r="377" spans="1:5" x14ac:dyDescent="0.35">
      <c r="A377">
        <v>2021</v>
      </c>
      <c r="B377">
        <v>1</v>
      </c>
      <c r="C377">
        <v>16</v>
      </c>
      <c r="D377">
        <v>15</v>
      </c>
      <c r="E377">
        <v>26.28</v>
      </c>
    </row>
    <row r="378" spans="1:5" x14ac:dyDescent="0.35">
      <c r="A378">
        <v>2021</v>
      </c>
      <c r="B378">
        <v>1</v>
      </c>
      <c r="C378">
        <v>16</v>
      </c>
      <c r="D378">
        <v>16</v>
      </c>
      <c r="E378">
        <v>25.5</v>
      </c>
    </row>
    <row r="379" spans="1:5" x14ac:dyDescent="0.35">
      <c r="A379">
        <v>2021</v>
      </c>
      <c r="B379">
        <v>1</v>
      </c>
      <c r="C379">
        <v>16</v>
      </c>
      <c r="D379">
        <v>17</v>
      </c>
      <c r="E379">
        <v>25.01</v>
      </c>
    </row>
    <row r="380" spans="1:5" x14ac:dyDescent="0.35">
      <c r="A380">
        <v>2021</v>
      </c>
      <c r="B380">
        <v>1</v>
      </c>
      <c r="C380">
        <v>16</v>
      </c>
      <c r="D380">
        <v>18</v>
      </c>
      <c r="E380">
        <v>24.4</v>
      </c>
    </row>
    <row r="381" spans="1:5" x14ac:dyDescent="0.35">
      <c r="A381">
        <v>2021</v>
      </c>
      <c r="B381">
        <v>1</v>
      </c>
      <c r="C381">
        <v>16</v>
      </c>
      <c r="D381">
        <v>19</v>
      </c>
      <c r="E381">
        <v>23.82</v>
      </c>
    </row>
    <row r="382" spans="1:5" x14ac:dyDescent="0.35">
      <c r="A382">
        <v>2021</v>
      </c>
      <c r="B382">
        <v>1</v>
      </c>
      <c r="C382">
        <v>16</v>
      </c>
      <c r="D382">
        <v>20</v>
      </c>
      <c r="E382">
        <v>23.27</v>
      </c>
    </row>
    <row r="383" spans="1:5" x14ac:dyDescent="0.35">
      <c r="A383">
        <v>2021</v>
      </c>
      <c r="B383">
        <v>1</v>
      </c>
      <c r="C383">
        <v>16</v>
      </c>
      <c r="D383">
        <v>21</v>
      </c>
      <c r="E383">
        <v>22.76</v>
      </c>
    </row>
    <row r="384" spans="1:5" x14ac:dyDescent="0.35">
      <c r="A384">
        <v>2021</v>
      </c>
      <c r="B384">
        <v>1</v>
      </c>
      <c r="C384">
        <v>16</v>
      </c>
      <c r="D384">
        <v>22</v>
      </c>
      <c r="E384">
        <v>22.33</v>
      </c>
    </row>
    <row r="385" spans="1:5" x14ac:dyDescent="0.35">
      <c r="A385">
        <v>2021</v>
      </c>
      <c r="B385">
        <v>1</v>
      </c>
      <c r="C385">
        <v>16</v>
      </c>
      <c r="D385">
        <v>23</v>
      </c>
      <c r="E385">
        <v>21.94</v>
      </c>
    </row>
    <row r="386" spans="1:5" x14ac:dyDescent="0.35">
      <c r="A386">
        <v>2021</v>
      </c>
      <c r="B386">
        <v>1</v>
      </c>
      <c r="C386">
        <v>17</v>
      </c>
      <c r="D386">
        <v>0</v>
      </c>
      <c r="E386">
        <v>21.61</v>
      </c>
    </row>
    <row r="387" spans="1:5" x14ac:dyDescent="0.35">
      <c r="A387">
        <v>2021</v>
      </c>
      <c r="B387">
        <v>1</v>
      </c>
      <c r="C387">
        <v>17</v>
      </c>
      <c r="D387">
        <v>1</v>
      </c>
      <c r="E387">
        <v>21.35</v>
      </c>
    </row>
    <row r="388" spans="1:5" x14ac:dyDescent="0.35">
      <c r="A388">
        <v>2021</v>
      </c>
      <c r="B388">
        <v>1</v>
      </c>
      <c r="C388">
        <v>17</v>
      </c>
      <c r="D388">
        <v>2</v>
      </c>
      <c r="E388">
        <v>21.1</v>
      </c>
    </row>
    <row r="389" spans="1:5" x14ac:dyDescent="0.35">
      <c r="A389">
        <v>2021</v>
      </c>
      <c r="B389">
        <v>1</v>
      </c>
      <c r="C389">
        <v>17</v>
      </c>
      <c r="D389">
        <v>3</v>
      </c>
      <c r="E389">
        <v>21.83</v>
      </c>
    </row>
    <row r="390" spans="1:5" x14ac:dyDescent="0.35">
      <c r="A390">
        <v>2021</v>
      </c>
      <c r="B390">
        <v>1</v>
      </c>
      <c r="C390">
        <v>17</v>
      </c>
      <c r="D390">
        <v>4</v>
      </c>
      <c r="E390">
        <v>23.73</v>
      </c>
    </row>
    <row r="391" spans="1:5" x14ac:dyDescent="0.35">
      <c r="A391">
        <v>2021</v>
      </c>
      <c r="B391">
        <v>1</v>
      </c>
      <c r="C391">
        <v>17</v>
      </c>
      <c r="D391">
        <v>5</v>
      </c>
      <c r="E391">
        <v>25.78</v>
      </c>
    </row>
    <row r="392" spans="1:5" x14ac:dyDescent="0.35">
      <c r="A392">
        <v>2021</v>
      </c>
      <c r="B392">
        <v>1</v>
      </c>
      <c r="C392">
        <v>17</v>
      </c>
      <c r="D392">
        <v>6</v>
      </c>
      <c r="E392">
        <v>27.37</v>
      </c>
    </row>
    <row r="393" spans="1:5" x14ac:dyDescent="0.35">
      <c r="A393">
        <v>2021</v>
      </c>
      <c r="B393">
        <v>1</v>
      </c>
      <c r="C393">
        <v>17</v>
      </c>
      <c r="D393">
        <v>7</v>
      </c>
      <c r="E393">
        <v>28.49</v>
      </c>
    </row>
    <row r="394" spans="1:5" x14ac:dyDescent="0.35">
      <c r="A394">
        <v>2021</v>
      </c>
      <c r="B394">
        <v>1</v>
      </c>
      <c r="C394">
        <v>17</v>
      </c>
      <c r="D394">
        <v>8</v>
      </c>
      <c r="E394">
        <v>29.27</v>
      </c>
    </row>
    <row r="395" spans="1:5" x14ac:dyDescent="0.35">
      <c r="A395">
        <v>2021</v>
      </c>
      <c r="B395">
        <v>1</v>
      </c>
      <c r="C395">
        <v>17</v>
      </c>
      <c r="D395">
        <v>9</v>
      </c>
      <c r="E395">
        <v>29.87</v>
      </c>
    </row>
    <row r="396" spans="1:5" x14ac:dyDescent="0.35">
      <c r="A396">
        <v>2021</v>
      </c>
      <c r="B396">
        <v>1</v>
      </c>
      <c r="C396">
        <v>17</v>
      </c>
      <c r="D396">
        <v>10</v>
      </c>
      <c r="E396">
        <v>30.19</v>
      </c>
    </row>
    <row r="397" spans="1:5" x14ac:dyDescent="0.35">
      <c r="A397">
        <v>2021</v>
      </c>
      <c r="B397">
        <v>1</v>
      </c>
      <c r="C397">
        <v>17</v>
      </c>
      <c r="D397">
        <v>11</v>
      </c>
      <c r="E397">
        <v>29.96</v>
      </c>
    </row>
    <row r="398" spans="1:5" x14ac:dyDescent="0.35">
      <c r="A398">
        <v>2021</v>
      </c>
      <c r="B398">
        <v>1</v>
      </c>
      <c r="C398">
        <v>17</v>
      </c>
      <c r="D398">
        <v>12</v>
      </c>
      <c r="E398">
        <v>29.63</v>
      </c>
    </row>
    <row r="399" spans="1:5" x14ac:dyDescent="0.35">
      <c r="A399">
        <v>2021</v>
      </c>
      <c r="B399">
        <v>1</v>
      </c>
      <c r="C399">
        <v>17</v>
      </c>
      <c r="D399">
        <v>13</v>
      </c>
      <c r="E399">
        <v>29.11</v>
      </c>
    </row>
    <row r="400" spans="1:5" x14ac:dyDescent="0.35">
      <c r="A400">
        <v>2021</v>
      </c>
      <c r="B400">
        <v>1</v>
      </c>
      <c r="C400">
        <v>17</v>
      </c>
      <c r="D400">
        <v>14</v>
      </c>
      <c r="E400">
        <v>28.39</v>
      </c>
    </row>
    <row r="401" spans="1:5" x14ac:dyDescent="0.35">
      <c r="A401">
        <v>2021</v>
      </c>
      <c r="B401">
        <v>1</v>
      </c>
      <c r="C401">
        <v>17</v>
      </c>
      <c r="D401">
        <v>15</v>
      </c>
      <c r="E401">
        <v>26.78</v>
      </c>
    </row>
    <row r="402" spans="1:5" x14ac:dyDescent="0.35">
      <c r="A402">
        <v>2021</v>
      </c>
      <c r="B402">
        <v>1</v>
      </c>
      <c r="C402">
        <v>17</v>
      </c>
      <c r="D402">
        <v>16</v>
      </c>
      <c r="E402">
        <v>25.48</v>
      </c>
    </row>
    <row r="403" spans="1:5" x14ac:dyDescent="0.35">
      <c r="A403">
        <v>2021</v>
      </c>
      <c r="B403">
        <v>1</v>
      </c>
      <c r="C403">
        <v>17</v>
      </c>
      <c r="D403">
        <v>17</v>
      </c>
      <c r="E403">
        <v>24.94</v>
      </c>
    </row>
    <row r="404" spans="1:5" x14ac:dyDescent="0.35">
      <c r="A404">
        <v>2021</v>
      </c>
      <c r="B404">
        <v>1</v>
      </c>
      <c r="C404">
        <v>17</v>
      </c>
      <c r="D404">
        <v>18</v>
      </c>
      <c r="E404">
        <v>24.48</v>
      </c>
    </row>
    <row r="405" spans="1:5" x14ac:dyDescent="0.35">
      <c r="A405">
        <v>2021</v>
      </c>
      <c r="B405">
        <v>1</v>
      </c>
      <c r="C405">
        <v>17</v>
      </c>
      <c r="D405">
        <v>19</v>
      </c>
      <c r="E405">
        <v>24.09</v>
      </c>
    </row>
    <row r="406" spans="1:5" x14ac:dyDescent="0.35">
      <c r="A406">
        <v>2021</v>
      </c>
      <c r="B406">
        <v>1</v>
      </c>
      <c r="C406">
        <v>17</v>
      </c>
      <c r="D406">
        <v>20</v>
      </c>
      <c r="E406">
        <v>23.73</v>
      </c>
    </row>
    <row r="407" spans="1:5" x14ac:dyDescent="0.35">
      <c r="A407">
        <v>2021</v>
      </c>
      <c r="B407">
        <v>1</v>
      </c>
      <c r="C407">
        <v>17</v>
      </c>
      <c r="D407">
        <v>21</v>
      </c>
      <c r="E407">
        <v>23.24</v>
      </c>
    </row>
    <row r="408" spans="1:5" x14ac:dyDescent="0.35">
      <c r="A408">
        <v>2021</v>
      </c>
      <c r="B408">
        <v>1</v>
      </c>
      <c r="C408">
        <v>17</v>
      </c>
      <c r="D408">
        <v>22</v>
      </c>
      <c r="E408">
        <v>22.8</v>
      </c>
    </row>
    <row r="409" spans="1:5" x14ac:dyDescent="0.35">
      <c r="A409">
        <v>2021</v>
      </c>
      <c r="B409">
        <v>1</v>
      </c>
      <c r="C409">
        <v>17</v>
      </c>
      <c r="D409">
        <v>23</v>
      </c>
      <c r="E409">
        <v>22.38</v>
      </c>
    </row>
    <row r="410" spans="1:5" x14ac:dyDescent="0.35">
      <c r="A410">
        <v>2021</v>
      </c>
      <c r="B410">
        <v>1</v>
      </c>
      <c r="C410">
        <v>18</v>
      </c>
      <c r="D410">
        <v>0</v>
      </c>
      <c r="E410">
        <v>21.99</v>
      </c>
    </row>
    <row r="411" spans="1:5" x14ac:dyDescent="0.35">
      <c r="A411">
        <v>2021</v>
      </c>
      <c r="B411">
        <v>1</v>
      </c>
      <c r="C411">
        <v>18</v>
      </c>
      <c r="D411">
        <v>1</v>
      </c>
      <c r="E411">
        <v>21.69</v>
      </c>
    </row>
    <row r="412" spans="1:5" x14ac:dyDescent="0.35">
      <c r="A412">
        <v>2021</v>
      </c>
      <c r="B412">
        <v>1</v>
      </c>
      <c r="C412">
        <v>18</v>
      </c>
      <c r="D412">
        <v>2</v>
      </c>
      <c r="E412">
        <v>21.37</v>
      </c>
    </row>
    <row r="413" spans="1:5" x14ac:dyDescent="0.35">
      <c r="A413">
        <v>2021</v>
      </c>
      <c r="B413">
        <v>1</v>
      </c>
      <c r="C413">
        <v>18</v>
      </c>
      <c r="D413">
        <v>3</v>
      </c>
      <c r="E413">
        <v>22.22</v>
      </c>
    </row>
    <row r="414" spans="1:5" x14ac:dyDescent="0.35">
      <c r="A414">
        <v>2021</v>
      </c>
      <c r="B414">
        <v>1</v>
      </c>
      <c r="C414">
        <v>18</v>
      </c>
      <c r="D414">
        <v>4</v>
      </c>
      <c r="E414">
        <v>24.37</v>
      </c>
    </row>
    <row r="415" spans="1:5" x14ac:dyDescent="0.35">
      <c r="A415">
        <v>2021</v>
      </c>
      <c r="B415">
        <v>1</v>
      </c>
      <c r="C415">
        <v>18</v>
      </c>
      <c r="D415">
        <v>5</v>
      </c>
      <c r="E415">
        <v>26.41</v>
      </c>
    </row>
    <row r="416" spans="1:5" x14ac:dyDescent="0.35">
      <c r="A416">
        <v>2021</v>
      </c>
      <c r="B416">
        <v>1</v>
      </c>
      <c r="C416">
        <v>18</v>
      </c>
      <c r="D416">
        <v>6</v>
      </c>
      <c r="E416">
        <v>27.87</v>
      </c>
    </row>
    <row r="417" spans="1:5" x14ac:dyDescent="0.35">
      <c r="A417">
        <v>2021</v>
      </c>
      <c r="B417">
        <v>1</v>
      </c>
      <c r="C417">
        <v>18</v>
      </c>
      <c r="D417">
        <v>7</v>
      </c>
      <c r="E417">
        <v>29.05</v>
      </c>
    </row>
    <row r="418" spans="1:5" x14ac:dyDescent="0.35">
      <c r="A418">
        <v>2021</v>
      </c>
      <c r="B418">
        <v>1</v>
      </c>
      <c r="C418">
        <v>18</v>
      </c>
      <c r="D418">
        <v>8</v>
      </c>
      <c r="E418">
        <v>29.79</v>
      </c>
    </row>
    <row r="419" spans="1:5" x14ac:dyDescent="0.35">
      <c r="A419">
        <v>2021</v>
      </c>
      <c r="B419">
        <v>1</v>
      </c>
      <c r="C419">
        <v>18</v>
      </c>
      <c r="D419">
        <v>9</v>
      </c>
      <c r="E419">
        <v>30.2</v>
      </c>
    </row>
    <row r="420" spans="1:5" x14ac:dyDescent="0.35">
      <c r="A420">
        <v>2021</v>
      </c>
      <c r="B420">
        <v>1</v>
      </c>
      <c r="C420">
        <v>18</v>
      </c>
      <c r="D420">
        <v>10</v>
      </c>
      <c r="E420">
        <v>30.52</v>
      </c>
    </row>
    <row r="421" spans="1:5" x14ac:dyDescent="0.35">
      <c r="A421">
        <v>2021</v>
      </c>
      <c r="B421">
        <v>1</v>
      </c>
      <c r="C421">
        <v>18</v>
      </c>
      <c r="D421">
        <v>11</v>
      </c>
      <c r="E421">
        <v>30.69</v>
      </c>
    </row>
    <row r="422" spans="1:5" x14ac:dyDescent="0.35">
      <c r="A422">
        <v>2021</v>
      </c>
      <c r="B422">
        <v>1</v>
      </c>
      <c r="C422">
        <v>18</v>
      </c>
      <c r="D422">
        <v>12</v>
      </c>
      <c r="E422">
        <v>30.38</v>
      </c>
    </row>
    <row r="423" spans="1:5" x14ac:dyDescent="0.35">
      <c r="A423">
        <v>2021</v>
      </c>
      <c r="B423">
        <v>1</v>
      </c>
      <c r="C423">
        <v>18</v>
      </c>
      <c r="D423">
        <v>13</v>
      </c>
      <c r="E423">
        <v>29.9</v>
      </c>
    </row>
    <row r="424" spans="1:5" x14ac:dyDescent="0.35">
      <c r="A424">
        <v>2021</v>
      </c>
      <c r="B424">
        <v>1</v>
      </c>
      <c r="C424">
        <v>18</v>
      </c>
      <c r="D424">
        <v>14</v>
      </c>
      <c r="E424">
        <v>29.14</v>
      </c>
    </row>
    <row r="425" spans="1:5" x14ac:dyDescent="0.35">
      <c r="A425">
        <v>2021</v>
      </c>
      <c r="B425">
        <v>1</v>
      </c>
      <c r="C425">
        <v>18</v>
      </c>
      <c r="D425">
        <v>15</v>
      </c>
      <c r="E425">
        <v>27.6</v>
      </c>
    </row>
    <row r="426" spans="1:5" x14ac:dyDescent="0.35">
      <c r="A426">
        <v>2021</v>
      </c>
      <c r="B426">
        <v>1</v>
      </c>
      <c r="C426">
        <v>18</v>
      </c>
      <c r="D426">
        <v>16</v>
      </c>
      <c r="E426">
        <v>26.05</v>
      </c>
    </row>
    <row r="427" spans="1:5" x14ac:dyDescent="0.35">
      <c r="A427">
        <v>2021</v>
      </c>
      <c r="B427">
        <v>1</v>
      </c>
      <c r="C427">
        <v>18</v>
      </c>
      <c r="D427">
        <v>17</v>
      </c>
      <c r="E427">
        <v>25.31</v>
      </c>
    </row>
    <row r="428" spans="1:5" x14ac:dyDescent="0.35">
      <c r="A428">
        <v>2021</v>
      </c>
      <c r="B428">
        <v>1</v>
      </c>
      <c r="C428">
        <v>18</v>
      </c>
      <c r="D428">
        <v>18</v>
      </c>
      <c r="E428">
        <v>24.71</v>
      </c>
    </row>
    <row r="429" spans="1:5" x14ac:dyDescent="0.35">
      <c r="A429">
        <v>2021</v>
      </c>
      <c r="B429">
        <v>1</v>
      </c>
      <c r="C429">
        <v>18</v>
      </c>
      <c r="D429">
        <v>19</v>
      </c>
      <c r="E429">
        <v>24.19</v>
      </c>
    </row>
    <row r="430" spans="1:5" x14ac:dyDescent="0.35">
      <c r="A430">
        <v>2021</v>
      </c>
      <c r="B430">
        <v>1</v>
      </c>
      <c r="C430">
        <v>18</v>
      </c>
      <c r="D430">
        <v>20</v>
      </c>
      <c r="E430">
        <v>23.69</v>
      </c>
    </row>
    <row r="431" spans="1:5" x14ac:dyDescent="0.35">
      <c r="A431">
        <v>2021</v>
      </c>
      <c r="B431">
        <v>1</v>
      </c>
      <c r="C431">
        <v>18</v>
      </c>
      <c r="D431">
        <v>21</v>
      </c>
      <c r="E431">
        <v>23.18</v>
      </c>
    </row>
    <row r="432" spans="1:5" x14ac:dyDescent="0.35">
      <c r="A432">
        <v>2021</v>
      </c>
      <c r="B432">
        <v>1</v>
      </c>
      <c r="C432">
        <v>18</v>
      </c>
      <c r="D432">
        <v>22</v>
      </c>
      <c r="E432">
        <v>22.7</v>
      </c>
    </row>
    <row r="433" spans="1:5" x14ac:dyDescent="0.35">
      <c r="A433">
        <v>2021</v>
      </c>
      <c r="B433">
        <v>1</v>
      </c>
      <c r="C433">
        <v>18</v>
      </c>
      <c r="D433">
        <v>23</v>
      </c>
      <c r="E433">
        <v>22.32</v>
      </c>
    </row>
    <row r="434" spans="1:5" x14ac:dyDescent="0.35">
      <c r="A434">
        <v>2021</v>
      </c>
      <c r="B434">
        <v>1</v>
      </c>
      <c r="C434">
        <v>19</v>
      </c>
      <c r="D434">
        <v>0</v>
      </c>
      <c r="E434">
        <v>22.05</v>
      </c>
    </row>
    <row r="435" spans="1:5" x14ac:dyDescent="0.35">
      <c r="A435">
        <v>2021</v>
      </c>
      <c r="B435">
        <v>1</v>
      </c>
      <c r="C435">
        <v>19</v>
      </c>
      <c r="D435">
        <v>1</v>
      </c>
      <c r="E435">
        <v>21.86</v>
      </c>
    </row>
    <row r="436" spans="1:5" x14ac:dyDescent="0.35">
      <c r="A436">
        <v>2021</v>
      </c>
      <c r="B436">
        <v>1</v>
      </c>
      <c r="C436">
        <v>19</v>
      </c>
      <c r="D436">
        <v>2</v>
      </c>
      <c r="E436">
        <v>21.62</v>
      </c>
    </row>
    <row r="437" spans="1:5" x14ac:dyDescent="0.35">
      <c r="A437">
        <v>2021</v>
      </c>
      <c r="B437">
        <v>1</v>
      </c>
      <c r="C437">
        <v>19</v>
      </c>
      <c r="D437">
        <v>3</v>
      </c>
      <c r="E437">
        <v>22.26</v>
      </c>
    </row>
    <row r="438" spans="1:5" x14ac:dyDescent="0.35">
      <c r="A438">
        <v>2021</v>
      </c>
      <c r="B438">
        <v>1</v>
      </c>
      <c r="C438">
        <v>19</v>
      </c>
      <c r="D438">
        <v>4</v>
      </c>
      <c r="E438">
        <v>24.23</v>
      </c>
    </row>
    <row r="439" spans="1:5" x14ac:dyDescent="0.35">
      <c r="A439">
        <v>2021</v>
      </c>
      <c r="B439">
        <v>1</v>
      </c>
      <c r="C439">
        <v>19</v>
      </c>
      <c r="D439">
        <v>5</v>
      </c>
      <c r="E439">
        <v>26.26</v>
      </c>
    </row>
    <row r="440" spans="1:5" x14ac:dyDescent="0.35">
      <c r="A440">
        <v>2021</v>
      </c>
      <c r="B440">
        <v>1</v>
      </c>
      <c r="C440">
        <v>19</v>
      </c>
      <c r="D440">
        <v>6</v>
      </c>
      <c r="E440">
        <v>27.91</v>
      </c>
    </row>
    <row r="441" spans="1:5" x14ac:dyDescent="0.35">
      <c r="A441">
        <v>2021</v>
      </c>
      <c r="B441">
        <v>1</v>
      </c>
      <c r="C441">
        <v>19</v>
      </c>
      <c r="D441">
        <v>7</v>
      </c>
      <c r="E441">
        <v>29.09</v>
      </c>
    </row>
    <row r="442" spans="1:5" x14ac:dyDescent="0.35">
      <c r="A442">
        <v>2021</v>
      </c>
      <c r="B442">
        <v>1</v>
      </c>
      <c r="C442">
        <v>19</v>
      </c>
      <c r="D442">
        <v>8</v>
      </c>
      <c r="E442">
        <v>29.76</v>
      </c>
    </row>
    <row r="443" spans="1:5" x14ac:dyDescent="0.35">
      <c r="A443">
        <v>2021</v>
      </c>
      <c r="B443">
        <v>1</v>
      </c>
      <c r="C443">
        <v>19</v>
      </c>
      <c r="D443">
        <v>9</v>
      </c>
      <c r="E443">
        <v>30.19</v>
      </c>
    </row>
    <row r="444" spans="1:5" x14ac:dyDescent="0.35">
      <c r="A444">
        <v>2021</v>
      </c>
      <c r="B444">
        <v>1</v>
      </c>
      <c r="C444">
        <v>19</v>
      </c>
      <c r="D444">
        <v>10</v>
      </c>
      <c r="E444">
        <v>30.37</v>
      </c>
    </row>
    <row r="445" spans="1:5" x14ac:dyDescent="0.35">
      <c r="A445">
        <v>2021</v>
      </c>
      <c r="B445">
        <v>1</v>
      </c>
      <c r="C445">
        <v>19</v>
      </c>
      <c r="D445">
        <v>11</v>
      </c>
      <c r="E445">
        <v>30.33</v>
      </c>
    </row>
    <row r="446" spans="1:5" x14ac:dyDescent="0.35">
      <c r="A446">
        <v>2021</v>
      </c>
      <c r="B446">
        <v>1</v>
      </c>
      <c r="C446">
        <v>19</v>
      </c>
      <c r="D446">
        <v>12</v>
      </c>
      <c r="E446">
        <v>29.98</v>
      </c>
    </row>
    <row r="447" spans="1:5" x14ac:dyDescent="0.35">
      <c r="A447">
        <v>2021</v>
      </c>
      <c r="B447">
        <v>1</v>
      </c>
      <c r="C447">
        <v>19</v>
      </c>
      <c r="D447">
        <v>13</v>
      </c>
      <c r="E447">
        <v>29.37</v>
      </c>
    </row>
    <row r="448" spans="1:5" x14ac:dyDescent="0.35">
      <c r="A448">
        <v>2021</v>
      </c>
      <c r="B448">
        <v>1</v>
      </c>
      <c r="C448">
        <v>19</v>
      </c>
      <c r="D448">
        <v>14</v>
      </c>
      <c r="E448">
        <v>28.79</v>
      </c>
    </row>
    <row r="449" spans="1:5" x14ac:dyDescent="0.35">
      <c r="A449">
        <v>2021</v>
      </c>
      <c r="B449">
        <v>1</v>
      </c>
      <c r="C449">
        <v>19</v>
      </c>
      <c r="D449">
        <v>15</v>
      </c>
      <c r="E449">
        <v>27.32</v>
      </c>
    </row>
    <row r="450" spans="1:5" x14ac:dyDescent="0.35">
      <c r="A450">
        <v>2021</v>
      </c>
      <c r="B450">
        <v>1</v>
      </c>
      <c r="C450">
        <v>19</v>
      </c>
      <c r="D450">
        <v>16</v>
      </c>
      <c r="E450">
        <v>25.98</v>
      </c>
    </row>
    <row r="451" spans="1:5" x14ac:dyDescent="0.35">
      <c r="A451">
        <v>2021</v>
      </c>
      <c r="B451">
        <v>1</v>
      </c>
      <c r="C451">
        <v>19</v>
      </c>
      <c r="D451">
        <v>17</v>
      </c>
      <c r="E451">
        <v>25.2</v>
      </c>
    </row>
    <row r="452" spans="1:5" x14ac:dyDescent="0.35">
      <c r="A452">
        <v>2021</v>
      </c>
      <c r="B452">
        <v>1</v>
      </c>
      <c r="C452">
        <v>19</v>
      </c>
      <c r="D452">
        <v>18</v>
      </c>
      <c r="E452">
        <v>24.66</v>
      </c>
    </row>
    <row r="453" spans="1:5" x14ac:dyDescent="0.35">
      <c r="A453">
        <v>2021</v>
      </c>
      <c r="B453">
        <v>1</v>
      </c>
      <c r="C453">
        <v>19</v>
      </c>
      <c r="D453">
        <v>19</v>
      </c>
      <c r="E453">
        <v>24.23</v>
      </c>
    </row>
    <row r="454" spans="1:5" x14ac:dyDescent="0.35">
      <c r="A454">
        <v>2021</v>
      </c>
      <c r="B454">
        <v>1</v>
      </c>
      <c r="C454">
        <v>19</v>
      </c>
      <c r="D454">
        <v>20</v>
      </c>
      <c r="E454">
        <v>23.84</v>
      </c>
    </row>
    <row r="455" spans="1:5" x14ac:dyDescent="0.35">
      <c r="A455">
        <v>2021</v>
      </c>
      <c r="B455">
        <v>1</v>
      </c>
      <c r="C455">
        <v>19</v>
      </c>
      <c r="D455">
        <v>21</v>
      </c>
      <c r="E455">
        <v>23.49</v>
      </c>
    </row>
    <row r="456" spans="1:5" x14ac:dyDescent="0.35">
      <c r="A456">
        <v>2021</v>
      </c>
      <c r="B456">
        <v>1</v>
      </c>
      <c r="C456">
        <v>19</v>
      </c>
      <c r="D456">
        <v>22</v>
      </c>
      <c r="E456">
        <v>23.13</v>
      </c>
    </row>
    <row r="457" spans="1:5" x14ac:dyDescent="0.35">
      <c r="A457">
        <v>2021</v>
      </c>
      <c r="B457">
        <v>1</v>
      </c>
      <c r="C457">
        <v>19</v>
      </c>
      <c r="D457">
        <v>23</v>
      </c>
      <c r="E457">
        <v>22.84</v>
      </c>
    </row>
    <row r="458" spans="1:5" x14ac:dyDescent="0.35">
      <c r="A458">
        <v>2021</v>
      </c>
      <c r="B458">
        <v>1</v>
      </c>
      <c r="C458">
        <v>20</v>
      </c>
      <c r="D458">
        <v>0</v>
      </c>
      <c r="E458">
        <v>22.61</v>
      </c>
    </row>
    <row r="459" spans="1:5" x14ac:dyDescent="0.35">
      <c r="A459">
        <v>2021</v>
      </c>
      <c r="B459">
        <v>1</v>
      </c>
      <c r="C459">
        <v>20</v>
      </c>
      <c r="D459">
        <v>1</v>
      </c>
      <c r="E459">
        <v>22.4</v>
      </c>
    </row>
    <row r="460" spans="1:5" x14ac:dyDescent="0.35">
      <c r="A460">
        <v>2021</v>
      </c>
      <c r="B460">
        <v>1</v>
      </c>
      <c r="C460">
        <v>20</v>
      </c>
      <c r="D460">
        <v>2</v>
      </c>
      <c r="E460">
        <v>22.26</v>
      </c>
    </row>
    <row r="461" spans="1:5" x14ac:dyDescent="0.35">
      <c r="A461">
        <v>2021</v>
      </c>
      <c r="B461">
        <v>1</v>
      </c>
      <c r="C461">
        <v>20</v>
      </c>
      <c r="D461">
        <v>3</v>
      </c>
      <c r="E461">
        <v>22.64</v>
      </c>
    </row>
    <row r="462" spans="1:5" x14ac:dyDescent="0.35">
      <c r="A462">
        <v>2021</v>
      </c>
      <c r="B462">
        <v>1</v>
      </c>
      <c r="C462">
        <v>20</v>
      </c>
      <c r="D462">
        <v>4</v>
      </c>
      <c r="E462">
        <v>23.98</v>
      </c>
    </row>
    <row r="463" spans="1:5" x14ac:dyDescent="0.35">
      <c r="A463">
        <v>2021</v>
      </c>
      <c r="B463">
        <v>1</v>
      </c>
      <c r="C463">
        <v>20</v>
      </c>
      <c r="D463">
        <v>5</v>
      </c>
      <c r="E463">
        <v>25.69</v>
      </c>
    </row>
    <row r="464" spans="1:5" x14ac:dyDescent="0.35">
      <c r="A464">
        <v>2021</v>
      </c>
      <c r="B464">
        <v>1</v>
      </c>
      <c r="C464">
        <v>20</v>
      </c>
      <c r="D464">
        <v>6</v>
      </c>
      <c r="E464">
        <v>27.05</v>
      </c>
    </row>
    <row r="465" spans="1:5" x14ac:dyDescent="0.35">
      <c r="A465">
        <v>2021</v>
      </c>
      <c r="B465">
        <v>1</v>
      </c>
      <c r="C465">
        <v>20</v>
      </c>
      <c r="D465">
        <v>7</v>
      </c>
      <c r="E465">
        <v>27.89</v>
      </c>
    </row>
    <row r="466" spans="1:5" x14ac:dyDescent="0.35">
      <c r="A466">
        <v>2021</v>
      </c>
      <c r="B466">
        <v>1</v>
      </c>
      <c r="C466">
        <v>20</v>
      </c>
      <c r="D466">
        <v>8</v>
      </c>
      <c r="E466">
        <v>28.34</v>
      </c>
    </row>
    <row r="467" spans="1:5" x14ac:dyDescent="0.35">
      <c r="A467">
        <v>2021</v>
      </c>
      <c r="B467">
        <v>1</v>
      </c>
      <c r="C467">
        <v>20</v>
      </c>
      <c r="D467">
        <v>9</v>
      </c>
      <c r="E467">
        <v>28.52</v>
      </c>
    </row>
    <row r="468" spans="1:5" x14ac:dyDescent="0.35">
      <c r="A468">
        <v>2021</v>
      </c>
      <c r="B468">
        <v>1</v>
      </c>
      <c r="C468">
        <v>20</v>
      </c>
      <c r="D468">
        <v>10</v>
      </c>
      <c r="E468">
        <v>28.37</v>
      </c>
    </row>
    <row r="469" spans="1:5" x14ac:dyDescent="0.35">
      <c r="A469">
        <v>2021</v>
      </c>
      <c r="B469">
        <v>1</v>
      </c>
      <c r="C469">
        <v>20</v>
      </c>
      <c r="D469">
        <v>11</v>
      </c>
      <c r="E469">
        <v>28.15</v>
      </c>
    </row>
    <row r="470" spans="1:5" x14ac:dyDescent="0.35">
      <c r="A470">
        <v>2021</v>
      </c>
      <c r="B470">
        <v>1</v>
      </c>
      <c r="C470">
        <v>20</v>
      </c>
      <c r="D470">
        <v>12</v>
      </c>
      <c r="E470">
        <v>27.84</v>
      </c>
    </row>
    <row r="471" spans="1:5" x14ac:dyDescent="0.35">
      <c r="A471">
        <v>2021</v>
      </c>
      <c r="B471">
        <v>1</v>
      </c>
      <c r="C471">
        <v>20</v>
      </c>
      <c r="D471">
        <v>13</v>
      </c>
      <c r="E471">
        <v>27.35</v>
      </c>
    </row>
    <row r="472" spans="1:5" x14ac:dyDescent="0.35">
      <c r="A472">
        <v>2021</v>
      </c>
      <c r="B472">
        <v>1</v>
      </c>
      <c r="C472">
        <v>20</v>
      </c>
      <c r="D472">
        <v>14</v>
      </c>
      <c r="E472">
        <v>26.62</v>
      </c>
    </row>
    <row r="473" spans="1:5" x14ac:dyDescent="0.35">
      <c r="A473">
        <v>2021</v>
      </c>
      <c r="B473">
        <v>1</v>
      </c>
      <c r="C473">
        <v>20</v>
      </c>
      <c r="D473">
        <v>15</v>
      </c>
      <c r="E473">
        <v>25.45</v>
      </c>
    </row>
    <row r="474" spans="1:5" x14ac:dyDescent="0.35">
      <c r="A474">
        <v>2021</v>
      </c>
      <c r="B474">
        <v>1</v>
      </c>
      <c r="C474">
        <v>20</v>
      </c>
      <c r="D474">
        <v>16</v>
      </c>
      <c r="E474">
        <v>24.62</v>
      </c>
    </row>
    <row r="475" spans="1:5" x14ac:dyDescent="0.35">
      <c r="A475">
        <v>2021</v>
      </c>
      <c r="B475">
        <v>1</v>
      </c>
      <c r="C475">
        <v>20</v>
      </c>
      <c r="D475">
        <v>17</v>
      </c>
      <c r="E475">
        <v>24.26</v>
      </c>
    </row>
    <row r="476" spans="1:5" x14ac:dyDescent="0.35">
      <c r="A476">
        <v>2021</v>
      </c>
      <c r="B476">
        <v>1</v>
      </c>
      <c r="C476">
        <v>20</v>
      </c>
      <c r="D476">
        <v>18</v>
      </c>
      <c r="E476">
        <v>24.05</v>
      </c>
    </row>
    <row r="477" spans="1:5" x14ac:dyDescent="0.35">
      <c r="A477">
        <v>2021</v>
      </c>
      <c r="B477">
        <v>1</v>
      </c>
      <c r="C477">
        <v>20</v>
      </c>
      <c r="D477">
        <v>19</v>
      </c>
      <c r="E477">
        <v>23.85</v>
      </c>
    </row>
    <row r="478" spans="1:5" x14ac:dyDescent="0.35">
      <c r="A478">
        <v>2021</v>
      </c>
      <c r="B478">
        <v>1</v>
      </c>
      <c r="C478">
        <v>20</v>
      </c>
      <c r="D478">
        <v>20</v>
      </c>
      <c r="E478">
        <v>23.56</v>
      </c>
    </row>
    <row r="479" spans="1:5" x14ac:dyDescent="0.35">
      <c r="A479">
        <v>2021</v>
      </c>
      <c r="B479">
        <v>1</v>
      </c>
      <c r="C479">
        <v>20</v>
      </c>
      <c r="D479">
        <v>21</v>
      </c>
      <c r="E479">
        <v>23.16</v>
      </c>
    </row>
    <row r="480" spans="1:5" x14ac:dyDescent="0.35">
      <c r="A480">
        <v>2021</v>
      </c>
      <c r="B480">
        <v>1</v>
      </c>
      <c r="C480">
        <v>20</v>
      </c>
      <c r="D480">
        <v>22</v>
      </c>
      <c r="E480">
        <v>22.82</v>
      </c>
    </row>
    <row r="481" spans="1:5" x14ac:dyDescent="0.35">
      <c r="A481">
        <v>2021</v>
      </c>
      <c r="B481">
        <v>1</v>
      </c>
      <c r="C481">
        <v>20</v>
      </c>
      <c r="D481">
        <v>23</v>
      </c>
      <c r="E481">
        <v>22.59</v>
      </c>
    </row>
    <row r="482" spans="1:5" x14ac:dyDescent="0.35">
      <c r="A482">
        <v>2021</v>
      </c>
      <c r="B482">
        <v>1</v>
      </c>
      <c r="C482">
        <v>21</v>
      </c>
      <c r="D482">
        <v>0</v>
      </c>
      <c r="E482">
        <v>22.44</v>
      </c>
    </row>
    <row r="483" spans="1:5" x14ac:dyDescent="0.35">
      <c r="A483">
        <v>2021</v>
      </c>
      <c r="B483">
        <v>1</v>
      </c>
      <c r="C483">
        <v>21</v>
      </c>
      <c r="D483">
        <v>1</v>
      </c>
      <c r="E483">
        <v>22.33</v>
      </c>
    </row>
    <row r="484" spans="1:5" x14ac:dyDescent="0.35">
      <c r="A484">
        <v>2021</v>
      </c>
      <c r="B484">
        <v>1</v>
      </c>
      <c r="C484">
        <v>21</v>
      </c>
      <c r="D484">
        <v>2</v>
      </c>
      <c r="E484">
        <v>22.25</v>
      </c>
    </row>
    <row r="485" spans="1:5" x14ac:dyDescent="0.35">
      <c r="A485">
        <v>2021</v>
      </c>
      <c r="B485">
        <v>1</v>
      </c>
      <c r="C485">
        <v>21</v>
      </c>
      <c r="D485">
        <v>3</v>
      </c>
      <c r="E485">
        <v>22.46</v>
      </c>
    </row>
    <row r="486" spans="1:5" x14ac:dyDescent="0.35">
      <c r="A486">
        <v>2021</v>
      </c>
      <c r="B486">
        <v>1</v>
      </c>
      <c r="C486">
        <v>21</v>
      </c>
      <c r="D486">
        <v>4</v>
      </c>
      <c r="E486">
        <v>23.04</v>
      </c>
    </row>
    <row r="487" spans="1:5" x14ac:dyDescent="0.35">
      <c r="A487">
        <v>2021</v>
      </c>
      <c r="B487">
        <v>1</v>
      </c>
      <c r="C487">
        <v>21</v>
      </c>
      <c r="D487">
        <v>5</v>
      </c>
      <c r="E487">
        <v>23.69</v>
      </c>
    </row>
    <row r="488" spans="1:5" x14ac:dyDescent="0.35">
      <c r="A488">
        <v>2021</v>
      </c>
      <c r="B488">
        <v>1</v>
      </c>
      <c r="C488">
        <v>21</v>
      </c>
      <c r="D488">
        <v>6</v>
      </c>
      <c r="E488">
        <v>24.58</v>
      </c>
    </row>
    <row r="489" spans="1:5" x14ac:dyDescent="0.35">
      <c r="A489">
        <v>2021</v>
      </c>
      <c r="B489">
        <v>1</v>
      </c>
      <c r="C489">
        <v>21</v>
      </c>
      <c r="D489">
        <v>7</v>
      </c>
      <c r="E489">
        <v>25.27</v>
      </c>
    </row>
    <row r="490" spans="1:5" x14ac:dyDescent="0.35">
      <c r="A490">
        <v>2021</v>
      </c>
      <c r="B490">
        <v>1</v>
      </c>
      <c r="C490">
        <v>21</v>
      </c>
      <c r="D490">
        <v>8</v>
      </c>
      <c r="E490">
        <v>25.68</v>
      </c>
    </row>
    <row r="491" spans="1:5" x14ac:dyDescent="0.35">
      <c r="A491">
        <v>2021</v>
      </c>
      <c r="B491">
        <v>1</v>
      </c>
      <c r="C491">
        <v>21</v>
      </c>
      <c r="D491">
        <v>9</v>
      </c>
      <c r="E491">
        <v>25.79</v>
      </c>
    </row>
    <row r="492" spans="1:5" x14ac:dyDescent="0.35">
      <c r="A492">
        <v>2021</v>
      </c>
      <c r="B492">
        <v>1</v>
      </c>
      <c r="C492">
        <v>21</v>
      </c>
      <c r="D492">
        <v>10</v>
      </c>
      <c r="E492">
        <v>25.71</v>
      </c>
    </row>
    <row r="493" spans="1:5" x14ac:dyDescent="0.35">
      <c r="A493">
        <v>2021</v>
      </c>
      <c r="B493">
        <v>1</v>
      </c>
      <c r="C493">
        <v>21</v>
      </c>
      <c r="D493">
        <v>11</v>
      </c>
      <c r="E493">
        <v>25.52</v>
      </c>
    </row>
    <row r="494" spans="1:5" x14ac:dyDescent="0.35">
      <c r="A494">
        <v>2021</v>
      </c>
      <c r="B494">
        <v>1</v>
      </c>
      <c r="C494">
        <v>21</v>
      </c>
      <c r="D494">
        <v>12</v>
      </c>
      <c r="E494">
        <v>25.24</v>
      </c>
    </row>
    <row r="495" spans="1:5" x14ac:dyDescent="0.35">
      <c r="A495">
        <v>2021</v>
      </c>
      <c r="B495">
        <v>1</v>
      </c>
      <c r="C495">
        <v>21</v>
      </c>
      <c r="D495">
        <v>13</v>
      </c>
      <c r="E495">
        <v>24.87</v>
      </c>
    </row>
    <row r="496" spans="1:5" x14ac:dyDescent="0.35">
      <c r="A496">
        <v>2021</v>
      </c>
      <c r="B496">
        <v>1</v>
      </c>
      <c r="C496">
        <v>21</v>
      </c>
      <c r="D496">
        <v>14</v>
      </c>
      <c r="E496">
        <v>24.48</v>
      </c>
    </row>
    <row r="497" spans="1:5" x14ac:dyDescent="0.35">
      <c r="A497">
        <v>2021</v>
      </c>
      <c r="B497">
        <v>1</v>
      </c>
      <c r="C497">
        <v>21</v>
      </c>
      <c r="D497">
        <v>15</v>
      </c>
      <c r="E497">
        <v>23.81</v>
      </c>
    </row>
    <row r="498" spans="1:5" x14ac:dyDescent="0.35">
      <c r="A498">
        <v>2021</v>
      </c>
      <c r="B498">
        <v>1</v>
      </c>
      <c r="C498">
        <v>21</v>
      </c>
      <c r="D498">
        <v>16</v>
      </c>
      <c r="E498">
        <v>23.28</v>
      </c>
    </row>
    <row r="499" spans="1:5" x14ac:dyDescent="0.35">
      <c r="A499">
        <v>2021</v>
      </c>
      <c r="B499">
        <v>1</v>
      </c>
      <c r="C499">
        <v>21</v>
      </c>
      <c r="D499">
        <v>17</v>
      </c>
      <c r="E499">
        <v>22.92</v>
      </c>
    </row>
    <row r="500" spans="1:5" x14ac:dyDescent="0.35">
      <c r="A500">
        <v>2021</v>
      </c>
      <c r="B500">
        <v>1</v>
      </c>
      <c r="C500">
        <v>21</v>
      </c>
      <c r="D500">
        <v>18</v>
      </c>
      <c r="E500">
        <v>22.63</v>
      </c>
    </row>
    <row r="501" spans="1:5" x14ac:dyDescent="0.35">
      <c r="A501">
        <v>2021</v>
      </c>
      <c r="B501">
        <v>1</v>
      </c>
      <c r="C501">
        <v>21</v>
      </c>
      <c r="D501">
        <v>19</v>
      </c>
      <c r="E501">
        <v>22.4</v>
      </c>
    </row>
    <row r="502" spans="1:5" x14ac:dyDescent="0.35">
      <c r="A502">
        <v>2021</v>
      </c>
      <c r="B502">
        <v>1</v>
      </c>
      <c r="C502">
        <v>21</v>
      </c>
      <c r="D502">
        <v>20</v>
      </c>
      <c r="E502">
        <v>22.26</v>
      </c>
    </row>
    <row r="503" spans="1:5" x14ac:dyDescent="0.35">
      <c r="A503">
        <v>2021</v>
      </c>
      <c r="B503">
        <v>1</v>
      </c>
      <c r="C503">
        <v>21</v>
      </c>
      <c r="D503">
        <v>21</v>
      </c>
      <c r="E503">
        <v>22.23</v>
      </c>
    </row>
    <row r="504" spans="1:5" x14ac:dyDescent="0.35">
      <c r="A504">
        <v>2021</v>
      </c>
      <c r="B504">
        <v>1</v>
      </c>
      <c r="C504">
        <v>21</v>
      </c>
      <c r="D504">
        <v>22</v>
      </c>
      <c r="E504">
        <v>22.19</v>
      </c>
    </row>
    <row r="505" spans="1:5" x14ac:dyDescent="0.35">
      <c r="A505">
        <v>2021</v>
      </c>
      <c r="B505">
        <v>1</v>
      </c>
      <c r="C505">
        <v>21</v>
      </c>
      <c r="D505">
        <v>23</v>
      </c>
      <c r="E505">
        <v>22.09</v>
      </c>
    </row>
    <row r="506" spans="1:5" x14ac:dyDescent="0.35">
      <c r="A506">
        <v>2021</v>
      </c>
      <c r="B506">
        <v>1</v>
      </c>
      <c r="C506">
        <v>22</v>
      </c>
      <c r="D506">
        <v>0</v>
      </c>
      <c r="E506">
        <v>22.02</v>
      </c>
    </row>
    <row r="507" spans="1:5" x14ac:dyDescent="0.35">
      <c r="A507">
        <v>2021</v>
      </c>
      <c r="B507">
        <v>1</v>
      </c>
      <c r="C507">
        <v>22</v>
      </c>
      <c r="D507">
        <v>1</v>
      </c>
      <c r="E507">
        <v>22.01</v>
      </c>
    </row>
    <row r="508" spans="1:5" x14ac:dyDescent="0.35">
      <c r="A508">
        <v>2021</v>
      </c>
      <c r="B508">
        <v>1</v>
      </c>
      <c r="C508">
        <v>22</v>
      </c>
      <c r="D508">
        <v>2</v>
      </c>
      <c r="E508">
        <v>22.03</v>
      </c>
    </row>
    <row r="509" spans="1:5" x14ac:dyDescent="0.35">
      <c r="A509">
        <v>2021</v>
      </c>
      <c r="B509">
        <v>1</v>
      </c>
      <c r="C509">
        <v>22</v>
      </c>
      <c r="D509">
        <v>3</v>
      </c>
      <c r="E509">
        <v>22.19</v>
      </c>
    </row>
    <row r="510" spans="1:5" x14ac:dyDescent="0.35">
      <c r="A510">
        <v>2021</v>
      </c>
      <c r="B510">
        <v>1</v>
      </c>
      <c r="C510">
        <v>22</v>
      </c>
      <c r="D510">
        <v>4</v>
      </c>
      <c r="E510">
        <v>22.71</v>
      </c>
    </row>
    <row r="511" spans="1:5" x14ac:dyDescent="0.35">
      <c r="A511">
        <v>2021</v>
      </c>
      <c r="B511">
        <v>1</v>
      </c>
      <c r="C511">
        <v>22</v>
      </c>
      <c r="D511">
        <v>5</v>
      </c>
      <c r="E511">
        <v>23.37</v>
      </c>
    </row>
    <row r="512" spans="1:5" x14ac:dyDescent="0.35">
      <c r="A512">
        <v>2021</v>
      </c>
      <c r="B512">
        <v>1</v>
      </c>
      <c r="C512">
        <v>22</v>
      </c>
      <c r="D512">
        <v>6</v>
      </c>
      <c r="E512">
        <v>24.11</v>
      </c>
    </row>
    <row r="513" spans="1:5" x14ac:dyDescent="0.35">
      <c r="A513">
        <v>2021</v>
      </c>
      <c r="B513">
        <v>1</v>
      </c>
      <c r="C513">
        <v>22</v>
      </c>
      <c r="D513">
        <v>7</v>
      </c>
      <c r="E513">
        <v>24.89</v>
      </c>
    </row>
    <row r="514" spans="1:5" x14ac:dyDescent="0.35">
      <c r="A514">
        <v>2021</v>
      </c>
      <c r="B514">
        <v>1</v>
      </c>
      <c r="C514">
        <v>22</v>
      </c>
      <c r="D514">
        <v>8</v>
      </c>
      <c r="E514">
        <v>25.7</v>
      </c>
    </row>
    <row r="515" spans="1:5" x14ac:dyDescent="0.35">
      <c r="A515">
        <v>2021</v>
      </c>
      <c r="B515">
        <v>1</v>
      </c>
      <c r="C515">
        <v>22</v>
      </c>
      <c r="D515">
        <v>9</v>
      </c>
      <c r="E515">
        <v>26.57</v>
      </c>
    </row>
    <row r="516" spans="1:5" x14ac:dyDescent="0.35">
      <c r="A516">
        <v>2021</v>
      </c>
      <c r="B516">
        <v>1</v>
      </c>
      <c r="C516">
        <v>22</v>
      </c>
      <c r="D516">
        <v>10</v>
      </c>
      <c r="E516">
        <v>26.92</v>
      </c>
    </row>
    <row r="517" spans="1:5" x14ac:dyDescent="0.35">
      <c r="A517">
        <v>2021</v>
      </c>
      <c r="B517">
        <v>1</v>
      </c>
      <c r="C517">
        <v>22</v>
      </c>
      <c r="D517">
        <v>11</v>
      </c>
      <c r="E517">
        <v>26.7</v>
      </c>
    </row>
    <row r="518" spans="1:5" x14ac:dyDescent="0.35">
      <c r="A518">
        <v>2021</v>
      </c>
      <c r="B518">
        <v>1</v>
      </c>
      <c r="C518">
        <v>22</v>
      </c>
      <c r="D518">
        <v>12</v>
      </c>
      <c r="E518">
        <v>26.18</v>
      </c>
    </row>
    <row r="519" spans="1:5" x14ac:dyDescent="0.35">
      <c r="A519">
        <v>2021</v>
      </c>
      <c r="B519">
        <v>1</v>
      </c>
      <c r="C519">
        <v>22</v>
      </c>
      <c r="D519">
        <v>13</v>
      </c>
      <c r="E519">
        <v>25.58</v>
      </c>
    </row>
    <row r="520" spans="1:5" x14ac:dyDescent="0.35">
      <c r="A520">
        <v>2021</v>
      </c>
      <c r="B520">
        <v>1</v>
      </c>
      <c r="C520">
        <v>22</v>
      </c>
      <c r="D520">
        <v>14</v>
      </c>
      <c r="E520">
        <v>24.83</v>
      </c>
    </row>
    <row r="521" spans="1:5" x14ac:dyDescent="0.35">
      <c r="A521">
        <v>2021</v>
      </c>
      <c r="B521">
        <v>1</v>
      </c>
      <c r="C521">
        <v>22</v>
      </c>
      <c r="D521">
        <v>15</v>
      </c>
      <c r="E521">
        <v>23.87</v>
      </c>
    </row>
    <row r="522" spans="1:5" x14ac:dyDescent="0.35">
      <c r="A522">
        <v>2021</v>
      </c>
      <c r="B522">
        <v>1</v>
      </c>
      <c r="C522">
        <v>22</v>
      </c>
      <c r="D522">
        <v>16</v>
      </c>
      <c r="E522">
        <v>23.37</v>
      </c>
    </row>
    <row r="523" spans="1:5" x14ac:dyDescent="0.35">
      <c r="A523">
        <v>2021</v>
      </c>
      <c r="B523">
        <v>1</v>
      </c>
      <c r="C523">
        <v>22</v>
      </c>
      <c r="D523">
        <v>17</v>
      </c>
      <c r="E523">
        <v>23.26</v>
      </c>
    </row>
    <row r="524" spans="1:5" x14ac:dyDescent="0.35">
      <c r="A524">
        <v>2021</v>
      </c>
      <c r="B524">
        <v>1</v>
      </c>
      <c r="C524">
        <v>22</v>
      </c>
      <c r="D524">
        <v>18</v>
      </c>
      <c r="E524">
        <v>23.15</v>
      </c>
    </row>
    <row r="525" spans="1:5" x14ac:dyDescent="0.35">
      <c r="A525">
        <v>2021</v>
      </c>
      <c r="B525">
        <v>1</v>
      </c>
      <c r="C525">
        <v>22</v>
      </c>
      <c r="D525">
        <v>19</v>
      </c>
      <c r="E525">
        <v>23.01</v>
      </c>
    </row>
    <row r="526" spans="1:5" x14ac:dyDescent="0.35">
      <c r="A526">
        <v>2021</v>
      </c>
      <c r="B526">
        <v>1</v>
      </c>
      <c r="C526">
        <v>22</v>
      </c>
      <c r="D526">
        <v>20</v>
      </c>
      <c r="E526">
        <v>22.92</v>
      </c>
    </row>
    <row r="527" spans="1:5" x14ac:dyDescent="0.35">
      <c r="A527">
        <v>2021</v>
      </c>
      <c r="B527">
        <v>1</v>
      </c>
      <c r="C527">
        <v>22</v>
      </c>
      <c r="D527">
        <v>21</v>
      </c>
      <c r="E527">
        <v>22.77</v>
      </c>
    </row>
    <row r="528" spans="1:5" x14ac:dyDescent="0.35">
      <c r="A528">
        <v>2021</v>
      </c>
      <c r="B528">
        <v>1</v>
      </c>
      <c r="C528">
        <v>22</v>
      </c>
      <c r="D528">
        <v>22</v>
      </c>
      <c r="E528">
        <v>22.57</v>
      </c>
    </row>
    <row r="529" spans="1:5" x14ac:dyDescent="0.35">
      <c r="A529">
        <v>2021</v>
      </c>
      <c r="B529">
        <v>1</v>
      </c>
      <c r="C529">
        <v>22</v>
      </c>
      <c r="D529">
        <v>23</v>
      </c>
      <c r="E529">
        <v>22.38</v>
      </c>
    </row>
    <row r="530" spans="1:5" x14ac:dyDescent="0.35">
      <c r="A530">
        <v>2021</v>
      </c>
      <c r="B530">
        <v>1</v>
      </c>
      <c r="C530">
        <v>23</v>
      </c>
      <c r="D530">
        <v>0</v>
      </c>
      <c r="E530">
        <v>22.22</v>
      </c>
    </row>
    <row r="531" spans="1:5" x14ac:dyDescent="0.35">
      <c r="A531">
        <v>2021</v>
      </c>
      <c r="B531">
        <v>1</v>
      </c>
      <c r="C531">
        <v>23</v>
      </c>
      <c r="D531">
        <v>1</v>
      </c>
      <c r="E531">
        <v>22.05</v>
      </c>
    </row>
    <row r="532" spans="1:5" x14ac:dyDescent="0.35">
      <c r="A532">
        <v>2021</v>
      </c>
      <c r="B532">
        <v>1</v>
      </c>
      <c r="C532">
        <v>23</v>
      </c>
      <c r="D532">
        <v>2</v>
      </c>
      <c r="E532">
        <v>21.94</v>
      </c>
    </row>
    <row r="533" spans="1:5" x14ac:dyDescent="0.35">
      <c r="A533">
        <v>2021</v>
      </c>
      <c r="B533">
        <v>1</v>
      </c>
      <c r="C533">
        <v>23</v>
      </c>
      <c r="D533">
        <v>3</v>
      </c>
      <c r="E533">
        <v>22.08</v>
      </c>
    </row>
    <row r="534" spans="1:5" x14ac:dyDescent="0.35">
      <c r="A534">
        <v>2021</v>
      </c>
      <c r="B534">
        <v>1</v>
      </c>
      <c r="C534">
        <v>23</v>
      </c>
      <c r="D534">
        <v>4</v>
      </c>
      <c r="E534">
        <v>22.89</v>
      </c>
    </row>
    <row r="535" spans="1:5" x14ac:dyDescent="0.35">
      <c r="A535">
        <v>2021</v>
      </c>
      <c r="B535">
        <v>1</v>
      </c>
      <c r="C535">
        <v>23</v>
      </c>
      <c r="D535">
        <v>5</v>
      </c>
      <c r="E535">
        <v>23.94</v>
      </c>
    </row>
    <row r="536" spans="1:5" x14ac:dyDescent="0.35">
      <c r="A536">
        <v>2021</v>
      </c>
      <c r="B536">
        <v>1</v>
      </c>
      <c r="C536">
        <v>23</v>
      </c>
      <c r="D536">
        <v>6</v>
      </c>
      <c r="E536">
        <v>25.02</v>
      </c>
    </row>
    <row r="537" spans="1:5" x14ac:dyDescent="0.35">
      <c r="A537">
        <v>2021</v>
      </c>
      <c r="B537">
        <v>1</v>
      </c>
      <c r="C537">
        <v>23</v>
      </c>
      <c r="D537">
        <v>7</v>
      </c>
      <c r="E537">
        <v>26.03</v>
      </c>
    </row>
    <row r="538" spans="1:5" x14ac:dyDescent="0.35">
      <c r="A538">
        <v>2021</v>
      </c>
      <c r="B538">
        <v>1</v>
      </c>
      <c r="C538">
        <v>23</v>
      </c>
      <c r="D538">
        <v>8</v>
      </c>
      <c r="E538">
        <v>26.77</v>
      </c>
    </row>
    <row r="539" spans="1:5" x14ac:dyDescent="0.35">
      <c r="A539">
        <v>2021</v>
      </c>
      <c r="B539">
        <v>1</v>
      </c>
      <c r="C539">
        <v>23</v>
      </c>
      <c r="D539">
        <v>9</v>
      </c>
      <c r="E539">
        <v>27.43</v>
      </c>
    </row>
    <row r="540" spans="1:5" x14ac:dyDescent="0.35">
      <c r="A540">
        <v>2021</v>
      </c>
      <c r="B540">
        <v>1</v>
      </c>
      <c r="C540">
        <v>23</v>
      </c>
      <c r="D540">
        <v>10</v>
      </c>
      <c r="E540">
        <v>27.81</v>
      </c>
    </row>
    <row r="541" spans="1:5" x14ac:dyDescent="0.35">
      <c r="A541">
        <v>2021</v>
      </c>
      <c r="B541">
        <v>1</v>
      </c>
      <c r="C541">
        <v>23</v>
      </c>
      <c r="D541">
        <v>11</v>
      </c>
      <c r="E541">
        <v>27.83</v>
      </c>
    </row>
    <row r="542" spans="1:5" x14ac:dyDescent="0.35">
      <c r="A542">
        <v>2021</v>
      </c>
      <c r="B542">
        <v>1</v>
      </c>
      <c r="C542">
        <v>23</v>
      </c>
      <c r="D542">
        <v>12</v>
      </c>
      <c r="E542">
        <v>27.49</v>
      </c>
    </row>
    <row r="543" spans="1:5" x14ac:dyDescent="0.35">
      <c r="A543">
        <v>2021</v>
      </c>
      <c r="B543">
        <v>1</v>
      </c>
      <c r="C543">
        <v>23</v>
      </c>
      <c r="D543">
        <v>13</v>
      </c>
      <c r="E543">
        <v>27</v>
      </c>
    </row>
    <row r="544" spans="1:5" x14ac:dyDescent="0.35">
      <c r="A544">
        <v>2021</v>
      </c>
      <c r="B544">
        <v>1</v>
      </c>
      <c r="C544">
        <v>23</v>
      </c>
      <c r="D544">
        <v>14</v>
      </c>
      <c r="E544">
        <v>26.1</v>
      </c>
    </row>
    <row r="545" spans="1:5" x14ac:dyDescent="0.35">
      <c r="A545">
        <v>2021</v>
      </c>
      <c r="B545">
        <v>1</v>
      </c>
      <c r="C545">
        <v>23</v>
      </c>
      <c r="D545">
        <v>15</v>
      </c>
      <c r="E545">
        <v>24.57</v>
      </c>
    </row>
    <row r="546" spans="1:5" x14ac:dyDescent="0.35">
      <c r="A546">
        <v>2021</v>
      </c>
      <c r="B546">
        <v>1</v>
      </c>
      <c r="C546">
        <v>23</v>
      </c>
      <c r="D546">
        <v>16</v>
      </c>
      <c r="E546">
        <v>23.62</v>
      </c>
    </row>
    <row r="547" spans="1:5" x14ac:dyDescent="0.35">
      <c r="A547">
        <v>2021</v>
      </c>
      <c r="B547">
        <v>1</v>
      </c>
      <c r="C547">
        <v>23</v>
      </c>
      <c r="D547">
        <v>17</v>
      </c>
      <c r="E547">
        <v>23.19</v>
      </c>
    </row>
    <row r="548" spans="1:5" x14ac:dyDescent="0.35">
      <c r="A548">
        <v>2021</v>
      </c>
      <c r="B548">
        <v>1</v>
      </c>
      <c r="C548">
        <v>23</v>
      </c>
      <c r="D548">
        <v>18</v>
      </c>
      <c r="E548">
        <v>22.78</v>
      </c>
    </row>
    <row r="549" spans="1:5" x14ac:dyDescent="0.35">
      <c r="A549">
        <v>2021</v>
      </c>
      <c r="B549">
        <v>1</v>
      </c>
      <c r="C549">
        <v>23</v>
      </c>
      <c r="D549">
        <v>19</v>
      </c>
      <c r="E549">
        <v>22.34</v>
      </c>
    </row>
    <row r="550" spans="1:5" x14ac:dyDescent="0.35">
      <c r="A550">
        <v>2021</v>
      </c>
      <c r="B550">
        <v>1</v>
      </c>
      <c r="C550">
        <v>23</v>
      </c>
      <c r="D550">
        <v>20</v>
      </c>
      <c r="E550">
        <v>21.98</v>
      </c>
    </row>
    <row r="551" spans="1:5" x14ac:dyDescent="0.35">
      <c r="A551">
        <v>2021</v>
      </c>
      <c r="B551">
        <v>1</v>
      </c>
      <c r="C551">
        <v>23</v>
      </c>
      <c r="D551">
        <v>21</v>
      </c>
      <c r="E551">
        <v>21.8</v>
      </c>
    </row>
    <row r="552" spans="1:5" x14ac:dyDescent="0.35">
      <c r="A552">
        <v>2021</v>
      </c>
      <c r="B552">
        <v>1</v>
      </c>
      <c r="C552">
        <v>23</v>
      </c>
      <c r="D552">
        <v>22</v>
      </c>
      <c r="E552">
        <v>21.65</v>
      </c>
    </row>
    <row r="553" spans="1:5" x14ac:dyDescent="0.35">
      <c r="A553">
        <v>2021</v>
      </c>
      <c r="B553">
        <v>1</v>
      </c>
      <c r="C553">
        <v>23</v>
      </c>
      <c r="D553">
        <v>23</v>
      </c>
      <c r="E553">
        <v>21.48</v>
      </c>
    </row>
    <row r="554" spans="1:5" x14ac:dyDescent="0.35">
      <c r="A554">
        <v>2021</v>
      </c>
      <c r="B554">
        <v>1</v>
      </c>
      <c r="C554">
        <v>24</v>
      </c>
      <c r="D554">
        <v>0</v>
      </c>
      <c r="E554">
        <v>21.36</v>
      </c>
    </row>
    <row r="555" spans="1:5" x14ac:dyDescent="0.35">
      <c r="A555">
        <v>2021</v>
      </c>
      <c r="B555">
        <v>1</v>
      </c>
      <c r="C555">
        <v>24</v>
      </c>
      <c r="D555">
        <v>1</v>
      </c>
      <c r="E555">
        <v>21.22</v>
      </c>
    </row>
    <row r="556" spans="1:5" x14ac:dyDescent="0.35">
      <c r="A556">
        <v>2021</v>
      </c>
      <c r="B556">
        <v>1</v>
      </c>
      <c r="C556">
        <v>24</v>
      </c>
      <c r="D556">
        <v>2</v>
      </c>
      <c r="E556">
        <v>21.07</v>
      </c>
    </row>
    <row r="557" spans="1:5" x14ac:dyDescent="0.35">
      <c r="A557">
        <v>2021</v>
      </c>
      <c r="B557">
        <v>1</v>
      </c>
      <c r="C557">
        <v>24</v>
      </c>
      <c r="D557">
        <v>3</v>
      </c>
      <c r="E557">
        <v>21.5</v>
      </c>
    </row>
    <row r="558" spans="1:5" x14ac:dyDescent="0.35">
      <c r="A558">
        <v>2021</v>
      </c>
      <c r="B558">
        <v>1</v>
      </c>
      <c r="C558">
        <v>24</v>
      </c>
      <c r="D558">
        <v>4</v>
      </c>
      <c r="E558">
        <v>22.73</v>
      </c>
    </row>
    <row r="559" spans="1:5" x14ac:dyDescent="0.35">
      <c r="A559">
        <v>2021</v>
      </c>
      <c r="B559">
        <v>1</v>
      </c>
      <c r="C559">
        <v>24</v>
      </c>
      <c r="D559">
        <v>5</v>
      </c>
      <c r="E559">
        <v>24.4</v>
      </c>
    </row>
    <row r="560" spans="1:5" x14ac:dyDescent="0.35">
      <c r="A560">
        <v>2021</v>
      </c>
      <c r="B560">
        <v>1</v>
      </c>
      <c r="C560">
        <v>24</v>
      </c>
      <c r="D560">
        <v>6</v>
      </c>
      <c r="E560">
        <v>26.35</v>
      </c>
    </row>
    <row r="561" spans="1:5" x14ac:dyDescent="0.35">
      <c r="A561">
        <v>2021</v>
      </c>
      <c r="B561">
        <v>1</v>
      </c>
      <c r="C561">
        <v>24</v>
      </c>
      <c r="D561">
        <v>7</v>
      </c>
      <c r="E561">
        <v>27.88</v>
      </c>
    </row>
    <row r="562" spans="1:5" x14ac:dyDescent="0.35">
      <c r="A562">
        <v>2021</v>
      </c>
      <c r="B562">
        <v>1</v>
      </c>
      <c r="C562">
        <v>24</v>
      </c>
      <c r="D562">
        <v>8</v>
      </c>
      <c r="E562">
        <v>29</v>
      </c>
    </row>
    <row r="563" spans="1:5" x14ac:dyDescent="0.35">
      <c r="A563">
        <v>2021</v>
      </c>
      <c r="B563">
        <v>1</v>
      </c>
      <c r="C563">
        <v>24</v>
      </c>
      <c r="D563">
        <v>9</v>
      </c>
      <c r="E563">
        <v>29.62</v>
      </c>
    </row>
    <row r="564" spans="1:5" x14ac:dyDescent="0.35">
      <c r="A564">
        <v>2021</v>
      </c>
      <c r="B564">
        <v>1</v>
      </c>
      <c r="C564">
        <v>24</v>
      </c>
      <c r="D564">
        <v>10</v>
      </c>
      <c r="E564">
        <v>29.69</v>
      </c>
    </row>
    <row r="565" spans="1:5" x14ac:dyDescent="0.35">
      <c r="A565">
        <v>2021</v>
      </c>
      <c r="B565">
        <v>1</v>
      </c>
      <c r="C565">
        <v>24</v>
      </c>
      <c r="D565">
        <v>11</v>
      </c>
      <c r="E565">
        <v>29.33</v>
      </c>
    </row>
    <row r="566" spans="1:5" x14ac:dyDescent="0.35">
      <c r="A566">
        <v>2021</v>
      </c>
      <c r="B566">
        <v>1</v>
      </c>
      <c r="C566">
        <v>24</v>
      </c>
      <c r="D566">
        <v>12</v>
      </c>
      <c r="E566">
        <v>28.79</v>
      </c>
    </row>
    <row r="567" spans="1:5" x14ac:dyDescent="0.35">
      <c r="A567">
        <v>2021</v>
      </c>
      <c r="B567">
        <v>1</v>
      </c>
      <c r="C567">
        <v>24</v>
      </c>
      <c r="D567">
        <v>13</v>
      </c>
      <c r="E567">
        <v>27.9</v>
      </c>
    </row>
    <row r="568" spans="1:5" x14ac:dyDescent="0.35">
      <c r="A568">
        <v>2021</v>
      </c>
      <c r="B568">
        <v>1</v>
      </c>
      <c r="C568">
        <v>24</v>
      </c>
      <c r="D568">
        <v>14</v>
      </c>
      <c r="E568">
        <v>26.88</v>
      </c>
    </row>
    <row r="569" spans="1:5" x14ac:dyDescent="0.35">
      <c r="A569">
        <v>2021</v>
      </c>
      <c r="B569">
        <v>1</v>
      </c>
      <c r="C569">
        <v>24</v>
      </c>
      <c r="D569">
        <v>15</v>
      </c>
      <c r="E569">
        <v>25</v>
      </c>
    </row>
    <row r="570" spans="1:5" x14ac:dyDescent="0.35">
      <c r="A570">
        <v>2021</v>
      </c>
      <c r="B570">
        <v>1</v>
      </c>
      <c r="C570">
        <v>24</v>
      </c>
      <c r="D570">
        <v>16</v>
      </c>
      <c r="E570">
        <v>23.66</v>
      </c>
    </row>
    <row r="571" spans="1:5" x14ac:dyDescent="0.35">
      <c r="A571">
        <v>2021</v>
      </c>
      <c r="B571">
        <v>1</v>
      </c>
      <c r="C571">
        <v>24</v>
      </c>
      <c r="D571">
        <v>17</v>
      </c>
      <c r="E571">
        <v>23.12</v>
      </c>
    </row>
    <row r="572" spans="1:5" x14ac:dyDescent="0.35">
      <c r="A572">
        <v>2021</v>
      </c>
      <c r="B572">
        <v>1</v>
      </c>
      <c r="C572">
        <v>24</v>
      </c>
      <c r="D572">
        <v>18</v>
      </c>
      <c r="E572">
        <v>22.69</v>
      </c>
    </row>
    <row r="573" spans="1:5" x14ac:dyDescent="0.35">
      <c r="A573">
        <v>2021</v>
      </c>
      <c r="B573">
        <v>1</v>
      </c>
      <c r="C573">
        <v>24</v>
      </c>
      <c r="D573">
        <v>19</v>
      </c>
      <c r="E573">
        <v>22.27</v>
      </c>
    </row>
    <row r="574" spans="1:5" x14ac:dyDescent="0.35">
      <c r="A574">
        <v>2021</v>
      </c>
      <c r="B574">
        <v>1</v>
      </c>
      <c r="C574">
        <v>24</v>
      </c>
      <c r="D574">
        <v>20</v>
      </c>
      <c r="E574">
        <v>21.87</v>
      </c>
    </row>
    <row r="575" spans="1:5" x14ac:dyDescent="0.35">
      <c r="A575">
        <v>2021</v>
      </c>
      <c r="B575">
        <v>1</v>
      </c>
      <c r="C575">
        <v>24</v>
      </c>
      <c r="D575">
        <v>21</v>
      </c>
      <c r="E575">
        <v>21.65</v>
      </c>
    </row>
    <row r="576" spans="1:5" x14ac:dyDescent="0.35">
      <c r="A576">
        <v>2021</v>
      </c>
      <c r="B576">
        <v>1</v>
      </c>
      <c r="C576">
        <v>24</v>
      </c>
      <c r="D576">
        <v>22</v>
      </c>
      <c r="E576">
        <v>21.33</v>
      </c>
    </row>
    <row r="577" spans="1:5" x14ac:dyDescent="0.35">
      <c r="A577">
        <v>2021</v>
      </c>
      <c r="B577">
        <v>1</v>
      </c>
      <c r="C577">
        <v>24</v>
      </c>
      <c r="D577">
        <v>23</v>
      </c>
      <c r="E577">
        <v>20.95</v>
      </c>
    </row>
    <row r="578" spans="1:5" x14ac:dyDescent="0.35">
      <c r="A578">
        <v>2021</v>
      </c>
      <c r="B578">
        <v>1</v>
      </c>
      <c r="C578">
        <v>25</v>
      </c>
      <c r="D578">
        <v>0</v>
      </c>
      <c r="E578">
        <v>20.67</v>
      </c>
    </row>
    <row r="579" spans="1:5" x14ac:dyDescent="0.35">
      <c r="A579">
        <v>2021</v>
      </c>
      <c r="B579">
        <v>1</v>
      </c>
      <c r="C579">
        <v>25</v>
      </c>
      <c r="D579">
        <v>1</v>
      </c>
      <c r="E579">
        <v>20.51</v>
      </c>
    </row>
    <row r="580" spans="1:5" x14ac:dyDescent="0.35">
      <c r="A580">
        <v>2021</v>
      </c>
      <c r="B580">
        <v>1</v>
      </c>
      <c r="C580">
        <v>25</v>
      </c>
      <c r="D580">
        <v>2</v>
      </c>
      <c r="E580">
        <v>20.37</v>
      </c>
    </row>
    <row r="581" spans="1:5" x14ac:dyDescent="0.35">
      <c r="A581">
        <v>2021</v>
      </c>
      <c r="B581">
        <v>1</v>
      </c>
      <c r="C581">
        <v>25</v>
      </c>
      <c r="D581">
        <v>3</v>
      </c>
      <c r="E581">
        <v>21.08</v>
      </c>
    </row>
    <row r="582" spans="1:5" x14ac:dyDescent="0.35">
      <c r="A582">
        <v>2021</v>
      </c>
      <c r="B582">
        <v>1</v>
      </c>
      <c r="C582">
        <v>25</v>
      </c>
      <c r="D582">
        <v>4</v>
      </c>
      <c r="E582">
        <v>22.67</v>
      </c>
    </row>
    <row r="583" spans="1:5" x14ac:dyDescent="0.35">
      <c r="A583">
        <v>2021</v>
      </c>
      <c r="B583">
        <v>1</v>
      </c>
      <c r="C583">
        <v>25</v>
      </c>
      <c r="D583">
        <v>5</v>
      </c>
      <c r="E583">
        <v>24.51</v>
      </c>
    </row>
    <row r="584" spans="1:5" x14ac:dyDescent="0.35">
      <c r="A584">
        <v>2021</v>
      </c>
      <c r="B584">
        <v>1</v>
      </c>
      <c r="C584">
        <v>25</v>
      </c>
      <c r="D584">
        <v>6</v>
      </c>
      <c r="E584">
        <v>26.27</v>
      </c>
    </row>
    <row r="585" spans="1:5" x14ac:dyDescent="0.35">
      <c r="A585">
        <v>2021</v>
      </c>
      <c r="B585">
        <v>1</v>
      </c>
      <c r="C585">
        <v>25</v>
      </c>
      <c r="D585">
        <v>7</v>
      </c>
      <c r="E585">
        <v>27.39</v>
      </c>
    </row>
    <row r="586" spans="1:5" x14ac:dyDescent="0.35">
      <c r="A586">
        <v>2021</v>
      </c>
      <c r="B586">
        <v>1</v>
      </c>
      <c r="C586">
        <v>25</v>
      </c>
      <c r="D586">
        <v>8</v>
      </c>
      <c r="E586">
        <v>28.12</v>
      </c>
    </row>
    <row r="587" spans="1:5" x14ac:dyDescent="0.35">
      <c r="A587">
        <v>2021</v>
      </c>
      <c r="B587">
        <v>1</v>
      </c>
      <c r="C587">
        <v>25</v>
      </c>
      <c r="D587">
        <v>9</v>
      </c>
      <c r="E587">
        <v>28.78</v>
      </c>
    </row>
    <row r="588" spans="1:5" x14ac:dyDescent="0.35">
      <c r="A588">
        <v>2021</v>
      </c>
      <c r="B588">
        <v>1</v>
      </c>
      <c r="C588">
        <v>25</v>
      </c>
      <c r="D588">
        <v>10</v>
      </c>
      <c r="E588">
        <v>29.34</v>
      </c>
    </row>
    <row r="589" spans="1:5" x14ac:dyDescent="0.35">
      <c r="A589">
        <v>2021</v>
      </c>
      <c r="B589">
        <v>1</v>
      </c>
      <c r="C589">
        <v>25</v>
      </c>
      <c r="D589">
        <v>11</v>
      </c>
      <c r="E589">
        <v>29.54</v>
      </c>
    </row>
    <row r="590" spans="1:5" x14ac:dyDescent="0.35">
      <c r="A590">
        <v>2021</v>
      </c>
      <c r="B590">
        <v>1</v>
      </c>
      <c r="C590">
        <v>25</v>
      </c>
      <c r="D590">
        <v>12</v>
      </c>
      <c r="E590">
        <v>29.31</v>
      </c>
    </row>
    <row r="591" spans="1:5" x14ac:dyDescent="0.35">
      <c r="A591">
        <v>2021</v>
      </c>
      <c r="B591">
        <v>1</v>
      </c>
      <c r="C591">
        <v>25</v>
      </c>
      <c r="D591">
        <v>13</v>
      </c>
      <c r="E591">
        <v>28.75</v>
      </c>
    </row>
    <row r="592" spans="1:5" x14ac:dyDescent="0.35">
      <c r="A592">
        <v>2021</v>
      </c>
      <c r="B592">
        <v>1</v>
      </c>
      <c r="C592">
        <v>25</v>
      </c>
      <c r="D592">
        <v>14</v>
      </c>
      <c r="E592">
        <v>28.08</v>
      </c>
    </row>
    <row r="593" spans="1:5" x14ac:dyDescent="0.35">
      <c r="A593">
        <v>2021</v>
      </c>
      <c r="B593">
        <v>1</v>
      </c>
      <c r="C593">
        <v>25</v>
      </c>
      <c r="D593">
        <v>15</v>
      </c>
      <c r="E593">
        <v>25.97</v>
      </c>
    </row>
    <row r="594" spans="1:5" x14ac:dyDescent="0.35">
      <c r="A594">
        <v>2021</v>
      </c>
      <c r="B594">
        <v>1</v>
      </c>
      <c r="C594">
        <v>25</v>
      </c>
      <c r="D594">
        <v>16</v>
      </c>
      <c r="E594">
        <v>24.37</v>
      </c>
    </row>
    <row r="595" spans="1:5" x14ac:dyDescent="0.35">
      <c r="A595">
        <v>2021</v>
      </c>
      <c r="B595">
        <v>1</v>
      </c>
      <c r="C595">
        <v>25</v>
      </c>
      <c r="D595">
        <v>17</v>
      </c>
      <c r="E595">
        <v>23.85</v>
      </c>
    </row>
    <row r="596" spans="1:5" x14ac:dyDescent="0.35">
      <c r="A596">
        <v>2021</v>
      </c>
      <c r="B596">
        <v>1</v>
      </c>
      <c r="C596">
        <v>25</v>
      </c>
      <c r="D596">
        <v>18</v>
      </c>
      <c r="E596">
        <v>23.38</v>
      </c>
    </row>
    <row r="597" spans="1:5" x14ac:dyDescent="0.35">
      <c r="A597">
        <v>2021</v>
      </c>
      <c r="B597">
        <v>1</v>
      </c>
      <c r="C597">
        <v>25</v>
      </c>
      <c r="D597">
        <v>19</v>
      </c>
      <c r="E597">
        <v>23.05</v>
      </c>
    </row>
    <row r="598" spans="1:5" x14ac:dyDescent="0.35">
      <c r="A598">
        <v>2021</v>
      </c>
      <c r="B598">
        <v>1</v>
      </c>
      <c r="C598">
        <v>25</v>
      </c>
      <c r="D598">
        <v>20</v>
      </c>
      <c r="E598">
        <v>22.57</v>
      </c>
    </row>
    <row r="599" spans="1:5" x14ac:dyDescent="0.35">
      <c r="A599">
        <v>2021</v>
      </c>
      <c r="B599">
        <v>1</v>
      </c>
      <c r="C599">
        <v>25</v>
      </c>
      <c r="D599">
        <v>21</v>
      </c>
      <c r="E599">
        <v>21.98</v>
      </c>
    </row>
    <row r="600" spans="1:5" x14ac:dyDescent="0.35">
      <c r="A600">
        <v>2021</v>
      </c>
      <c r="B600">
        <v>1</v>
      </c>
      <c r="C600">
        <v>25</v>
      </c>
      <c r="D600">
        <v>22</v>
      </c>
      <c r="E600">
        <v>21.46</v>
      </c>
    </row>
    <row r="601" spans="1:5" x14ac:dyDescent="0.35">
      <c r="A601">
        <v>2021</v>
      </c>
      <c r="B601">
        <v>1</v>
      </c>
      <c r="C601">
        <v>25</v>
      </c>
      <c r="D601">
        <v>23</v>
      </c>
      <c r="E601">
        <v>21.05</v>
      </c>
    </row>
    <row r="602" spans="1:5" x14ac:dyDescent="0.35">
      <c r="A602">
        <v>2021</v>
      </c>
      <c r="B602">
        <v>1</v>
      </c>
      <c r="C602">
        <v>26</v>
      </c>
      <c r="D602">
        <v>0</v>
      </c>
      <c r="E602">
        <v>20.87</v>
      </c>
    </row>
    <row r="603" spans="1:5" x14ac:dyDescent="0.35">
      <c r="A603">
        <v>2021</v>
      </c>
      <c r="B603">
        <v>1</v>
      </c>
      <c r="C603">
        <v>26</v>
      </c>
      <c r="D603">
        <v>1</v>
      </c>
      <c r="E603">
        <v>20.89</v>
      </c>
    </row>
    <row r="604" spans="1:5" x14ac:dyDescent="0.35">
      <c r="A604">
        <v>2021</v>
      </c>
      <c r="B604">
        <v>1</v>
      </c>
      <c r="C604">
        <v>26</v>
      </c>
      <c r="D604">
        <v>2</v>
      </c>
      <c r="E604">
        <v>20.73</v>
      </c>
    </row>
    <row r="605" spans="1:5" x14ac:dyDescent="0.35">
      <c r="A605">
        <v>2021</v>
      </c>
      <c r="B605">
        <v>1</v>
      </c>
      <c r="C605">
        <v>26</v>
      </c>
      <c r="D605">
        <v>3</v>
      </c>
      <c r="E605">
        <v>21.07</v>
      </c>
    </row>
    <row r="606" spans="1:5" x14ac:dyDescent="0.35">
      <c r="A606">
        <v>2021</v>
      </c>
      <c r="B606">
        <v>1</v>
      </c>
      <c r="C606">
        <v>26</v>
      </c>
      <c r="D606">
        <v>4</v>
      </c>
      <c r="E606">
        <v>22.98</v>
      </c>
    </row>
    <row r="607" spans="1:5" x14ac:dyDescent="0.35">
      <c r="A607">
        <v>2021</v>
      </c>
      <c r="B607">
        <v>1</v>
      </c>
      <c r="C607">
        <v>26</v>
      </c>
      <c r="D607">
        <v>5</v>
      </c>
      <c r="E607">
        <v>24.8</v>
      </c>
    </row>
    <row r="608" spans="1:5" x14ac:dyDescent="0.35">
      <c r="A608">
        <v>2021</v>
      </c>
      <c r="B608">
        <v>1</v>
      </c>
      <c r="C608">
        <v>26</v>
      </c>
      <c r="D608">
        <v>6</v>
      </c>
      <c r="E608">
        <v>26.27</v>
      </c>
    </row>
    <row r="609" spans="1:5" x14ac:dyDescent="0.35">
      <c r="A609">
        <v>2021</v>
      </c>
      <c r="B609">
        <v>1</v>
      </c>
      <c r="C609">
        <v>26</v>
      </c>
      <c r="D609">
        <v>7</v>
      </c>
      <c r="E609">
        <v>27.03</v>
      </c>
    </row>
    <row r="610" spans="1:5" x14ac:dyDescent="0.35">
      <c r="A610">
        <v>2021</v>
      </c>
      <c r="B610">
        <v>1</v>
      </c>
      <c r="C610">
        <v>26</v>
      </c>
      <c r="D610">
        <v>8</v>
      </c>
      <c r="E610">
        <v>27.55</v>
      </c>
    </row>
    <row r="611" spans="1:5" x14ac:dyDescent="0.35">
      <c r="A611">
        <v>2021</v>
      </c>
      <c r="B611">
        <v>1</v>
      </c>
      <c r="C611">
        <v>26</v>
      </c>
      <c r="D611">
        <v>9</v>
      </c>
      <c r="E611">
        <v>27.84</v>
      </c>
    </row>
    <row r="612" spans="1:5" x14ac:dyDescent="0.35">
      <c r="A612">
        <v>2021</v>
      </c>
      <c r="B612">
        <v>1</v>
      </c>
      <c r="C612">
        <v>26</v>
      </c>
      <c r="D612">
        <v>10</v>
      </c>
      <c r="E612">
        <v>28.01</v>
      </c>
    </row>
    <row r="613" spans="1:5" x14ac:dyDescent="0.35">
      <c r="A613">
        <v>2021</v>
      </c>
      <c r="B613">
        <v>1</v>
      </c>
      <c r="C613">
        <v>26</v>
      </c>
      <c r="D613">
        <v>11</v>
      </c>
      <c r="E613">
        <v>28.01</v>
      </c>
    </row>
    <row r="614" spans="1:5" x14ac:dyDescent="0.35">
      <c r="A614">
        <v>2021</v>
      </c>
      <c r="B614">
        <v>1</v>
      </c>
      <c r="C614">
        <v>26</v>
      </c>
      <c r="D614">
        <v>12</v>
      </c>
      <c r="E614">
        <v>27.79</v>
      </c>
    </row>
    <row r="615" spans="1:5" x14ac:dyDescent="0.35">
      <c r="A615">
        <v>2021</v>
      </c>
      <c r="B615">
        <v>1</v>
      </c>
      <c r="C615">
        <v>26</v>
      </c>
      <c r="D615">
        <v>13</v>
      </c>
      <c r="E615">
        <v>27.39</v>
      </c>
    </row>
    <row r="616" spans="1:5" x14ac:dyDescent="0.35">
      <c r="A616">
        <v>2021</v>
      </c>
      <c r="B616">
        <v>1</v>
      </c>
      <c r="C616">
        <v>26</v>
      </c>
      <c r="D616">
        <v>14</v>
      </c>
      <c r="E616">
        <v>26.76</v>
      </c>
    </row>
    <row r="617" spans="1:5" x14ac:dyDescent="0.35">
      <c r="A617">
        <v>2021</v>
      </c>
      <c r="B617">
        <v>1</v>
      </c>
      <c r="C617">
        <v>26</v>
      </c>
      <c r="D617">
        <v>15</v>
      </c>
      <c r="E617">
        <v>25.47</v>
      </c>
    </row>
    <row r="618" spans="1:5" x14ac:dyDescent="0.35">
      <c r="A618">
        <v>2021</v>
      </c>
      <c r="B618">
        <v>1</v>
      </c>
      <c r="C618">
        <v>26</v>
      </c>
      <c r="D618">
        <v>16</v>
      </c>
      <c r="E618">
        <v>24.3</v>
      </c>
    </row>
    <row r="619" spans="1:5" x14ac:dyDescent="0.35">
      <c r="A619">
        <v>2021</v>
      </c>
      <c r="B619">
        <v>1</v>
      </c>
      <c r="C619">
        <v>26</v>
      </c>
      <c r="D619">
        <v>17</v>
      </c>
      <c r="E619">
        <v>23.87</v>
      </c>
    </row>
    <row r="620" spans="1:5" x14ac:dyDescent="0.35">
      <c r="A620">
        <v>2021</v>
      </c>
      <c r="B620">
        <v>1</v>
      </c>
      <c r="C620">
        <v>26</v>
      </c>
      <c r="D620">
        <v>18</v>
      </c>
      <c r="E620">
        <v>23.42</v>
      </c>
    </row>
    <row r="621" spans="1:5" x14ac:dyDescent="0.35">
      <c r="A621">
        <v>2021</v>
      </c>
      <c r="B621">
        <v>1</v>
      </c>
      <c r="C621">
        <v>26</v>
      </c>
      <c r="D621">
        <v>19</v>
      </c>
      <c r="E621">
        <v>22.99</v>
      </c>
    </row>
    <row r="622" spans="1:5" x14ac:dyDescent="0.35">
      <c r="A622">
        <v>2021</v>
      </c>
      <c r="B622">
        <v>1</v>
      </c>
      <c r="C622">
        <v>26</v>
      </c>
      <c r="D622">
        <v>20</v>
      </c>
      <c r="E622">
        <v>22.5</v>
      </c>
    </row>
    <row r="623" spans="1:5" x14ac:dyDescent="0.35">
      <c r="A623">
        <v>2021</v>
      </c>
      <c r="B623">
        <v>1</v>
      </c>
      <c r="C623">
        <v>26</v>
      </c>
      <c r="D623">
        <v>21</v>
      </c>
      <c r="E623">
        <v>22.01</v>
      </c>
    </row>
    <row r="624" spans="1:5" x14ac:dyDescent="0.35">
      <c r="A624">
        <v>2021</v>
      </c>
      <c r="B624">
        <v>1</v>
      </c>
      <c r="C624">
        <v>26</v>
      </c>
      <c r="D624">
        <v>22</v>
      </c>
      <c r="E624">
        <v>21.51</v>
      </c>
    </row>
    <row r="625" spans="1:5" x14ac:dyDescent="0.35">
      <c r="A625">
        <v>2021</v>
      </c>
      <c r="B625">
        <v>1</v>
      </c>
      <c r="C625">
        <v>26</v>
      </c>
      <c r="D625">
        <v>23</v>
      </c>
      <c r="E625">
        <v>20.99</v>
      </c>
    </row>
    <row r="626" spans="1:5" x14ac:dyDescent="0.35">
      <c r="A626">
        <v>2021</v>
      </c>
      <c r="B626">
        <v>1</v>
      </c>
      <c r="C626">
        <v>27</v>
      </c>
      <c r="D626">
        <v>0</v>
      </c>
      <c r="E626">
        <v>20.51</v>
      </c>
    </row>
    <row r="627" spans="1:5" x14ac:dyDescent="0.35">
      <c r="A627">
        <v>2021</v>
      </c>
      <c r="B627">
        <v>1</v>
      </c>
      <c r="C627">
        <v>27</v>
      </c>
      <c r="D627">
        <v>1</v>
      </c>
      <c r="E627">
        <v>20.13</v>
      </c>
    </row>
    <row r="628" spans="1:5" x14ac:dyDescent="0.35">
      <c r="A628">
        <v>2021</v>
      </c>
      <c r="B628">
        <v>1</v>
      </c>
      <c r="C628">
        <v>27</v>
      </c>
      <c r="D628">
        <v>2</v>
      </c>
      <c r="E628">
        <v>19.940000000000001</v>
      </c>
    </row>
    <row r="629" spans="1:5" x14ac:dyDescent="0.35">
      <c r="A629">
        <v>2021</v>
      </c>
      <c r="B629">
        <v>1</v>
      </c>
      <c r="C629">
        <v>27</v>
      </c>
      <c r="D629">
        <v>3</v>
      </c>
      <c r="E629">
        <v>20.57</v>
      </c>
    </row>
    <row r="630" spans="1:5" x14ac:dyDescent="0.35">
      <c r="A630">
        <v>2021</v>
      </c>
      <c r="B630">
        <v>1</v>
      </c>
      <c r="C630">
        <v>27</v>
      </c>
      <c r="D630">
        <v>4</v>
      </c>
      <c r="E630">
        <v>21.87</v>
      </c>
    </row>
    <row r="631" spans="1:5" x14ac:dyDescent="0.35">
      <c r="A631">
        <v>2021</v>
      </c>
      <c r="B631">
        <v>1</v>
      </c>
      <c r="C631">
        <v>27</v>
      </c>
      <c r="D631">
        <v>5</v>
      </c>
      <c r="E631">
        <v>24.08</v>
      </c>
    </row>
    <row r="632" spans="1:5" x14ac:dyDescent="0.35">
      <c r="A632">
        <v>2021</v>
      </c>
      <c r="B632">
        <v>1</v>
      </c>
      <c r="C632">
        <v>27</v>
      </c>
      <c r="D632">
        <v>6</v>
      </c>
      <c r="E632">
        <v>26.3</v>
      </c>
    </row>
    <row r="633" spans="1:5" x14ac:dyDescent="0.35">
      <c r="A633">
        <v>2021</v>
      </c>
      <c r="B633">
        <v>1</v>
      </c>
      <c r="C633">
        <v>27</v>
      </c>
      <c r="D633">
        <v>7</v>
      </c>
      <c r="E633">
        <v>27.79</v>
      </c>
    </row>
    <row r="634" spans="1:5" x14ac:dyDescent="0.35">
      <c r="A634">
        <v>2021</v>
      </c>
      <c r="B634">
        <v>1</v>
      </c>
      <c r="C634">
        <v>27</v>
      </c>
      <c r="D634">
        <v>8</v>
      </c>
      <c r="E634">
        <v>28.68</v>
      </c>
    </row>
    <row r="635" spans="1:5" x14ac:dyDescent="0.35">
      <c r="A635">
        <v>2021</v>
      </c>
      <c r="B635">
        <v>1</v>
      </c>
      <c r="C635">
        <v>27</v>
      </c>
      <c r="D635">
        <v>9</v>
      </c>
      <c r="E635">
        <v>29.19</v>
      </c>
    </row>
    <row r="636" spans="1:5" x14ac:dyDescent="0.35">
      <c r="A636">
        <v>2021</v>
      </c>
      <c r="B636">
        <v>1</v>
      </c>
      <c r="C636">
        <v>27</v>
      </c>
      <c r="D636">
        <v>10</v>
      </c>
      <c r="E636">
        <v>29.42</v>
      </c>
    </row>
    <row r="637" spans="1:5" x14ac:dyDescent="0.35">
      <c r="A637">
        <v>2021</v>
      </c>
      <c r="B637">
        <v>1</v>
      </c>
      <c r="C637">
        <v>27</v>
      </c>
      <c r="D637">
        <v>11</v>
      </c>
      <c r="E637">
        <v>29.37</v>
      </c>
    </row>
    <row r="638" spans="1:5" x14ac:dyDescent="0.35">
      <c r="A638">
        <v>2021</v>
      </c>
      <c r="B638">
        <v>1</v>
      </c>
      <c r="C638">
        <v>27</v>
      </c>
      <c r="D638">
        <v>12</v>
      </c>
      <c r="E638">
        <v>29.13</v>
      </c>
    </row>
    <row r="639" spans="1:5" x14ac:dyDescent="0.35">
      <c r="A639">
        <v>2021</v>
      </c>
      <c r="B639">
        <v>1</v>
      </c>
      <c r="C639">
        <v>27</v>
      </c>
      <c r="D639">
        <v>13</v>
      </c>
      <c r="E639">
        <v>28.74</v>
      </c>
    </row>
    <row r="640" spans="1:5" x14ac:dyDescent="0.35">
      <c r="A640">
        <v>2021</v>
      </c>
      <c r="B640">
        <v>1</v>
      </c>
      <c r="C640">
        <v>27</v>
      </c>
      <c r="D640">
        <v>14</v>
      </c>
      <c r="E640">
        <v>28.13</v>
      </c>
    </row>
    <row r="641" spans="1:5" x14ac:dyDescent="0.35">
      <c r="A641">
        <v>2021</v>
      </c>
      <c r="B641">
        <v>1</v>
      </c>
      <c r="C641">
        <v>27</v>
      </c>
      <c r="D641">
        <v>15</v>
      </c>
      <c r="E641">
        <v>26.87</v>
      </c>
    </row>
    <row r="642" spans="1:5" x14ac:dyDescent="0.35">
      <c r="A642">
        <v>2021</v>
      </c>
      <c r="B642">
        <v>1</v>
      </c>
      <c r="C642">
        <v>27</v>
      </c>
      <c r="D642">
        <v>16</v>
      </c>
      <c r="E642">
        <v>25.34</v>
      </c>
    </row>
    <row r="643" spans="1:5" x14ac:dyDescent="0.35">
      <c r="A643">
        <v>2021</v>
      </c>
      <c r="B643">
        <v>1</v>
      </c>
      <c r="C643">
        <v>27</v>
      </c>
      <c r="D643">
        <v>17</v>
      </c>
      <c r="E643">
        <v>24.43</v>
      </c>
    </row>
    <row r="644" spans="1:5" x14ac:dyDescent="0.35">
      <c r="A644">
        <v>2021</v>
      </c>
      <c r="B644">
        <v>1</v>
      </c>
      <c r="C644">
        <v>27</v>
      </c>
      <c r="D644">
        <v>18</v>
      </c>
      <c r="E644">
        <v>23.66</v>
      </c>
    </row>
    <row r="645" spans="1:5" x14ac:dyDescent="0.35">
      <c r="A645">
        <v>2021</v>
      </c>
      <c r="B645">
        <v>1</v>
      </c>
      <c r="C645">
        <v>27</v>
      </c>
      <c r="D645">
        <v>19</v>
      </c>
      <c r="E645">
        <v>23.04</v>
      </c>
    </row>
    <row r="646" spans="1:5" x14ac:dyDescent="0.35">
      <c r="A646">
        <v>2021</v>
      </c>
      <c r="B646">
        <v>1</v>
      </c>
      <c r="C646">
        <v>27</v>
      </c>
      <c r="D646">
        <v>20</v>
      </c>
      <c r="E646">
        <v>22.57</v>
      </c>
    </row>
    <row r="647" spans="1:5" x14ac:dyDescent="0.35">
      <c r="A647">
        <v>2021</v>
      </c>
      <c r="B647">
        <v>1</v>
      </c>
      <c r="C647">
        <v>27</v>
      </c>
      <c r="D647">
        <v>21</v>
      </c>
      <c r="E647">
        <v>22.15</v>
      </c>
    </row>
    <row r="648" spans="1:5" x14ac:dyDescent="0.35">
      <c r="A648">
        <v>2021</v>
      </c>
      <c r="B648">
        <v>1</v>
      </c>
      <c r="C648">
        <v>27</v>
      </c>
      <c r="D648">
        <v>22</v>
      </c>
      <c r="E648">
        <v>21.81</v>
      </c>
    </row>
    <row r="649" spans="1:5" x14ac:dyDescent="0.35">
      <c r="A649">
        <v>2021</v>
      </c>
      <c r="B649">
        <v>1</v>
      </c>
      <c r="C649">
        <v>27</v>
      </c>
      <c r="D649">
        <v>23</v>
      </c>
      <c r="E649">
        <v>21.55</v>
      </c>
    </row>
    <row r="650" spans="1:5" x14ac:dyDescent="0.35">
      <c r="A650">
        <v>2021</v>
      </c>
      <c r="B650">
        <v>1</v>
      </c>
      <c r="C650">
        <v>28</v>
      </c>
      <c r="D650">
        <v>0</v>
      </c>
      <c r="E650">
        <v>21.43</v>
      </c>
    </row>
    <row r="651" spans="1:5" x14ac:dyDescent="0.35">
      <c r="A651">
        <v>2021</v>
      </c>
      <c r="B651">
        <v>1</v>
      </c>
      <c r="C651">
        <v>28</v>
      </c>
      <c r="D651">
        <v>1</v>
      </c>
      <c r="E651">
        <v>21.4</v>
      </c>
    </row>
    <row r="652" spans="1:5" x14ac:dyDescent="0.35">
      <c r="A652">
        <v>2021</v>
      </c>
      <c r="B652">
        <v>1</v>
      </c>
      <c r="C652">
        <v>28</v>
      </c>
      <c r="D652">
        <v>2</v>
      </c>
      <c r="E652">
        <v>21.3</v>
      </c>
    </row>
    <row r="653" spans="1:5" x14ac:dyDescent="0.35">
      <c r="A653">
        <v>2021</v>
      </c>
      <c r="B653">
        <v>1</v>
      </c>
      <c r="C653">
        <v>28</v>
      </c>
      <c r="D653">
        <v>3</v>
      </c>
      <c r="E653">
        <v>22.05</v>
      </c>
    </row>
    <row r="654" spans="1:5" x14ac:dyDescent="0.35">
      <c r="A654">
        <v>2021</v>
      </c>
      <c r="B654">
        <v>1</v>
      </c>
      <c r="C654">
        <v>28</v>
      </c>
      <c r="D654">
        <v>4</v>
      </c>
      <c r="E654">
        <v>23.72</v>
      </c>
    </row>
    <row r="655" spans="1:5" x14ac:dyDescent="0.35">
      <c r="A655">
        <v>2021</v>
      </c>
      <c r="B655">
        <v>1</v>
      </c>
      <c r="C655">
        <v>28</v>
      </c>
      <c r="D655">
        <v>5</v>
      </c>
      <c r="E655">
        <v>25.43</v>
      </c>
    </row>
    <row r="656" spans="1:5" x14ac:dyDescent="0.35">
      <c r="A656">
        <v>2021</v>
      </c>
      <c r="B656">
        <v>1</v>
      </c>
      <c r="C656">
        <v>28</v>
      </c>
      <c r="D656">
        <v>6</v>
      </c>
      <c r="E656">
        <v>26.8</v>
      </c>
    </row>
    <row r="657" spans="1:5" x14ac:dyDescent="0.35">
      <c r="A657">
        <v>2021</v>
      </c>
      <c r="B657">
        <v>1</v>
      </c>
      <c r="C657">
        <v>28</v>
      </c>
      <c r="D657">
        <v>7</v>
      </c>
      <c r="E657">
        <v>27.65</v>
      </c>
    </row>
    <row r="658" spans="1:5" x14ac:dyDescent="0.35">
      <c r="A658">
        <v>2021</v>
      </c>
      <c r="B658">
        <v>1</v>
      </c>
      <c r="C658">
        <v>28</v>
      </c>
      <c r="D658">
        <v>8</v>
      </c>
      <c r="E658">
        <v>28.13</v>
      </c>
    </row>
    <row r="659" spans="1:5" x14ac:dyDescent="0.35">
      <c r="A659">
        <v>2021</v>
      </c>
      <c r="B659">
        <v>1</v>
      </c>
      <c r="C659">
        <v>28</v>
      </c>
      <c r="D659">
        <v>9</v>
      </c>
      <c r="E659">
        <v>28.56</v>
      </c>
    </row>
    <row r="660" spans="1:5" x14ac:dyDescent="0.35">
      <c r="A660">
        <v>2021</v>
      </c>
      <c r="B660">
        <v>1</v>
      </c>
      <c r="C660">
        <v>28</v>
      </c>
      <c r="D660">
        <v>10</v>
      </c>
      <c r="E660">
        <v>28.69</v>
      </c>
    </row>
    <row r="661" spans="1:5" x14ac:dyDescent="0.35">
      <c r="A661">
        <v>2021</v>
      </c>
      <c r="B661">
        <v>1</v>
      </c>
      <c r="C661">
        <v>28</v>
      </c>
      <c r="D661">
        <v>11</v>
      </c>
      <c r="E661">
        <v>28.77</v>
      </c>
    </row>
    <row r="662" spans="1:5" x14ac:dyDescent="0.35">
      <c r="A662">
        <v>2021</v>
      </c>
      <c r="B662">
        <v>1</v>
      </c>
      <c r="C662">
        <v>28</v>
      </c>
      <c r="D662">
        <v>12</v>
      </c>
      <c r="E662">
        <v>28.48</v>
      </c>
    </row>
    <row r="663" spans="1:5" x14ac:dyDescent="0.35">
      <c r="A663">
        <v>2021</v>
      </c>
      <c r="B663">
        <v>1</v>
      </c>
      <c r="C663">
        <v>28</v>
      </c>
      <c r="D663">
        <v>13</v>
      </c>
      <c r="E663">
        <v>27.9</v>
      </c>
    </row>
    <row r="664" spans="1:5" x14ac:dyDescent="0.35">
      <c r="A664">
        <v>2021</v>
      </c>
      <c r="B664">
        <v>1</v>
      </c>
      <c r="C664">
        <v>28</v>
      </c>
      <c r="D664">
        <v>14</v>
      </c>
      <c r="E664">
        <v>27.33</v>
      </c>
    </row>
    <row r="665" spans="1:5" x14ac:dyDescent="0.35">
      <c r="A665">
        <v>2021</v>
      </c>
      <c r="B665">
        <v>1</v>
      </c>
      <c r="C665">
        <v>28</v>
      </c>
      <c r="D665">
        <v>15</v>
      </c>
      <c r="E665">
        <v>26.15</v>
      </c>
    </row>
    <row r="666" spans="1:5" x14ac:dyDescent="0.35">
      <c r="A666">
        <v>2021</v>
      </c>
      <c r="B666">
        <v>1</v>
      </c>
      <c r="C666">
        <v>28</v>
      </c>
      <c r="D666">
        <v>16</v>
      </c>
      <c r="E666">
        <v>25.33</v>
      </c>
    </row>
    <row r="667" spans="1:5" x14ac:dyDescent="0.35">
      <c r="A667">
        <v>2021</v>
      </c>
      <c r="B667">
        <v>1</v>
      </c>
      <c r="C667">
        <v>28</v>
      </c>
      <c r="D667">
        <v>17</v>
      </c>
      <c r="E667">
        <v>24.89</v>
      </c>
    </row>
    <row r="668" spans="1:5" x14ac:dyDescent="0.35">
      <c r="A668">
        <v>2021</v>
      </c>
      <c r="B668">
        <v>1</v>
      </c>
      <c r="C668">
        <v>28</v>
      </c>
      <c r="D668">
        <v>18</v>
      </c>
      <c r="E668">
        <v>24.42</v>
      </c>
    </row>
    <row r="669" spans="1:5" x14ac:dyDescent="0.35">
      <c r="A669">
        <v>2021</v>
      </c>
      <c r="B669">
        <v>1</v>
      </c>
      <c r="C669">
        <v>28</v>
      </c>
      <c r="D669">
        <v>19</v>
      </c>
      <c r="E669">
        <v>23.9</v>
      </c>
    </row>
    <row r="670" spans="1:5" x14ac:dyDescent="0.35">
      <c r="A670">
        <v>2021</v>
      </c>
      <c r="B670">
        <v>1</v>
      </c>
      <c r="C670">
        <v>28</v>
      </c>
      <c r="D670">
        <v>20</v>
      </c>
      <c r="E670">
        <v>23.44</v>
      </c>
    </row>
    <row r="671" spans="1:5" x14ac:dyDescent="0.35">
      <c r="A671">
        <v>2021</v>
      </c>
      <c r="B671">
        <v>1</v>
      </c>
      <c r="C671">
        <v>28</v>
      </c>
      <c r="D671">
        <v>21</v>
      </c>
      <c r="E671">
        <v>23</v>
      </c>
    </row>
    <row r="672" spans="1:5" x14ac:dyDescent="0.35">
      <c r="A672">
        <v>2021</v>
      </c>
      <c r="B672">
        <v>1</v>
      </c>
      <c r="C672">
        <v>28</v>
      </c>
      <c r="D672">
        <v>22</v>
      </c>
      <c r="E672">
        <v>22.58</v>
      </c>
    </row>
    <row r="673" spans="1:5" x14ac:dyDescent="0.35">
      <c r="A673">
        <v>2021</v>
      </c>
      <c r="B673">
        <v>1</v>
      </c>
      <c r="C673">
        <v>28</v>
      </c>
      <c r="D673">
        <v>23</v>
      </c>
      <c r="E673">
        <v>22.13</v>
      </c>
    </row>
    <row r="674" spans="1:5" x14ac:dyDescent="0.35">
      <c r="A674">
        <v>2021</v>
      </c>
      <c r="B674">
        <v>1</v>
      </c>
      <c r="C674">
        <v>29</v>
      </c>
      <c r="D674">
        <v>0</v>
      </c>
      <c r="E674">
        <v>21.8</v>
      </c>
    </row>
    <row r="675" spans="1:5" x14ac:dyDescent="0.35">
      <c r="A675">
        <v>2021</v>
      </c>
      <c r="B675">
        <v>1</v>
      </c>
      <c r="C675">
        <v>29</v>
      </c>
      <c r="D675">
        <v>1</v>
      </c>
      <c r="E675">
        <v>21.68</v>
      </c>
    </row>
    <row r="676" spans="1:5" x14ac:dyDescent="0.35">
      <c r="A676">
        <v>2021</v>
      </c>
      <c r="B676">
        <v>1</v>
      </c>
      <c r="C676">
        <v>29</v>
      </c>
      <c r="D676">
        <v>2</v>
      </c>
      <c r="E676">
        <v>21.62</v>
      </c>
    </row>
    <row r="677" spans="1:5" x14ac:dyDescent="0.35">
      <c r="A677">
        <v>2021</v>
      </c>
      <c r="B677">
        <v>1</v>
      </c>
      <c r="C677">
        <v>29</v>
      </c>
      <c r="D677">
        <v>3</v>
      </c>
      <c r="E677">
        <v>22.25</v>
      </c>
    </row>
    <row r="678" spans="1:5" x14ac:dyDescent="0.35">
      <c r="A678">
        <v>2021</v>
      </c>
      <c r="B678">
        <v>1</v>
      </c>
      <c r="C678">
        <v>29</v>
      </c>
      <c r="D678">
        <v>4</v>
      </c>
      <c r="E678">
        <v>23.61</v>
      </c>
    </row>
    <row r="679" spans="1:5" x14ac:dyDescent="0.35">
      <c r="A679">
        <v>2021</v>
      </c>
      <c r="B679">
        <v>1</v>
      </c>
      <c r="C679">
        <v>29</v>
      </c>
      <c r="D679">
        <v>5</v>
      </c>
      <c r="E679">
        <v>25.08</v>
      </c>
    </row>
    <row r="680" spans="1:5" x14ac:dyDescent="0.35">
      <c r="A680">
        <v>2021</v>
      </c>
      <c r="B680">
        <v>1</v>
      </c>
      <c r="C680">
        <v>29</v>
      </c>
      <c r="D680">
        <v>6</v>
      </c>
      <c r="E680">
        <v>26.48</v>
      </c>
    </row>
    <row r="681" spans="1:5" x14ac:dyDescent="0.35">
      <c r="A681">
        <v>2021</v>
      </c>
      <c r="B681">
        <v>1</v>
      </c>
      <c r="C681">
        <v>29</v>
      </c>
      <c r="D681">
        <v>7</v>
      </c>
      <c r="E681">
        <v>27.55</v>
      </c>
    </row>
    <row r="682" spans="1:5" x14ac:dyDescent="0.35">
      <c r="A682">
        <v>2021</v>
      </c>
      <c r="B682">
        <v>1</v>
      </c>
      <c r="C682">
        <v>29</v>
      </c>
      <c r="D682">
        <v>8</v>
      </c>
      <c r="E682">
        <v>28.55</v>
      </c>
    </row>
    <row r="683" spans="1:5" x14ac:dyDescent="0.35">
      <c r="A683">
        <v>2021</v>
      </c>
      <c r="B683">
        <v>1</v>
      </c>
      <c r="C683">
        <v>29</v>
      </c>
      <c r="D683">
        <v>9</v>
      </c>
      <c r="E683">
        <v>28.86</v>
      </c>
    </row>
    <row r="684" spans="1:5" x14ac:dyDescent="0.35">
      <c r="A684">
        <v>2021</v>
      </c>
      <c r="B684">
        <v>1</v>
      </c>
      <c r="C684">
        <v>29</v>
      </c>
      <c r="D684">
        <v>10</v>
      </c>
      <c r="E684">
        <v>28.84</v>
      </c>
    </row>
    <row r="685" spans="1:5" x14ac:dyDescent="0.35">
      <c r="A685">
        <v>2021</v>
      </c>
      <c r="B685">
        <v>1</v>
      </c>
      <c r="C685">
        <v>29</v>
      </c>
      <c r="D685">
        <v>11</v>
      </c>
      <c r="E685">
        <v>28.42</v>
      </c>
    </row>
    <row r="686" spans="1:5" x14ac:dyDescent="0.35">
      <c r="A686">
        <v>2021</v>
      </c>
      <c r="B686">
        <v>1</v>
      </c>
      <c r="C686">
        <v>29</v>
      </c>
      <c r="D686">
        <v>12</v>
      </c>
      <c r="E686">
        <v>27.65</v>
      </c>
    </row>
    <row r="687" spans="1:5" x14ac:dyDescent="0.35">
      <c r="A687">
        <v>2021</v>
      </c>
      <c r="B687">
        <v>1</v>
      </c>
      <c r="C687">
        <v>29</v>
      </c>
      <c r="D687">
        <v>13</v>
      </c>
      <c r="E687">
        <v>26.98</v>
      </c>
    </row>
    <row r="688" spans="1:5" x14ac:dyDescent="0.35">
      <c r="A688">
        <v>2021</v>
      </c>
      <c r="B688">
        <v>1</v>
      </c>
      <c r="C688">
        <v>29</v>
      </c>
      <c r="D688">
        <v>14</v>
      </c>
      <c r="E688">
        <v>26.32</v>
      </c>
    </row>
    <row r="689" spans="1:5" x14ac:dyDescent="0.35">
      <c r="A689">
        <v>2021</v>
      </c>
      <c r="B689">
        <v>1</v>
      </c>
      <c r="C689">
        <v>29</v>
      </c>
      <c r="D689">
        <v>15</v>
      </c>
      <c r="E689">
        <v>25.07</v>
      </c>
    </row>
    <row r="690" spans="1:5" x14ac:dyDescent="0.35">
      <c r="A690">
        <v>2021</v>
      </c>
      <c r="B690">
        <v>1</v>
      </c>
      <c r="C690">
        <v>29</v>
      </c>
      <c r="D690">
        <v>16</v>
      </c>
      <c r="E690">
        <v>24.17</v>
      </c>
    </row>
    <row r="691" spans="1:5" x14ac:dyDescent="0.35">
      <c r="A691">
        <v>2021</v>
      </c>
      <c r="B691">
        <v>1</v>
      </c>
      <c r="C691">
        <v>29</v>
      </c>
      <c r="D691">
        <v>17</v>
      </c>
      <c r="E691">
        <v>23.78</v>
      </c>
    </row>
    <row r="692" spans="1:5" x14ac:dyDescent="0.35">
      <c r="A692">
        <v>2021</v>
      </c>
      <c r="B692">
        <v>1</v>
      </c>
      <c r="C692">
        <v>29</v>
      </c>
      <c r="D692">
        <v>18</v>
      </c>
      <c r="E692">
        <v>23.53</v>
      </c>
    </row>
    <row r="693" spans="1:5" x14ac:dyDescent="0.35">
      <c r="A693">
        <v>2021</v>
      </c>
      <c r="B693">
        <v>1</v>
      </c>
      <c r="C693">
        <v>29</v>
      </c>
      <c r="D693">
        <v>19</v>
      </c>
      <c r="E693">
        <v>23.22</v>
      </c>
    </row>
    <row r="694" spans="1:5" x14ac:dyDescent="0.35">
      <c r="A694">
        <v>2021</v>
      </c>
      <c r="B694">
        <v>1</v>
      </c>
      <c r="C694">
        <v>29</v>
      </c>
      <c r="D694">
        <v>20</v>
      </c>
      <c r="E694">
        <v>22.9</v>
      </c>
    </row>
    <row r="695" spans="1:5" x14ac:dyDescent="0.35">
      <c r="A695">
        <v>2021</v>
      </c>
      <c r="B695">
        <v>1</v>
      </c>
      <c r="C695">
        <v>29</v>
      </c>
      <c r="D695">
        <v>21</v>
      </c>
      <c r="E695">
        <v>22.84</v>
      </c>
    </row>
    <row r="696" spans="1:5" x14ac:dyDescent="0.35">
      <c r="A696">
        <v>2021</v>
      </c>
      <c r="B696">
        <v>1</v>
      </c>
      <c r="C696">
        <v>29</v>
      </c>
      <c r="D696">
        <v>22</v>
      </c>
      <c r="E696">
        <v>22.69</v>
      </c>
    </row>
    <row r="697" spans="1:5" x14ac:dyDescent="0.35">
      <c r="A697">
        <v>2021</v>
      </c>
      <c r="B697">
        <v>1</v>
      </c>
      <c r="C697">
        <v>29</v>
      </c>
      <c r="D697">
        <v>23</v>
      </c>
      <c r="E697">
        <v>22.49</v>
      </c>
    </row>
    <row r="698" spans="1:5" x14ac:dyDescent="0.35">
      <c r="A698">
        <v>2021</v>
      </c>
      <c r="B698">
        <v>1</v>
      </c>
      <c r="C698">
        <v>30</v>
      </c>
      <c r="D698">
        <v>0</v>
      </c>
      <c r="E698">
        <v>22.37</v>
      </c>
    </row>
    <row r="699" spans="1:5" x14ac:dyDescent="0.35">
      <c r="A699">
        <v>2021</v>
      </c>
      <c r="B699">
        <v>1</v>
      </c>
      <c r="C699">
        <v>30</v>
      </c>
      <c r="D699">
        <v>1</v>
      </c>
      <c r="E699">
        <v>22.3</v>
      </c>
    </row>
    <row r="700" spans="1:5" x14ac:dyDescent="0.35">
      <c r="A700">
        <v>2021</v>
      </c>
      <c r="B700">
        <v>1</v>
      </c>
      <c r="C700">
        <v>30</v>
      </c>
      <c r="D700">
        <v>2</v>
      </c>
      <c r="E700">
        <v>22.2</v>
      </c>
    </row>
    <row r="701" spans="1:5" x14ac:dyDescent="0.35">
      <c r="A701">
        <v>2021</v>
      </c>
      <c r="B701">
        <v>1</v>
      </c>
      <c r="C701">
        <v>30</v>
      </c>
      <c r="D701">
        <v>3</v>
      </c>
      <c r="E701">
        <v>22.27</v>
      </c>
    </row>
    <row r="702" spans="1:5" x14ac:dyDescent="0.35">
      <c r="A702">
        <v>2021</v>
      </c>
      <c r="B702">
        <v>1</v>
      </c>
      <c r="C702">
        <v>30</v>
      </c>
      <c r="D702">
        <v>4</v>
      </c>
      <c r="E702">
        <v>22.9</v>
      </c>
    </row>
    <row r="703" spans="1:5" x14ac:dyDescent="0.35">
      <c r="A703">
        <v>2021</v>
      </c>
      <c r="B703">
        <v>1</v>
      </c>
      <c r="C703">
        <v>30</v>
      </c>
      <c r="D703">
        <v>5</v>
      </c>
      <c r="E703">
        <v>23.65</v>
      </c>
    </row>
    <row r="704" spans="1:5" x14ac:dyDescent="0.35">
      <c r="A704">
        <v>2021</v>
      </c>
      <c r="B704">
        <v>1</v>
      </c>
      <c r="C704">
        <v>30</v>
      </c>
      <c r="D704">
        <v>6</v>
      </c>
      <c r="E704">
        <v>24.42</v>
      </c>
    </row>
    <row r="705" spans="1:5" x14ac:dyDescent="0.35">
      <c r="A705">
        <v>2021</v>
      </c>
      <c r="B705">
        <v>1</v>
      </c>
      <c r="C705">
        <v>30</v>
      </c>
      <c r="D705">
        <v>7</v>
      </c>
      <c r="E705">
        <v>25.23</v>
      </c>
    </row>
    <row r="706" spans="1:5" x14ac:dyDescent="0.35">
      <c r="A706">
        <v>2021</v>
      </c>
      <c r="B706">
        <v>1</v>
      </c>
      <c r="C706">
        <v>30</v>
      </c>
      <c r="D706">
        <v>8</v>
      </c>
      <c r="E706">
        <v>25.9</v>
      </c>
    </row>
    <row r="707" spans="1:5" x14ac:dyDescent="0.35">
      <c r="A707">
        <v>2021</v>
      </c>
      <c r="B707">
        <v>1</v>
      </c>
      <c r="C707">
        <v>30</v>
      </c>
      <c r="D707">
        <v>9</v>
      </c>
      <c r="E707">
        <v>26.35</v>
      </c>
    </row>
    <row r="708" spans="1:5" x14ac:dyDescent="0.35">
      <c r="A708">
        <v>2021</v>
      </c>
      <c r="B708">
        <v>1</v>
      </c>
      <c r="C708">
        <v>30</v>
      </c>
      <c r="D708">
        <v>10</v>
      </c>
      <c r="E708">
        <v>26.56</v>
      </c>
    </row>
    <row r="709" spans="1:5" x14ac:dyDescent="0.35">
      <c r="A709">
        <v>2021</v>
      </c>
      <c r="B709">
        <v>1</v>
      </c>
      <c r="C709">
        <v>30</v>
      </c>
      <c r="D709">
        <v>11</v>
      </c>
      <c r="E709">
        <v>26.66</v>
      </c>
    </row>
    <row r="710" spans="1:5" x14ac:dyDescent="0.35">
      <c r="A710">
        <v>2021</v>
      </c>
      <c r="B710">
        <v>1</v>
      </c>
      <c r="C710">
        <v>30</v>
      </c>
      <c r="D710">
        <v>12</v>
      </c>
      <c r="E710">
        <v>26.58</v>
      </c>
    </row>
    <row r="711" spans="1:5" x14ac:dyDescent="0.35">
      <c r="A711">
        <v>2021</v>
      </c>
      <c r="B711">
        <v>1</v>
      </c>
      <c r="C711">
        <v>30</v>
      </c>
      <c r="D711">
        <v>13</v>
      </c>
      <c r="E711">
        <v>26.12</v>
      </c>
    </row>
    <row r="712" spans="1:5" x14ac:dyDescent="0.35">
      <c r="A712">
        <v>2021</v>
      </c>
      <c r="B712">
        <v>1</v>
      </c>
      <c r="C712">
        <v>30</v>
      </c>
      <c r="D712">
        <v>14</v>
      </c>
      <c r="E712">
        <v>25.34</v>
      </c>
    </row>
    <row r="713" spans="1:5" x14ac:dyDescent="0.35">
      <c r="A713">
        <v>2021</v>
      </c>
      <c r="B713">
        <v>1</v>
      </c>
      <c r="C713">
        <v>30</v>
      </c>
      <c r="D713">
        <v>15</v>
      </c>
      <c r="E713">
        <v>24.01</v>
      </c>
    </row>
    <row r="714" spans="1:5" x14ac:dyDescent="0.35">
      <c r="A714">
        <v>2021</v>
      </c>
      <c r="B714">
        <v>1</v>
      </c>
      <c r="C714">
        <v>30</v>
      </c>
      <c r="D714">
        <v>16</v>
      </c>
      <c r="E714">
        <v>23.2</v>
      </c>
    </row>
    <row r="715" spans="1:5" x14ac:dyDescent="0.35">
      <c r="A715">
        <v>2021</v>
      </c>
      <c r="B715">
        <v>1</v>
      </c>
      <c r="C715">
        <v>30</v>
      </c>
      <c r="D715">
        <v>17</v>
      </c>
      <c r="E715">
        <v>22.9</v>
      </c>
    </row>
    <row r="716" spans="1:5" x14ac:dyDescent="0.35">
      <c r="A716">
        <v>2021</v>
      </c>
      <c r="B716">
        <v>1</v>
      </c>
      <c r="C716">
        <v>30</v>
      </c>
      <c r="D716">
        <v>18</v>
      </c>
      <c r="E716">
        <v>22.67</v>
      </c>
    </row>
    <row r="717" spans="1:5" x14ac:dyDescent="0.35">
      <c r="A717">
        <v>2021</v>
      </c>
      <c r="B717">
        <v>1</v>
      </c>
      <c r="C717">
        <v>30</v>
      </c>
      <c r="D717">
        <v>19</v>
      </c>
      <c r="E717">
        <v>22.49</v>
      </c>
    </row>
    <row r="718" spans="1:5" x14ac:dyDescent="0.35">
      <c r="A718">
        <v>2021</v>
      </c>
      <c r="B718">
        <v>1</v>
      </c>
      <c r="C718">
        <v>30</v>
      </c>
      <c r="D718">
        <v>20</v>
      </c>
      <c r="E718">
        <v>22.31</v>
      </c>
    </row>
    <row r="719" spans="1:5" x14ac:dyDescent="0.35">
      <c r="A719">
        <v>2021</v>
      </c>
      <c r="B719">
        <v>1</v>
      </c>
      <c r="C719">
        <v>30</v>
      </c>
      <c r="D719">
        <v>21</v>
      </c>
      <c r="E719">
        <v>22.1</v>
      </c>
    </row>
    <row r="720" spans="1:5" x14ac:dyDescent="0.35">
      <c r="A720">
        <v>2021</v>
      </c>
      <c r="B720">
        <v>1</v>
      </c>
      <c r="C720">
        <v>30</v>
      </c>
      <c r="D720">
        <v>22</v>
      </c>
      <c r="E720">
        <v>21.9</v>
      </c>
    </row>
    <row r="721" spans="1:5" x14ac:dyDescent="0.35">
      <c r="A721">
        <v>2021</v>
      </c>
      <c r="B721">
        <v>1</v>
      </c>
      <c r="C721">
        <v>30</v>
      </c>
      <c r="D721">
        <v>23</v>
      </c>
      <c r="E721">
        <v>21.73</v>
      </c>
    </row>
    <row r="722" spans="1:5" x14ac:dyDescent="0.35">
      <c r="A722">
        <v>2021</v>
      </c>
      <c r="B722">
        <v>1</v>
      </c>
      <c r="C722">
        <v>31</v>
      </c>
      <c r="D722">
        <v>0</v>
      </c>
      <c r="E722">
        <v>21.52</v>
      </c>
    </row>
    <row r="723" spans="1:5" x14ac:dyDescent="0.35">
      <c r="A723">
        <v>2021</v>
      </c>
      <c r="B723">
        <v>1</v>
      </c>
      <c r="C723">
        <v>31</v>
      </c>
      <c r="D723">
        <v>1</v>
      </c>
      <c r="E723">
        <v>21.33</v>
      </c>
    </row>
    <row r="724" spans="1:5" x14ac:dyDescent="0.35">
      <c r="A724">
        <v>2021</v>
      </c>
      <c r="B724">
        <v>1</v>
      </c>
      <c r="C724">
        <v>31</v>
      </c>
      <c r="D724">
        <v>2</v>
      </c>
      <c r="E724">
        <v>21.16</v>
      </c>
    </row>
    <row r="725" spans="1:5" x14ac:dyDescent="0.35">
      <c r="A725">
        <v>2021</v>
      </c>
      <c r="B725">
        <v>1</v>
      </c>
      <c r="C725">
        <v>31</v>
      </c>
      <c r="D725">
        <v>3</v>
      </c>
      <c r="E725">
        <v>21.63</v>
      </c>
    </row>
    <row r="726" spans="1:5" x14ac:dyDescent="0.35">
      <c r="A726">
        <v>2021</v>
      </c>
      <c r="B726">
        <v>1</v>
      </c>
      <c r="C726">
        <v>31</v>
      </c>
      <c r="D726">
        <v>4</v>
      </c>
      <c r="E726">
        <v>22.9</v>
      </c>
    </row>
    <row r="727" spans="1:5" x14ac:dyDescent="0.35">
      <c r="A727">
        <v>2021</v>
      </c>
      <c r="B727">
        <v>1</v>
      </c>
      <c r="C727">
        <v>31</v>
      </c>
      <c r="D727">
        <v>5</v>
      </c>
      <c r="E727">
        <v>24.29</v>
      </c>
    </row>
    <row r="728" spans="1:5" x14ac:dyDescent="0.35">
      <c r="A728">
        <v>2021</v>
      </c>
      <c r="B728">
        <v>1</v>
      </c>
      <c r="C728">
        <v>31</v>
      </c>
      <c r="D728">
        <v>6</v>
      </c>
      <c r="E728">
        <v>25.47</v>
      </c>
    </row>
    <row r="729" spans="1:5" x14ac:dyDescent="0.35">
      <c r="A729">
        <v>2021</v>
      </c>
      <c r="B729">
        <v>1</v>
      </c>
      <c r="C729">
        <v>31</v>
      </c>
      <c r="D729">
        <v>7</v>
      </c>
      <c r="E729">
        <v>26.38</v>
      </c>
    </row>
    <row r="730" spans="1:5" x14ac:dyDescent="0.35">
      <c r="A730">
        <v>2021</v>
      </c>
      <c r="B730">
        <v>1</v>
      </c>
      <c r="C730">
        <v>31</v>
      </c>
      <c r="D730">
        <v>8</v>
      </c>
      <c r="E730">
        <v>26.92</v>
      </c>
    </row>
    <row r="731" spans="1:5" x14ac:dyDescent="0.35">
      <c r="A731">
        <v>2021</v>
      </c>
      <c r="B731">
        <v>1</v>
      </c>
      <c r="C731">
        <v>31</v>
      </c>
      <c r="D731">
        <v>9</v>
      </c>
      <c r="E731">
        <v>27.36</v>
      </c>
    </row>
    <row r="732" spans="1:5" x14ac:dyDescent="0.35">
      <c r="A732">
        <v>2021</v>
      </c>
      <c r="B732">
        <v>1</v>
      </c>
      <c r="C732">
        <v>31</v>
      </c>
      <c r="D732">
        <v>10</v>
      </c>
      <c r="E732">
        <v>27.57</v>
      </c>
    </row>
    <row r="733" spans="1:5" x14ac:dyDescent="0.35">
      <c r="A733">
        <v>2021</v>
      </c>
      <c r="B733">
        <v>1</v>
      </c>
      <c r="C733">
        <v>31</v>
      </c>
      <c r="D733">
        <v>11</v>
      </c>
      <c r="E733">
        <v>27.59</v>
      </c>
    </row>
    <row r="734" spans="1:5" x14ac:dyDescent="0.35">
      <c r="A734">
        <v>2021</v>
      </c>
      <c r="B734">
        <v>1</v>
      </c>
      <c r="C734">
        <v>31</v>
      </c>
      <c r="D734">
        <v>12</v>
      </c>
      <c r="E734">
        <v>27.33</v>
      </c>
    </row>
    <row r="735" spans="1:5" x14ac:dyDescent="0.35">
      <c r="A735">
        <v>2021</v>
      </c>
      <c r="B735">
        <v>1</v>
      </c>
      <c r="C735">
        <v>31</v>
      </c>
      <c r="D735">
        <v>13</v>
      </c>
      <c r="E735">
        <v>26.68</v>
      </c>
    </row>
    <row r="736" spans="1:5" x14ac:dyDescent="0.35">
      <c r="A736">
        <v>2021</v>
      </c>
      <c r="B736">
        <v>1</v>
      </c>
      <c r="C736">
        <v>31</v>
      </c>
      <c r="D736">
        <v>14</v>
      </c>
      <c r="E736">
        <v>25.81</v>
      </c>
    </row>
    <row r="737" spans="1:5" x14ac:dyDescent="0.35">
      <c r="A737">
        <v>2021</v>
      </c>
      <c r="B737">
        <v>1</v>
      </c>
      <c r="C737">
        <v>31</v>
      </c>
      <c r="D737">
        <v>15</v>
      </c>
      <c r="E737">
        <v>24.43</v>
      </c>
    </row>
    <row r="738" spans="1:5" x14ac:dyDescent="0.35">
      <c r="A738">
        <v>2021</v>
      </c>
      <c r="B738">
        <v>1</v>
      </c>
      <c r="C738">
        <v>31</v>
      </c>
      <c r="D738">
        <v>16</v>
      </c>
      <c r="E738">
        <v>23.47</v>
      </c>
    </row>
    <row r="739" spans="1:5" x14ac:dyDescent="0.35">
      <c r="A739">
        <v>2021</v>
      </c>
      <c r="B739">
        <v>1</v>
      </c>
      <c r="C739">
        <v>31</v>
      </c>
      <c r="D739">
        <v>17</v>
      </c>
      <c r="E739">
        <v>23.08</v>
      </c>
    </row>
    <row r="740" spans="1:5" x14ac:dyDescent="0.35">
      <c r="A740">
        <v>2021</v>
      </c>
      <c r="B740">
        <v>1</v>
      </c>
      <c r="C740">
        <v>31</v>
      </c>
      <c r="D740">
        <v>18</v>
      </c>
      <c r="E740">
        <v>22.78</v>
      </c>
    </row>
    <row r="741" spans="1:5" x14ac:dyDescent="0.35">
      <c r="A741">
        <v>2021</v>
      </c>
      <c r="B741">
        <v>1</v>
      </c>
      <c r="C741">
        <v>31</v>
      </c>
      <c r="D741">
        <v>19</v>
      </c>
      <c r="E741">
        <v>22.56</v>
      </c>
    </row>
    <row r="742" spans="1:5" x14ac:dyDescent="0.35">
      <c r="A742">
        <v>2021</v>
      </c>
      <c r="B742">
        <v>1</v>
      </c>
      <c r="C742">
        <v>31</v>
      </c>
      <c r="D742">
        <v>20</v>
      </c>
      <c r="E742">
        <v>22.37</v>
      </c>
    </row>
    <row r="743" spans="1:5" x14ac:dyDescent="0.35">
      <c r="A743">
        <v>2021</v>
      </c>
      <c r="B743">
        <v>1</v>
      </c>
      <c r="C743">
        <v>31</v>
      </c>
      <c r="D743">
        <v>21</v>
      </c>
      <c r="E743">
        <v>22.21</v>
      </c>
    </row>
    <row r="744" spans="1:5" x14ac:dyDescent="0.35">
      <c r="A744">
        <v>2021</v>
      </c>
      <c r="B744">
        <v>1</v>
      </c>
      <c r="C744">
        <v>31</v>
      </c>
      <c r="D744">
        <v>22</v>
      </c>
      <c r="E744">
        <v>21.97</v>
      </c>
    </row>
    <row r="745" spans="1:5" x14ac:dyDescent="0.35">
      <c r="A745">
        <v>2021</v>
      </c>
      <c r="B745">
        <v>1</v>
      </c>
      <c r="C745">
        <v>31</v>
      </c>
      <c r="D745">
        <v>23</v>
      </c>
      <c r="E745">
        <v>21.65</v>
      </c>
    </row>
    <row r="746" spans="1:5" x14ac:dyDescent="0.35">
      <c r="A746">
        <v>2021</v>
      </c>
      <c r="B746">
        <v>2</v>
      </c>
      <c r="C746">
        <v>1</v>
      </c>
      <c r="D746">
        <v>0</v>
      </c>
      <c r="E746">
        <v>21.3</v>
      </c>
    </row>
    <row r="747" spans="1:5" x14ac:dyDescent="0.35">
      <c r="A747">
        <v>2021</v>
      </c>
      <c r="B747">
        <v>2</v>
      </c>
      <c r="C747">
        <v>1</v>
      </c>
      <c r="D747">
        <v>1</v>
      </c>
      <c r="E747">
        <v>21.01</v>
      </c>
    </row>
    <row r="748" spans="1:5" x14ac:dyDescent="0.35">
      <c r="A748">
        <v>2021</v>
      </c>
      <c r="B748">
        <v>2</v>
      </c>
      <c r="C748">
        <v>1</v>
      </c>
      <c r="D748">
        <v>2</v>
      </c>
      <c r="E748">
        <v>20.86</v>
      </c>
    </row>
    <row r="749" spans="1:5" x14ac:dyDescent="0.35">
      <c r="A749">
        <v>2021</v>
      </c>
      <c r="B749">
        <v>2</v>
      </c>
      <c r="C749">
        <v>1</v>
      </c>
      <c r="D749">
        <v>3</v>
      </c>
      <c r="E749">
        <v>21.26</v>
      </c>
    </row>
    <row r="750" spans="1:5" x14ac:dyDescent="0.35">
      <c r="A750">
        <v>2021</v>
      </c>
      <c r="B750">
        <v>2</v>
      </c>
      <c r="C750">
        <v>1</v>
      </c>
      <c r="D750">
        <v>4</v>
      </c>
      <c r="E750">
        <v>22.79</v>
      </c>
    </row>
    <row r="751" spans="1:5" x14ac:dyDescent="0.35">
      <c r="A751">
        <v>2021</v>
      </c>
      <c r="B751">
        <v>2</v>
      </c>
      <c r="C751">
        <v>1</v>
      </c>
      <c r="D751">
        <v>5</v>
      </c>
      <c r="E751">
        <v>24.56</v>
      </c>
    </row>
    <row r="752" spans="1:5" x14ac:dyDescent="0.35">
      <c r="A752">
        <v>2021</v>
      </c>
      <c r="B752">
        <v>2</v>
      </c>
      <c r="C752">
        <v>1</v>
      </c>
      <c r="D752">
        <v>6</v>
      </c>
      <c r="E752">
        <v>26.2</v>
      </c>
    </row>
    <row r="753" spans="1:5" x14ac:dyDescent="0.35">
      <c r="A753">
        <v>2021</v>
      </c>
      <c r="B753">
        <v>2</v>
      </c>
      <c r="C753">
        <v>1</v>
      </c>
      <c r="D753">
        <v>7</v>
      </c>
      <c r="E753">
        <v>27.54</v>
      </c>
    </row>
    <row r="754" spans="1:5" x14ac:dyDescent="0.35">
      <c r="A754">
        <v>2021</v>
      </c>
      <c r="B754">
        <v>2</v>
      </c>
      <c r="C754">
        <v>1</v>
      </c>
      <c r="D754">
        <v>8</v>
      </c>
      <c r="E754">
        <v>28.44</v>
      </c>
    </row>
    <row r="755" spans="1:5" x14ac:dyDescent="0.35">
      <c r="A755">
        <v>2021</v>
      </c>
      <c r="B755">
        <v>2</v>
      </c>
      <c r="C755">
        <v>1</v>
      </c>
      <c r="D755">
        <v>9</v>
      </c>
      <c r="E755">
        <v>28.84</v>
      </c>
    </row>
    <row r="756" spans="1:5" x14ac:dyDescent="0.35">
      <c r="A756">
        <v>2021</v>
      </c>
      <c r="B756">
        <v>2</v>
      </c>
      <c r="C756">
        <v>1</v>
      </c>
      <c r="D756">
        <v>10</v>
      </c>
      <c r="E756">
        <v>29.18</v>
      </c>
    </row>
    <row r="757" spans="1:5" x14ac:dyDescent="0.35">
      <c r="A757">
        <v>2021</v>
      </c>
      <c r="B757">
        <v>2</v>
      </c>
      <c r="C757">
        <v>1</v>
      </c>
      <c r="D757">
        <v>11</v>
      </c>
      <c r="E757">
        <v>29.23</v>
      </c>
    </row>
    <row r="758" spans="1:5" x14ac:dyDescent="0.35">
      <c r="A758">
        <v>2021</v>
      </c>
      <c r="B758">
        <v>2</v>
      </c>
      <c r="C758">
        <v>1</v>
      </c>
      <c r="D758">
        <v>12</v>
      </c>
      <c r="E758">
        <v>29.11</v>
      </c>
    </row>
    <row r="759" spans="1:5" x14ac:dyDescent="0.35">
      <c r="A759">
        <v>2021</v>
      </c>
      <c r="B759">
        <v>2</v>
      </c>
      <c r="C759">
        <v>1</v>
      </c>
      <c r="D759">
        <v>13</v>
      </c>
      <c r="E759">
        <v>28.64</v>
      </c>
    </row>
    <row r="760" spans="1:5" x14ac:dyDescent="0.35">
      <c r="A760">
        <v>2021</v>
      </c>
      <c r="B760">
        <v>2</v>
      </c>
      <c r="C760">
        <v>1</v>
      </c>
      <c r="D760">
        <v>14</v>
      </c>
      <c r="E760">
        <v>27.78</v>
      </c>
    </row>
    <row r="761" spans="1:5" x14ac:dyDescent="0.35">
      <c r="A761">
        <v>2021</v>
      </c>
      <c r="B761">
        <v>2</v>
      </c>
      <c r="C761">
        <v>1</v>
      </c>
      <c r="D761">
        <v>15</v>
      </c>
      <c r="E761">
        <v>25.88</v>
      </c>
    </row>
    <row r="762" spans="1:5" x14ac:dyDescent="0.35">
      <c r="A762">
        <v>2021</v>
      </c>
      <c r="B762">
        <v>2</v>
      </c>
      <c r="C762">
        <v>1</v>
      </c>
      <c r="D762">
        <v>16</v>
      </c>
      <c r="E762">
        <v>24.46</v>
      </c>
    </row>
    <row r="763" spans="1:5" x14ac:dyDescent="0.35">
      <c r="A763">
        <v>2021</v>
      </c>
      <c r="B763">
        <v>2</v>
      </c>
      <c r="C763">
        <v>1</v>
      </c>
      <c r="D763">
        <v>17</v>
      </c>
      <c r="E763">
        <v>23.97</v>
      </c>
    </row>
    <row r="764" spans="1:5" x14ac:dyDescent="0.35">
      <c r="A764">
        <v>2021</v>
      </c>
      <c r="B764">
        <v>2</v>
      </c>
      <c r="C764">
        <v>1</v>
      </c>
      <c r="D764">
        <v>18</v>
      </c>
      <c r="E764">
        <v>23.42</v>
      </c>
    </row>
    <row r="765" spans="1:5" x14ac:dyDescent="0.35">
      <c r="A765">
        <v>2021</v>
      </c>
      <c r="B765">
        <v>2</v>
      </c>
      <c r="C765">
        <v>1</v>
      </c>
      <c r="D765">
        <v>19</v>
      </c>
      <c r="E765">
        <v>22.96</v>
      </c>
    </row>
    <row r="766" spans="1:5" x14ac:dyDescent="0.35">
      <c r="A766">
        <v>2021</v>
      </c>
      <c r="B766">
        <v>2</v>
      </c>
      <c r="C766">
        <v>1</v>
      </c>
      <c r="D766">
        <v>20</v>
      </c>
      <c r="E766">
        <v>22.58</v>
      </c>
    </row>
    <row r="767" spans="1:5" x14ac:dyDescent="0.35">
      <c r="A767">
        <v>2021</v>
      </c>
      <c r="B767">
        <v>2</v>
      </c>
      <c r="C767">
        <v>1</v>
      </c>
      <c r="D767">
        <v>21</v>
      </c>
      <c r="E767">
        <v>22.24</v>
      </c>
    </row>
    <row r="768" spans="1:5" x14ac:dyDescent="0.35">
      <c r="A768">
        <v>2021</v>
      </c>
      <c r="B768">
        <v>2</v>
      </c>
      <c r="C768">
        <v>1</v>
      </c>
      <c r="D768">
        <v>22</v>
      </c>
      <c r="E768">
        <v>21.87</v>
      </c>
    </row>
    <row r="769" spans="1:5" x14ac:dyDescent="0.35">
      <c r="A769">
        <v>2021</v>
      </c>
      <c r="B769">
        <v>2</v>
      </c>
      <c r="C769">
        <v>1</v>
      </c>
      <c r="D769">
        <v>23</v>
      </c>
      <c r="E769">
        <v>21.64</v>
      </c>
    </row>
    <row r="770" spans="1:5" x14ac:dyDescent="0.35">
      <c r="A770">
        <v>2021</v>
      </c>
      <c r="B770">
        <v>2</v>
      </c>
      <c r="C770">
        <v>2</v>
      </c>
      <c r="D770">
        <v>0</v>
      </c>
      <c r="E770">
        <v>21.41</v>
      </c>
    </row>
    <row r="771" spans="1:5" x14ac:dyDescent="0.35">
      <c r="A771">
        <v>2021</v>
      </c>
      <c r="B771">
        <v>2</v>
      </c>
      <c r="C771">
        <v>2</v>
      </c>
      <c r="D771">
        <v>1</v>
      </c>
      <c r="E771">
        <v>21.11</v>
      </c>
    </row>
    <row r="772" spans="1:5" x14ac:dyDescent="0.35">
      <c r="A772">
        <v>2021</v>
      </c>
      <c r="B772">
        <v>2</v>
      </c>
      <c r="C772">
        <v>2</v>
      </c>
      <c r="D772">
        <v>2</v>
      </c>
      <c r="E772">
        <v>20.8</v>
      </c>
    </row>
    <row r="773" spans="1:5" x14ac:dyDescent="0.35">
      <c r="A773">
        <v>2021</v>
      </c>
      <c r="B773">
        <v>2</v>
      </c>
      <c r="C773">
        <v>2</v>
      </c>
      <c r="D773">
        <v>3</v>
      </c>
      <c r="E773">
        <v>21.48</v>
      </c>
    </row>
    <row r="774" spans="1:5" x14ac:dyDescent="0.35">
      <c r="A774">
        <v>2021</v>
      </c>
      <c r="B774">
        <v>2</v>
      </c>
      <c r="C774">
        <v>2</v>
      </c>
      <c r="D774">
        <v>4</v>
      </c>
      <c r="E774">
        <v>23.27</v>
      </c>
    </row>
    <row r="775" spans="1:5" x14ac:dyDescent="0.35">
      <c r="A775">
        <v>2021</v>
      </c>
      <c r="B775">
        <v>2</v>
      </c>
      <c r="C775">
        <v>2</v>
      </c>
      <c r="D775">
        <v>5</v>
      </c>
      <c r="E775">
        <v>25.01</v>
      </c>
    </row>
    <row r="776" spans="1:5" x14ac:dyDescent="0.35">
      <c r="A776">
        <v>2021</v>
      </c>
      <c r="B776">
        <v>2</v>
      </c>
      <c r="C776">
        <v>2</v>
      </c>
      <c r="D776">
        <v>6</v>
      </c>
      <c r="E776">
        <v>26.6</v>
      </c>
    </row>
    <row r="777" spans="1:5" x14ac:dyDescent="0.35">
      <c r="A777">
        <v>2021</v>
      </c>
      <c r="B777">
        <v>2</v>
      </c>
      <c r="C777">
        <v>2</v>
      </c>
      <c r="D777">
        <v>7</v>
      </c>
      <c r="E777">
        <v>27.83</v>
      </c>
    </row>
    <row r="778" spans="1:5" x14ac:dyDescent="0.35">
      <c r="A778">
        <v>2021</v>
      </c>
      <c r="B778">
        <v>2</v>
      </c>
      <c r="C778">
        <v>2</v>
      </c>
      <c r="D778">
        <v>8</v>
      </c>
      <c r="E778">
        <v>28.82</v>
      </c>
    </row>
    <row r="779" spans="1:5" x14ac:dyDescent="0.35">
      <c r="A779">
        <v>2021</v>
      </c>
      <c r="B779">
        <v>2</v>
      </c>
      <c r="C779">
        <v>2</v>
      </c>
      <c r="D779">
        <v>9</v>
      </c>
      <c r="E779">
        <v>29.46</v>
      </c>
    </row>
    <row r="780" spans="1:5" x14ac:dyDescent="0.35">
      <c r="A780">
        <v>2021</v>
      </c>
      <c r="B780">
        <v>2</v>
      </c>
      <c r="C780">
        <v>2</v>
      </c>
      <c r="D780">
        <v>10</v>
      </c>
      <c r="E780">
        <v>30.11</v>
      </c>
    </row>
    <row r="781" spans="1:5" x14ac:dyDescent="0.35">
      <c r="A781">
        <v>2021</v>
      </c>
      <c r="B781">
        <v>2</v>
      </c>
      <c r="C781">
        <v>2</v>
      </c>
      <c r="D781">
        <v>11</v>
      </c>
      <c r="E781">
        <v>30.42</v>
      </c>
    </row>
    <row r="782" spans="1:5" x14ac:dyDescent="0.35">
      <c r="A782">
        <v>2021</v>
      </c>
      <c r="B782">
        <v>2</v>
      </c>
      <c r="C782">
        <v>2</v>
      </c>
      <c r="D782">
        <v>12</v>
      </c>
      <c r="E782">
        <v>30.26</v>
      </c>
    </row>
    <row r="783" spans="1:5" x14ac:dyDescent="0.35">
      <c r="A783">
        <v>2021</v>
      </c>
      <c r="B783">
        <v>2</v>
      </c>
      <c r="C783">
        <v>2</v>
      </c>
      <c r="D783">
        <v>13</v>
      </c>
      <c r="E783">
        <v>29.61</v>
      </c>
    </row>
    <row r="784" spans="1:5" x14ac:dyDescent="0.35">
      <c r="A784">
        <v>2021</v>
      </c>
      <c r="B784">
        <v>2</v>
      </c>
      <c r="C784">
        <v>2</v>
      </c>
      <c r="D784">
        <v>14</v>
      </c>
      <c r="E784">
        <v>28.97</v>
      </c>
    </row>
    <row r="785" spans="1:5" x14ac:dyDescent="0.35">
      <c r="A785">
        <v>2021</v>
      </c>
      <c r="B785">
        <v>2</v>
      </c>
      <c r="C785">
        <v>2</v>
      </c>
      <c r="D785">
        <v>15</v>
      </c>
      <c r="E785">
        <v>27.05</v>
      </c>
    </row>
    <row r="786" spans="1:5" x14ac:dyDescent="0.35">
      <c r="A786">
        <v>2021</v>
      </c>
      <c r="B786">
        <v>2</v>
      </c>
      <c r="C786">
        <v>2</v>
      </c>
      <c r="D786">
        <v>16</v>
      </c>
      <c r="E786">
        <v>26.05</v>
      </c>
    </row>
    <row r="787" spans="1:5" x14ac:dyDescent="0.35">
      <c r="A787">
        <v>2021</v>
      </c>
      <c r="B787">
        <v>2</v>
      </c>
      <c r="C787">
        <v>2</v>
      </c>
      <c r="D787">
        <v>17</v>
      </c>
      <c r="E787">
        <v>25.6</v>
      </c>
    </row>
    <row r="788" spans="1:5" x14ac:dyDescent="0.35">
      <c r="A788">
        <v>2021</v>
      </c>
      <c r="B788">
        <v>2</v>
      </c>
      <c r="C788">
        <v>2</v>
      </c>
      <c r="D788">
        <v>18</v>
      </c>
      <c r="E788">
        <v>25.06</v>
      </c>
    </row>
    <row r="789" spans="1:5" x14ac:dyDescent="0.35">
      <c r="A789">
        <v>2021</v>
      </c>
      <c r="B789">
        <v>2</v>
      </c>
      <c r="C789">
        <v>2</v>
      </c>
      <c r="D789">
        <v>19</v>
      </c>
      <c r="E789">
        <v>24.51</v>
      </c>
    </row>
    <row r="790" spans="1:5" x14ac:dyDescent="0.35">
      <c r="A790">
        <v>2021</v>
      </c>
      <c r="B790">
        <v>2</v>
      </c>
      <c r="C790">
        <v>2</v>
      </c>
      <c r="D790">
        <v>20</v>
      </c>
      <c r="E790">
        <v>23.93</v>
      </c>
    </row>
    <row r="791" spans="1:5" x14ac:dyDescent="0.35">
      <c r="A791">
        <v>2021</v>
      </c>
      <c r="B791">
        <v>2</v>
      </c>
      <c r="C791">
        <v>2</v>
      </c>
      <c r="D791">
        <v>21</v>
      </c>
      <c r="E791">
        <v>23.39</v>
      </c>
    </row>
    <row r="792" spans="1:5" x14ac:dyDescent="0.35">
      <c r="A792">
        <v>2021</v>
      </c>
      <c r="B792">
        <v>2</v>
      </c>
      <c r="C792">
        <v>2</v>
      </c>
      <c r="D792">
        <v>22</v>
      </c>
      <c r="E792">
        <v>22.91</v>
      </c>
    </row>
    <row r="793" spans="1:5" x14ac:dyDescent="0.35">
      <c r="A793">
        <v>2021</v>
      </c>
      <c r="B793">
        <v>2</v>
      </c>
      <c r="C793">
        <v>2</v>
      </c>
      <c r="D793">
        <v>23</v>
      </c>
      <c r="E793">
        <v>22.48</v>
      </c>
    </row>
    <row r="794" spans="1:5" x14ac:dyDescent="0.35">
      <c r="A794">
        <v>2021</v>
      </c>
      <c r="B794">
        <v>2</v>
      </c>
      <c r="C794">
        <v>3</v>
      </c>
      <c r="D794">
        <v>0</v>
      </c>
      <c r="E794">
        <v>22</v>
      </c>
    </row>
    <row r="795" spans="1:5" x14ac:dyDescent="0.35">
      <c r="A795">
        <v>2021</v>
      </c>
      <c r="B795">
        <v>2</v>
      </c>
      <c r="C795">
        <v>3</v>
      </c>
      <c r="D795">
        <v>1</v>
      </c>
      <c r="E795">
        <v>21.56</v>
      </c>
    </row>
    <row r="796" spans="1:5" x14ac:dyDescent="0.35">
      <c r="A796">
        <v>2021</v>
      </c>
      <c r="B796">
        <v>2</v>
      </c>
      <c r="C796">
        <v>3</v>
      </c>
      <c r="D796">
        <v>2</v>
      </c>
      <c r="E796">
        <v>21.3</v>
      </c>
    </row>
    <row r="797" spans="1:5" x14ac:dyDescent="0.35">
      <c r="A797">
        <v>2021</v>
      </c>
      <c r="B797">
        <v>2</v>
      </c>
      <c r="C797">
        <v>3</v>
      </c>
      <c r="D797">
        <v>3</v>
      </c>
      <c r="E797">
        <v>21.89</v>
      </c>
    </row>
    <row r="798" spans="1:5" x14ac:dyDescent="0.35">
      <c r="A798">
        <v>2021</v>
      </c>
      <c r="B798">
        <v>2</v>
      </c>
      <c r="C798">
        <v>3</v>
      </c>
      <c r="D798">
        <v>4</v>
      </c>
      <c r="E798">
        <v>23.35</v>
      </c>
    </row>
    <row r="799" spans="1:5" x14ac:dyDescent="0.35">
      <c r="A799">
        <v>2021</v>
      </c>
      <c r="B799">
        <v>2</v>
      </c>
      <c r="C799">
        <v>3</v>
      </c>
      <c r="D799">
        <v>5</v>
      </c>
      <c r="E799">
        <v>25.18</v>
      </c>
    </row>
    <row r="800" spans="1:5" x14ac:dyDescent="0.35">
      <c r="A800">
        <v>2021</v>
      </c>
      <c r="B800">
        <v>2</v>
      </c>
      <c r="C800">
        <v>3</v>
      </c>
      <c r="D800">
        <v>6</v>
      </c>
      <c r="E800">
        <v>26.82</v>
      </c>
    </row>
    <row r="801" spans="1:5" x14ac:dyDescent="0.35">
      <c r="A801">
        <v>2021</v>
      </c>
      <c r="B801">
        <v>2</v>
      </c>
      <c r="C801">
        <v>3</v>
      </c>
      <c r="D801">
        <v>7</v>
      </c>
      <c r="E801">
        <v>27.8</v>
      </c>
    </row>
    <row r="802" spans="1:5" x14ac:dyDescent="0.35">
      <c r="A802">
        <v>2021</v>
      </c>
      <c r="B802">
        <v>2</v>
      </c>
      <c r="C802">
        <v>3</v>
      </c>
      <c r="D802">
        <v>8</v>
      </c>
      <c r="E802">
        <v>28.52</v>
      </c>
    </row>
    <row r="803" spans="1:5" x14ac:dyDescent="0.35">
      <c r="A803">
        <v>2021</v>
      </c>
      <c r="B803">
        <v>2</v>
      </c>
      <c r="C803">
        <v>3</v>
      </c>
      <c r="D803">
        <v>9</v>
      </c>
      <c r="E803">
        <v>28.93</v>
      </c>
    </row>
    <row r="804" spans="1:5" x14ac:dyDescent="0.35">
      <c r="A804">
        <v>2021</v>
      </c>
      <c r="B804">
        <v>2</v>
      </c>
      <c r="C804">
        <v>3</v>
      </c>
      <c r="D804">
        <v>10</v>
      </c>
      <c r="E804">
        <v>29.13</v>
      </c>
    </row>
    <row r="805" spans="1:5" x14ac:dyDescent="0.35">
      <c r="A805">
        <v>2021</v>
      </c>
      <c r="B805">
        <v>2</v>
      </c>
      <c r="C805">
        <v>3</v>
      </c>
      <c r="D805">
        <v>11</v>
      </c>
      <c r="E805">
        <v>29.11</v>
      </c>
    </row>
    <row r="806" spans="1:5" x14ac:dyDescent="0.35">
      <c r="A806">
        <v>2021</v>
      </c>
      <c r="B806">
        <v>2</v>
      </c>
      <c r="C806">
        <v>3</v>
      </c>
      <c r="D806">
        <v>12</v>
      </c>
      <c r="E806">
        <v>28.75</v>
      </c>
    </row>
    <row r="807" spans="1:5" x14ac:dyDescent="0.35">
      <c r="A807">
        <v>2021</v>
      </c>
      <c r="B807">
        <v>2</v>
      </c>
      <c r="C807">
        <v>3</v>
      </c>
      <c r="D807">
        <v>13</v>
      </c>
      <c r="E807">
        <v>28</v>
      </c>
    </row>
    <row r="808" spans="1:5" x14ac:dyDescent="0.35">
      <c r="A808">
        <v>2021</v>
      </c>
      <c r="B808">
        <v>2</v>
      </c>
      <c r="C808">
        <v>3</v>
      </c>
      <c r="D808">
        <v>14</v>
      </c>
      <c r="E808">
        <v>27.26</v>
      </c>
    </row>
    <row r="809" spans="1:5" x14ac:dyDescent="0.35">
      <c r="A809">
        <v>2021</v>
      </c>
      <c r="B809">
        <v>2</v>
      </c>
      <c r="C809">
        <v>3</v>
      </c>
      <c r="D809">
        <v>15</v>
      </c>
      <c r="E809">
        <v>25.59</v>
      </c>
    </row>
    <row r="810" spans="1:5" x14ac:dyDescent="0.35">
      <c r="A810">
        <v>2021</v>
      </c>
      <c r="B810">
        <v>2</v>
      </c>
      <c r="C810">
        <v>3</v>
      </c>
      <c r="D810">
        <v>16</v>
      </c>
      <c r="E810">
        <v>24.43</v>
      </c>
    </row>
    <row r="811" spans="1:5" x14ac:dyDescent="0.35">
      <c r="A811">
        <v>2021</v>
      </c>
      <c r="B811">
        <v>2</v>
      </c>
      <c r="C811">
        <v>3</v>
      </c>
      <c r="D811">
        <v>17</v>
      </c>
      <c r="E811">
        <v>23.87</v>
      </c>
    </row>
    <row r="812" spans="1:5" x14ac:dyDescent="0.35">
      <c r="A812">
        <v>2021</v>
      </c>
      <c r="B812">
        <v>2</v>
      </c>
      <c r="C812">
        <v>3</v>
      </c>
      <c r="D812">
        <v>18</v>
      </c>
      <c r="E812">
        <v>23.35</v>
      </c>
    </row>
    <row r="813" spans="1:5" x14ac:dyDescent="0.35">
      <c r="A813">
        <v>2021</v>
      </c>
      <c r="B813">
        <v>2</v>
      </c>
      <c r="C813">
        <v>3</v>
      </c>
      <c r="D813">
        <v>19</v>
      </c>
      <c r="E813">
        <v>22.83</v>
      </c>
    </row>
    <row r="814" spans="1:5" x14ac:dyDescent="0.35">
      <c r="A814">
        <v>2021</v>
      </c>
      <c r="B814">
        <v>2</v>
      </c>
      <c r="C814">
        <v>3</v>
      </c>
      <c r="D814">
        <v>20</v>
      </c>
      <c r="E814">
        <v>22.52</v>
      </c>
    </row>
    <row r="815" spans="1:5" x14ac:dyDescent="0.35">
      <c r="A815">
        <v>2021</v>
      </c>
      <c r="B815">
        <v>2</v>
      </c>
      <c r="C815">
        <v>3</v>
      </c>
      <c r="D815">
        <v>21</v>
      </c>
      <c r="E815">
        <v>22.34</v>
      </c>
    </row>
    <row r="816" spans="1:5" x14ac:dyDescent="0.35">
      <c r="A816">
        <v>2021</v>
      </c>
      <c r="B816">
        <v>2</v>
      </c>
      <c r="C816">
        <v>3</v>
      </c>
      <c r="D816">
        <v>22</v>
      </c>
      <c r="E816">
        <v>22.26</v>
      </c>
    </row>
    <row r="817" spans="1:5" x14ac:dyDescent="0.35">
      <c r="A817">
        <v>2021</v>
      </c>
      <c r="B817">
        <v>2</v>
      </c>
      <c r="C817">
        <v>3</v>
      </c>
      <c r="D817">
        <v>23</v>
      </c>
      <c r="E817">
        <v>22.23</v>
      </c>
    </row>
    <row r="818" spans="1:5" x14ac:dyDescent="0.35">
      <c r="A818">
        <v>2021</v>
      </c>
      <c r="B818">
        <v>2</v>
      </c>
      <c r="C818">
        <v>4</v>
      </c>
      <c r="D818">
        <v>0</v>
      </c>
      <c r="E818">
        <v>22.17</v>
      </c>
    </row>
    <row r="819" spans="1:5" x14ac:dyDescent="0.35">
      <c r="A819">
        <v>2021</v>
      </c>
      <c r="B819">
        <v>2</v>
      </c>
      <c r="C819">
        <v>4</v>
      </c>
      <c r="D819">
        <v>1</v>
      </c>
      <c r="E819">
        <v>22.08</v>
      </c>
    </row>
    <row r="820" spans="1:5" x14ac:dyDescent="0.35">
      <c r="A820">
        <v>2021</v>
      </c>
      <c r="B820">
        <v>2</v>
      </c>
      <c r="C820">
        <v>4</v>
      </c>
      <c r="D820">
        <v>2</v>
      </c>
      <c r="E820">
        <v>21.84</v>
      </c>
    </row>
    <row r="821" spans="1:5" x14ac:dyDescent="0.35">
      <c r="A821">
        <v>2021</v>
      </c>
      <c r="B821">
        <v>2</v>
      </c>
      <c r="C821">
        <v>4</v>
      </c>
      <c r="D821">
        <v>3</v>
      </c>
      <c r="E821">
        <v>22.08</v>
      </c>
    </row>
    <row r="822" spans="1:5" x14ac:dyDescent="0.35">
      <c r="A822">
        <v>2021</v>
      </c>
      <c r="B822">
        <v>2</v>
      </c>
      <c r="C822">
        <v>4</v>
      </c>
      <c r="D822">
        <v>4</v>
      </c>
      <c r="E822">
        <v>23.26</v>
      </c>
    </row>
    <row r="823" spans="1:5" x14ac:dyDescent="0.35">
      <c r="A823">
        <v>2021</v>
      </c>
      <c r="B823">
        <v>2</v>
      </c>
      <c r="C823">
        <v>4</v>
      </c>
      <c r="D823">
        <v>5</v>
      </c>
      <c r="E823">
        <v>24.98</v>
      </c>
    </row>
    <row r="824" spans="1:5" x14ac:dyDescent="0.35">
      <c r="A824">
        <v>2021</v>
      </c>
      <c r="B824">
        <v>2</v>
      </c>
      <c r="C824">
        <v>4</v>
      </c>
      <c r="D824">
        <v>6</v>
      </c>
      <c r="E824">
        <v>26.33</v>
      </c>
    </row>
    <row r="825" spans="1:5" x14ac:dyDescent="0.35">
      <c r="A825">
        <v>2021</v>
      </c>
      <c r="B825">
        <v>2</v>
      </c>
      <c r="C825">
        <v>4</v>
      </c>
      <c r="D825">
        <v>7</v>
      </c>
      <c r="E825">
        <v>27.34</v>
      </c>
    </row>
    <row r="826" spans="1:5" x14ac:dyDescent="0.35">
      <c r="A826">
        <v>2021</v>
      </c>
      <c r="B826">
        <v>2</v>
      </c>
      <c r="C826">
        <v>4</v>
      </c>
      <c r="D826">
        <v>8</v>
      </c>
      <c r="E826">
        <v>28.02</v>
      </c>
    </row>
    <row r="827" spans="1:5" x14ac:dyDescent="0.35">
      <c r="A827">
        <v>2021</v>
      </c>
      <c r="B827">
        <v>2</v>
      </c>
      <c r="C827">
        <v>4</v>
      </c>
      <c r="D827">
        <v>9</v>
      </c>
      <c r="E827">
        <v>28.33</v>
      </c>
    </row>
    <row r="828" spans="1:5" x14ac:dyDescent="0.35">
      <c r="A828">
        <v>2021</v>
      </c>
      <c r="B828">
        <v>2</v>
      </c>
      <c r="C828">
        <v>4</v>
      </c>
      <c r="D828">
        <v>10</v>
      </c>
      <c r="E828">
        <v>28.33</v>
      </c>
    </row>
    <row r="829" spans="1:5" x14ac:dyDescent="0.35">
      <c r="A829">
        <v>2021</v>
      </c>
      <c r="B829">
        <v>2</v>
      </c>
      <c r="C829">
        <v>4</v>
      </c>
      <c r="D829">
        <v>11</v>
      </c>
      <c r="E829">
        <v>28.17</v>
      </c>
    </row>
    <row r="830" spans="1:5" x14ac:dyDescent="0.35">
      <c r="A830">
        <v>2021</v>
      </c>
      <c r="B830">
        <v>2</v>
      </c>
      <c r="C830">
        <v>4</v>
      </c>
      <c r="D830">
        <v>12</v>
      </c>
      <c r="E830">
        <v>27.9</v>
      </c>
    </row>
    <row r="831" spans="1:5" x14ac:dyDescent="0.35">
      <c r="A831">
        <v>2021</v>
      </c>
      <c r="B831">
        <v>2</v>
      </c>
      <c r="C831">
        <v>4</v>
      </c>
      <c r="D831">
        <v>13</v>
      </c>
      <c r="E831">
        <v>27.65</v>
      </c>
    </row>
    <row r="832" spans="1:5" x14ac:dyDescent="0.35">
      <c r="A832">
        <v>2021</v>
      </c>
      <c r="B832">
        <v>2</v>
      </c>
      <c r="C832">
        <v>4</v>
      </c>
      <c r="D832">
        <v>14</v>
      </c>
      <c r="E832">
        <v>27.19</v>
      </c>
    </row>
    <row r="833" spans="1:5" x14ac:dyDescent="0.35">
      <c r="A833">
        <v>2021</v>
      </c>
      <c r="B833">
        <v>2</v>
      </c>
      <c r="C833">
        <v>4</v>
      </c>
      <c r="D833">
        <v>15</v>
      </c>
      <c r="E833">
        <v>25.97</v>
      </c>
    </row>
    <row r="834" spans="1:5" x14ac:dyDescent="0.35">
      <c r="A834">
        <v>2021</v>
      </c>
      <c r="B834">
        <v>2</v>
      </c>
      <c r="C834">
        <v>4</v>
      </c>
      <c r="D834">
        <v>16</v>
      </c>
      <c r="E834">
        <v>25.2</v>
      </c>
    </row>
    <row r="835" spans="1:5" x14ac:dyDescent="0.35">
      <c r="A835">
        <v>2021</v>
      </c>
      <c r="B835">
        <v>2</v>
      </c>
      <c r="C835">
        <v>4</v>
      </c>
      <c r="D835">
        <v>17</v>
      </c>
      <c r="E835">
        <v>24.7</v>
      </c>
    </row>
    <row r="836" spans="1:5" x14ac:dyDescent="0.35">
      <c r="A836">
        <v>2021</v>
      </c>
      <c r="B836">
        <v>2</v>
      </c>
      <c r="C836">
        <v>4</v>
      </c>
      <c r="D836">
        <v>18</v>
      </c>
      <c r="E836">
        <v>24.26</v>
      </c>
    </row>
    <row r="837" spans="1:5" x14ac:dyDescent="0.35">
      <c r="A837">
        <v>2021</v>
      </c>
      <c r="B837">
        <v>2</v>
      </c>
      <c r="C837">
        <v>4</v>
      </c>
      <c r="D837">
        <v>19</v>
      </c>
      <c r="E837">
        <v>23.8</v>
      </c>
    </row>
    <row r="838" spans="1:5" x14ac:dyDescent="0.35">
      <c r="A838">
        <v>2021</v>
      </c>
      <c r="B838">
        <v>2</v>
      </c>
      <c r="C838">
        <v>4</v>
      </c>
      <c r="D838">
        <v>20</v>
      </c>
      <c r="E838">
        <v>23.25</v>
      </c>
    </row>
    <row r="839" spans="1:5" x14ac:dyDescent="0.35">
      <c r="A839">
        <v>2021</v>
      </c>
      <c r="B839">
        <v>2</v>
      </c>
      <c r="C839">
        <v>4</v>
      </c>
      <c r="D839">
        <v>21</v>
      </c>
      <c r="E839">
        <v>22.76</v>
      </c>
    </row>
    <row r="840" spans="1:5" x14ac:dyDescent="0.35">
      <c r="A840">
        <v>2021</v>
      </c>
      <c r="B840">
        <v>2</v>
      </c>
      <c r="C840">
        <v>4</v>
      </c>
      <c r="D840">
        <v>22</v>
      </c>
      <c r="E840">
        <v>22.44</v>
      </c>
    </row>
    <row r="841" spans="1:5" x14ac:dyDescent="0.35">
      <c r="A841">
        <v>2021</v>
      </c>
      <c r="B841">
        <v>2</v>
      </c>
      <c r="C841">
        <v>4</v>
      </c>
      <c r="D841">
        <v>23</v>
      </c>
      <c r="E841">
        <v>22.18</v>
      </c>
    </row>
    <row r="842" spans="1:5" x14ac:dyDescent="0.35">
      <c r="A842">
        <v>2021</v>
      </c>
      <c r="B842">
        <v>2</v>
      </c>
      <c r="C842">
        <v>5</v>
      </c>
      <c r="D842">
        <v>0</v>
      </c>
      <c r="E842">
        <v>21.96</v>
      </c>
    </row>
    <row r="843" spans="1:5" x14ac:dyDescent="0.35">
      <c r="A843">
        <v>2021</v>
      </c>
      <c r="B843">
        <v>2</v>
      </c>
      <c r="C843">
        <v>5</v>
      </c>
      <c r="D843">
        <v>1</v>
      </c>
      <c r="E843">
        <v>21.8</v>
      </c>
    </row>
    <row r="844" spans="1:5" x14ac:dyDescent="0.35">
      <c r="A844">
        <v>2021</v>
      </c>
      <c r="B844">
        <v>2</v>
      </c>
      <c r="C844">
        <v>5</v>
      </c>
      <c r="D844">
        <v>2</v>
      </c>
      <c r="E844">
        <v>21.76</v>
      </c>
    </row>
    <row r="845" spans="1:5" x14ac:dyDescent="0.35">
      <c r="A845">
        <v>2021</v>
      </c>
      <c r="B845">
        <v>2</v>
      </c>
      <c r="C845">
        <v>5</v>
      </c>
      <c r="D845">
        <v>3</v>
      </c>
      <c r="E845">
        <v>22.35</v>
      </c>
    </row>
    <row r="846" spans="1:5" x14ac:dyDescent="0.35">
      <c r="A846">
        <v>2021</v>
      </c>
      <c r="B846">
        <v>2</v>
      </c>
      <c r="C846">
        <v>5</v>
      </c>
      <c r="D846">
        <v>4</v>
      </c>
      <c r="E846">
        <v>24.08</v>
      </c>
    </row>
    <row r="847" spans="1:5" x14ac:dyDescent="0.35">
      <c r="A847">
        <v>2021</v>
      </c>
      <c r="B847">
        <v>2</v>
      </c>
      <c r="C847">
        <v>5</v>
      </c>
      <c r="D847">
        <v>5</v>
      </c>
      <c r="E847">
        <v>26.04</v>
      </c>
    </row>
    <row r="848" spans="1:5" x14ac:dyDescent="0.35">
      <c r="A848">
        <v>2021</v>
      </c>
      <c r="B848">
        <v>2</v>
      </c>
      <c r="C848">
        <v>5</v>
      </c>
      <c r="D848">
        <v>6</v>
      </c>
      <c r="E848">
        <v>27.48</v>
      </c>
    </row>
    <row r="849" spans="1:5" x14ac:dyDescent="0.35">
      <c r="A849">
        <v>2021</v>
      </c>
      <c r="B849">
        <v>2</v>
      </c>
      <c r="C849">
        <v>5</v>
      </c>
      <c r="D849">
        <v>7</v>
      </c>
      <c r="E849">
        <v>28.5</v>
      </c>
    </row>
    <row r="850" spans="1:5" x14ac:dyDescent="0.35">
      <c r="A850">
        <v>2021</v>
      </c>
      <c r="B850">
        <v>2</v>
      </c>
      <c r="C850">
        <v>5</v>
      </c>
      <c r="D850">
        <v>8</v>
      </c>
      <c r="E850">
        <v>29.32</v>
      </c>
    </row>
    <row r="851" spans="1:5" x14ac:dyDescent="0.35">
      <c r="A851">
        <v>2021</v>
      </c>
      <c r="B851">
        <v>2</v>
      </c>
      <c r="C851">
        <v>5</v>
      </c>
      <c r="D851">
        <v>9</v>
      </c>
      <c r="E851">
        <v>29.89</v>
      </c>
    </row>
    <row r="852" spans="1:5" x14ac:dyDescent="0.35">
      <c r="A852">
        <v>2021</v>
      </c>
      <c r="B852">
        <v>2</v>
      </c>
      <c r="C852">
        <v>5</v>
      </c>
      <c r="D852">
        <v>10</v>
      </c>
      <c r="E852">
        <v>30.21</v>
      </c>
    </row>
    <row r="853" spans="1:5" x14ac:dyDescent="0.35">
      <c r="A853">
        <v>2021</v>
      </c>
      <c r="B853">
        <v>2</v>
      </c>
      <c r="C853">
        <v>5</v>
      </c>
      <c r="D853">
        <v>11</v>
      </c>
      <c r="E853">
        <v>30.32</v>
      </c>
    </row>
    <row r="854" spans="1:5" x14ac:dyDescent="0.35">
      <c r="A854">
        <v>2021</v>
      </c>
      <c r="B854">
        <v>2</v>
      </c>
      <c r="C854">
        <v>5</v>
      </c>
      <c r="D854">
        <v>12</v>
      </c>
      <c r="E854">
        <v>29.94</v>
      </c>
    </row>
    <row r="855" spans="1:5" x14ac:dyDescent="0.35">
      <c r="A855">
        <v>2021</v>
      </c>
      <c r="B855">
        <v>2</v>
      </c>
      <c r="C855">
        <v>5</v>
      </c>
      <c r="D855">
        <v>13</v>
      </c>
      <c r="E855">
        <v>29.51</v>
      </c>
    </row>
    <row r="856" spans="1:5" x14ac:dyDescent="0.35">
      <c r="A856">
        <v>2021</v>
      </c>
      <c r="B856">
        <v>2</v>
      </c>
      <c r="C856">
        <v>5</v>
      </c>
      <c r="D856">
        <v>14</v>
      </c>
      <c r="E856">
        <v>28.87</v>
      </c>
    </row>
    <row r="857" spans="1:5" x14ac:dyDescent="0.35">
      <c r="A857">
        <v>2021</v>
      </c>
      <c r="B857">
        <v>2</v>
      </c>
      <c r="C857">
        <v>5</v>
      </c>
      <c r="D857">
        <v>15</v>
      </c>
      <c r="E857">
        <v>26.92</v>
      </c>
    </row>
    <row r="858" spans="1:5" x14ac:dyDescent="0.35">
      <c r="A858">
        <v>2021</v>
      </c>
      <c r="B858">
        <v>2</v>
      </c>
      <c r="C858">
        <v>5</v>
      </c>
      <c r="D858">
        <v>16</v>
      </c>
      <c r="E858">
        <v>25.45</v>
      </c>
    </row>
    <row r="859" spans="1:5" x14ac:dyDescent="0.35">
      <c r="A859">
        <v>2021</v>
      </c>
      <c r="B859">
        <v>2</v>
      </c>
      <c r="C859">
        <v>5</v>
      </c>
      <c r="D859">
        <v>17</v>
      </c>
      <c r="E859">
        <v>24.64</v>
      </c>
    </row>
    <row r="860" spans="1:5" x14ac:dyDescent="0.35">
      <c r="A860">
        <v>2021</v>
      </c>
      <c r="B860">
        <v>2</v>
      </c>
      <c r="C860">
        <v>5</v>
      </c>
      <c r="D860">
        <v>18</v>
      </c>
      <c r="E860">
        <v>23.98</v>
      </c>
    </row>
    <row r="861" spans="1:5" x14ac:dyDescent="0.35">
      <c r="A861">
        <v>2021</v>
      </c>
      <c r="B861">
        <v>2</v>
      </c>
      <c r="C861">
        <v>5</v>
      </c>
      <c r="D861">
        <v>19</v>
      </c>
      <c r="E861">
        <v>23.4</v>
      </c>
    </row>
    <row r="862" spans="1:5" x14ac:dyDescent="0.35">
      <c r="A862">
        <v>2021</v>
      </c>
      <c r="B862">
        <v>2</v>
      </c>
      <c r="C862">
        <v>5</v>
      </c>
      <c r="D862">
        <v>20</v>
      </c>
      <c r="E862">
        <v>22.87</v>
      </c>
    </row>
    <row r="863" spans="1:5" x14ac:dyDescent="0.35">
      <c r="A863">
        <v>2021</v>
      </c>
      <c r="B863">
        <v>2</v>
      </c>
      <c r="C863">
        <v>5</v>
      </c>
      <c r="D863">
        <v>21</v>
      </c>
      <c r="E863">
        <v>22.44</v>
      </c>
    </row>
    <row r="864" spans="1:5" x14ac:dyDescent="0.35">
      <c r="A864">
        <v>2021</v>
      </c>
      <c r="B864">
        <v>2</v>
      </c>
      <c r="C864">
        <v>5</v>
      </c>
      <c r="D864">
        <v>22</v>
      </c>
      <c r="E864">
        <v>22.11</v>
      </c>
    </row>
    <row r="865" spans="1:5" x14ac:dyDescent="0.35">
      <c r="A865">
        <v>2021</v>
      </c>
      <c r="B865">
        <v>2</v>
      </c>
      <c r="C865">
        <v>5</v>
      </c>
      <c r="D865">
        <v>23</v>
      </c>
      <c r="E865">
        <v>21.94</v>
      </c>
    </row>
    <row r="866" spans="1:5" x14ac:dyDescent="0.35">
      <c r="A866">
        <v>2021</v>
      </c>
      <c r="B866">
        <v>2</v>
      </c>
      <c r="C866">
        <v>6</v>
      </c>
      <c r="D866">
        <v>0</v>
      </c>
      <c r="E866">
        <v>21.82</v>
      </c>
    </row>
    <row r="867" spans="1:5" x14ac:dyDescent="0.35">
      <c r="A867">
        <v>2021</v>
      </c>
      <c r="B867">
        <v>2</v>
      </c>
      <c r="C867">
        <v>6</v>
      </c>
      <c r="D867">
        <v>1</v>
      </c>
      <c r="E867">
        <v>21.73</v>
      </c>
    </row>
    <row r="868" spans="1:5" x14ac:dyDescent="0.35">
      <c r="A868">
        <v>2021</v>
      </c>
      <c r="B868">
        <v>2</v>
      </c>
      <c r="C868">
        <v>6</v>
      </c>
      <c r="D868">
        <v>2</v>
      </c>
      <c r="E868">
        <v>21.65</v>
      </c>
    </row>
    <row r="869" spans="1:5" x14ac:dyDescent="0.35">
      <c r="A869">
        <v>2021</v>
      </c>
      <c r="B869">
        <v>2</v>
      </c>
      <c r="C869">
        <v>6</v>
      </c>
      <c r="D869">
        <v>3</v>
      </c>
      <c r="E869">
        <v>22.15</v>
      </c>
    </row>
    <row r="870" spans="1:5" x14ac:dyDescent="0.35">
      <c r="A870">
        <v>2021</v>
      </c>
      <c r="B870">
        <v>2</v>
      </c>
      <c r="C870">
        <v>6</v>
      </c>
      <c r="D870">
        <v>4</v>
      </c>
      <c r="E870">
        <v>23.62</v>
      </c>
    </row>
    <row r="871" spans="1:5" x14ac:dyDescent="0.35">
      <c r="A871">
        <v>2021</v>
      </c>
      <c r="B871">
        <v>2</v>
      </c>
      <c r="C871">
        <v>6</v>
      </c>
      <c r="D871">
        <v>5</v>
      </c>
      <c r="E871">
        <v>25.33</v>
      </c>
    </row>
    <row r="872" spans="1:5" x14ac:dyDescent="0.35">
      <c r="A872">
        <v>2021</v>
      </c>
      <c r="B872">
        <v>2</v>
      </c>
      <c r="C872">
        <v>6</v>
      </c>
      <c r="D872">
        <v>6</v>
      </c>
      <c r="E872">
        <v>26.75</v>
      </c>
    </row>
    <row r="873" spans="1:5" x14ac:dyDescent="0.35">
      <c r="A873">
        <v>2021</v>
      </c>
      <c r="B873">
        <v>2</v>
      </c>
      <c r="C873">
        <v>6</v>
      </c>
      <c r="D873">
        <v>7</v>
      </c>
      <c r="E873">
        <v>27.74</v>
      </c>
    </row>
    <row r="874" spans="1:5" x14ac:dyDescent="0.35">
      <c r="A874">
        <v>2021</v>
      </c>
      <c r="B874">
        <v>2</v>
      </c>
      <c r="C874">
        <v>6</v>
      </c>
      <c r="D874">
        <v>8</v>
      </c>
      <c r="E874">
        <v>28.45</v>
      </c>
    </row>
    <row r="875" spans="1:5" x14ac:dyDescent="0.35">
      <c r="A875">
        <v>2021</v>
      </c>
      <c r="B875">
        <v>2</v>
      </c>
      <c r="C875">
        <v>6</v>
      </c>
      <c r="D875">
        <v>9</v>
      </c>
      <c r="E875">
        <v>29</v>
      </c>
    </row>
    <row r="876" spans="1:5" x14ac:dyDescent="0.35">
      <c r="A876">
        <v>2021</v>
      </c>
      <c r="B876">
        <v>2</v>
      </c>
      <c r="C876">
        <v>6</v>
      </c>
      <c r="D876">
        <v>10</v>
      </c>
      <c r="E876">
        <v>29.33</v>
      </c>
    </row>
    <row r="877" spans="1:5" x14ac:dyDescent="0.35">
      <c r="A877">
        <v>2021</v>
      </c>
      <c r="B877">
        <v>2</v>
      </c>
      <c r="C877">
        <v>6</v>
      </c>
      <c r="D877">
        <v>11</v>
      </c>
      <c r="E877">
        <v>29.46</v>
      </c>
    </row>
    <row r="878" spans="1:5" x14ac:dyDescent="0.35">
      <c r="A878">
        <v>2021</v>
      </c>
      <c r="B878">
        <v>2</v>
      </c>
      <c r="C878">
        <v>6</v>
      </c>
      <c r="D878">
        <v>12</v>
      </c>
      <c r="E878">
        <v>29.38</v>
      </c>
    </row>
    <row r="879" spans="1:5" x14ac:dyDescent="0.35">
      <c r="A879">
        <v>2021</v>
      </c>
      <c r="B879">
        <v>2</v>
      </c>
      <c r="C879">
        <v>6</v>
      </c>
      <c r="D879">
        <v>13</v>
      </c>
      <c r="E879">
        <v>28.94</v>
      </c>
    </row>
    <row r="880" spans="1:5" x14ac:dyDescent="0.35">
      <c r="A880">
        <v>2021</v>
      </c>
      <c r="B880">
        <v>2</v>
      </c>
      <c r="C880">
        <v>6</v>
      </c>
      <c r="D880">
        <v>14</v>
      </c>
      <c r="E880">
        <v>28.4</v>
      </c>
    </row>
    <row r="881" spans="1:5" x14ac:dyDescent="0.35">
      <c r="A881">
        <v>2021</v>
      </c>
      <c r="B881">
        <v>2</v>
      </c>
      <c r="C881">
        <v>6</v>
      </c>
      <c r="D881">
        <v>15</v>
      </c>
      <c r="E881">
        <v>26.62</v>
      </c>
    </row>
    <row r="882" spans="1:5" x14ac:dyDescent="0.35">
      <c r="A882">
        <v>2021</v>
      </c>
      <c r="B882">
        <v>2</v>
      </c>
      <c r="C882">
        <v>6</v>
      </c>
      <c r="D882">
        <v>16</v>
      </c>
      <c r="E882">
        <v>25.41</v>
      </c>
    </row>
    <row r="883" spans="1:5" x14ac:dyDescent="0.35">
      <c r="A883">
        <v>2021</v>
      </c>
      <c r="B883">
        <v>2</v>
      </c>
      <c r="C883">
        <v>6</v>
      </c>
      <c r="D883">
        <v>17</v>
      </c>
      <c r="E883">
        <v>24.86</v>
      </c>
    </row>
    <row r="884" spans="1:5" x14ac:dyDescent="0.35">
      <c r="A884">
        <v>2021</v>
      </c>
      <c r="B884">
        <v>2</v>
      </c>
      <c r="C884">
        <v>6</v>
      </c>
      <c r="D884">
        <v>18</v>
      </c>
      <c r="E884">
        <v>24.42</v>
      </c>
    </row>
    <row r="885" spans="1:5" x14ac:dyDescent="0.35">
      <c r="A885">
        <v>2021</v>
      </c>
      <c r="B885">
        <v>2</v>
      </c>
      <c r="C885">
        <v>6</v>
      </c>
      <c r="D885">
        <v>19</v>
      </c>
      <c r="E885">
        <v>24.04</v>
      </c>
    </row>
    <row r="886" spans="1:5" x14ac:dyDescent="0.35">
      <c r="A886">
        <v>2021</v>
      </c>
      <c r="B886">
        <v>2</v>
      </c>
      <c r="C886">
        <v>6</v>
      </c>
      <c r="D886">
        <v>20</v>
      </c>
      <c r="E886">
        <v>23.67</v>
      </c>
    </row>
    <row r="887" spans="1:5" x14ac:dyDescent="0.35">
      <c r="A887">
        <v>2021</v>
      </c>
      <c r="B887">
        <v>2</v>
      </c>
      <c r="C887">
        <v>6</v>
      </c>
      <c r="D887">
        <v>21</v>
      </c>
      <c r="E887">
        <v>23.19</v>
      </c>
    </row>
    <row r="888" spans="1:5" x14ac:dyDescent="0.35">
      <c r="A888">
        <v>2021</v>
      </c>
      <c r="B888">
        <v>2</v>
      </c>
      <c r="C888">
        <v>6</v>
      </c>
      <c r="D888">
        <v>22</v>
      </c>
      <c r="E888">
        <v>22.69</v>
      </c>
    </row>
    <row r="889" spans="1:5" x14ac:dyDescent="0.35">
      <c r="A889">
        <v>2021</v>
      </c>
      <c r="B889">
        <v>2</v>
      </c>
      <c r="C889">
        <v>6</v>
      </c>
      <c r="D889">
        <v>23</v>
      </c>
      <c r="E889">
        <v>22.21</v>
      </c>
    </row>
    <row r="890" spans="1:5" x14ac:dyDescent="0.35">
      <c r="A890">
        <v>2021</v>
      </c>
      <c r="B890">
        <v>2</v>
      </c>
      <c r="C890">
        <v>7</v>
      </c>
      <c r="D890">
        <v>0</v>
      </c>
      <c r="E890">
        <v>21.82</v>
      </c>
    </row>
    <row r="891" spans="1:5" x14ac:dyDescent="0.35">
      <c r="A891">
        <v>2021</v>
      </c>
      <c r="B891">
        <v>2</v>
      </c>
      <c r="C891">
        <v>7</v>
      </c>
      <c r="D891">
        <v>1</v>
      </c>
      <c r="E891">
        <v>21.56</v>
      </c>
    </row>
    <row r="892" spans="1:5" x14ac:dyDescent="0.35">
      <c r="A892">
        <v>2021</v>
      </c>
      <c r="B892">
        <v>2</v>
      </c>
      <c r="C892">
        <v>7</v>
      </c>
      <c r="D892">
        <v>2</v>
      </c>
      <c r="E892">
        <v>21.43</v>
      </c>
    </row>
    <row r="893" spans="1:5" x14ac:dyDescent="0.35">
      <c r="A893">
        <v>2021</v>
      </c>
      <c r="B893">
        <v>2</v>
      </c>
      <c r="C893">
        <v>7</v>
      </c>
      <c r="D893">
        <v>3</v>
      </c>
      <c r="E893">
        <v>22.13</v>
      </c>
    </row>
    <row r="894" spans="1:5" x14ac:dyDescent="0.35">
      <c r="A894">
        <v>2021</v>
      </c>
      <c r="B894">
        <v>2</v>
      </c>
      <c r="C894">
        <v>7</v>
      </c>
      <c r="D894">
        <v>4</v>
      </c>
      <c r="E894">
        <v>23.92</v>
      </c>
    </row>
    <row r="895" spans="1:5" x14ac:dyDescent="0.35">
      <c r="A895">
        <v>2021</v>
      </c>
      <c r="B895">
        <v>2</v>
      </c>
      <c r="C895">
        <v>7</v>
      </c>
      <c r="D895">
        <v>5</v>
      </c>
      <c r="E895">
        <v>25.71</v>
      </c>
    </row>
    <row r="896" spans="1:5" x14ac:dyDescent="0.35">
      <c r="A896">
        <v>2021</v>
      </c>
      <c r="B896">
        <v>2</v>
      </c>
      <c r="C896">
        <v>7</v>
      </c>
      <c r="D896">
        <v>6</v>
      </c>
      <c r="E896">
        <v>26.94</v>
      </c>
    </row>
    <row r="897" spans="1:5" x14ac:dyDescent="0.35">
      <c r="A897">
        <v>2021</v>
      </c>
      <c r="B897">
        <v>2</v>
      </c>
      <c r="C897">
        <v>7</v>
      </c>
      <c r="D897">
        <v>7</v>
      </c>
      <c r="E897">
        <v>27.93</v>
      </c>
    </row>
    <row r="898" spans="1:5" x14ac:dyDescent="0.35">
      <c r="A898">
        <v>2021</v>
      </c>
      <c r="B898">
        <v>2</v>
      </c>
      <c r="C898">
        <v>7</v>
      </c>
      <c r="D898">
        <v>8</v>
      </c>
      <c r="E898">
        <v>28.64</v>
      </c>
    </row>
    <row r="899" spans="1:5" x14ac:dyDescent="0.35">
      <c r="A899">
        <v>2021</v>
      </c>
      <c r="B899">
        <v>2</v>
      </c>
      <c r="C899">
        <v>7</v>
      </c>
      <c r="D899">
        <v>9</v>
      </c>
      <c r="E899">
        <v>29.01</v>
      </c>
    </row>
    <row r="900" spans="1:5" x14ac:dyDescent="0.35">
      <c r="A900">
        <v>2021</v>
      </c>
      <c r="B900">
        <v>2</v>
      </c>
      <c r="C900">
        <v>7</v>
      </c>
      <c r="D900">
        <v>10</v>
      </c>
      <c r="E900">
        <v>29.14</v>
      </c>
    </row>
    <row r="901" spans="1:5" x14ac:dyDescent="0.35">
      <c r="A901">
        <v>2021</v>
      </c>
      <c r="B901">
        <v>2</v>
      </c>
      <c r="C901">
        <v>7</v>
      </c>
      <c r="D901">
        <v>11</v>
      </c>
      <c r="E901">
        <v>29.26</v>
      </c>
    </row>
    <row r="902" spans="1:5" x14ac:dyDescent="0.35">
      <c r="A902">
        <v>2021</v>
      </c>
      <c r="B902">
        <v>2</v>
      </c>
      <c r="C902">
        <v>7</v>
      </c>
      <c r="D902">
        <v>12</v>
      </c>
      <c r="E902">
        <v>29.08</v>
      </c>
    </row>
    <row r="903" spans="1:5" x14ac:dyDescent="0.35">
      <c r="A903">
        <v>2021</v>
      </c>
      <c r="B903">
        <v>2</v>
      </c>
      <c r="C903">
        <v>7</v>
      </c>
      <c r="D903">
        <v>13</v>
      </c>
      <c r="E903">
        <v>28.3</v>
      </c>
    </row>
    <row r="904" spans="1:5" x14ac:dyDescent="0.35">
      <c r="A904">
        <v>2021</v>
      </c>
      <c r="B904">
        <v>2</v>
      </c>
      <c r="C904">
        <v>7</v>
      </c>
      <c r="D904">
        <v>14</v>
      </c>
      <c r="E904">
        <v>27.35</v>
      </c>
    </row>
    <row r="905" spans="1:5" x14ac:dyDescent="0.35">
      <c r="A905">
        <v>2021</v>
      </c>
      <c r="B905">
        <v>2</v>
      </c>
      <c r="C905">
        <v>7</v>
      </c>
      <c r="D905">
        <v>15</v>
      </c>
      <c r="E905">
        <v>25.78</v>
      </c>
    </row>
    <row r="906" spans="1:5" x14ac:dyDescent="0.35">
      <c r="A906">
        <v>2021</v>
      </c>
      <c r="B906">
        <v>2</v>
      </c>
      <c r="C906">
        <v>7</v>
      </c>
      <c r="D906">
        <v>16</v>
      </c>
      <c r="E906">
        <v>24.62</v>
      </c>
    </row>
    <row r="907" spans="1:5" x14ac:dyDescent="0.35">
      <c r="A907">
        <v>2021</v>
      </c>
      <c r="B907">
        <v>2</v>
      </c>
      <c r="C907">
        <v>7</v>
      </c>
      <c r="D907">
        <v>17</v>
      </c>
      <c r="E907">
        <v>24.06</v>
      </c>
    </row>
    <row r="908" spans="1:5" x14ac:dyDescent="0.35">
      <c r="A908">
        <v>2021</v>
      </c>
      <c r="B908">
        <v>2</v>
      </c>
      <c r="C908">
        <v>7</v>
      </c>
      <c r="D908">
        <v>18</v>
      </c>
      <c r="E908">
        <v>23.58</v>
      </c>
    </row>
    <row r="909" spans="1:5" x14ac:dyDescent="0.35">
      <c r="A909">
        <v>2021</v>
      </c>
      <c r="B909">
        <v>2</v>
      </c>
      <c r="C909">
        <v>7</v>
      </c>
      <c r="D909">
        <v>19</v>
      </c>
      <c r="E909">
        <v>23.24</v>
      </c>
    </row>
    <row r="910" spans="1:5" x14ac:dyDescent="0.35">
      <c r="A910">
        <v>2021</v>
      </c>
      <c r="B910">
        <v>2</v>
      </c>
      <c r="C910">
        <v>7</v>
      </c>
      <c r="D910">
        <v>20</v>
      </c>
      <c r="E910">
        <v>22.92</v>
      </c>
    </row>
    <row r="911" spans="1:5" x14ac:dyDescent="0.35">
      <c r="A911">
        <v>2021</v>
      </c>
      <c r="B911">
        <v>2</v>
      </c>
      <c r="C911">
        <v>7</v>
      </c>
      <c r="D911">
        <v>21</v>
      </c>
      <c r="E911">
        <v>22.65</v>
      </c>
    </row>
    <row r="912" spans="1:5" x14ac:dyDescent="0.35">
      <c r="A912">
        <v>2021</v>
      </c>
      <c r="B912">
        <v>2</v>
      </c>
      <c r="C912">
        <v>7</v>
      </c>
      <c r="D912">
        <v>22</v>
      </c>
      <c r="E912">
        <v>22.43</v>
      </c>
    </row>
    <row r="913" spans="1:5" x14ac:dyDescent="0.35">
      <c r="A913">
        <v>2021</v>
      </c>
      <c r="B913">
        <v>2</v>
      </c>
      <c r="C913">
        <v>7</v>
      </c>
      <c r="D913">
        <v>23</v>
      </c>
      <c r="E913">
        <v>22.24</v>
      </c>
    </row>
    <row r="914" spans="1:5" x14ac:dyDescent="0.35">
      <c r="A914">
        <v>2021</v>
      </c>
      <c r="B914">
        <v>2</v>
      </c>
      <c r="C914">
        <v>8</v>
      </c>
      <c r="D914">
        <v>0</v>
      </c>
      <c r="E914">
        <v>22.02</v>
      </c>
    </row>
    <row r="915" spans="1:5" x14ac:dyDescent="0.35">
      <c r="A915">
        <v>2021</v>
      </c>
      <c r="B915">
        <v>2</v>
      </c>
      <c r="C915">
        <v>8</v>
      </c>
      <c r="D915">
        <v>1</v>
      </c>
      <c r="E915">
        <v>21.76</v>
      </c>
    </row>
    <row r="916" spans="1:5" x14ac:dyDescent="0.35">
      <c r="A916">
        <v>2021</v>
      </c>
      <c r="B916">
        <v>2</v>
      </c>
      <c r="C916">
        <v>8</v>
      </c>
      <c r="D916">
        <v>2</v>
      </c>
      <c r="E916">
        <v>21.58</v>
      </c>
    </row>
    <row r="917" spans="1:5" x14ac:dyDescent="0.35">
      <c r="A917">
        <v>2021</v>
      </c>
      <c r="B917">
        <v>2</v>
      </c>
      <c r="C917">
        <v>8</v>
      </c>
      <c r="D917">
        <v>3</v>
      </c>
      <c r="E917">
        <v>22.03</v>
      </c>
    </row>
    <row r="918" spans="1:5" x14ac:dyDescent="0.35">
      <c r="A918">
        <v>2021</v>
      </c>
      <c r="B918">
        <v>2</v>
      </c>
      <c r="C918">
        <v>8</v>
      </c>
      <c r="D918">
        <v>4</v>
      </c>
      <c r="E918">
        <v>23.23</v>
      </c>
    </row>
    <row r="919" spans="1:5" x14ac:dyDescent="0.35">
      <c r="A919">
        <v>2021</v>
      </c>
      <c r="B919">
        <v>2</v>
      </c>
      <c r="C919">
        <v>8</v>
      </c>
      <c r="D919">
        <v>5</v>
      </c>
      <c r="E919">
        <v>24.44</v>
      </c>
    </row>
    <row r="920" spans="1:5" x14ac:dyDescent="0.35">
      <c r="A920">
        <v>2021</v>
      </c>
      <c r="B920">
        <v>2</v>
      </c>
      <c r="C920">
        <v>8</v>
      </c>
      <c r="D920">
        <v>6</v>
      </c>
      <c r="E920">
        <v>25.71</v>
      </c>
    </row>
    <row r="921" spans="1:5" x14ac:dyDescent="0.35">
      <c r="A921">
        <v>2021</v>
      </c>
      <c r="B921">
        <v>2</v>
      </c>
      <c r="C921">
        <v>8</v>
      </c>
      <c r="D921">
        <v>7</v>
      </c>
      <c r="E921">
        <v>26.88</v>
      </c>
    </row>
    <row r="922" spans="1:5" x14ac:dyDescent="0.35">
      <c r="A922">
        <v>2021</v>
      </c>
      <c r="B922">
        <v>2</v>
      </c>
      <c r="C922">
        <v>8</v>
      </c>
      <c r="D922">
        <v>8</v>
      </c>
      <c r="E922">
        <v>27.66</v>
      </c>
    </row>
    <row r="923" spans="1:5" x14ac:dyDescent="0.35">
      <c r="A923">
        <v>2021</v>
      </c>
      <c r="B923">
        <v>2</v>
      </c>
      <c r="C923">
        <v>8</v>
      </c>
      <c r="D923">
        <v>9</v>
      </c>
      <c r="E923">
        <v>28.19</v>
      </c>
    </row>
    <row r="924" spans="1:5" x14ac:dyDescent="0.35">
      <c r="A924">
        <v>2021</v>
      </c>
      <c r="B924">
        <v>2</v>
      </c>
      <c r="C924">
        <v>8</v>
      </c>
      <c r="D924">
        <v>10</v>
      </c>
      <c r="E924">
        <v>28.61</v>
      </c>
    </row>
    <row r="925" spans="1:5" x14ac:dyDescent="0.35">
      <c r="A925">
        <v>2021</v>
      </c>
      <c r="B925">
        <v>2</v>
      </c>
      <c r="C925">
        <v>8</v>
      </c>
      <c r="D925">
        <v>11</v>
      </c>
      <c r="E925">
        <v>28.73</v>
      </c>
    </row>
    <row r="926" spans="1:5" x14ac:dyDescent="0.35">
      <c r="A926">
        <v>2021</v>
      </c>
      <c r="B926">
        <v>2</v>
      </c>
      <c r="C926">
        <v>8</v>
      </c>
      <c r="D926">
        <v>12</v>
      </c>
      <c r="E926">
        <v>28.45</v>
      </c>
    </row>
    <row r="927" spans="1:5" x14ac:dyDescent="0.35">
      <c r="A927">
        <v>2021</v>
      </c>
      <c r="B927">
        <v>2</v>
      </c>
      <c r="C927">
        <v>8</v>
      </c>
      <c r="D927">
        <v>13</v>
      </c>
      <c r="E927">
        <v>27.87</v>
      </c>
    </row>
    <row r="928" spans="1:5" x14ac:dyDescent="0.35">
      <c r="A928">
        <v>2021</v>
      </c>
      <c r="B928">
        <v>2</v>
      </c>
      <c r="C928">
        <v>8</v>
      </c>
      <c r="D928">
        <v>14</v>
      </c>
      <c r="E928">
        <v>26.98</v>
      </c>
    </row>
    <row r="929" spans="1:5" x14ac:dyDescent="0.35">
      <c r="A929">
        <v>2021</v>
      </c>
      <c r="B929">
        <v>2</v>
      </c>
      <c r="C929">
        <v>8</v>
      </c>
      <c r="D929">
        <v>15</v>
      </c>
      <c r="E929">
        <v>25.33</v>
      </c>
    </row>
    <row r="930" spans="1:5" x14ac:dyDescent="0.35">
      <c r="A930">
        <v>2021</v>
      </c>
      <c r="B930">
        <v>2</v>
      </c>
      <c r="C930">
        <v>8</v>
      </c>
      <c r="D930">
        <v>16</v>
      </c>
      <c r="E930">
        <v>24.28</v>
      </c>
    </row>
    <row r="931" spans="1:5" x14ac:dyDescent="0.35">
      <c r="A931">
        <v>2021</v>
      </c>
      <c r="B931">
        <v>2</v>
      </c>
      <c r="C931">
        <v>8</v>
      </c>
      <c r="D931">
        <v>17</v>
      </c>
      <c r="E931">
        <v>23.89</v>
      </c>
    </row>
    <row r="932" spans="1:5" x14ac:dyDescent="0.35">
      <c r="A932">
        <v>2021</v>
      </c>
      <c r="B932">
        <v>2</v>
      </c>
      <c r="C932">
        <v>8</v>
      </c>
      <c r="D932">
        <v>18</v>
      </c>
      <c r="E932">
        <v>23.51</v>
      </c>
    </row>
    <row r="933" spans="1:5" x14ac:dyDescent="0.35">
      <c r="A933">
        <v>2021</v>
      </c>
      <c r="B933">
        <v>2</v>
      </c>
      <c r="C933">
        <v>8</v>
      </c>
      <c r="D933">
        <v>19</v>
      </c>
      <c r="E933">
        <v>23.21</v>
      </c>
    </row>
    <row r="934" spans="1:5" x14ac:dyDescent="0.35">
      <c r="A934">
        <v>2021</v>
      </c>
      <c r="B934">
        <v>2</v>
      </c>
      <c r="C934">
        <v>8</v>
      </c>
      <c r="D934">
        <v>20</v>
      </c>
      <c r="E934">
        <v>22.94</v>
      </c>
    </row>
    <row r="935" spans="1:5" x14ac:dyDescent="0.35">
      <c r="A935">
        <v>2021</v>
      </c>
      <c r="B935">
        <v>2</v>
      </c>
      <c r="C935">
        <v>8</v>
      </c>
      <c r="D935">
        <v>21</v>
      </c>
      <c r="E935">
        <v>22.69</v>
      </c>
    </row>
    <row r="936" spans="1:5" x14ac:dyDescent="0.35">
      <c r="A936">
        <v>2021</v>
      </c>
      <c r="B936">
        <v>2</v>
      </c>
      <c r="C936">
        <v>8</v>
      </c>
      <c r="D936">
        <v>22</v>
      </c>
      <c r="E936">
        <v>22.45</v>
      </c>
    </row>
    <row r="937" spans="1:5" x14ac:dyDescent="0.35">
      <c r="A937">
        <v>2021</v>
      </c>
      <c r="B937">
        <v>2</v>
      </c>
      <c r="C937">
        <v>8</v>
      </c>
      <c r="D937">
        <v>23</v>
      </c>
      <c r="E937">
        <v>22.29</v>
      </c>
    </row>
    <row r="938" spans="1:5" x14ac:dyDescent="0.35">
      <c r="A938">
        <v>2021</v>
      </c>
      <c r="B938">
        <v>2</v>
      </c>
      <c r="C938">
        <v>9</v>
      </c>
      <c r="D938">
        <v>0</v>
      </c>
      <c r="E938">
        <v>22.12</v>
      </c>
    </row>
    <row r="939" spans="1:5" x14ac:dyDescent="0.35">
      <c r="A939">
        <v>2021</v>
      </c>
      <c r="B939">
        <v>2</v>
      </c>
      <c r="C939">
        <v>9</v>
      </c>
      <c r="D939">
        <v>1</v>
      </c>
      <c r="E939">
        <v>21.92</v>
      </c>
    </row>
    <row r="940" spans="1:5" x14ac:dyDescent="0.35">
      <c r="A940">
        <v>2021</v>
      </c>
      <c r="B940">
        <v>2</v>
      </c>
      <c r="C940">
        <v>9</v>
      </c>
      <c r="D940">
        <v>2</v>
      </c>
      <c r="E940">
        <v>21.74</v>
      </c>
    </row>
    <row r="941" spans="1:5" x14ac:dyDescent="0.35">
      <c r="A941">
        <v>2021</v>
      </c>
      <c r="B941">
        <v>2</v>
      </c>
      <c r="C941">
        <v>9</v>
      </c>
      <c r="D941">
        <v>3</v>
      </c>
      <c r="E941">
        <v>22.04</v>
      </c>
    </row>
    <row r="942" spans="1:5" x14ac:dyDescent="0.35">
      <c r="A942">
        <v>2021</v>
      </c>
      <c r="B942">
        <v>2</v>
      </c>
      <c r="C942">
        <v>9</v>
      </c>
      <c r="D942">
        <v>4</v>
      </c>
      <c r="E942">
        <v>23.19</v>
      </c>
    </row>
    <row r="943" spans="1:5" x14ac:dyDescent="0.35">
      <c r="A943">
        <v>2021</v>
      </c>
      <c r="B943">
        <v>2</v>
      </c>
      <c r="C943">
        <v>9</v>
      </c>
      <c r="D943">
        <v>5</v>
      </c>
      <c r="E943">
        <v>24.57</v>
      </c>
    </row>
    <row r="944" spans="1:5" x14ac:dyDescent="0.35">
      <c r="A944">
        <v>2021</v>
      </c>
      <c r="B944">
        <v>2</v>
      </c>
      <c r="C944">
        <v>9</v>
      </c>
      <c r="D944">
        <v>6</v>
      </c>
      <c r="E944">
        <v>26.26</v>
      </c>
    </row>
    <row r="945" spans="1:5" x14ac:dyDescent="0.35">
      <c r="A945">
        <v>2021</v>
      </c>
      <c r="B945">
        <v>2</v>
      </c>
      <c r="C945">
        <v>9</v>
      </c>
      <c r="D945">
        <v>7</v>
      </c>
      <c r="E945">
        <v>27.65</v>
      </c>
    </row>
    <row r="946" spans="1:5" x14ac:dyDescent="0.35">
      <c r="A946">
        <v>2021</v>
      </c>
      <c r="B946">
        <v>2</v>
      </c>
      <c r="C946">
        <v>9</v>
      </c>
      <c r="D946">
        <v>8</v>
      </c>
      <c r="E946">
        <v>28.49</v>
      </c>
    </row>
    <row r="947" spans="1:5" x14ac:dyDescent="0.35">
      <c r="A947">
        <v>2021</v>
      </c>
      <c r="B947">
        <v>2</v>
      </c>
      <c r="C947">
        <v>9</v>
      </c>
      <c r="D947">
        <v>9</v>
      </c>
      <c r="E947">
        <v>28.82</v>
      </c>
    </row>
    <row r="948" spans="1:5" x14ac:dyDescent="0.35">
      <c r="A948">
        <v>2021</v>
      </c>
      <c r="B948">
        <v>2</v>
      </c>
      <c r="C948">
        <v>9</v>
      </c>
      <c r="D948">
        <v>10</v>
      </c>
      <c r="E948">
        <v>28.85</v>
      </c>
    </row>
    <row r="949" spans="1:5" x14ac:dyDescent="0.35">
      <c r="A949">
        <v>2021</v>
      </c>
      <c r="B949">
        <v>2</v>
      </c>
      <c r="C949">
        <v>9</v>
      </c>
      <c r="D949">
        <v>11</v>
      </c>
      <c r="E949">
        <v>28.63</v>
      </c>
    </row>
    <row r="950" spans="1:5" x14ac:dyDescent="0.35">
      <c r="A950">
        <v>2021</v>
      </c>
      <c r="B950">
        <v>2</v>
      </c>
      <c r="C950">
        <v>9</v>
      </c>
      <c r="D950">
        <v>12</v>
      </c>
      <c r="E950">
        <v>28.41</v>
      </c>
    </row>
    <row r="951" spans="1:5" x14ac:dyDescent="0.35">
      <c r="A951">
        <v>2021</v>
      </c>
      <c r="B951">
        <v>2</v>
      </c>
      <c r="C951">
        <v>9</v>
      </c>
      <c r="D951">
        <v>13</v>
      </c>
      <c r="E951">
        <v>27.65</v>
      </c>
    </row>
    <row r="952" spans="1:5" x14ac:dyDescent="0.35">
      <c r="A952">
        <v>2021</v>
      </c>
      <c r="B952">
        <v>2</v>
      </c>
      <c r="C952">
        <v>9</v>
      </c>
      <c r="D952">
        <v>14</v>
      </c>
      <c r="E952">
        <v>26.62</v>
      </c>
    </row>
    <row r="953" spans="1:5" x14ac:dyDescent="0.35">
      <c r="A953">
        <v>2021</v>
      </c>
      <c r="B953">
        <v>2</v>
      </c>
      <c r="C953">
        <v>9</v>
      </c>
      <c r="D953">
        <v>15</v>
      </c>
      <c r="E953">
        <v>25.05</v>
      </c>
    </row>
    <row r="954" spans="1:5" x14ac:dyDescent="0.35">
      <c r="A954">
        <v>2021</v>
      </c>
      <c r="B954">
        <v>2</v>
      </c>
      <c r="C954">
        <v>9</v>
      </c>
      <c r="D954">
        <v>16</v>
      </c>
      <c r="E954">
        <v>24.08</v>
      </c>
    </row>
    <row r="955" spans="1:5" x14ac:dyDescent="0.35">
      <c r="A955">
        <v>2021</v>
      </c>
      <c r="B955">
        <v>2</v>
      </c>
      <c r="C955">
        <v>9</v>
      </c>
      <c r="D955">
        <v>17</v>
      </c>
      <c r="E955">
        <v>23.71</v>
      </c>
    </row>
    <row r="956" spans="1:5" x14ac:dyDescent="0.35">
      <c r="A956">
        <v>2021</v>
      </c>
      <c r="B956">
        <v>2</v>
      </c>
      <c r="C956">
        <v>9</v>
      </c>
      <c r="D956">
        <v>18</v>
      </c>
      <c r="E956">
        <v>23.48</v>
      </c>
    </row>
    <row r="957" spans="1:5" x14ac:dyDescent="0.35">
      <c r="A957">
        <v>2021</v>
      </c>
      <c r="B957">
        <v>2</v>
      </c>
      <c r="C957">
        <v>9</v>
      </c>
      <c r="D957">
        <v>19</v>
      </c>
      <c r="E957">
        <v>23.23</v>
      </c>
    </row>
    <row r="958" spans="1:5" x14ac:dyDescent="0.35">
      <c r="A958">
        <v>2021</v>
      </c>
      <c r="B958">
        <v>2</v>
      </c>
      <c r="C958">
        <v>9</v>
      </c>
      <c r="D958">
        <v>20</v>
      </c>
      <c r="E958">
        <v>23.01</v>
      </c>
    </row>
    <row r="959" spans="1:5" x14ac:dyDescent="0.35">
      <c r="A959">
        <v>2021</v>
      </c>
      <c r="B959">
        <v>2</v>
      </c>
      <c r="C959">
        <v>9</v>
      </c>
      <c r="D959">
        <v>21</v>
      </c>
      <c r="E959">
        <v>22.84</v>
      </c>
    </row>
    <row r="960" spans="1:5" x14ac:dyDescent="0.35">
      <c r="A960">
        <v>2021</v>
      </c>
      <c r="B960">
        <v>2</v>
      </c>
      <c r="C960">
        <v>9</v>
      </c>
      <c r="D960">
        <v>22</v>
      </c>
      <c r="E960">
        <v>22.68</v>
      </c>
    </row>
    <row r="961" spans="1:5" x14ac:dyDescent="0.35">
      <c r="A961">
        <v>2021</v>
      </c>
      <c r="B961">
        <v>2</v>
      </c>
      <c r="C961">
        <v>9</v>
      </c>
      <c r="D961">
        <v>23</v>
      </c>
      <c r="E961">
        <v>22.54</v>
      </c>
    </row>
    <row r="962" spans="1:5" x14ac:dyDescent="0.35">
      <c r="A962">
        <v>2021</v>
      </c>
      <c r="B962">
        <v>2</v>
      </c>
      <c r="C962">
        <v>10</v>
      </c>
      <c r="D962">
        <v>0</v>
      </c>
      <c r="E962">
        <v>22.42</v>
      </c>
    </row>
    <row r="963" spans="1:5" x14ac:dyDescent="0.35">
      <c r="A963">
        <v>2021</v>
      </c>
      <c r="B963">
        <v>2</v>
      </c>
      <c r="C963">
        <v>10</v>
      </c>
      <c r="D963">
        <v>1</v>
      </c>
      <c r="E963">
        <v>22.26</v>
      </c>
    </row>
    <row r="964" spans="1:5" x14ac:dyDescent="0.35">
      <c r="A964">
        <v>2021</v>
      </c>
      <c r="B964">
        <v>2</v>
      </c>
      <c r="C964">
        <v>10</v>
      </c>
      <c r="D964">
        <v>2</v>
      </c>
      <c r="E964">
        <v>22.05</v>
      </c>
    </row>
    <row r="965" spans="1:5" x14ac:dyDescent="0.35">
      <c r="A965">
        <v>2021</v>
      </c>
      <c r="B965">
        <v>2</v>
      </c>
      <c r="C965">
        <v>10</v>
      </c>
      <c r="D965">
        <v>3</v>
      </c>
      <c r="E965">
        <v>22.03</v>
      </c>
    </row>
    <row r="966" spans="1:5" x14ac:dyDescent="0.35">
      <c r="A966">
        <v>2021</v>
      </c>
      <c r="B966">
        <v>2</v>
      </c>
      <c r="C966">
        <v>10</v>
      </c>
      <c r="D966">
        <v>4</v>
      </c>
      <c r="E966">
        <v>22.63</v>
      </c>
    </row>
    <row r="967" spans="1:5" x14ac:dyDescent="0.35">
      <c r="A967">
        <v>2021</v>
      </c>
      <c r="B967">
        <v>2</v>
      </c>
      <c r="C967">
        <v>10</v>
      </c>
      <c r="D967">
        <v>5</v>
      </c>
      <c r="E967">
        <v>23.52</v>
      </c>
    </row>
    <row r="968" spans="1:5" x14ac:dyDescent="0.35">
      <c r="A968">
        <v>2021</v>
      </c>
      <c r="B968">
        <v>2</v>
      </c>
      <c r="C968">
        <v>10</v>
      </c>
      <c r="D968">
        <v>6</v>
      </c>
      <c r="E968">
        <v>24.62</v>
      </c>
    </row>
    <row r="969" spans="1:5" x14ac:dyDescent="0.35">
      <c r="A969">
        <v>2021</v>
      </c>
      <c r="B969">
        <v>2</v>
      </c>
      <c r="C969">
        <v>10</v>
      </c>
      <c r="D969">
        <v>7</v>
      </c>
      <c r="E969">
        <v>25.73</v>
      </c>
    </row>
    <row r="970" spans="1:5" x14ac:dyDescent="0.35">
      <c r="A970">
        <v>2021</v>
      </c>
      <c r="B970">
        <v>2</v>
      </c>
      <c r="C970">
        <v>10</v>
      </c>
      <c r="D970">
        <v>8</v>
      </c>
      <c r="E970">
        <v>26.58</v>
      </c>
    </row>
    <row r="971" spans="1:5" x14ac:dyDescent="0.35">
      <c r="A971">
        <v>2021</v>
      </c>
      <c r="B971">
        <v>2</v>
      </c>
      <c r="C971">
        <v>10</v>
      </c>
      <c r="D971">
        <v>9</v>
      </c>
      <c r="E971">
        <v>26.99</v>
      </c>
    </row>
    <row r="972" spans="1:5" x14ac:dyDescent="0.35">
      <c r="A972">
        <v>2021</v>
      </c>
      <c r="B972">
        <v>2</v>
      </c>
      <c r="C972">
        <v>10</v>
      </c>
      <c r="D972">
        <v>10</v>
      </c>
      <c r="E972">
        <v>27.06</v>
      </c>
    </row>
    <row r="973" spans="1:5" x14ac:dyDescent="0.35">
      <c r="A973">
        <v>2021</v>
      </c>
      <c r="B973">
        <v>2</v>
      </c>
      <c r="C973">
        <v>10</v>
      </c>
      <c r="D973">
        <v>11</v>
      </c>
      <c r="E973">
        <v>26.9</v>
      </c>
    </row>
    <row r="974" spans="1:5" x14ac:dyDescent="0.35">
      <c r="A974">
        <v>2021</v>
      </c>
      <c r="B974">
        <v>2</v>
      </c>
      <c r="C974">
        <v>10</v>
      </c>
      <c r="D974">
        <v>12</v>
      </c>
      <c r="E974">
        <v>26.55</v>
      </c>
    </row>
    <row r="975" spans="1:5" x14ac:dyDescent="0.35">
      <c r="A975">
        <v>2021</v>
      </c>
      <c r="B975">
        <v>2</v>
      </c>
      <c r="C975">
        <v>10</v>
      </c>
      <c r="D975">
        <v>13</v>
      </c>
      <c r="E975">
        <v>26</v>
      </c>
    </row>
    <row r="976" spans="1:5" x14ac:dyDescent="0.35">
      <c r="A976">
        <v>2021</v>
      </c>
      <c r="B976">
        <v>2</v>
      </c>
      <c r="C976">
        <v>10</v>
      </c>
      <c r="D976">
        <v>14</v>
      </c>
      <c r="E976">
        <v>25.27</v>
      </c>
    </row>
    <row r="977" spans="1:5" x14ac:dyDescent="0.35">
      <c r="A977">
        <v>2021</v>
      </c>
      <c r="B977">
        <v>2</v>
      </c>
      <c r="C977">
        <v>10</v>
      </c>
      <c r="D977">
        <v>15</v>
      </c>
      <c r="E977">
        <v>24.25</v>
      </c>
    </row>
    <row r="978" spans="1:5" x14ac:dyDescent="0.35">
      <c r="A978">
        <v>2021</v>
      </c>
      <c r="B978">
        <v>2</v>
      </c>
      <c r="C978">
        <v>10</v>
      </c>
      <c r="D978">
        <v>16</v>
      </c>
      <c r="E978">
        <v>23.71</v>
      </c>
    </row>
    <row r="979" spans="1:5" x14ac:dyDescent="0.35">
      <c r="A979">
        <v>2021</v>
      </c>
      <c r="B979">
        <v>2</v>
      </c>
      <c r="C979">
        <v>10</v>
      </c>
      <c r="D979">
        <v>17</v>
      </c>
      <c r="E979">
        <v>23.49</v>
      </c>
    </row>
    <row r="980" spans="1:5" x14ac:dyDescent="0.35">
      <c r="A980">
        <v>2021</v>
      </c>
      <c r="B980">
        <v>2</v>
      </c>
      <c r="C980">
        <v>10</v>
      </c>
      <c r="D980">
        <v>18</v>
      </c>
      <c r="E980">
        <v>23.32</v>
      </c>
    </row>
    <row r="981" spans="1:5" x14ac:dyDescent="0.35">
      <c r="A981">
        <v>2021</v>
      </c>
      <c r="B981">
        <v>2</v>
      </c>
      <c r="C981">
        <v>10</v>
      </c>
      <c r="D981">
        <v>19</v>
      </c>
      <c r="E981">
        <v>23.19</v>
      </c>
    </row>
    <row r="982" spans="1:5" x14ac:dyDescent="0.35">
      <c r="A982">
        <v>2021</v>
      </c>
      <c r="B982">
        <v>2</v>
      </c>
      <c r="C982">
        <v>10</v>
      </c>
      <c r="D982">
        <v>20</v>
      </c>
      <c r="E982">
        <v>23.05</v>
      </c>
    </row>
    <row r="983" spans="1:5" x14ac:dyDescent="0.35">
      <c r="A983">
        <v>2021</v>
      </c>
      <c r="B983">
        <v>2</v>
      </c>
      <c r="C983">
        <v>10</v>
      </c>
      <c r="D983">
        <v>21</v>
      </c>
      <c r="E983">
        <v>22.98</v>
      </c>
    </row>
    <row r="984" spans="1:5" x14ac:dyDescent="0.35">
      <c r="A984">
        <v>2021</v>
      </c>
      <c r="B984">
        <v>2</v>
      </c>
      <c r="C984">
        <v>10</v>
      </c>
      <c r="D984">
        <v>22</v>
      </c>
      <c r="E984">
        <v>22.74</v>
      </c>
    </row>
    <row r="985" spans="1:5" x14ac:dyDescent="0.35">
      <c r="A985">
        <v>2021</v>
      </c>
      <c r="B985">
        <v>2</v>
      </c>
      <c r="C985">
        <v>10</v>
      </c>
      <c r="D985">
        <v>23</v>
      </c>
      <c r="E985">
        <v>22.33</v>
      </c>
    </row>
    <row r="986" spans="1:5" x14ac:dyDescent="0.35">
      <c r="A986">
        <v>2021</v>
      </c>
      <c r="B986">
        <v>2</v>
      </c>
      <c r="C986">
        <v>11</v>
      </c>
      <c r="D986">
        <v>0</v>
      </c>
      <c r="E986">
        <v>22.01</v>
      </c>
    </row>
    <row r="987" spans="1:5" x14ac:dyDescent="0.35">
      <c r="A987">
        <v>2021</v>
      </c>
      <c r="B987">
        <v>2</v>
      </c>
      <c r="C987">
        <v>11</v>
      </c>
      <c r="D987">
        <v>1</v>
      </c>
      <c r="E987">
        <v>21.86</v>
      </c>
    </row>
    <row r="988" spans="1:5" x14ac:dyDescent="0.35">
      <c r="A988">
        <v>2021</v>
      </c>
      <c r="B988">
        <v>2</v>
      </c>
      <c r="C988">
        <v>11</v>
      </c>
      <c r="D988">
        <v>2</v>
      </c>
      <c r="E988">
        <v>21.78</v>
      </c>
    </row>
    <row r="989" spans="1:5" x14ac:dyDescent="0.35">
      <c r="A989">
        <v>2021</v>
      </c>
      <c r="B989">
        <v>2</v>
      </c>
      <c r="C989">
        <v>11</v>
      </c>
      <c r="D989">
        <v>3</v>
      </c>
      <c r="E989">
        <v>21.85</v>
      </c>
    </row>
    <row r="990" spans="1:5" x14ac:dyDescent="0.35">
      <c r="A990">
        <v>2021</v>
      </c>
      <c r="B990">
        <v>2</v>
      </c>
      <c r="C990">
        <v>11</v>
      </c>
      <c r="D990">
        <v>4</v>
      </c>
      <c r="E990">
        <v>22.36</v>
      </c>
    </row>
    <row r="991" spans="1:5" x14ac:dyDescent="0.35">
      <c r="A991">
        <v>2021</v>
      </c>
      <c r="B991">
        <v>2</v>
      </c>
      <c r="C991">
        <v>11</v>
      </c>
      <c r="D991">
        <v>5</v>
      </c>
      <c r="E991">
        <v>23.12</v>
      </c>
    </row>
    <row r="992" spans="1:5" x14ac:dyDescent="0.35">
      <c r="A992">
        <v>2021</v>
      </c>
      <c r="B992">
        <v>2</v>
      </c>
      <c r="C992">
        <v>11</v>
      </c>
      <c r="D992">
        <v>6</v>
      </c>
      <c r="E992">
        <v>24.3</v>
      </c>
    </row>
    <row r="993" spans="1:5" x14ac:dyDescent="0.35">
      <c r="A993">
        <v>2021</v>
      </c>
      <c r="B993">
        <v>2</v>
      </c>
      <c r="C993">
        <v>11</v>
      </c>
      <c r="D993">
        <v>7</v>
      </c>
      <c r="E993">
        <v>25.73</v>
      </c>
    </row>
    <row r="994" spans="1:5" x14ac:dyDescent="0.35">
      <c r="A994">
        <v>2021</v>
      </c>
      <c r="B994">
        <v>2</v>
      </c>
      <c r="C994">
        <v>11</v>
      </c>
      <c r="D994">
        <v>8</v>
      </c>
      <c r="E994">
        <v>26.73</v>
      </c>
    </row>
    <row r="995" spans="1:5" x14ac:dyDescent="0.35">
      <c r="A995">
        <v>2021</v>
      </c>
      <c r="B995">
        <v>2</v>
      </c>
      <c r="C995">
        <v>11</v>
      </c>
      <c r="D995">
        <v>9</v>
      </c>
      <c r="E995">
        <v>27.21</v>
      </c>
    </row>
    <row r="996" spans="1:5" x14ac:dyDescent="0.35">
      <c r="A996">
        <v>2021</v>
      </c>
      <c r="B996">
        <v>2</v>
      </c>
      <c r="C996">
        <v>11</v>
      </c>
      <c r="D996">
        <v>10</v>
      </c>
      <c r="E996">
        <v>27.29</v>
      </c>
    </row>
    <row r="997" spans="1:5" x14ac:dyDescent="0.35">
      <c r="A997">
        <v>2021</v>
      </c>
      <c r="B997">
        <v>2</v>
      </c>
      <c r="C997">
        <v>11</v>
      </c>
      <c r="D997">
        <v>11</v>
      </c>
      <c r="E997">
        <v>26.76</v>
      </c>
    </row>
    <row r="998" spans="1:5" x14ac:dyDescent="0.35">
      <c r="A998">
        <v>2021</v>
      </c>
      <c r="B998">
        <v>2</v>
      </c>
      <c r="C998">
        <v>11</v>
      </c>
      <c r="D998">
        <v>12</v>
      </c>
      <c r="E998">
        <v>26.19</v>
      </c>
    </row>
    <row r="999" spans="1:5" x14ac:dyDescent="0.35">
      <c r="A999">
        <v>2021</v>
      </c>
      <c r="B999">
        <v>2</v>
      </c>
      <c r="C999">
        <v>11</v>
      </c>
      <c r="D999">
        <v>13</v>
      </c>
      <c r="E999">
        <v>25.61</v>
      </c>
    </row>
    <row r="1000" spans="1:5" x14ac:dyDescent="0.35">
      <c r="A1000">
        <v>2021</v>
      </c>
      <c r="B1000">
        <v>2</v>
      </c>
      <c r="C1000">
        <v>11</v>
      </c>
      <c r="D1000">
        <v>14</v>
      </c>
      <c r="E1000">
        <v>24.98</v>
      </c>
    </row>
    <row r="1001" spans="1:5" x14ac:dyDescent="0.35">
      <c r="A1001">
        <v>2021</v>
      </c>
      <c r="B1001">
        <v>2</v>
      </c>
      <c r="C1001">
        <v>11</v>
      </c>
      <c r="D1001">
        <v>15</v>
      </c>
      <c r="E1001">
        <v>24.16</v>
      </c>
    </row>
    <row r="1002" spans="1:5" x14ac:dyDescent="0.35">
      <c r="A1002">
        <v>2021</v>
      </c>
      <c r="B1002">
        <v>2</v>
      </c>
      <c r="C1002">
        <v>11</v>
      </c>
      <c r="D1002">
        <v>16</v>
      </c>
      <c r="E1002">
        <v>23.84</v>
      </c>
    </row>
    <row r="1003" spans="1:5" x14ac:dyDescent="0.35">
      <c r="A1003">
        <v>2021</v>
      </c>
      <c r="B1003">
        <v>2</v>
      </c>
      <c r="C1003">
        <v>11</v>
      </c>
      <c r="D1003">
        <v>17</v>
      </c>
      <c r="E1003">
        <v>23.7</v>
      </c>
    </row>
    <row r="1004" spans="1:5" x14ac:dyDescent="0.35">
      <c r="A1004">
        <v>2021</v>
      </c>
      <c r="B1004">
        <v>2</v>
      </c>
      <c r="C1004">
        <v>11</v>
      </c>
      <c r="D1004">
        <v>18</v>
      </c>
      <c r="E1004">
        <v>23.52</v>
      </c>
    </row>
    <row r="1005" spans="1:5" x14ac:dyDescent="0.35">
      <c r="A1005">
        <v>2021</v>
      </c>
      <c r="B1005">
        <v>2</v>
      </c>
      <c r="C1005">
        <v>11</v>
      </c>
      <c r="D1005">
        <v>19</v>
      </c>
      <c r="E1005">
        <v>23.29</v>
      </c>
    </row>
    <row r="1006" spans="1:5" x14ac:dyDescent="0.35">
      <c r="A1006">
        <v>2021</v>
      </c>
      <c r="B1006">
        <v>2</v>
      </c>
      <c r="C1006">
        <v>11</v>
      </c>
      <c r="D1006">
        <v>20</v>
      </c>
      <c r="E1006">
        <v>23.03</v>
      </c>
    </row>
    <row r="1007" spans="1:5" x14ac:dyDescent="0.35">
      <c r="A1007">
        <v>2021</v>
      </c>
      <c r="B1007">
        <v>2</v>
      </c>
      <c r="C1007">
        <v>11</v>
      </c>
      <c r="D1007">
        <v>21</v>
      </c>
      <c r="E1007">
        <v>22.76</v>
      </c>
    </row>
    <row r="1008" spans="1:5" x14ac:dyDescent="0.35">
      <c r="A1008">
        <v>2021</v>
      </c>
      <c r="B1008">
        <v>2</v>
      </c>
      <c r="C1008">
        <v>11</v>
      </c>
      <c r="D1008">
        <v>22</v>
      </c>
      <c r="E1008">
        <v>22.57</v>
      </c>
    </row>
    <row r="1009" spans="1:5" x14ac:dyDescent="0.35">
      <c r="A1009">
        <v>2021</v>
      </c>
      <c r="B1009">
        <v>2</v>
      </c>
      <c r="C1009">
        <v>11</v>
      </c>
      <c r="D1009">
        <v>23</v>
      </c>
      <c r="E1009">
        <v>22.4</v>
      </c>
    </row>
    <row r="1010" spans="1:5" x14ac:dyDescent="0.35">
      <c r="A1010">
        <v>2021</v>
      </c>
      <c r="B1010">
        <v>2</v>
      </c>
      <c r="C1010">
        <v>12</v>
      </c>
      <c r="D1010">
        <v>0</v>
      </c>
      <c r="E1010">
        <v>22.34</v>
      </c>
    </row>
    <row r="1011" spans="1:5" x14ac:dyDescent="0.35">
      <c r="A1011">
        <v>2021</v>
      </c>
      <c r="B1011">
        <v>2</v>
      </c>
      <c r="C1011">
        <v>12</v>
      </c>
      <c r="D1011">
        <v>1</v>
      </c>
      <c r="E1011">
        <v>22.28</v>
      </c>
    </row>
    <row r="1012" spans="1:5" x14ac:dyDescent="0.35">
      <c r="A1012">
        <v>2021</v>
      </c>
      <c r="B1012">
        <v>2</v>
      </c>
      <c r="C1012">
        <v>12</v>
      </c>
      <c r="D1012">
        <v>2</v>
      </c>
      <c r="E1012">
        <v>22.21</v>
      </c>
    </row>
    <row r="1013" spans="1:5" x14ac:dyDescent="0.35">
      <c r="A1013">
        <v>2021</v>
      </c>
      <c r="B1013">
        <v>2</v>
      </c>
      <c r="C1013">
        <v>12</v>
      </c>
      <c r="D1013">
        <v>3</v>
      </c>
      <c r="E1013">
        <v>22.25</v>
      </c>
    </row>
    <row r="1014" spans="1:5" x14ac:dyDescent="0.35">
      <c r="A1014">
        <v>2021</v>
      </c>
      <c r="B1014">
        <v>2</v>
      </c>
      <c r="C1014">
        <v>12</v>
      </c>
      <c r="D1014">
        <v>4</v>
      </c>
      <c r="E1014">
        <v>22.67</v>
      </c>
    </row>
    <row r="1015" spans="1:5" x14ac:dyDescent="0.35">
      <c r="A1015">
        <v>2021</v>
      </c>
      <c r="B1015">
        <v>2</v>
      </c>
      <c r="C1015">
        <v>12</v>
      </c>
      <c r="D1015">
        <v>5</v>
      </c>
      <c r="E1015">
        <v>23.16</v>
      </c>
    </row>
    <row r="1016" spans="1:5" x14ac:dyDescent="0.35">
      <c r="A1016">
        <v>2021</v>
      </c>
      <c r="B1016">
        <v>2</v>
      </c>
      <c r="C1016">
        <v>12</v>
      </c>
      <c r="D1016">
        <v>6</v>
      </c>
      <c r="E1016">
        <v>23.64</v>
      </c>
    </row>
    <row r="1017" spans="1:5" x14ac:dyDescent="0.35">
      <c r="A1017">
        <v>2021</v>
      </c>
      <c r="B1017">
        <v>2</v>
      </c>
      <c r="C1017">
        <v>12</v>
      </c>
      <c r="D1017">
        <v>7</v>
      </c>
      <c r="E1017">
        <v>24.19</v>
      </c>
    </row>
    <row r="1018" spans="1:5" x14ac:dyDescent="0.35">
      <c r="A1018">
        <v>2021</v>
      </c>
      <c r="B1018">
        <v>2</v>
      </c>
      <c r="C1018">
        <v>12</v>
      </c>
      <c r="D1018">
        <v>8</v>
      </c>
      <c r="E1018">
        <v>24.72</v>
      </c>
    </row>
    <row r="1019" spans="1:5" x14ac:dyDescent="0.35">
      <c r="A1019">
        <v>2021</v>
      </c>
      <c r="B1019">
        <v>2</v>
      </c>
      <c r="C1019">
        <v>12</v>
      </c>
      <c r="D1019">
        <v>9</v>
      </c>
      <c r="E1019">
        <v>25.01</v>
      </c>
    </row>
    <row r="1020" spans="1:5" x14ac:dyDescent="0.35">
      <c r="A1020">
        <v>2021</v>
      </c>
      <c r="B1020">
        <v>2</v>
      </c>
      <c r="C1020">
        <v>12</v>
      </c>
      <c r="D1020">
        <v>10</v>
      </c>
      <c r="E1020">
        <v>25.15</v>
      </c>
    </row>
    <row r="1021" spans="1:5" x14ac:dyDescent="0.35">
      <c r="A1021">
        <v>2021</v>
      </c>
      <c r="B1021">
        <v>2</v>
      </c>
      <c r="C1021">
        <v>12</v>
      </c>
      <c r="D1021">
        <v>11</v>
      </c>
      <c r="E1021">
        <v>25.2</v>
      </c>
    </row>
    <row r="1022" spans="1:5" x14ac:dyDescent="0.35">
      <c r="A1022">
        <v>2021</v>
      </c>
      <c r="B1022">
        <v>2</v>
      </c>
      <c r="C1022">
        <v>12</v>
      </c>
      <c r="D1022">
        <v>12</v>
      </c>
      <c r="E1022">
        <v>25.05</v>
      </c>
    </row>
    <row r="1023" spans="1:5" x14ac:dyDescent="0.35">
      <c r="A1023">
        <v>2021</v>
      </c>
      <c r="B1023">
        <v>2</v>
      </c>
      <c r="C1023">
        <v>12</v>
      </c>
      <c r="D1023">
        <v>13</v>
      </c>
      <c r="E1023">
        <v>24.69</v>
      </c>
    </row>
    <row r="1024" spans="1:5" x14ac:dyDescent="0.35">
      <c r="A1024">
        <v>2021</v>
      </c>
      <c r="B1024">
        <v>2</v>
      </c>
      <c r="C1024">
        <v>12</v>
      </c>
      <c r="D1024">
        <v>14</v>
      </c>
      <c r="E1024">
        <v>24.23</v>
      </c>
    </row>
    <row r="1025" spans="1:5" x14ac:dyDescent="0.35">
      <c r="A1025">
        <v>2021</v>
      </c>
      <c r="B1025">
        <v>2</v>
      </c>
      <c r="C1025">
        <v>12</v>
      </c>
      <c r="D1025">
        <v>15</v>
      </c>
      <c r="E1025">
        <v>23.78</v>
      </c>
    </row>
    <row r="1026" spans="1:5" x14ac:dyDescent="0.35">
      <c r="A1026">
        <v>2021</v>
      </c>
      <c r="B1026">
        <v>2</v>
      </c>
      <c r="C1026">
        <v>12</v>
      </c>
      <c r="D1026">
        <v>16</v>
      </c>
      <c r="E1026">
        <v>23.65</v>
      </c>
    </row>
    <row r="1027" spans="1:5" x14ac:dyDescent="0.35">
      <c r="A1027">
        <v>2021</v>
      </c>
      <c r="B1027">
        <v>2</v>
      </c>
      <c r="C1027">
        <v>12</v>
      </c>
      <c r="D1027">
        <v>17</v>
      </c>
      <c r="E1027">
        <v>23.62</v>
      </c>
    </row>
    <row r="1028" spans="1:5" x14ac:dyDescent="0.35">
      <c r="A1028">
        <v>2021</v>
      </c>
      <c r="B1028">
        <v>2</v>
      </c>
      <c r="C1028">
        <v>12</v>
      </c>
      <c r="D1028">
        <v>18</v>
      </c>
      <c r="E1028">
        <v>23.58</v>
      </c>
    </row>
    <row r="1029" spans="1:5" x14ac:dyDescent="0.35">
      <c r="A1029">
        <v>2021</v>
      </c>
      <c r="B1029">
        <v>2</v>
      </c>
      <c r="C1029">
        <v>12</v>
      </c>
      <c r="D1029">
        <v>19</v>
      </c>
      <c r="E1029">
        <v>23.55</v>
      </c>
    </row>
    <row r="1030" spans="1:5" x14ac:dyDescent="0.35">
      <c r="A1030">
        <v>2021</v>
      </c>
      <c r="B1030">
        <v>2</v>
      </c>
      <c r="C1030">
        <v>12</v>
      </c>
      <c r="D1030">
        <v>20</v>
      </c>
      <c r="E1030">
        <v>23.42</v>
      </c>
    </row>
    <row r="1031" spans="1:5" x14ac:dyDescent="0.35">
      <c r="A1031">
        <v>2021</v>
      </c>
      <c r="B1031">
        <v>2</v>
      </c>
      <c r="C1031">
        <v>12</v>
      </c>
      <c r="D1031">
        <v>21</v>
      </c>
      <c r="E1031">
        <v>23.31</v>
      </c>
    </row>
    <row r="1032" spans="1:5" x14ac:dyDescent="0.35">
      <c r="A1032">
        <v>2021</v>
      </c>
      <c r="B1032">
        <v>2</v>
      </c>
      <c r="C1032">
        <v>12</v>
      </c>
      <c r="D1032">
        <v>22</v>
      </c>
      <c r="E1032">
        <v>23.21</v>
      </c>
    </row>
    <row r="1033" spans="1:5" x14ac:dyDescent="0.35">
      <c r="A1033">
        <v>2021</v>
      </c>
      <c r="B1033">
        <v>2</v>
      </c>
      <c r="C1033">
        <v>12</v>
      </c>
      <c r="D1033">
        <v>23</v>
      </c>
      <c r="E1033">
        <v>23.06</v>
      </c>
    </row>
    <row r="1034" spans="1:5" x14ac:dyDescent="0.35">
      <c r="A1034">
        <v>2021</v>
      </c>
      <c r="B1034">
        <v>2</v>
      </c>
      <c r="C1034">
        <v>13</v>
      </c>
      <c r="D1034">
        <v>0</v>
      </c>
      <c r="E1034">
        <v>22.8</v>
      </c>
    </row>
    <row r="1035" spans="1:5" x14ac:dyDescent="0.35">
      <c r="A1035">
        <v>2021</v>
      </c>
      <c r="B1035">
        <v>2</v>
      </c>
      <c r="C1035">
        <v>13</v>
      </c>
      <c r="D1035">
        <v>1</v>
      </c>
      <c r="E1035">
        <v>22.49</v>
      </c>
    </row>
    <row r="1036" spans="1:5" x14ac:dyDescent="0.35">
      <c r="A1036">
        <v>2021</v>
      </c>
      <c r="B1036">
        <v>2</v>
      </c>
      <c r="C1036">
        <v>13</v>
      </c>
      <c r="D1036">
        <v>2</v>
      </c>
      <c r="E1036">
        <v>22.26</v>
      </c>
    </row>
    <row r="1037" spans="1:5" x14ac:dyDescent="0.35">
      <c r="A1037">
        <v>2021</v>
      </c>
      <c r="B1037">
        <v>2</v>
      </c>
      <c r="C1037">
        <v>13</v>
      </c>
      <c r="D1037">
        <v>3</v>
      </c>
      <c r="E1037">
        <v>22.2</v>
      </c>
    </row>
    <row r="1038" spans="1:5" x14ac:dyDescent="0.35">
      <c r="A1038">
        <v>2021</v>
      </c>
      <c r="B1038">
        <v>2</v>
      </c>
      <c r="C1038">
        <v>13</v>
      </c>
      <c r="D1038">
        <v>4</v>
      </c>
      <c r="E1038">
        <v>22.67</v>
      </c>
    </row>
    <row r="1039" spans="1:5" x14ac:dyDescent="0.35">
      <c r="A1039">
        <v>2021</v>
      </c>
      <c r="B1039">
        <v>2</v>
      </c>
      <c r="C1039">
        <v>13</v>
      </c>
      <c r="D1039">
        <v>5</v>
      </c>
      <c r="E1039">
        <v>23.26</v>
      </c>
    </row>
    <row r="1040" spans="1:5" x14ac:dyDescent="0.35">
      <c r="A1040">
        <v>2021</v>
      </c>
      <c r="B1040">
        <v>2</v>
      </c>
      <c r="C1040">
        <v>13</v>
      </c>
      <c r="D1040">
        <v>6</v>
      </c>
      <c r="E1040">
        <v>23.84</v>
      </c>
    </row>
    <row r="1041" spans="1:5" x14ac:dyDescent="0.35">
      <c r="A1041">
        <v>2021</v>
      </c>
      <c r="B1041">
        <v>2</v>
      </c>
      <c r="C1041">
        <v>13</v>
      </c>
      <c r="D1041">
        <v>7</v>
      </c>
      <c r="E1041">
        <v>24.62</v>
      </c>
    </row>
    <row r="1042" spans="1:5" x14ac:dyDescent="0.35">
      <c r="A1042">
        <v>2021</v>
      </c>
      <c r="B1042">
        <v>2</v>
      </c>
      <c r="C1042">
        <v>13</v>
      </c>
      <c r="D1042">
        <v>8</v>
      </c>
      <c r="E1042">
        <v>25.81</v>
      </c>
    </row>
    <row r="1043" spans="1:5" x14ac:dyDescent="0.35">
      <c r="A1043">
        <v>2021</v>
      </c>
      <c r="B1043">
        <v>2</v>
      </c>
      <c r="C1043">
        <v>13</v>
      </c>
      <c r="D1043">
        <v>9</v>
      </c>
      <c r="E1043">
        <v>26.89</v>
      </c>
    </row>
    <row r="1044" spans="1:5" x14ac:dyDescent="0.35">
      <c r="A1044">
        <v>2021</v>
      </c>
      <c r="B1044">
        <v>2</v>
      </c>
      <c r="C1044">
        <v>13</v>
      </c>
      <c r="D1044">
        <v>10</v>
      </c>
      <c r="E1044">
        <v>27.58</v>
      </c>
    </row>
    <row r="1045" spans="1:5" x14ac:dyDescent="0.35">
      <c r="A1045">
        <v>2021</v>
      </c>
      <c r="B1045">
        <v>2</v>
      </c>
      <c r="C1045">
        <v>13</v>
      </c>
      <c r="D1045">
        <v>11</v>
      </c>
      <c r="E1045">
        <v>27.83</v>
      </c>
    </row>
    <row r="1046" spans="1:5" x14ac:dyDescent="0.35">
      <c r="A1046">
        <v>2021</v>
      </c>
      <c r="B1046">
        <v>2</v>
      </c>
      <c r="C1046">
        <v>13</v>
      </c>
      <c r="D1046">
        <v>12</v>
      </c>
      <c r="E1046">
        <v>27.55</v>
      </c>
    </row>
    <row r="1047" spans="1:5" x14ac:dyDescent="0.35">
      <c r="A1047">
        <v>2021</v>
      </c>
      <c r="B1047">
        <v>2</v>
      </c>
      <c r="C1047">
        <v>13</v>
      </c>
      <c r="D1047">
        <v>13</v>
      </c>
      <c r="E1047">
        <v>27.03</v>
      </c>
    </row>
    <row r="1048" spans="1:5" x14ac:dyDescent="0.35">
      <c r="A1048">
        <v>2021</v>
      </c>
      <c r="B1048">
        <v>2</v>
      </c>
      <c r="C1048">
        <v>13</v>
      </c>
      <c r="D1048">
        <v>14</v>
      </c>
      <c r="E1048">
        <v>26.26</v>
      </c>
    </row>
    <row r="1049" spans="1:5" x14ac:dyDescent="0.35">
      <c r="A1049">
        <v>2021</v>
      </c>
      <c r="B1049">
        <v>2</v>
      </c>
      <c r="C1049">
        <v>13</v>
      </c>
      <c r="D1049">
        <v>15</v>
      </c>
      <c r="E1049">
        <v>25.03</v>
      </c>
    </row>
    <row r="1050" spans="1:5" x14ac:dyDescent="0.35">
      <c r="A1050">
        <v>2021</v>
      </c>
      <c r="B1050">
        <v>2</v>
      </c>
      <c r="C1050">
        <v>13</v>
      </c>
      <c r="D1050">
        <v>16</v>
      </c>
      <c r="E1050">
        <v>24.52</v>
      </c>
    </row>
    <row r="1051" spans="1:5" x14ac:dyDescent="0.35">
      <c r="A1051">
        <v>2021</v>
      </c>
      <c r="B1051">
        <v>2</v>
      </c>
      <c r="C1051">
        <v>13</v>
      </c>
      <c r="D1051">
        <v>17</v>
      </c>
      <c r="E1051">
        <v>24.24</v>
      </c>
    </row>
    <row r="1052" spans="1:5" x14ac:dyDescent="0.35">
      <c r="A1052">
        <v>2021</v>
      </c>
      <c r="B1052">
        <v>2</v>
      </c>
      <c r="C1052">
        <v>13</v>
      </c>
      <c r="D1052">
        <v>18</v>
      </c>
      <c r="E1052">
        <v>23.76</v>
      </c>
    </row>
    <row r="1053" spans="1:5" x14ac:dyDescent="0.35">
      <c r="A1053">
        <v>2021</v>
      </c>
      <c r="B1053">
        <v>2</v>
      </c>
      <c r="C1053">
        <v>13</v>
      </c>
      <c r="D1053">
        <v>19</v>
      </c>
      <c r="E1053">
        <v>23.25</v>
      </c>
    </row>
    <row r="1054" spans="1:5" x14ac:dyDescent="0.35">
      <c r="A1054">
        <v>2021</v>
      </c>
      <c r="B1054">
        <v>2</v>
      </c>
      <c r="C1054">
        <v>13</v>
      </c>
      <c r="D1054">
        <v>20</v>
      </c>
      <c r="E1054">
        <v>22.86</v>
      </c>
    </row>
    <row r="1055" spans="1:5" x14ac:dyDescent="0.35">
      <c r="A1055">
        <v>2021</v>
      </c>
      <c r="B1055">
        <v>2</v>
      </c>
      <c r="C1055">
        <v>13</v>
      </c>
      <c r="D1055">
        <v>21</v>
      </c>
      <c r="E1055">
        <v>22.51</v>
      </c>
    </row>
    <row r="1056" spans="1:5" x14ac:dyDescent="0.35">
      <c r="A1056">
        <v>2021</v>
      </c>
      <c r="B1056">
        <v>2</v>
      </c>
      <c r="C1056">
        <v>13</v>
      </c>
      <c r="D1056">
        <v>22</v>
      </c>
      <c r="E1056">
        <v>22.24</v>
      </c>
    </row>
    <row r="1057" spans="1:5" x14ac:dyDescent="0.35">
      <c r="A1057">
        <v>2021</v>
      </c>
      <c r="B1057">
        <v>2</v>
      </c>
      <c r="C1057">
        <v>13</v>
      </c>
      <c r="D1057">
        <v>23</v>
      </c>
      <c r="E1057">
        <v>22.09</v>
      </c>
    </row>
    <row r="1058" spans="1:5" x14ac:dyDescent="0.35">
      <c r="A1058">
        <v>2021</v>
      </c>
      <c r="B1058">
        <v>2</v>
      </c>
      <c r="C1058">
        <v>14</v>
      </c>
      <c r="D1058">
        <v>0</v>
      </c>
      <c r="E1058">
        <v>22.01</v>
      </c>
    </row>
    <row r="1059" spans="1:5" x14ac:dyDescent="0.35">
      <c r="A1059">
        <v>2021</v>
      </c>
      <c r="B1059">
        <v>2</v>
      </c>
      <c r="C1059">
        <v>14</v>
      </c>
      <c r="D1059">
        <v>1</v>
      </c>
      <c r="E1059">
        <v>21.9</v>
      </c>
    </row>
    <row r="1060" spans="1:5" x14ac:dyDescent="0.35">
      <c r="A1060">
        <v>2021</v>
      </c>
      <c r="B1060">
        <v>2</v>
      </c>
      <c r="C1060">
        <v>14</v>
      </c>
      <c r="D1060">
        <v>2</v>
      </c>
      <c r="E1060">
        <v>21.78</v>
      </c>
    </row>
    <row r="1061" spans="1:5" x14ac:dyDescent="0.35">
      <c r="A1061">
        <v>2021</v>
      </c>
      <c r="B1061">
        <v>2</v>
      </c>
      <c r="C1061">
        <v>14</v>
      </c>
      <c r="D1061">
        <v>3</v>
      </c>
      <c r="E1061">
        <v>21.71</v>
      </c>
    </row>
    <row r="1062" spans="1:5" x14ac:dyDescent="0.35">
      <c r="A1062">
        <v>2021</v>
      </c>
      <c r="B1062">
        <v>2</v>
      </c>
      <c r="C1062">
        <v>14</v>
      </c>
      <c r="D1062">
        <v>4</v>
      </c>
      <c r="E1062">
        <v>22.1</v>
      </c>
    </row>
    <row r="1063" spans="1:5" x14ac:dyDescent="0.35">
      <c r="A1063">
        <v>2021</v>
      </c>
      <c r="B1063">
        <v>2</v>
      </c>
      <c r="C1063">
        <v>14</v>
      </c>
      <c r="D1063">
        <v>5</v>
      </c>
      <c r="E1063">
        <v>22.9</v>
      </c>
    </row>
    <row r="1064" spans="1:5" x14ac:dyDescent="0.35">
      <c r="A1064">
        <v>2021</v>
      </c>
      <c r="B1064">
        <v>2</v>
      </c>
      <c r="C1064">
        <v>14</v>
      </c>
      <c r="D1064">
        <v>6</v>
      </c>
      <c r="E1064">
        <v>24.04</v>
      </c>
    </row>
    <row r="1065" spans="1:5" x14ac:dyDescent="0.35">
      <c r="A1065">
        <v>2021</v>
      </c>
      <c r="B1065">
        <v>2</v>
      </c>
      <c r="C1065">
        <v>14</v>
      </c>
      <c r="D1065">
        <v>7</v>
      </c>
      <c r="E1065">
        <v>25.62</v>
      </c>
    </row>
    <row r="1066" spans="1:5" x14ac:dyDescent="0.35">
      <c r="A1066">
        <v>2021</v>
      </c>
      <c r="B1066">
        <v>2</v>
      </c>
      <c r="C1066">
        <v>14</v>
      </c>
      <c r="D1066">
        <v>8</v>
      </c>
      <c r="E1066">
        <v>26.94</v>
      </c>
    </row>
    <row r="1067" spans="1:5" x14ac:dyDescent="0.35">
      <c r="A1067">
        <v>2021</v>
      </c>
      <c r="B1067">
        <v>2</v>
      </c>
      <c r="C1067">
        <v>14</v>
      </c>
      <c r="D1067">
        <v>9</v>
      </c>
      <c r="E1067">
        <v>27.49</v>
      </c>
    </row>
    <row r="1068" spans="1:5" x14ac:dyDescent="0.35">
      <c r="A1068">
        <v>2021</v>
      </c>
      <c r="B1068">
        <v>2</v>
      </c>
      <c r="C1068">
        <v>14</v>
      </c>
      <c r="D1068">
        <v>10</v>
      </c>
      <c r="E1068">
        <v>27.62</v>
      </c>
    </row>
    <row r="1069" spans="1:5" x14ac:dyDescent="0.35">
      <c r="A1069">
        <v>2021</v>
      </c>
      <c r="B1069">
        <v>2</v>
      </c>
      <c r="C1069">
        <v>14</v>
      </c>
      <c r="D1069">
        <v>11</v>
      </c>
      <c r="E1069">
        <v>27.64</v>
      </c>
    </row>
    <row r="1070" spans="1:5" x14ac:dyDescent="0.35">
      <c r="A1070">
        <v>2021</v>
      </c>
      <c r="B1070">
        <v>2</v>
      </c>
      <c r="C1070">
        <v>14</v>
      </c>
      <c r="D1070">
        <v>12</v>
      </c>
      <c r="E1070">
        <v>27.57</v>
      </c>
    </row>
    <row r="1071" spans="1:5" x14ac:dyDescent="0.35">
      <c r="A1071">
        <v>2021</v>
      </c>
      <c r="B1071">
        <v>2</v>
      </c>
      <c r="C1071">
        <v>14</v>
      </c>
      <c r="D1071">
        <v>13</v>
      </c>
      <c r="E1071">
        <v>27.22</v>
      </c>
    </row>
    <row r="1072" spans="1:5" x14ac:dyDescent="0.35">
      <c r="A1072">
        <v>2021</v>
      </c>
      <c r="B1072">
        <v>2</v>
      </c>
      <c r="C1072">
        <v>14</v>
      </c>
      <c r="D1072">
        <v>14</v>
      </c>
      <c r="E1072">
        <v>26.46</v>
      </c>
    </row>
    <row r="1073" spans="1:5" x14ac:dyDescent="0.35">
      <c r="A1073">
        <v>2021</v>
      </c>
      <c r="B1073">
        <v>2</v>
      </c>
      <c r="C1073">
        <v>14</v>
      </c>
      <c r="D1073">
        <v>15</v>
      </c>
      <c r="E1073">
        <v>25.05</v>
      </c>
    </row>
    <row r="1074" spans="1:5" x14ac:dyDescent="0.35">
      <c r="A1074">
        <v>2021</v>
      </c>
      <c r="B1074">
        <v>2</v>
      </c>
      <c r="C1074">
        <v>14</v>
      </c>
      <c r="D1074">
        <v>16</v>
      </c>
      <c r="E1074">
        <v>24.57</v>
      </c>
    </row>
    <row r="1075" spans="1:5" x14ac:dyDescent="0.35">
      <c r="A1075">
        <v>2021</v>
      </c>
      <c r="B1075">
        <v>2</v>
      </c>
      <c r="C1075">
        <v>14</v>
      </c>
      <c r="D1075">
        <v>17</v>
      </c>
      <c r="E1075">
        <v>24.42</v>
      </c>
    </row>
    <row r="1076" spans="1:5" x14ac:dyDescent="0.35">
      <c r="A1076">
        <v>2021</v>
      </c>
      <c r="B1076">
        <v>2</v>
      </c>
      <c r="C1076">
        <v>14</v>
      </c>
      <c r="D1076">
        <v>18</v>
      </c>
      <c r="E1076">
        <v>24.21</v>
      </c>
    </row>
    <row r="1077" spans="1:5" x14ac:dyDescent="0.35">
      <c r="A1077">
        <v>2021</v>
      </c>
      <c r="B1077">
        <v>2</v>
      </c>
      <c r="C1077">
        <v>14</v>
      </c>
      <c r="D1077">
        <v>19</v>
      </c>
      <c r="E1077">
        <v>23.96</v>
      </c>
    </row>
    <row r="1078" spans="1:5" x14ac:dyDescent="0.35">
      <c r="A1078">
        <v>2021</v>
      </c>
      <c r="B1078">
        <v>2</v>
      </c>
      <c r="C1078">
        <v>14</v>
      </c>
      <c r="D1078">
        <v>20</v>
      </c>
      <c r="E1078">
        <v>23.63</v>
      </c>
    </row>
    <row r="1079" spans="1:5" x14ac:dyDescent="0.35">
      <c r="A1079">
        <v>2021</v>
      </c>
      <c r="B1079">
        <v>2</v>
      </c>
      <c r="C1079">
        <v>14</v>
      </c>
      <c r="D1079">
        <v>21</v>
      </c>
      <c r="E1079">
        <v>23.11</v>
      </c>
    </row>
    <row r="1080" spans="1:5" x14ac:dyDescent="0.35">
      <c r="A1080">
        <v>2021</v>
      </c>
      <c r="B1080">
        <v>2</v>
      </c>
      <c r="C1080">
        <v>14</v>
      </c>
      <c r="D1080">
        <v>22</v>
      </c>
      <c r="E1080">
        <v>22.7</v>
      </c>
    </row>
    <row r="1081" spans="1:5" x14ac:dyDescent="0.35">
      <c r="A1081">
        <v>2021</v>
      </c>
      <c r="B1081">
        <v>2</v>
      </c>
      <c r="C1081">
        <v>14</v>
      </c>
      <c r="D1081">
        <v>23</v>
      </c>
      <c r="E1081">
        <v>22.44</v>
      </c>
    </row>
    <row r="1082" spans="1:5" x14ac:dyDescent="0.35">
      <c r="A1082">
        <v>2021</v>
      </c>
      <c r="B1082">
        <v>2</v>
      </c>
      <c r="C1082">
        <v>15</v>
      </c>
      <c r="D1082">
        <v>0</v>
      </c>
      <c r="E1082">
        <v>22.22</v>
      </c>
    </row>
    <row r="1083" spans="1:5" x14ac:dyDescent="0.35">
      <c r="A1083">
        <v>2021</v>
      </c>
      <c r="B1083">
        <v>2</v>
      </c>
      <c r="C1083">
        <v>15</v>
      </c>
      <c r="D1083">
        <v>1</v>
      </c>
      <c r="E1083">
        <v>22.08</v>
      </c>
    </row>
    <row r="1084" spans="1:5" x14ac:dyDescent="0.35">
      <c r="A1084">
        <v>2021</v>
      </c>
      <c r="B1084">
        <v>2</v>
      </c>
      <c r="C1084">
        <v>15</v>
      </c>
      <c r="D1084">
        <v>2</v>
      </c>
      <c r="E1084">
        <v>21.95</v>
      </c>
    </row>
    <row r="1085" spans="1:5" x14ac:dyDescent="0.35">
      <c r="A1085">
        <v>2021</v>
      </c>
      <c r="B1085">
        <v>2</v>
      </c>
      <c r="C1085">
        <v>15</v>
      </c>
      <c r="D1085">
        <v>3</v>
      </c>
      <c r="E1085">
        <v>22.01</v>
      </c>
    </row>
    <row r="1086" spans="1:5" x14ac:dyDescent="0.35">
      <c r="A1086">
        <v>2021</v>
      </c>
      <c r="B1086">
        <v>2</v>
      </c>
      <c r="C1086">
        <v>15</v>
      </c>
      <c r="D1086">
        <v>4</v>
      </c>
      <c r="E1086">
        <v>22.8</v>
      </c>
    </row>
    <row r="1087" spans="1:5" x14ac:dyDescent="0.35">
      <c r="A1087">
        <v>2021</v>
      </c>
      <c r="B1087">
        <v>2</v>
      </c>
      <c r="C1087">
        <v>15</v>
      </c>
      <c r="D1087">
        <v>5</v>
      </c>
      <c r="E1087">
        <v>23.94</v>
      </c>
    </row>
    <row r="1088" spans="1:5" x14ac:dyDescent="0.35">
      <c r="A1088">
        <v>2021</v>
      </c>
      <c r="B1088">
        <v>2</v>
      </c>
      <c r="C1088">
        <v>15</v>
      </c>
      <c r="D1088">
        <v>6</v>
      </c>
      <c r="E1088">
        <v>25.39</v>
      </c>
    </row>
    <row r="1089" spans="1:5" x14ac:dyDescent="0.35">
      <c r="A1089">
        <v>2021</v>
      </c>
      <c r="B1089">
        <v>2</v>
      </c>
      <c r="C1089">
        <v>15</v>
      </c>
      <c r="D1089">
        <v>7</v>
      </c>
      <c r="E1089">
        <v>26.65</v>
      </c>
    </row>
    <row r="1090" spans="1:5" x14ac:dyDescent="0.35">
      <c r="A1090">
        <v>2021</v>
      </c>
      <c r="B1090">
        <v>2</v>
      </c>
      <c r="C1090">
        <v>15</v>
      </c>
      <c r="D1090">
        <v>8</v>
      </c>
      <c r="E1090">
        <v>27.2</v>
      </c>
    </row>
    <row r="1091" spans="1:5" x14ac:dyDescent="0.35">
      <c r="A1091">
        <v>2021</v>
      </c>
      <c r="B1091">
        <v>2</v>
      </c>
      <c r="C1091">
        <v>15</v>
      </c>
      <c r="D1091">
        <v>9</v>
      </c>
      <c r="E1091">
        <v>27.46</v>
      </c>
    </row>
    <row r="1092" spans="1:5" x14ac:dyDescent="0.35">
      <c r="A1092">
        <v>2021</v>
      </c>
      <c r="B1092">
        <v>2</v>
      </c>
      <c r="C1092">
        <v>15</v>
      </c>
      <c r="D1092">
        <v>10</v>
      </c>
      <c r="E1092">
        <v>27.7</v>
      </c>
    </row>
    <row r="1093" spans="1:5" x14ac:dyDescent="0.35">
      <c r="A1093">
        <v>2021</v>
      </c>
      <c r="B1093">
        <v>2</v>
      </c>
      <c r="C1093">
        <v>15</v>
      </c>
      <c r="D1093">
        <v>11</v>
      </c>
      <c r="E1093">
        <v>27.73</v>
      </c>
    </row>
    <row r="1094" spans="1:5" x14ac:dyDescent="0.35">
      <c r="A1094">
        <v>2021</v>
      </c>
      <c r="B1094">
        <v>2</v>
      </c>
      <c r="C1094">
        <v>15</v>
      </c>
      <c r="D1094">
        <v>12</v>
      </c>
      <c r="E1094">
        <v>27.57</v>
      </c>
    </row>
    <row r="1095" spans="1:5" x14ac:dyDescent="0.35">
      <c r="A1095">
        <v>2021</v>
      </c>
      <c r="B1095">
        <v>2</v>
      </c>
      <c r="C1095">
        <v>15</v>
      </c>
      <c r="D1095">
        <v>13</v>
      </c>
      <c r="E1095">
        <v>27.12</v>
      </c>
    </row>
    <row r="1096" spans="1:5" x14ac:dyDescent="0.35">
      <c r="A1096">
        <v>2021</v>
      </c>
      <c r="B1096">
        <v>2</v>
      </c>
      <c r="C1096">
        <v>15</v>
      </c>
      <c r="D1096">
        <v>14</v>
      </c>
      <c r="E1096">
        <v>26.27</v>
      </c>
    </row>
    <row r="1097" spans="1:5" x14ac:dyDescent="0.35">
      <c r="A1097">
        <v>2021</v>
      </c>
      <c r="B1097">
        <v>2</v>
      </c>
      <c r="C1097">
        <v>15</v>
      </c>
      <c r="D1097">
        <v>15</v>
      </c>
      <c r="E1097">
        <v>24.9</v>
      </c>
    </row>
    <row r="1098" spans="1:5" x14ac:dyDescent="0.35">
      <c r="A1098">
        <v>2021</v>
      </c>
      <c r="B1098">
        <v>2</v>
      </c>
      <c r="C1098">
        <v>15</v>
      </c>
      <c r="D1098">
        <v>16</v>
      </c>
      <c r="E1098">
        <v>24.24</v>
      </c>
    </row>
    <row r="1099" spans="1:5" x14ac:dyDescent="0.35">
      <c r="A1099">
        <v>2021</v>
      </c>
      <c r="B1099">
        <v>2</v>
      </c>
      <c r="C1099">
        <v>15</v>
      </c>
      <c r="D1099">
        <v>17</v>
      </c>
      <c r="E1099">
        <v>24.11</v>
      </c>
    </row>
    <row r="1100" spans="1:5" x14ac:dyDescent="0.35">
      <c r="A1100">
        <v>2021</v>
      </c>
      <c r="B1100">
        <v>2</v>
      </c>
      <c r="C1100">
        <v>15</v>
      </c>
      <c r="D1100">
        <v>18</v>
      </c>
      <c r="E1100">
        <v>24.03</v>
      </c>
    </row>
    <row r="1101" spans="1:5" x14ac:dyDescent="0.35">
      <c r="A1101">
        <v>2021</v>
      </c>
      <c r="B1101">
        <v>2</v>
      </c>
      <c r="C1101">
        <v>15</v>
      </c>
      <c r="D1101">
        <v>19</v>
      </c>
      <c r="E1101">
        <v>23.94</v>
      </c>
    </row>
    <row r="1102" spans="1:5" x14ac:dyDescent="0.35">
      <c r="A1102">
        <v>2021</v>
      </c>
      <c r="B1102">
        <v>2</v>
      </c>
      <c r="C1102">
        <v>15</v>
      </c>
      <c r="D1102">
        <v>20</v>
      </c>
      <c r="E1102">
        <v>23.78</v>
      </c>
    </row>
    <row r="1103" spans="1:5" x14ac:dyDescent="0.35">
      <c r="A1103">
        <v>2021</v>
      </c>
      <c r="B1103">
        <v>2</v>
      </c>
      <c r="C1103">
        <v>15</v>
      </c>
      <c r="D1103">
        <v>21</v>
      </c>
      <c r="E1103">
        <v>23.54</v>
      </c>
    </row>
    <row r="1104" spans="1:5" x14ac:dyDescent="0.35">
      <c r="A1104">
        <v>2021</v>
      </c>
      <c r="B1104">
        <v>2</v>
      </c>
      <c r="C1104">
        <v>15</v>
      </c>
      <c r="D1104">
        <v>22</v>
      </c>
      <c r="E1104">
        <v>23.26</v>
      </c>
    </row>
    <row r="1105" spans="1:5" x14ac:dyDescent="0.35">
      <c r="A1105">
        <v>2021</v>
      </c>
      <c r="B1105">
        <v>2</v>
      </c>
      <c r="C1105">
        <v>15</v>
      </c>
      <c r="D1105">
        <v>23</v>
      </c>
      <c r="E1105">
        <v>23</v>
      </c>
    </row>
    <row r="1106" spans="1:5" x14ac:dyDescent="0.35">
      <c r="A1106">
        <v>2021</v>
      </c>
      <c r="B1106">
        <v>2</v>
      </c>
      <c r="C1106">
        <v>16</v>
      </c>
      <c r="D1106">
        <v>0</v>
      </c>
      <c r="E1106">
        <v>22.74</v>
      </c>
    </row>
    <row r="1107" spans="1:5" x14ac:dyDescent="0.35">
      <c r="A1107">
        <v>2021</v>
      </c>
      <c r="B1107">
        <v>2</v>
      </c>
      <c r="C1107">
        <v>16</v>
      </c>
      <c r="D1107">
        <v>1</v>
      </c>
      <c r="E1107">
        <v>22.51</v>
      </c>
    </row>
    <row r="1108" spans="1:5" x14ac:dyDescent="0.35">
      <c r="A1108">
        <v>2021</v>
      </c>
      <c r="B1108">
        <v>2</v>
      </c>
      <c r="C1108">
        <v>16</v>
      </c>
      <c r="D1108">
        <v>2</v>
      </c>
      <c r="E1108">
        <v>22.3</v>
      </c>
    </row>
    <row r="1109" spans="1:5" x14ac:dyDescent="0.35">
      <c r="A1109">
        <v>2021</v>
      </c>
      <c r="B1109">
        <v>2</v>
      </c>
      <c r="C1109">
        <v>16</v>
      </c>
      <c r="D1109">
        <v>3</v>
      </c>
      <c r="E1109">
        <v>22.31</v>
      </c>
    </row>
    <row r="1110" spans="1:5" x14ac:dyDescent="0.35">
      <c r="A1110">
        <v>2021</v>
      </c>
      <c r="B1110">
        <v>2</v>
      </c>
      <c r="C1110">
        <v>16</v>
      </c>
      <c r="D1110">
        <v>4</v>
      </c>
      <c r="E1110">
        <v>23.19</v>
      </c>
    </row>
    <row r="1111" spans="1:5" x14ac:dyDescent="0.35">
      <c r="A1111">
        <v>2021</v>
      </c>
      <c r="B1111">
        <v>2</v>
      </c>
      <c r="C1111">
        <v>16</v>
      </c>
      <c r="D1111">
        <v>5</v>
      </c>
      <c r="E1111">
        <v>24.48</v>
      </c>
    </row>
    <row r="1112" spans="1:5" x14ac:dyDescent="0.35">
      <c r="A1112">
        <v>2021</v>
      </c>
      <c r="B1112">
        <v>2</v>
      </c>
      <c r="C1112">
        <v>16</v>
      </c>
      <c r="D1112">
        <v>6</v>
      </c>
      <c r="E1112">
        <v>26.1</v>
      </c>
    </row>
    <row r="1113" spans="1:5" x14ac:dyDescent="0.35">
      <c r="A1113">
        <v>2021</v>
      </c>
      <c r="B1113">
        <v>2</v>
      </c>
      <c r="C1113">
        <v>16</v>
      </c>
      <c r="D1113">
        <v>7</v>
      </c>
      <c r="E1113">
        <v>27.44</v>
      </c>
    </row>
    <row r="1114" spans="1:5" x14ac:dyDescent="0.35">
      <c r="A1114">
        <v>2021</v>
      </c>
      <c r="B1114">
        <v>2</v>
      </c>
      <c r="C1114">
        <v>16</v>
      </c>
      <c r="D1114">
        <v>8</v>
      </c>
      <c r="E1114">
        <v>28.17</v>
      </c>
    </row>
    <row r="1115" spans="1:5" x14ac:dyDescent="0.35">
      <c r="A1115">
        <v>2021</v>
      </c>
      <c r="B1115">
        <v>2</v>
      </c>
      <c r="C1115">
        <v>16</v>
      </c>
      <c r="D1115">
        <v>9</v>
      </c>
      <c r="E1115">
        <v>28.62</v>
      </c>
    </row>
    <row r="1116" spans="1:5" x14ac:dyDescent="0.35">
      <c r="A1116">
        <v>2021</v>
      </c>
      <c r="B1116">
        <v>2</v>
      </c>
      <c r="C1116">
        <v>16</v>
      </c>
      <c r="D1116">
        <v>10</v>
      </c>
      <c r="E1116">
        <v>28.85</v>
      </c>
    </row>
    <row r="1117" spans="1:5" x14ac:dyDescent="0.35">
      <c r="A1117">
        <v>2021</v>
      </c>
      <c r="B1117">
        <v>2</v>
      </c>
      <c r="C1117">
        <v>16</v>
      </c>
      <c r="D1117">
        <v>11</v>
      </c>
      <c r="E1117">
        <v>28.72</v>
      </c>
    </row>
    <row r="1118" spans="1:5" x14ac:dyDescent="0.35">
      <c r="A1118">
        <v>2021</v>
      </c>
      <c r="B1118">
        <v>2</v>
      </c>
      <c r="C1118">
        <v>16</v>
      </c>
      <c r="D1118">
        <v>12</v>
      </c>
      <c r="E1118">
        <v>28.34</v>
      </c>
    </row>
    <row r="1119" spans="1:5" x14ac:dyDescent="0.35">
      <c r="A1119">
        <v>2021</v>
      </c>
      <c r="B1119">
        <v>2</v>
      </c>
      <c r="C1119">
        <v>16</v>
      </c>
      <c r="D1119">
        <v>13</v>
      </c>
      <c r="E1119">
        <v>27.72</v>
      </c>
    </row>
    <row r="1120" spans="1:5" x14ac:dyDescent="0.35">
      <c r="A1120">
        <v>2021</v>
      </c>
      <c r="B1120">
        <v>2</v>
      </c>
      <c r="C1120">
        <v>16</v>
      </c>
      <c r="D1120">
        <v>14</v>
      </c>
      <c r="E1120">
        <v>26.73</v>
      </c>
    </row>
    <row r="1121" spans="1:5" x14ac:dyDescent="0.35">
      <c r="A1121">
        <v>2021</v>
      </c>
      <c r="B1121">
        <v>2</v>
      </c>
      <c r="C1121">
        <v>16</v>
      </c>
      <c r="D1121">
        <v>15</v>
      </c>
      <c r="E1121">
        <v>25.32</v>
      </c>
    </row>
    <row r="1122" spans="1:5" x14ac:dyDescent="0.35">
      <c r="A1122">
        <v>2021</v>
      </c>
      <c r="B1122">
        <v>2</v>
      </c>
      <c r="C1122">
        <v>16</v>
      </c>
      <c r="D1122">
        <v>16</v>
      </c>
      <c r="E1122">
        <v>24.76</v>
      </c>
    </row>
    <row r="1123" spans="1:5" x14ac:dyDescent="0.35">
      <c r="A1123">
        <v>2021</v>
      </c>
      <c r="B1123">
        <v>2</v>
      </c>
      <c r="C1123">
        <v>16</v>
      </c>
      <c r="D1123">
        <v>17</v>
      </c>
      <c r="E1123">
        <v>24.58</v>
      </c>
    </row>
    <row r="1124" spans="1:5" x14ac:dyDescent="0.35">
      <c r="A1124">
        <v>2021</v>
      </c>
      <c r="B1124">
        <v>2</v>
      </c>
      <c r="C1124">
        <v>16</v>
      </c>
      <c r="D1124">
        <v>18</v>
      </c>
      <c r="E1124">
        <v>24.35</v>
      </c>
    </row>
    <row r="1125" spans="1:5" x14ac:dyDescent="0.35">
      <c r="A1125">
        <v>2021</v>
      </c>
      <c r="B1125">
        <v>2</v>
      </c>
      <c r="C1125">
        <v>16</v>
      </c>
      <c r="D1125">
        <v>19</v>
      </c>
      <c r="E1125">
        <v>24.12</v>
      </c>
    </row>
    <row r="1126" spans="1:5" x14ac:dyDescent="0.35">
      <c r="A1126">
        <v>2021</v>
      </c>
      <c r="B1126">
        <v>2</v>
      </c>
      <c r="C1126">
        <v>16</v>
      </c>
      <c r="D1126">
        <v>20</v>
      </c>
      <c r="E1126">
        <v>23.88</v>
      </c>
    </row>
    <row r="1127" spans="1:5" x14ac:dyDescent="0.35">
      <c r="A1127">
        <v>2021</v>
      </c>
      <c r="B1127">
        <v>2</v>
      </c>
      <c r="C1127">
        <v>16</v>
      </c>
      <c r="D1127">
        <v>21</v>
      </c>
      <c r="E1127">
        <v>23.66</v>
      </c>
    </row>
    <row r="1128" spans="1:5" x14ac:dyDescent="0.35">
      <c r="A1128">
        <v>2021</v>
      </c>
      <c r="B1128">
        <v>2</v>
      </c>
      <c r="C1128">
        <v>16</v>
      </c>
      <c r="D1128">
        <v>22</v>
      </c>
      <c r="E1128">
        <v>23.45</v>
      </c>
    </row>
    <row r="1129" spans="1:5" x14ac:dyDescent="0.35">
      <c r="A1129">
        <v>2021</v>
      </c>
      <c r="B1129">
        <v>2</v>
      </c>
      <c r="C1129">
        <v>16</v>
      </c>
      <c r="D1129">
        <v>23</v>
      </c>
      <c r="E1129">
        <v>23.22</v>
      </c>
    </row>
    <row r="1130" spans="1:5" x14ac:dyDescent="0.35">
      <c r="A1130">
        <v>2021</v>
      </c>
      <c r="B1130">
        <v>2</v>
      </c>
      <c r="C1130">
        <v>17</v>
      </c>
      <c r="D1130">
        <v>0</v>
      </c>
      <c r="E1130">
        <v>22.99</v>
      </c>
    </row>
    <row r="1131" spans="1:5" x14ac:dyDescent="0.35">
      <c r="A1131">
        <v>2021</v>
      </c>
      <c r="B1131">
        <v>2</v>
      </c>
      <c r="C1131">
        <v>17</v>
      </c>
      <c r="D1131">
        <v>1</v>
      </c>
      <c r="E1131">
        <v>22.81</v>
      </c>
    </row>
    <row r="1132" spans="1:5" x14ac:dyDescent="0.35">
      <c r="A1132">
        <v>2021</v>
      </c>
      <c r="B1132">
        <v>2</v>
      </c>
      <c r="C1132">
        <v>17</v>
      </c>
      <c r="D1132">
        <v>2</v>
      </c>
      <c r="E1132">
        <v>22.61</v>
      </c>
    </row>
    <row r="1133" spans="1:5" x14ac:dyDescent="0.35">
      <c r="A1133">
        <v>2021</v>
      </c>
      <c r="B1133">
        <v>2</v>
      </c>
      <c r="C1133">
        <v>17</v>
      </c>
      <c r="D1133">
        <v>3</v>
      </c>
      <c r="E1133">
        <v>22.56</v>
      </c>
    </row>
    <row r="1134" spans="1:5" x14ac:dyDescent="0.35">
      <c r="A1134">
        <v>2021</v>
      </c>
      <c r="B1134">
        <v>2</v>
      </c>
      <c r="C1134">
        <v>17</v>
      </c>
      <c r="D1134">
        <v>4</v>
      </c>
      <c r="E1134">
        <v>23.23</v>
      </c>
    </row>
    <row r="1135" spans="1:5" x14ac:dyDescent="0.35">
      <c r="A1135">
        <v>2021</v>
      </c>
      <c r="B1135">
        <v>2</v>
      </c>
      <c r="C1135">
        <v>17</v>
      </c>
      <c r="D1135">
        <v>5</v>
      </c>
      <c r="E1135">
        <v>24.3</v>
      </c>
    </row>
    <row r="1136" spans="1:5" x14ac:dyDescent="0.35">
      <c r="A1136">
        <v>2021</v>
      </c>
      <c r="B1136">
        <v>2</v>
      </c>
      <c r="C1136">
        <v>17</v>
      </c>
      <c r="D1136">
        <v>6</v>
      </c>
      <c r="E1136">
        <v>25.6</v>
      </c>
    </row>
    <row r="1137" spans="1:5" x14ac:dyDescent="0.35">
      <c r="A1137">
        <v>2021</v>
      </c>
      <c r="B1137">
        <v>2</v>
      </c>
      <c r="C1137">
        <v>17</v>
      </c>
      <c r="D1137">
        <v>7</v>
      </c>
      <c r="E1137">
        <v>26.78</v>
      </c>
    </row>
    <row r="1138" spans="1:5" x14ac:dyDescent="0.35">
      <c r="A1138">
        <v>2021</v>
      </c>
      <c r="B1138">
        <v>2</v>
      </c>
      <c r="C1138">
        <v>17</v>
      </c>
      <c r="D1138">
        <v>8</v>
      </c>
      <c r="E1138">
        <v>27.58</v>
      </c>
    </row>
    <row r="1139" spans="1:5" x14ac:dyDescent="0.35">
      <c r="A1139">
        <v>2021</v>
      </c>
      <c r="B1139">
        <v>2</v>
      </c>
      <c r="C1139">
        <v>17</v>
      </c>
      <c r="D1139">
        <v>9</v>
      </c>
      <c r="E1139">
        <v>28.08</v>
      </c>
    </row>
    <row r="1140" spans="1:5" x14ac:dyDescent="0.35">
      <c r="A1140">
        <v>2021</v>
      </c>
      <c r="B1140">
        <v>2</v>
      </c>
      <c r="C1140">
        <v>17</v>
      </c>
      <c r="D1140">
        <v>10</v>
      </c>
      <c r="E1140">
        <v>28.13</v>
      </c>
    </row>
    <row r="1141" spans="1:5" x14ac:dyDescent="0.35">
      <c r="A1141">
        <v>2021</v>
      </c>
      <c r="B1141">
        <v>2</v>
      </c>
      <c r="C1141">
        <v>17</v>
      </c>
      <c r="D1141">
        <v>11</v>
      </c>
      <c r="E1141">
        <v>27.84</v>
      </c>
    </row>
    <row r="1142" spans="1:5" x14ac:dyDescent="0.35">
      <c r="A1142">
        <v>2021</v>
      </c>
      <c r="B1142">
        <v>2</v>
      </c>
      <c r="C1142">
        <v>17</v>
      </c>
      <c r="D1142">
        <v>12</v>
      </c>
      <c r="E1142">
        <v>27.25</v>
      </c>
    </row>
    <row r="1143" spans="1:5" x14ac:dyDescent="0.35">
      <c r="A1143">
        <v>2021</v>
      </c>
      <c r="B1143">
        <v>2</v>
      </c>
      <c r="C1143">
        <v>17</v>
      </c>
      <c r="D1143">
        <v>13</v>
      </c>
      <c r="E1143">
        <v>26.5</v>
      </c>
    </row>
    <row r="1144" spans="1:5" x14ac:dyDescent="0.35">
      <c r="A1144">
        <v>2021</v>
      </c>
      <c r="B1144">
        <v>2</v>
      </c>
      <c r="C1144">
        <v>17</v>
      </c>
      <c r="D1144">
        <v>14</v>
      </c>
      <c r="E1144">
        <v>25.69</v>
      </c>
    </row>
    <row r="1145" spans="1:5" x14ac:dyDescent="0.35">
      <c r="A1145">
        <v>2021</v>
      </c>
      <c r="B1145">
        <v>2</v>
      </c>
      <c r="C1145">
        <v>17</v>
      </c>
      <c r="D1145">
        <v>15</v>
      </c>
      <c r="E1145">
        <v>24.39</v>
      </c>
    </row>
    <row r="1146" spans="1:5" x14ac:dyDescent="0.35">
      <c r="A1146">
        <v>2021</v>
      </c>
      <c r="B1146">
        <v>2</v>
      </c>
      <c r="C1146">
        <v>17</v>
      </c>
      <c r="D1146">
        <v>16</v>
      </c>
      <c r="E1146">
        <v>23.55</v>
      </c>
    </row>
    <row r="1147" spans="1:5" x14ac:dyDescent="0.35">
      <c r="A1147">
        <v>2021</v>
      </c>
      <c r="B1147">
        <v>2</v>
      </c>
      <c r="C1147">
        <v>17</v>
      </c>
      <c r="D1147">
        <v>17</v>
      </c>
      <c r="E1147">
        <v>23.26</v>
      </c>
    </row>
    <row r="1148" spans="1:5" x14ac:dyDescent="0.35">
      <c r="A1148">
        <v>2021</v>
      </c>
      <c r="B1148">
        <v>2</v>
      </c>
      <c r="C1148">
        <v>17</v>
      </c>
      <c r="D1148">
        <v>18</v>
      </c>
      <c r="E1148">
        <v>23.12</v>
      </c>
    </row>
    <row r="1149" spans="1:5" x14ac:dyDescent="0.35">
      <c r="A1149">
        <v>2021</v>
      </c>
      <c r="B1149">
        <v>2</v>
      </c>
      <c r="C1149">
        <v>17</v>
      </c>
      <c r="D1149">
        <v>19</v>
      </c>
      <c r="E1149">
        <v>23.01</v>
      </c>
    </row>
    <row r="1150" spans="1:5" x14ac:dyDescent="0.35">
      <c r="A1150">
        <v>2021</v>
      </c>
      <c r="B1150">
        <v>2</v>
      </c>
      <c r="C1150">
        <v>17</v>
      </c>
      <c r="D1150">
        <v>20</v>
      </c>
      <c r="E1150">
        <v>22.89</v>
      </c>
    </row>
    <row r="1151" spans="1:5" x14ac:dyDescent="0.35">
      <c r="A1151">
        <v>2021</v>
      </c>
      <c r="B1151">
        <v>2</v>
      </c>
      <c r="C1151">
        <v>17</v>
      </c>
      <c r="D1151">
        <v>21</v>
      </c>
      <c r="E1151">
        <v>22.85</v>
      </c>
    </row>
    <row r="1152" spans="1:5" x14ac:dyDescent="0.35">
      <c r="A1152">
        <v>2021</v>
      </c>
      <c r="B1152">
        <v>2</v>
      </c>
      <c r="C1152">
        <v>17</v>
      </c>
      <c r="D1152">
        <v>22</v>
      </c>
      <c r="E1152">
        <v>23.05</v>
      </c>
    </row>
    <row r="1153" spans="1:5" x14ac:dyDescent="0.35">
      <c r="A1153">
        <v>2021</v>
      </c>
      <c r="B1153">
        <v>2</v>
      </c>
      <c r="C1153">
        <v>17</v>
      </c>
      <c r="D1153">
        <v>23</v>
      </c>
      <c r="E1153">
        <v>23.15</v>
      </c>
    </row>
    <row r="1154" spans="1:5" x14ac:dyDescent="0.35">
      <c r="A1154">
        <v>2021</v>
      </c>
      <c r="B1154">
        <v>2</v>
      </c>
      <c r="C1154">
        <v>18</v>
      </c>
      <c r="D1154">
        <v>0</v>
      </c>
      <c r="E1154">
        <v>23.12</v>
      </c>
    </row>
    <row r="1155" spans="1:5" x14ac:dyDescent="0.35">
      <c r="A1155">
        <v>2021</v>
      </c>
      <c r="B1155">
        <v>2</v>
      </c>
      <c r="C1155">
        <v>18</v>
      </c>
      <c r="D1155">
        <v>1</v>
      </c>
      <c r="E1155">
        <v>23.01</v>
      </c>
    </row>
    <row r="1156" spans="1:5" x14ac:dyDescent="0.35">
      <c r="A1156">
        <v>2021</v>
      </c>
      <c r="B1156">
        <v>2</v>
      </c>
      <c r="C1156">
        <v>18</v>
      </c>
      <c r="D1156">
        <v>2</v>
      </c>
      <c r="E1156">
        <v>22.82</v>
      </c>
    </row>
    <row r="1157" spans="1:5" x14ac:dyDescent="0.35">
      <c r="A1157">
        <v>2021</v>
      </c>
      <c r="B1157">
        <v>2</v>
      </c>
      <c r="C1157">
        <v>18</v>
      </c>
      <c r="D1157">
        <v>3</v>
      </c>
      <c r="E1157">
        <v>22.73</v>
      </c>
    </row>
    <row r="1158" spans="1:5" x14ac:dyDescent="0.35">
      <c r="A1158">
        <v>2021</v>
      </c>
      <c r="B1158">
        <v>2</v>
      </c>
      <c r="C1158">
        <v>18</v>
      </c>
      <c r="D1158">
        <v>4</v>
      </c>
      <c r="E1158">
        <v>23.35</v>
      </c>
    </row>
    <row r="1159" spans="1:5" x14ac:dyDescent="0.35">
      <c r="A1159">
        <v>2021</v>
      </c>
      <c r="B1159">
        <v>2</v>
      </c>
      <c r="C1159">
        <v>18</v>
      </c>
      <c r="D1159">
        <v>5</v>
      </c>
      <c r="E1159">
        <v>24.35</v>
      </c>
    </row>
    <row r="1160" spans="1:5" x14ac:dyDescent="0.35">
      <c r="A1160">
        <v>2021</v>
      </c>
      <c r="B1160">
        <v>2</v>
      </c>
      <c r="C1160">
        <v>18</v>
      </c>
      <c r="D1160">
        <v>6</v>
      </c>
      <c r="E1160">
        <v>25.24</v>
      </c>
    </row>
    <row r="1161" spans="1:5" x14ac:dyDescent="0.35">
      <c r="A1161">
        <v>2021</v>
      </c>
      <c r="B1161">
        <v>2</v>
      </c>
      <c r="C1161">
        <v>18</v>
      </c>
      <c r="D1161">
        <v>7</v>
      </c>
      <c r="E1161">
        <v>25.88</v>
      </c>
    </row>
    <row r="1162" spans="1:5" x14ac:dyDescent="0.35">
      <c r="A1162">
        <v>2021</v>
      </c>
      <c r="B1162">
        <v>2</v>
      </c>
      <c r="C1162">
        <v>18</v>
      </c>
      <c r="D1162">
        <v>8</v>
      </c>
      <c r="E1162">
        <v>26.35</v>
      </c>
    </row>
    <row r="1163" spans="1:5" x14ac:dyDescent="0.35">
      <c r="A1163">
        <v>2021</v>
      </c>
      <c r="B1163">
        <v>2</v>
      </c>
      <c r="C1163">
        <v>18</v>
      </c>
      <c r="D1163">
        <v>9</v>
      </c>
      <c r="E1163">
        <v>26.62</v>
      </c>
    </row>
    <row r="1164" spans="1:5" x14ac:dyDescent="0.35">
      <c r="A1164">
        <v>2021</v>
      </c>
      <c r="B1164">
        <v>2</v>
      </c>
      <c r="C1164">
        <v>18</v>
      </c>
      <c r="D1164">
        <v>10</v>
      </c>
      <c r="E1164">
        <v>26.84</v>
      </c>
    </row>
    <row r="1165" spans="1:5" x14ac:dyDescent="0.35">
      <c r="A1165">
        <v>2021</v>
      </c>
      <c r="B1165">
        <v>2</v>
      </c>
      <c r="C1165">
        <v>18</v>
      </c>
      <c r="D1165">
        <v>11</v>
      </c>
      <c r="E1165">
        <v>27.14</v>
      </c>
    </row>
    <row r="1166" spans="1:5" x14ac:dyDescent="0.35">
      <c r="A1166">
        <v>2021</v>
      </c>
      <c r="B1166">
        <v>2</v>
      </c>
      <c r="C1166">
        <v>18</v>
      </c>
      <c r="D1166">
        <v>12</v>
      </c>
      <c r="E1166">
        <v>27.15</v>
      </c>
    </row>
    <row r="1167" spans="1:5" x14ac:dyDescent="0.35">
      <c r="A1167">
        <v>2021</v>
      </c>
      <c r="B1167">
        <v>2</v>
      </c>
      <c r="C1167">
        <v>18</v>
      </c>
      <c r="D1167">
        <v>13</v>
      </c>
      <c r="E1167">
        <v>26.75</v>
      </c>
    </row>
    <row r="1168" spans="1:5" x14ac:dyDescent="0.35">
      <c r="A1168">
        <v>2021</v>
      </c>
      <c r="B1168">
        <v>2</v>
      </c>
      <c r="C1168">
        <v>18</v>
      </c>
      <c r="D1168">
        <v>14</v>
      </c>
      <c r="E1168">
        <v>25.93</v>
      </c>
    </row>
    <row r="1169" spans="1:5" x14ac:dyDescent="0.35">
      <c r="A1169">
        <v>2021</v>
      </c>
      <c r="B1169">
        <v>2</v>
      </c>
      <c r="C1169">
        <v>18</v>
      </c>
      <c r="D1169">
        <v>15</v>
      </c>
      <c r="E1169">
        <v>23.91</v>
      </c>
    </row>
    <row r="1170" spans="1:5" x14ac:dyDescent="0.35">
      <c r="A1170">
        <v>2021</v>
      </c>
      <c r="B1170">
        <v>2</v>
      </c>
      <c r="C1170">
        <v>18</v>
      </c>
      <c r="D1170">
        <v>16</v>
      </c>
      <c r="E1170">
        <v>22.63</v>
      </c>
    </row>
    <row r="1171" spans="1:5" x14ac:dyDescent="0.35">
      <c r="A1171">
        <v>2021</v>
      </c>
      <c r="B1171">
        <v>2</v>
      </c>
      <c r="C1171">
        <v>18</v>
      </c>
      <c r="D1171">
        <v>17</v>
      </c>
      <c r="E1171">
        <v>22.19</v>
      </c>
    </row>
    <row r="1172" spans="1:5" x14ac:dyDescent="0.35">
      <c r="A1172">
        <v>2021</v>
      </c>
      <c r="B1172">
        <v>2</v>
      </c>
      <c r="C1172">
        <v>18</v>
      </c>
      <c r="D1172">
        <v>18</v>
      </c>
      <c r="E1172">
        <v>22.11</v>
      </c>
    </row>
    <row r="1173" spans="1:5" x14ac:dyDescent="0.35">
      <c r="A1173">
        <v>2021</v>
      </c>
      <c r="B1173">
        <v>2</v>
      </c>
      <c r="C1173">
        <v>18</v>
      </c>
      <c r="D1173">
        <v>19</v>
      </c>
      <c r="E1173">
        <v>22.1</v>
      </c>
    </row>
    <row r="1174" spans="1:5" x14ac:dyDescent="0.35">
      <c r="A1174">
        <v>2021</v>
      </c>
      <c r="B1174">
        <v>2</v>
      </c>
      <c r="C1174">
        <v>18</v>
      </c>
      <c r="D1174">
        <v>20</v>
      </c>
      <c r="E1174">
        <v>21.71</v>
      </c>
    </row>
    <row r="1175" spans="1:5" x14ac:dyDescent="0.35">
      <c r="A1175">
        <v>2021</v>
      </c>
      <c r="B1175">
        <v>2</v>
      </c>
      <c r="C1175">
        <v>18</v>
      </c>
      <c r="D1175">
        <v>21</v>
      </c>
      <c r="E1175">
        <v>21.29</v>
      </c>
    </row>
    <row r="1176" spans="1:5" x14ac:dyDescent="0.35">
      <c r="A1176">
        <v>2021</v>
      </c>
      <c r="B1176">
        <v>2</v>
      </c>
      <c r="C1176">
        <v>18</v>
      </c>
      <c r="D1176">
        <v>22</v>
      </c>
      <c r="E1176">
        <v>20.91</v>
      </c>
    </row>
    <row r="1177" spans="1:5" x14ac:dyDescent="0.35">
      <c r="A1177">
        <v>2021</v>
      </c>
      <c r="B1177">
        <v>2</v>
      </c>
      <c r="C1177">
        <v>18</v>
      </c>
      <c r="D1177">
        <v>23</v>
      </c>
      <c r="E1177">
        <v>20.7</v>
      </c>
    </row>
    <row r="1178" spans="1:5" x14ac:dyDescent="0.35">
      <c r="A1178">
        <v>2021</v>
      </c>
      <c r="B1178">
        <v>2</v>
      </c>
      <c r="C1178">
        <v>19</v>
      </c>
      <c r="D1178">
        <v>0</v>
      </c>
      <c r="E1178">
        <v>20.74</v>
      </c>
    </row>
    <row r="1179" spans="1:5" x14ac:dyDescent="0.35">
      <c r="A1179">
        <v>2021</v>
      </c>
      <c r="B1179">
        <v>2</v>
      </c>
      <c r="C1179">
        <v>19</v>
      </c>
      <c r="D1179">
        <v>1</v>
      </c>
      <c r="E1179">
        <v>20.91</v>
      </c>
    </row>
    <row r="1180" spans="1:5" x14ac:dyDescent="0.35">
      <c r="A1180">
        <v>2021</v>
      </c>
      <c r="B1180">
        <v>2</v>
      </c>
      <c r="C1180">
        <v>19</v>
      </c>
      <c r="D1180">
        <v>2</v>
      </c>
      <c r="E1180">
        <v>20.92</v>
      </c>
    </row>
    <row r="1181" spans="1:5" x14ac:dyDescent="0.35">
      <c r="A1181">
        <v>2021</v>
      </c>
      <c r="B1181">
        <v>2</v>
      </c>
      <c r="C1181">
        <v>19</v>
      </c>
      <c r="D1181">
        <v>3</v>
      </c>
      <c r="E1181">
        <v>21.08</v>
      </c>
    </row>
    <row r="1182" spans="1:5" x14ac:dyDescent="0.35">
      <c r="A1182">
        <v>2021</v>
      </c>
      <c r="B1182">
        <v>2</v>
      </c>
      <c r="C1182">
        <v>19</v>
      </c>
      <c r="D1182">
        <v>4</v>
      </c>
      <c r="E1182">
        <v>22.59</v>
      </c>
    </row>
    <row r="1183" spans="1:5" x14ac:dyDescent="0.35">
      <c r="A1183">
        <v>2021</v>
      </c>
      <c r="B1183">
        <v>2</v>
      </c>
      <c r="C1183">
        <v>19</v>
      </c>
      <c r="D1183">
        <v>5</v>
      </c>
      <c r="E1183">
        <v>24.37</v>
      </c>
    </row>
    <row r="1184" spans="1:5" x14ac:dyDescent="0.35">
      <c r="A1184">
        <v>2021</v>
      </c>
      <c r="B1184">
        <v>2</v>
      </c>
      <c r="C1184">
        <v>19</v>
      </c>
      <c r="D1184">
        <v>6</v>
      </c>
      <c r="E1184">
        <v>26.12</v>
      </c>
    </row>
    <row r="1185" spans="1:5" x14ac:dyDescent="0.35">
      <c r="A1185">
        <v>2021</v>
      </c>
      <c r="B1185">
        <v>2</v>
      </c>
      <c r="C1185">
        <v>19</v>
      </c>
      <c r="D1185">
        <v>7</v>
      </c>
      <c r="E1185">
        <v>27.15</v>
      </c>
    </row>
    <row r="1186" spans="1:5" x14ac:dyDescent="0.35">
      <c r="A1186">
        <v>2021</v>
      </c>
      <c r="B1186">
        <v>2</v>
      </c>
      <c r="C1186">
        <v>19</v>
      </c>
      <c r="D1186">
        <v>8</v>
      </c>
      <c r="E1186">
        <v>27.62</v>
      </c>
    </row>
    <row r="1187" spans="1:5" x14ac:dyDescent="0.35">
      <c r="A1187">
        <v>2021</v>
      </c>
      <c r="B1187">
        <v>2</v>
      </c>
      <c r="C1187">
        <v>19</v>
      </c>
      <c r="D1187">
        <v>9</v>
      </c>
      <c r="E1187">
        <v>27.89</v>
      </c>
    </row>
    <row r="1188" spans="1:5" x14ac:dyDescent="0.35">
      <c r="A1188">
        <v>2021</v>
      </c>
      <c r="B1188">
        <v>2</v>
      </c>
      <c r="C1188">
        <v>19</v>
      </c>
      <c r="D1188">
        <v>10</v>
      </c>
      <c r="E1188">
        <v>28.12</v>
      </c>
    </row>
    <row r="1189" spans="1:5" x14ac:dyDescent="0.35">
      <c r="A1189">
        <v>2021</v>
      </c>
      <c r="B1189">
        <v>2</v>
      </c>
      <c r="C1189">
        <v>19</v>
      </c>
      <c r="D1189">
        <v>11</v>
      </c>
      <c r="E1189">
        <v>28.37</v>
      </c>
    </row>
    <row r="1190" spans="1:5" x14ac:dyDescent="0.35">
      <c r="A1190">
        <v>2021</v>
      </c>
      <c r="B1190">
        <v>2</v>
      </c>
      <c r="C1190">
        <v>19</v>
      </c>
      <c r="D1190">
        <v>12</v>
      </c>
      <c r="E1190">
        <v>28.48</v>
      </c>
    </row>
    <row r="1191" spans="1:5" x14ac:dyDescent="0.35">
      <c r="A1191">
        <v>2021</v>
      </c>
      <c r="B1191">
        <v>2</v>
      </c>
      <c r="C1191">
        <v>19</v>
      </c>
      <c r="D1191">
        <v>13</v>
      </c>
      <c r="E1191">
        <v>28.3</v>
      </c>
    </row>
    <row r="1192" spans="1:5" x14ac:dyDescent="0.35">
      <c r="A1192">
        <v>2021</v>
      </c>
      <c r="B1192">
        <v>2</v>
      </c>
      <c r="C1192">
        <v>19</v>
      </c>
      <c r="D1192">
        <v>14</v>
      </c>
      <c r="E1192">
        <v>27.65</v>
      </c>
    </row>
    <row r="1193" spans="1:5" x14ac:dyDescent="0.35">
      <c r="A1193">
        <v>2021</v>
      </c>
      <c r="B1193">
        <v>2</v>
      </c>
      <c r="C1193">
        <v>19</v>
      </c>
      <c r="D1193">
        <v>15</v>
      </c>
      <c r="E1193">
        <v>26.14</v>
      </c>
    </row>
    <row r="1194" spans="1:5" x14ac:dyDescent="0.35">
      <c r="A1194">
        <v>2021</v>
      </c>
      <c r="B1194">
        <v>2</v>
      </c>
      <c r="C1194">
        <v>19</v>
      </c>
      <c r="D1194">
        <v>16</v>
      </c>
      <c r="E1194">
        <v>25.41</v>
      </c>
    </row>
    <row r="1195" spans="1:5" x14ac:dyDescent="0.35">
      <c r="A1195">
        <v>2021</v>
      </c>
      <c r="B1195">
        <v>2</v>
      </c>
      <c r="C1195">
        <v>19</v>
      </c>
      <c r="D1195">
        <v>17</v>
      </c>
      <c r="E1195">
        <v>25.19</v>
      </c>
    </row>
    <row r="1196" spans="1:5" x14ac:dyDescent="0.35">
      <c r="A1196">
        <v>2021</v>
      </c>
      <c r="B1196">
        <v>2</v>
      </c>
      <c r="C1196">
        <v>19</v>
      </c>
      <c r="D1196">
        <v>18</v>
      </c>
      <c r="E1196">
        <v>24.92</v>
      </c>
    </row>
    <row r="1197" spans="1:5" x14ac:dyDescent="0.35">
      <c r="A1197">
        <v>2021</v>
      </c>
      <c r="B1197">
        <v>2</v>
      </c>
      <c r="C1197">
        <v>19</v>
      </c>
      <c r="D1197">
        <v>19</v>
      </c>
      <c r="E1197">
        <v>24.7</v>
      </c>
    </row>
    <row r="1198" spans="1:5" x14ac:dyDescent="0.35">
      <c r="A1198">
        <v>2021</v>
      </c>
      <c r="B1198">
        <v>2</v>
      </c>
      <c r="C1198">
        <v>19</v>
      </c>
      <c r="D1198">
        <v>20</v>
      </c>
      <c r="E1198">
        <v>24.34</v>
      </c>
    </row>
    <row r="1199" spans="1:5" x14ac:dyDescent="0.35">
      <c r="A1199">
        <v>2021</v>
      </c>
      <c r="B1199">
        <v>2</v>
      </c>
      <c r="C1199">
        <v>19</v>
      </c>
      <c r="D1199">
        <v>21</v>
      </c>
      <c r="E1199">
        <v>24.12</v>
      </c>
    </row>
    <row r="1200" spans="1:5" x14ac:dyDescent="0.35">
      <c r="A1200">
        <v>2021</v>
      </c>
      <c r="B1200">
        <v>2</v>
      </c>
      <c r="C1200">
        <v>19</v>
      </c>
      <c r="D1200">
        <v>22</v>
      </c>
      <c r="E1200">
        <v>23.37</v>
      </c>
    </row>
    <row r="1201" spans="1:5" x14ac:dyDescent="0.35">
      <c r="A1201">
        <v>2021</v>
      </c>
      <c r="B1201">
        <v>2</v>
      </c>
      <c r="C1201">
        <v>19</v>
      </c>
      <c r="D1201">
        <v>23</v>
      </c>
      <c r="E1201">
        <v>22.7</v>
      </c>
    </row>
    <row r="1202" spans="1:5" x14ac:dyDescent="0.35">
      <c r="A1202">
        <v>2021</v>
      </c>
      <c r="B1202">
        <v>2</v>
      </c>
      <c r="C1202">
        <v>20</v>
      </c>
      <c r="D1202">
        <v>0</v>
      </c>
      <c r="E1202">
        <v>22.51</v>
      </c>
    </row>
    <row r="1203" spans="1:5" x14ac:dyDescent="0.35">
      <c r="A1203">
        <v>2021</v>
      </c>
      <c r="B1203">
        <v>2</v>
      </c>
      <c r="C1203">
        <v>20</v>
      </c>
      <c r="D1203">
        <v>1</v>
      </c>
      <c r="E1203">
        <v>22.34</v>
      </c>
    </row>
    <row r="1204" spans="1:5" x14ac:dyDescent="0.35">
      <c r="A1204">
        <v>2021</v>
      </c>
      <c r="B1204">
        <v>2</v>
      </c>
      <c r="C1204">
        <v>20</v>
      </c>
      <c r="D1204">
        <v>2</v>
      </c>
      <c r="E1204">
        <v>22.17</v>
      </c>
    </row>
    <row r="1205" spans="1:5" x14ac:dyDescent="0.35">
      <c r="A1205">
        <v>2021</v>
      </c>
      <c r="B1205">
        <v>2</v>
      </c>
      <c r="C1205">
        <v>20</v>
      </c>
      <c r="D1205">
        <v>3</v>
      </c>
      <c r="E1205">
        <v>22.19</v>
      </c>
    </row>
    <row r="1206" spans="1:5" x14ac:dyDescent="0.35">
      <c r="A1206">
        <v>2021</v>
      </c>
      <c r="B1206">
        <v>2</v>
      </c>
      <c r="C1206">
        <v>20</v>
      </c>
      <c r="D1206">
        <v>4</v>
      </c>
      <c r="E1206">
        <v>22.75</v>
      </c>
    </row>
    <row r="1207" spans="1:5" x14ac:dyDescent="0.35">
      <c r="A1207">
        <v>2021</v>
      </c>
      <c r="B1207">
        <v>2</v>
      </c>
      <c r="C1207">
        <v>20</v>
      </c>
      <c r="D1207">
        <v>5</v>
      </c>
      <c r="E1207">
        <v>23.63</v>
      </c>
    </row>
    <row r="1208" spans="1:5" x14ac:dyDescent="0.35">
      <c r="A1208">
        <v>2021</v>
      </c>
      <c r="B1208">
        <v>2</v>
      </c>
      <c r="C1208">
        <v>20</v>
      </c>
      <c r="D1208">
        <v>6</v>
      </c>
      <c r="E1208">
        <v>25.26</v>
      </c>
    </row>
    <row r="1209" spans="1:5" x14ac:dyDescent="0.35">
      <c r="A1209">
        <v>2021</v>
      </c>
      <c r="B1209">
        <v>2</v>
      </c>
      <c r="C1209">
        <v>20</v>
      </c>
      <c r="D1209">
        <v>7</v>
      </c>
      <c r="E1209">
        <v>27.19</v>
      </c>
    </row>
    <row r="1210" spans="1:5" x14ac:dyDescent="0.35">
      <c r="A1210">
        <v>2021</v>
      </c>
      <c r="B1210">
        <v>2</v>
      </c>
      <c r="C1210">
        <v>20</v>
      </c>
      <c r="D1210">
        <v>8</v>
      </c>
      <c r="E1210">
        <v>28.39</v>
      </c>
    </row>
    <row r="1211" spans="1:5" x14ac:dyDescent="0.35">
      <c r="A1211">
        <v>2021</v>
      </c>
      <c r="B1211">
        <v>2</v>
      </c>
      <c r="C1211">
        <v>20</v>
      </c>
      <c r="D1211">
        <v>9</v>
      </c>
      <c r="E1211">
        <v>28.96</v>
      </c>
    </row>
    <row r="1212" spans="1:5" x14ac:dyDescent="0.35">
      <c r="A1212">
        <v>2021</v>
      </c>
      <c r="B1212">
        <v>2</v>
      </c>
      <c r="C1212">
        <v>20</v>
      </c>
      <c r="D1212">
        <v>10</v>
      </c>
      <c r="E1212">
        <v>29.11</v>
      </c>
    </row>
    <row r="1213" spans="1:5" x14ac:dyDescent="0.35">
      <c r="A1213">
        <v>2021</v>
      </c>
      <c r="B1213">
        <v>2</v>
      </c>
      <c r="C1213">
        <v>20</v>
      </c>
      <c r="D1213">
        <v>11</v>
      </c>
      <c r="E1213">
        <v>28.9</v>
      </c>
    </row>
    <row r="1214" spans="1:5" x14ac:dyDescent="0.35">
      <c r="A1214">
        <v>2021</v>
      </c>
      <c r="B1214">
        <v>2</v>
      </c>
      <c r="C1214">
        <v>20</v>
      </c>
      <c r="D1214">
        <v>12</v>
      </c>
      <c r="E1214">
        <v>28.46</v>
      </c>
    </row>
    <row r="1215" spans="1:5" x14ac:dyDescent="0.35">
      <c r="A1215">
        <v>2021</v>
      </c>
      <c r="B1215">
        <v>2</v>
      </c>
      <c r="C1215">
        <v>20</v>
      </c>
      <c r="D1215">
        <v>13</v>
      </c>
      <c r="E1215">
        <v>27.96</v>
      </c>
    </row>
    <row r="1216" spans="1:5" x14ac:dyDescent="0.35">
      <c r="A1216">
        <v>2021</v>
      </c>
      <c r="B1216">
        <v>2</v>
      </c>
      <c r="C1216">
        <v>20</v>
      </c>
      <c r="D1216">
        <v>14</v>
      </c>
      <c r="E1216">
        <v>27.41</v>
      </c>
    </row>
    <row r="1217" spans="1:5" x14ac:dyDescent="0.35">
      <c r="A1217">
        <v>2021</v>
      </c>
      <c r="B1217">
        <v>2</v>
      </c>
      <c r="C1217">
        <v>20</v>
      </c>
      <c r="D1217">
        <v>15</v>
      </c>
      <c r="E1217">
        <v>26</v>
      </c>
    </row>
    <row r="1218" spans="1:5" x14ac:dyDescent="0.35">
      <c r="A1218">
        <v>2021</v>
      </c>
      <c r="B1218">
        <v>2</v>
      </c>
      <c r="C1218">
        <v>20</v>
      </c>
      <c r="D1218">
        <v>16</v>
      </c>
      <c r="E1218">
        <v>25.21</v>
      </c>
    </row>
    <row r="1219" spans="1:5" x14ac:dyDescent="0.35">
      <c r="A1219">
        <v>2021</v>
      </c>
      <c r="B1219">
        <v>2</v>
      </c>
      <c r="C1219">
        <v>20</v>
      </c>
      <c r="D1219">
        <v>17</v>
      </c>
      <c r="E1219">
        <v>24.91</v>
      </c>
    </row>
    <row r="1220" spans="1:5" x14ac:dyDescent="0.35">
      <c r="A1220">
        <v>2021</v>
      </c>
      <c r="B1220">
        <v>2</v>
      </c>
      <c r="C1220">
        <v>20</v>
      </c>
      <c r="D1220">
        <v>18</v>
      </c>
      <c r="E1220">
        <v>24.48</v>
      </c>
    </row>
    <row r="1221" spans="1:5" x14ac:dyDescent="0.35">
      <c r="A1221">
        <v>2021</v>
      </c>
      <c r="B1221">
        <v>2</v>
      </c>
      <c r="C1221">
        <v>20</v>
      </c>
      <c r="D1221">
        <v>19</v>
      </c>
      <c r="E1221">
        <v>24</v>
      </c>
    </row>
    <row r="1222" spans="1:5" x14ac:dyDescent="0.35">
      <c r="A1222">
        <v>2021</v>
      </c>
      <c r="B1222">
        <v>2</v>
      </c>
      <c r="C1222">
        <v>20</v>
      </c>
      <c r="D1222">
        <v>20</v>
      </c>
      <c r="E1222">
        <v>23.31</v>
      </c>
    </row>
    <row r="1223" spans="1:5" x14ac:dyDescent="0.35">
      <c r="A1223">
        <v>2021</v>
      </c>
      <c r="B1223">
        <v>2</v>
      </c>
      <c r="C1223">
        <v>20</v>
      </c>
      <c r="D1223">
        <v>21</v>
      </c>
      <c r="E1223">
        <v>22.78</v>
      </c>
    </row>
    <row r="1224" spans="1:5" x14ac:dyDescent="0.35">
      <c r="A1224">
        <v>2021</v>
      </c>
      <c r="B1224">
        <v>2</v>
      </c>
      <c r="C1224">
        <v>20</v>
      </c>
      <c r="D1224">
        <v>22</v>
      </c>
      <c r="E1224">
        <v>22.33</v>
      </c>
    </row>
    <row r="1225" spans="1:5" x14ac:dyDescent="0.35">
      <c r="A1225">
        <v>2021</v>
      </c>
      <c r="B1225">
        <v>2</v>
      </c>
      <c r="C1225">
        <v>20</v>
      </c>
      <c r="D1225">
        <v>23</v>
      </c>
      <c r="E1225">
        <v>22.03</v>
      </c>
    </row>
    <row r="1226" spans="1:5" x14ac:dyDescent="0.35">
      <c r="A1226">
        <v>2021</v>
      </c>
      <c r="B1226">
        <v>2</v>
      </c>
      <c r="C1226">
        <v>21</v>
      </c>
      <c r="D1226">
        <v>0</v>
      </c>
      <c r="E1226">
        <v>21.84</v>
      </c>
    </row>
    <row r="1227" spans="1:5" x14ac:dyDescent="0.35">
      <c r="A1227">
        <v>2021</v>
      </c>
      <c r="B1227">
        <v>2</v>
      </c>
      <c r="C1227">
        <v>21</v>
      </c>
      <c r="D1227">
        <v>1</v>
      </c>
      <c r="E1227">
        <v>21.69</v>
      </c>
    </row>
    <row r="1228" spans="1:5" x14ac:dyDescent="0.35">
      <c r="A1228">
        <v>2021</v>
      </c>
      <c r="B1228">
        <v>2</v>
      </c>
      <c r="C1228">
        <v>21</v>
      </c>
      <c r="D1228">
        <v>2</v>
      </c>
      <c r="E1228">
        <v>21.63</v>
      </c>
    </row>
    <row r="1229" spans="1:5" x14ac:dyDescent="0.35">
      <c r="A1229">
        <v>2021</v>
      </c>
      <c r="B1229">
        <v>2</v>
      </c>
      <c r="C1229">
        <v>21</v>
      </c>
      <c r="D1229">
        <v>3</v>
      </c>
      <c r="E1229">
        <v>21.64</v>
      </c>
    </row>
    <row r="1230" spans="1:5" x14ac:dyDescent="0.35">
      <c r="A1230">
        <v>2021</v>
      </c>
      <c r="B1230">
        <v>2</v>
      </c>
      <c r="C1230">
        <v>21</v>
      </c>
      <c r="D1230">
        <v>4</v>
      </c>
      <c r="E1230">
        <v>22.7</v>
      </c>
    </row>
    <row r="1231" spans="1:5" x14ac:dyDescent="0.35">
      <c r="A1231">
        <v>2021</v>
      </c>
      <c r="B1231">
        <v>2</v>
      </c>
      <c r="C1231">
        <v>21</v>
      </c>
      <c r="D1231">
        <v>5</v>
      </c>
      <c r="E1231">
        <v>24.36</v>
      </c>
    </row>
    <row r="1232" spans="1:5" x14ac:dyDescent="0.35">
      <c r="A1232">
        <v>2021</v>
      </c>
      <c r="B1232">
        <v>2</v>
      </c>
      <c r="C1232">
        <v>21</v>
      </c>
      <c r="D1232">
        <v>6</v>
      </c>
      <c r="E1232">
        <v>25.84</v>
      </c>
    </row>
    <row r="1233" spans="1:5" x14ac:dyDescent="0.35">
      <c r="A1233">
        <v>2021</v>
      </c>
      <c r="B1233">
        <v>2</v>
      </c>
      <c r="C1233">
        <v>21</v>
      </c>
      <c r="D1233">
        <v>7</v>
      </c>
      <c r="E1233">
        <v>26.87</v>
      </c>
    </row>
    <row r="1234" spans="1:5" x14ac:dyDescent="0.35">
      <c r="A1234">
        <v>2021</v>
      </c>
      <c r="B1234">
        <v>2</v>
      </c>
      <c r="C1234">
        <v>21</v>
      </c>
      <c r="D1234">
        <v>8</v>
      </c>
      <c r="E1234">
        <v>27.34</v>
      </c>
    </row>
    <row r="1235" spans="1:5" x14ac:dyDescent="0.35">
      <c r="A1235">
        <v>2021</v>
      </c>
      <c r="B1235">
        <v>2</v>
      </c>
      <c r="C1235">
        <v>21</v>
      </c>
      <c r="D1235">
        <v>9</v>
      </c>
      <c r="E1235">
        <v>27.43</v>
      </c>
    </row>
    <row r="1236" spans="1:5" x14ac:dyDescent="0.35">
      <c r="A1236">
        <v>2021</v>
      </c>
      <c r="B1236">
        <v>2</v>
      </c>
      <c r="C1236">
        <v>21</v>
      </c>
      <c r="D1236">
        <v>10</v>
      </c>
      <c r="E1236">
        <v>27.4</v>
      </c>
    </row>
    <row r="1237" spans="1:5" x14ac:dyDescent="0.35">
      <c r="A1237">
        <v>2021</v>
      </c>
      <c r="B1237">
        <v>2</v>
      </c>
      <c r="C1237">
        <v>21</v>
      </c>
      <c r="D1237">
        <v>11</v>
      </c>
      <c r="E1237">
        <v>27.36</v>
      </c>
    </row>
    <row r="1238" spans="1:5" x14ac:dyDescent="0.35">
      <c r="A1238">
        <v>2021</v>
      </c>
      <c r="B1238">
        <v>2</v>
      </c>
      <c r="C1238">
        <v>21</v>
      </c>
      <c r="D1238">
        <v>12</v>
      </c>
      <c r="E1238">
        <v>26.94</v>
      </c>
    </row>
    <row r="1239" spans="1:5" x14ac:dyDescent="0.35">
      <c r="A1239">
        <v>2021</v>
      </c>
      <c r="B1239">
        <v>2</v>
      </c>
      <c r="C1239">
        <v>21</v>
      </c>
      <c r="D1239">
        <v>13</v>
      </c>
      <c r="E1239">
        <v>26.3</v>
      </c>
    </row>
    <row r="1240" spans="1:5" x14ac:dyDescent="0.35">
      <c r="A1240">
        <v>2021</v>
      </c>
      <c r="B1240">
        <v>2</v>
      </c>
      <c r="C1240">
        <v>21</v>
      </c>
      <c r="D1240">
        <v>14</v>
      </c>
      <c r="E1240">
        <v>25.42</v>
      </c>
    </row>
    <row r="1241" spans="1:5" x14ac:dyDescent="0.35">
      <c r="A1241">
        <v>2021</v>
      </c>
      <c r="B1241">
        <v>2</v>
      </c>
      <c r="C1241">
        <v>21</v>
      </c>
      <c r="D1241">
        <v>15</v>
      </c>
      <c r="E1241">
        <v>23.83</v>
      </c>
    </row>
    <row r="1242" spans="1:5" x14ac:dyDescent="0.35">
      <c r="A1242">
        <v>2021</v>
      </c>
      <c r="B1242">
        <v>2</v>
      </c>
      <c r="C1242">
        <v>21</v>
      </c>
      <c r="D1242">
        <v>16</v>
      </c>
      <c r="E1242">
        <v>22.71</v>
      </c>
    </row>
    <row r="1243" spans="1:5" x14ac:dyDescent="0.35">
      <c r="A1243">
        <v>2021</v>
      </c>
      <c r="B1243">
        <v>2</v>
      </c>
      <c r="C1243">
        <v>21</v>
      </c>
      <c r="D1243">
        <v>17</v>
      </c>
      <c r="E1243">
        <v>22.15</v>
      </c>
    </row>
    <row r="1244" spans="1:5" x14ac:dyDescent="0.35">
      <c r="A1244">
        <v>2021</v>
      </c>
      <c r="B1244">
        <v>2</v>
      </c>
      <c r="C1244">
        <v>21</v>
      </c>
      <c r="D1244">
        <v>18</v>
      </c>
      <c r="E1244">
        <v>21.68</v>
      </c>
    </row>
    <row r="1245" spans="1:5" x14ac:dyDescent="0.35">
      <c r="A1245">
        <v>2021</v>
      </c>
      <c r="B1245">
        <v>2</v>
      </c>
      <c r="C1245">
        <v>21</v>
      </c>
      <c r="D1245">
        <v>19</v>
      </c>
      <c r="E1245">
        <v>21.27</v>
      </c>
    </row>
    <row r="1246" spans="1:5" x14ac:dyDescent="0.35">
      <c r="A1246">
        <v>2021</v>
      </c>
      <c r="B1246">
        <v>2</v>
      </c>
      <c r="C1246">
        <v>21</v>
      </c>
      <c r="D1246">
        <v>20</v>
      </c>
      <c r="E1246">
        <v>20.87</v>
      </c>
    </row>
    <row r="1247" spans="1:5" x14ac:dyDescent="0.35">
      <c r="A1247">
        <v>2021</v>
      </c>
      <c r="B1247">
        <v>2</v>
      </c>
      <c r="C1247">
        <v>21</v>
      </c>
      <c r="D1247">
        <v>21</v>
      </c>
      <c r="E1247">
        <v>20.440000000000001</v>
      </c>
    </row>
    <row r="1248" spans="1:5" x14ac:dyDescent="0.35">
      <c r="A1248">
        <v>2021</v>
      </c>
      <c r="B1248">
        <v>2</v>
      </c>
      <c r="C1248">
        <v>21</v>
      </c>
      <c r="D1248">
        <v>22</v>
      </c>
      <c r="E1248">
        <v>20.11</v>
      </c>
    </row>
    <row r="1249" spans="1:5" x14ac:dyDescent="0.35">
      <c r="A1249">
        <v>2021</v>
      </c>
      <c r="B1249">
        <v>2</v>
      </c>
      <c r="C1249">
        <v>21</v>
      </c>
      <c r="D1249">
        <v>23</v>
      </c>
      <c r="E1249">
        <v>19.829999999999998</v>
      </c>
    </row>
    <row r="1250" spans="1:5" x14ac:dyDescent="0.35">
      <c r="A1250">
        <v>2021</v>
      </c>
      <c r="B1250">
        <v>2</v>
      </c>
      <c r="C1250">
        <v>22</v>
      </c>
      <c r="D1250">
        <v>0</v>
      </c>
      <c r="E1250">
        <v>19.670000000000002</v>
      </c>
    </row>
    <row r="1251" spans="1:5" x14ac:dyDescent="0.35">
      <c r="A1251">
        <v>2021</v>
      </c>
      <c r="B1251">
        <v>2</v>
      </c>
      <c r="C1251">
        <v>22</v>
      </c>
      <c r="D1251">
        <v>1</v>
      </c>
      <c r="E1251">
        <v>19.66</v>
      </c>
    </row>
    <row r="1252" spans="1:5" x14ac:dyDescent="0.35">
      <c r="A1252">
        <v>2021</v>
      </c>
      <c r="B1252">
        <v>2</v>
      </c>
      <c r="C1252">
        <v>22</v>
      </c>
      <c r="D1252">
        <v>2</v>
      </c>
      <c r="E1252">
        <v>19.62</v>
      </c>
    </row>
    <row r="1253" spans="1:5" x14ac:dyDescent="0.35">
      <c r="A1253">
        <v>2021</v>
      </c>
      <c r="B1253">
        <v>2</v>
      </c>
      <c r="C1253">
        <v>22</v>
      </c>
      <c r="D1253">
        <v>3</v>
      </c>
      <c r="E1253">
        <v>20.16</v>
      </c>
    </row>
    <row r="1254" spans="1:5" x14ac:dyDescent="0.35">
      <c r="A1254">
        <v>2021</v>
      </c>
      <c r="B1254">
        <v>2</v>
      </c>
      <c r="C1254">
        <v>22</v>
      </c>
      <c r="D1254">
        <v>4</v>
      </c>
      <c r="E1254">
        <v>21.48</v>
      </c>
    </row>
    <row r="1255" spans="1:5" x14ac:dyDescent="0.35">
      <c r="A1255">
        <v>2021</v>
      </c>
      <c r="B1255">
        <v>2</v>
      </c>
      <c r="C1255">
        <v>22</v>
      </c>
      <c r="D1255">
        <v>5</v>
      </c>
      <c r="E1255">
        <v>23.37</v>
      </c>
    </row>
    <row r="1256" spans="1:5" x14ac:dyDescent="0.35">
      <c r="A1256">
        <v>2021</v>
      </c>
      <c r="B1256">
        <v>2</v>
      </c>
      <c r="C1256">
        <v>22</v>
      </c>
      <c r="D1256">
        <v>6</v>
      </c>
      <c r="E1256">
        <v>25.26</v>
      </c>
    </row>
    <row r="1257" spans="1:5" x14ac:dyDescent="0.35">
      <c r="A1257">
        <v>2021</v>
      </c>
      <c r="B1257">
        <v>2</v>
      </c>
      <c r="C1257">
        <v>22</v>
      </c>
      <c r="D1257">
        <v>7</v>
      </c>
      <c r="E1257">
        <v>26.88</v>
      </c>
    </row>
    <row r="1258" spans="1:5" x14ac:dyDescent="0.35">
      <c r="A1258">
        <v>2021</v>
      </c>
      <c r="B1258">
        <v>2</v>
      </c>
      <c r="C1258">
        <v>22</v>
      </c>
      <c r="D1258">
        <v>8</v>
      </c>
      <c r="E1258">
        <v>27.72</v>
      </c>
    </row>
    <row r="1259" spans="1:5" x14ac:dyDescent="0.35">
      <c r="A1259">
        <v>2021</v>
      </c>
      <c r="B1259">
        <v>2</v>
      </c>
      <c r="C1259">
        <v>22</v>
      </c>
      <c r="D1259">
        <v>9</v>
      </c>
      <c r="E1259">
        <v>28.12</v>
      </c>
    </row>
    <row r="1260" spans="1:5" x14ac:dyDescent="0.35">
      <c r="A1260">
        <v>2021</v>
      </c>
      <c r="B1260">
        <v>2</v>
      </c>
      <c r="C1260">
        <v>22</v>
      </c>
      <c r="D1260">
        <v>10</v>
      </c>
      <c r="E1260">
        <v>28.11</v>
      </c>
    </row>
    <row r="1261" spans="1:5" x14ac:dyDescent="0.35">
      <c r="A1261">
        <v>2021</v>
      </c>
      <c r="B1261">
        <v>2</v>
      </c>
      <c r="C1261">
        <v>22</v>
      </c>
      <c r="D1261">
        <v>11</v>
      </c>
      <c r="E1261">
        <v>27.9</v>
      </c>
    </row>
    <row r="1262" spans="1:5" x14ac:dyDescent="0.35">
      <c r="A1262">
        <v>2021</v>
      </c>
      <c r="B1262">
        <v>2</v>
      </c>
      <c r="C1262">
        <v>22</v>
      </c>
      <c r="D1262">
        <v>12</v>
      </c>
      <c r="E1262">
        <v>27.55</v>
      </c>
    </row>
    <row r="1263" spans="1:5" x14ac:dyDescent="0.35">
      <c r="A1263">
        <v>2021</v>
      </c>
      <c r="B1263">
        <v>2</v>
      </c>
      <c r="C1263">
        <v>22</v>
      </c>
      <c r="D1263">
        <v>13</v>
      </c>
      <c r="E1263">
        <v>26.96</v>
      </c>
    </row>
    <row r="1264" spans="1:5" x14ac:dyDescent="0.35">
      <c r="A1264">
        <v>2021</v>
      </c>
      <c r="B1264">
        <v>2</v>
      </c>
      <c r="C1264">
        <v>22</v>
      </c>
      <c r="D1264">
        <v>14</v>
      </c>
      <c r="E1264">
        <v>25.96</v>
      </c>
    </row>
    <row r="1265" spans="1:5" x14ac:dyDescent="0.35">
      <c r="A1265">
        <v>2021</v>
      </c>
      <c r="B1265">
        <v>2</v>
      </c>
      <c r="C1265">
        <v>22</v>
      </c>
      <c r="D1265">
        <v>15</v>
      </c>
      <c r="E1265">
        <v>24.22</v>
      </c>
    </row>
    <row r="1266" spans="1:5" x14ac:dyDescent="0.35">
      <c r="A1266">
        <v>2021</v>
      </c>
      <c r="B1266">
        <v>2</v>
      </c>
      <c r="C1266">
        <v>22</v>
      </c>
      <c r="D1266">
        <v>16</v>
      </c>
      <c r="E1266">
        <v>23.35</v>
      </c>
    </row>
    <row r="1267" spans="1:5" x14ac:dyDescent="0.35">
      <c r="A1267">
        <v>2021</v>
      </c>
      <c r="B1267">
        <v>2</v>
      </c>
      <c r="C1267">
        <v>22</v>
      </c>
      <c r="D1267">
        <v>17</v>
      </c>
      <c r="E1267">
        <v>22.83</v>
      </c>
    </row>
    <row r="1268" spans="1:5" x14ac:dyDescent="0.35">
      <c r="A1268">
        <v>2021</v>
      </c>
      <c r="B1268">
        <v>2</v>
      </c>
      <c r="C1268">
        <v>22</v>
      </c>
      <c r="D1268">
        <v>18</v>
      </c>
      <c r="E1268">
        <v>22.27</v>
      </c>
    </row>
    <row r="1269" spans="1:5" x14ac:dyDescent="0.35">
      <c r="A1269">
        <v>2021</v>
      </c>
      <c r="B1269">
        <v>2</v>
      </c>
      <c r="C1269">
        <v>22</v>
      </c>
      <c r="D1269">
        <v>19</v>
      </c>
      <c r="E1269">
        <v>21.9</v>
      </c>
    </row>
    <row r="1270" spans="1:5" x14ac:dyDescent="0.35">
      <c r="A1270">
        <v>2021</v>
      </c>
      <c r="B1270">
        <v>2</v>
      </c>
      <c r="C1270">
        <v>22</v>
      </c>
      <c r="D1270">
        <v>20</v>
      </c>
      <c r="E1270">
        <v>21.71</v>
      </c>
    </row>
    <row r="1271" spans="1:5" x14ac:dyDescent="0.35">
      <c r="A1271">
        <v>2021</v>
      </c>
      <c r="B1271">
        <v>2</v>
      </c>
      <c r="C1271">
        <v>22</v>
      </c>
      <c r="D1271">
        <v>21</v>
      </c>
      <c r="E1271">
        <v>21.59</v>
      </c>
    </row>
    <row r="1272" spans="1:5" x14ac:dyDescent="0.35">
      <c r="A1272">
        <v>2021</v>
      </c>
      <c r="B1272">
        <v>2</v>
      </c>
      <c r="C1272">
        <v>22</v>
      </c>
      <c r="D1272">
        <v>22</v>
      </c>
      <c r="E1272">
        <v>21.49</v>
      </c>
    </row>
    <row r="1273" spans="1:5" x14ac:dyDescent="0.35">
      <c r="A1273">
        <v>2021</v>
      </c>
      <c r="B1273">
        <v>2</v>
      </c>
      <c r="C1273">
        <v>22</v>
      </c>
      <c r="D1273">
        <v>23</v>
      </c>
      <c r="E1273">
        <v>21.55</v>
      </c>
    </row>
    <row r="1274" spans="1:5" x14ac:dyDescent="0.35">
      <c r="A1274">
        <v>2021</v>
      </c>
      <c r="B1274">
        <v>2</v>
      </c>
      <c r="C1274">
        <v>23</v>
      </c>
      <c r="D1274">
        <v>0</v>
      </c>
      <c r="E1274">
        <v>21.64</v>
      </c>
    </row>
    <row r="1275" spans="1:5" x14ac:dyDescent="0.35">
      <c r="A1275">
        <v>2021</v>
      </c>
      <c r="B1275">
        <v>2</v>
      </c>
      <c r="C1275">
        <v>23</v>
      </c>
      <c r="D1275">
        <v>1</v>
      </c>
      <c r="E1275">
        <v>21.65</v>
      </c>
    </row>
    <row r="1276" spans="1:5" x14ac:dyDescent="0.35">
      <c r="A1276">
        <v>2021</v>
      </c>
      <c r="B1276">
        <v>2</v>
      </c>
      <c r="C1276">
        <v>23</v>
      </c>
      <c r="D1276">
        <v>2</v>
      </c>
      <c r="E1276">
        <v>21.73</v>
      </c>
    </row>
    <row r="1277" spans="1:5" x14ac:dyDescent="0.35">
      <c r="A1277">
        <v>2021</v>
      </c>
      <c r="B1277">
        <v>2</v>
      </c>
      <c r="C1277">
        <v>23</v>
      </c>
      <c r="D1277">
        <v>3</v>
      </c>
      <c r="E1277">
        <v>21.88</v>
      </c>
    </row>
    <row r="1278" spans="1:5" x14ac:dyDescent="0.35">
      <c r="A1278">
        <v>2021</v>
      </c>
      <c r="B1278">
        <v>2</v>
      </c>
      <c r="C1278">
        <v>23</v>
      </c>
      <c r="D1278">
        <v>4</v>
      </c>
      <c r="E1278">
        <v>22.66</v>
      </c>
    </row>
    <row r="1279" spans="1:5" x14ac:dyDescent="0.35">
      <c r="A1279">
        <v>2021</v>
      </c>
      <c r="B1279">
        <v>2</v>
      </c>
      <c r="C1279">
        <v>23</v>
      </c>
      <c r="D1279">
        <v>5</v>
      </c>
      <c r="E1279">
        <v>23.57</v>
      </c>
    </row>
    <row r="1280" spans="1:5" x14ac:dyDescent="0.35">
      <c r="A1280">
        <v>2021</v>
      </c>
      <c r="B1280">
        <v>2</v>
      </c>
      <c r="C1280">
        <v>23</v>
      </c>
      <c r="D1280">
        <v>6</v>
      </c>
      <c r="E1280">
        <v>24.48</v>
      </c>
    </row>
    <row r="1281" spans="1:5" x14ac:dyDescent="0.35">
      <c r="A1281">
        <v>2021</v>
      </c>
      <c r="B1281">
        <v>2</v>
      </c>
      <c r="C1281">
        <v>23</v>
      </c>
      <c r="D1281">
        <v>7</v>
      </c>
      <c r="E1281">
        <v>25.43</v>
      </c>
    </row>
    <row r="1282" spans="1:5" x14ac:dyDescent="0.35">
      <c r="A1282">
        <v>2021</v>
      </c>
      <c r="B1282">
        <v>2</v>
      </c>
      <c r="C1282">
        <v>23</v>
      </c>
      <c r="D1282">
        <v>8</v>
      </c>
      <c r="E1282">
        <v>26.07</v>
      </c>
    </row>
    <row r="1283" spans="1:5" x14ac:dyDescent="0.35">
      <c r="A1283">
        <v>2021</v>
      </c>
      <c r="B1283">
        <v>2</v>
      </c>
      <c r="C1283">
        <v>23</v>
      </c>
      <c r="D1283">
        <v>9</v>
      </c>
      <c r="E1283">
        <v>26.14</v>
      </c>
    </row>
    <row r="1284" spans="1:5" x14ac:dyDescent="0.35">
      <c r="A1284">
        <v>2021</v>
      </c>
      <c r="B1284">
        <v>2</v>
      </c>
      <c r="C1284">
        <v>23</v>
      </c>
      <c r="D1284">
        <v>10</v>
      </c>
      <c r="E1284">
        <v>25.98</v>
      </c>
    </row>
    <row r="1285" spans="1:5" x14ac:dyDescent="0.35">
      <c r="A1285">
        <v>2021</v>
      </c>
      <c r="B1285">
        <v>2</v>
      </c>
      <c r="C1285">
        <v>23</v>
      </c>
      <c r="D1285">
        <v>11</v>
      </c>
      <c r="E1285">
        <v>25.69</v>
      </c>
    </row>
    <row r="1286" spans="1:5" x14ac:dyDescent="0.35">
      <c r="A1286">
        <v>2021</v>
      </c>
      <c r="B1286">
        <v>2</v>
      </c>
      <c r="C1286">
        <v>23</v>
      </c>
      <c r="D1286">
        <v>12</v>
      </c>
      <c r="E1286">
        <v>25.37</v>
      </c>
    </row>
    <row r="1287" spans="1:5" x14ac:dyDescent="0.35">
      <c r="A1287">
        <v>2021</v>
      </c>
      <c r="B1287">
        <v>2</v>
      </c>
      <c r="C1287">
        <v>23</v>
      </c>
      <c r="D1287">
        <v>13</v>
      </c>
      <c r="E1287">
        <v>24.96</v>
      </c>
    </row>
    <row r="1288" spans="1:5" x14ac:dyDescent="0.35">
      <c r="A1288">
        <v>2021</v>
      </c>
      <c r="B1288">
        <v>2</v>
      </c>
      <c r="C1288">
        <v>23</v>
      </c>
      <c r="D1288">
        <v>14</v>
      </c>
      <c r="E1288">
        <v>24.26</v>
      </c>
    </row>
    <row r="1289" spans="1:5" x14ac:dyDescent="0.35">
      <c r="A1289">
        <v>2021</v>
      </c>
      <c r="B1289">
        <v>2</v>
      </c>
      <c r="C1289">
        <v>23</v>
      </c>
      <c r="D1289">
        <v>15</v>
      </c>
      <c r="E1289">
        <v>22.78</v>
      </c>
    </row>
    <row r="1290" spans="1:5" x14ac:dyDescent="0.35">
      <c r="A1290">
        <v>2021</v>
      </c>
      <c r="B1290">
        <v>2</v>
      </c>
      <c r="C1290">
        <v>23</v>
      </c>
      <c r="D1290">
        <v>16</v>
      </c>
      <c r="E1290">
        <v>22.06</v>
      </c>
    </row>
    <row r="1291" spans="1:5" x14ac:dyDescent="0.35">
      <c r="A1291">
        <v>2021</v>
      </c>
      <c r="B1291">
        <v>2</v>
      </c>
      <c r="C1291">
        <v>23</v>
      </c>
      <c r="D1291">
        <v>17</v>
      </c>
      <c r="E1291">
        <v>21.73</v>
      </c>
    </row>
    <row r="1292" spans="1:5" x14ac:dyDescent="0.35">
      <c r="A1292">
        <v>2021</v>
      </c>
      <c r="B1292">
        <v>2</v>
      </c>
      <c r="C1292">
        <v>23</v>
      </c>
      <c r="D1292">
        <v>18</v>
      </c>
      <c r="E1292">
        <v>21.4</v>
      </c>
    </row>
    <row r="1293" spans="1:5" x14ac:dyDescent="0.35">
      <c r="A1293">
        <v>2021</v>
      </c>
      <c r="B1293">
        <v>2</v>
      </c>
      <c r="C1293">
        <v>23</v>
      </c>
      <c r="D1293">
        <v>19</v>
      </c>
      <c r="E1293">
        <v>21.05</v>
      </c>
    </row>
    <row r="1294" spans="1:5" x14ac:dyDescent="0.35">
      <c r="A1294">
        <v>2021</v>
      </c>
      <c r="B1294">
        <v>2</v>
      </c>
      <c r="C1294">
        <v>23</v>
      </c>
      <c r="D1294">
        <v>20</v>
      </c>
      <c r="E1294">
        <v>20.65</v>
      </c>
    </row>
    <row r="1295" spans="1:5" x14ac:dyDescent="0.35">
      <c r="A1295">
        <v>2021</v>
      </c>
      <c r="B1295">
        <v>2</v>
      </c>
      <c r="C1295">
        <v>23</v>
      </c>
      <c r="D1295">
        <v>21</v>
      </c>
      <c r="E1295">
        <v>20.309999999999999</v>
      </c>
    </row>
    <row r="1296" spans="1:5" x14ac:dyDescent="0.35">
      <c r="A1296">
        <v>2021</v>
      </c>
      <c r="B1296">
        <v>2</v>
      </c>
      <c r="C1296">
        <v>23</v>
      </c>
      <c r="D1296">
        <v>22</v>
      </c>
      <c r="E1296">
        <v>20.190000000000001</v>
      </c>
    </row>
    <row r="1297" spans="1:5" x14ac:dyDescent="0.35">
      <c r="A1297">
        <v>2021</v>
      </c>
      <c r="B1297">
        <v>2</v>
      </c>
      <c r="C1297">
        <v>23</v>
      </c>
      <c r="D1297">
        <v>23</v>
      </c>
      <c r="E1297">
        <v>20.3</v>
      </c>
    </row>
    <row r="1298" spans="1:5" x14ac:dyDescent="0.35">
      <c r="A1298">
        <v>2021</v>
      </c>
      <c r="B1298">
        <v>2</v>
      </c>
      <c r="C1298">
        <v>24</v>
      </c>
      <c r="D1298">
        <v>0</v>
      </c>
      <c r="E1298">
        <v>20.399999999999999</v>
      </c>
    </row>
    <row r="1299" spans="1:5" x14ac:dyDescent="0.35">
      <c r="A1299">
        <v>2021</v>
      </c>
      <c r="B1299">
        <v>2</v>
      </c>
      <c r="C1299">
        <v>24</v>
      </c>
      <c r="D1299">
        <v>1</v>
      </c>
      <c r="E1299">
        <v>20.49</v>
      </c>
    </row>
    <row r="1300" spans="1:5" x14ac:dyDescent="0.35">
      <c r="A1300">
        <v>2021</v>
      </c>
      <c r="B1300">
        <v>2</v>
      </c>
      <c r="C1300">
        <v>24</v>
      </c>
      <c r="D1300">
        <v>2</v>
      </c>
      <c r="E1300">
        <v>20.52</v>
      </c>
    </row>
    <row r="1301" spans="1:5" x14ac:dyDescent="0.35">
      <c r="A1301">
        <v>2021</v>
      </c>
      <c r="B1301">
        <v>2</v>
      </c>
      <c r="C1301">
        <v>24</v>
      </c>
      <c r="D1301">
        <v>3</v>
      </c>
      <c r="E1301">
        <v>20.73</v>
      </c>
    </row>
    <row r="1302" spans="1:5" x14ac:dyDescent="0.35">
      <c r="A1302">
        <v>2021</v>
      </c>
      <c r="B1302">
        <v>2</v>
      </c>
      <c r="C1302">
        <v>24</v>
      </c>
      <c r="D1302">
        <v>4</v>
      </c>
      <c r="E1302">
        <v>21.73</v>
      </c>
    </row>
    <row r="1303" spans="1:5" x14ac:dyDescent="0.35">
      <c r="A1303">
        <v>2021</v>
      </c>
      <c r="B1303">
        <v>2</v>
      </c>
      <c r="C1303">
        <v>24</v>
      </c>
      <c r="D1303">
        <v>5</v>
      </c>
      <c r="E1303">
        <v>23.18</v>
      </c>
    </row>
    <row r="1304" spans="1:5" x14ac:dyDescent="0.35">
      <c r="A1304">
        <v>2021</v>
      </c>
      <c r="B1304">
        <v>2</v>
      </c>
      <c r="C1304">
        <v>24</v>
      </c>
      <c r="D1304">
        <v>6</v>
      </c>
      <c r="E1304">
        <v>24.76</v>
      </c>
    </row>
    <row r="1305" spans="1:5" x14ac:dyDescent="0.35">
      <c r="A1305">
        <v>2021</v>
      </c>
      <c r="B1305">
        <v>2</v>
      </c>
      <c r="C1305">
        <v>24</v>
      </c>
      <c r="D1305">
        <v>7</v>
      </c>
      <c r="E1305">
        <v>26.28</v>
      </c>
    </row>
    <row r="1306" spans="1:5" x14ac:dyDescent="0.35">
      <c r="A1306">
        <v>2021</v>
      </c>
      <c r="B1306">
        <v>2</v>
      </c>
      <c r="C1306">
        <v>24</v>
      </c>
      <c r="D1306">
        <v>8</v>
      </c>
      <c r="E1306">
        <v>27.48</v>
      </c>
    </row>
    <row r="1307" spans="1:5" x14ac:dyDescent="0.35">
      <c r="A1307">
        <v>2021</v>
      </c>
      <c r="B1307">
        <v>2</v>
      </c>
      <c r="C1307">
        <v>24</v>
      </c>
      <c r="D1307">
        <v>9</v>
      </c>
      <c r="E1307">
        <v>27.95</v>
      </c>
    </row>
    <row r="1308" spans="1:5" x14ac:dyDescent="0.35">
      <c r="A1308">
        <v>2021</v>
      </c>
      <c r="B1308">
        <v>2</v>
      </c>
      <c r="C1308">
        <v>24</v>
      </c>
      <c r="D1308">
        <v>10</v>
      </c>
      <c r="E1308">
        <v>27.87</v>
      </c>
    </row>
    <row r="1309" spans="1:5" x14ac:dyDescent="0.35">
      <c r="A1309">
        <v>2021</v>
      </c>
      <c r="B1309">
        <v>2</v>
      </c>
      <c r="C1309">
        <v>24</v>
      </c>
      <c r="D1309">
        <v>11</v>
      </c>
      <c r="E1309">
        <v>27.55</v>
      </c>
    </row>
    <row r="1310" spans="1:5" x14ac:dyDescent="0.35">
      <c r="A1310">
        <v>2021</v>
      </c>
      <c r="B1310">
        <v>2</v>
      </c>
      <c r="C1310">
        <v>24</v>
      </c>
      <c r="D1310">
        <v>12</v>
      </c>
      <c r="E1310">
        <v>27.11</v>
      </c>
    </row>
    <row r="1311" spans="1:5" x14ac:dyDescent="0.35">
      <c r="A1311">
        <v>2021</v>
      </c>
      <c r="B1311">
        <v>2</v>
      </c>
      <c r="C1311">
        <v>24</v>
      </c>
      <c r="D1311">
        <v>13</v>
      </c>
      <c r="E1311">
        <v>26.62</v>
      </c>
    </row>
    <row r="1312" spans="1:5" x14ac:dyDescent="0.35">
      <c r="A1312">
        <v>2021</v>
      </c>
      <c r="B1312">
        <v>2</v>
      </c>
      <c r="C1312">
        <v>24</v>
      </c>
      <c r="D1312">
        <v>14</v>
      </c>
      <c r="E1312">
        <v>25.88</v>
      </c>
    </row>
    <row r="1313" spans="1:5" x14ac:dyDescent="0.35">
      <c r="A1313">
        <v>2021</v>
      </c>
      <c r="B1313">
        <v>2</v>
      </c>
      <c r="C1313">
        <v>24</v>
      </c>
      <c r="D1313">
        <v>15</v>
      </c>
      <c r="E1313">
        <v>24.33</v>
      </c>
    </row>
    <row r="1314" spans="1:5" x14ac:dyDescent="0.35">
      <c r="A1314">
        <v>2021</v>
      </c>
      <c r="B1314">
        <v>2</v>
      </c>
      <c r="C1314">
        <v>24</v>
      </c>
      <c r="D1314">
        <v>16</v>
      </c>
      <c r="E1314">
        <v>23.31</v>
      </c>
    </row>
    <row r="1315" spans="1:5" x14ac:dyDescent="0.35">
      <c r="A1315">
        <v>2021</v>
      </c>
      <c r="B1315">
        <v>2</v>
      </c>
      <c r="C1315">
        <v>24</v>
      </c>
      <c r="D1315">
        <v>17</v>
      </c>
      <c r="E1315">
        <v>22.87</v>
      </c>
    </row>
    <row r="1316" spans="1:5" x14ac:dyDescent="0.35">
      <c r="A1316">
        <v>2021</v>
      </c>
      <c r="B1316">
        <v>2</v>
      </c>
      <c r="C1316">
        <v>24</v>
      </c>
      <c r="D1316">
        <v>18</v>
      </c>
      <c r="E1316">
        <v>22.42</v>
      </c>
    </row>
    <row r="1317" spans="1:5" x14ac:dyDescent="0.35">
      <c r="A1317">
        <v>2021</v>
      </c>
      <c r="B1317">
        <v>2</v>
      </c>
      <c r="C1317">
        <v>24</v>
      </c>
      <c r="D1317">
        <v>19</v>
      </c>
      <c r="E1317">
        <v>22.02</v>
      </c>
    </row>
    <row r="1318" spans="1:5" x14ac:dyDescent="0.35">
      <c r="A1318">
        <v>2021</v>
      </c>
      <c r="B1318">
        <v>2</v>
      </c>
      <c r="C1318">
        <v>24</v>
      </c>
      <c r="D1318">
        <v>20</v>
      </c>
      <c r="E1318">
        <v>21.62</v>
      </c>
    </row>
    <row r="1319" spans="1:5" x14ac:dyDescent="0.35">
      <c r="A1319">
        <v>2021</v>
      </c>
      <c r="B1319">
        <v>2</v>
      </c>
      <c r="C1319">
        <v>24</v>
      </c>
      <c r="D1319">
        <v>21</v>
      </c>
      <c r="E1319">
        <v>21.26</v>
      </c>
    </row>
    <row r="1320" spans="1:5" x14ac:dyDescent="0.35">
      <c r="A1320">
        <v>2021</v>
      </c>
      <c r="B1320">
        <v>2</v>
      </c>
      <c r="C1320">
        <v>24</v>
      </c>
      <c r="D1320">
        <v>22</v>
      </c>
      <c r="E1320">
        <v>20.92</v>
      </c>
    </row>
    <row r="1321" spans="1:5" x14ac:dyDescent="0.35">
      <c r="A1321">
        <v>2021</v>
      </c>
      <c r="B1321">
        <v>2</v>
      </c>
      <c r="C1321">
        <v>24</v>
      </c>
      <c r="D1321">
        <v>23</v>
      </c>
      <c r="E1321">
        <v>20.6</v>
      </c>
    </row>
    <row r="1322" spans="1:5" x14ac:dyDescent="0.35">
      <c r="A1322">
        <v>2021</v>
      </c>
      <c r="B1322">
        <v>2</v>
      </c>
      <c r="C1322">
        <v>25</v>
      </c>
      <c r="D1322">
        <v>0</v>
      </c>
      <c r="E1322">
        <v>20.36</v>
      </c>
    </row>
    <row r="1323" spans="1:5" x14ac:dyDescent="0.35">
      <c r="A1323">
        <v>2021</v>
      </c>
      <c r="B1323">
        <v>2</v>
      </c>
      <c r="C1323">
        <v>25</v>
      </c>
      <c r="D1323">
        <v>1</v>
      </c>
      <c r="E1323">
        <v>20.05</v>
      </c>
    </row>
    <row r="1324" spans="1:5" x14ac:dyDescent="0.35">
      <c r="A1324">
        <v>2021</v>
      </c>
      <c r="B1324">
        <v>2</v>
      </c>
      <c r="C1324">
        <v>25</v>
      </c>
      <c r="D1324">
        <v>2</v>
      </c>
      <c r="E1324">
        <v>19.88</v>
      </c>
    </row>
    <row r="1325" spans="1:5" x14ac:dyDescent="0.35">
      <c r="A1325">
        <v>2021</v>
      </c>
      <c r="B1325">
        <v>2</v>
      </c>
      <c r="C1325">
        <v>25</v>
      </c>
      <c r="D1325">
        <v>3</v>
      </c>
      <c r="E1325">
        <v>20.48</v>
      </c>
    </row>
    <row r="1326" spans="1:5" x14ac:dyDescent="0.35">
      <c r="A1326">
        <v>2021</v>
      </c>
      <c r="B1326">
        <v>2</v>
      </c>
      <c r="C1326">
        <v>25</v>
      </c>
      <c r="D1326">
        <v>4</v>
      </c>
      <c r="E1326">
        <v>22.02</v>
      </c>
    </row>
    <row r="1327" spans="1:5" x14ac:dyDescent="0.35">
      <c r="A1327">
        <v>2021</v>
      </c>
      <c r="B1327">
        <v>2</v>
      </c>
      <c r="C1327">
        <v>25</v>
      </c>
      <c r="D1327">
        <v>5</v>
      </c>
      <c r="E1327">
        <v>24.24</v>
      </c>
    </row>
    <row r="1328" spans="1:5" x14ac:dyDescent="0.35">
      <c r="A1328">
        <v>2021</v>
      </c>
      <c r="B1328">
        <v>2</v>
      </c>
      <c r="C1328">
        <v>25</v>
      </c>
      <c r="D1328">
        <v>6</v>
      </c>
      <c r="E1328">
        <v>26.24</v>
      </c>
    </row>
    <row r="1329" spans="1:5" x14ac:dyDescent="0.35">
      <c r="A1329">
        <v>2021</v>
      </c>
      <c r="B1329">
        <v>2</v>
      </c>
      <c r="C1329">
        <v>25</v>
      </c>
      <c r="D1329">
        <v>7</v>
      </c>
      <c r="E1329">
        <v>27.55</v>
      </c>
    </row>
    <row r="1330" spans="1:5" x14ac:dyDescent="0.35">
      <c r="A1330">
        <v>2021</v>
      </c>
      <c r="B1330">
        <v>2</v>
      </c>
      <c r="C1330">
        <v>25</v>
      </c>
      <c r="D1330">
        <v>8</v>
      </c>
      <c r="E1330">
        <v>28.37</v>
      </c>
    </row>
    <row r="1331" spans="1:5" x14ac:dyDescent="0.35">
      <c r="A1331">
        <v>2021</v>
      </c>
      <c r="B1331">
        <v>2</v>
      </c>
      <c r="C1331">
        <v>25</v>
      </c>
      <c r="D1331">
        <v>9</v>
      </c>
      <c r="E1331">
        <v>28.89</v>
      </c>
    </row>
    <row r="1332" spans="1:5" x14ac:dyDescent="0.35">
      <c r="A1332">
        <v>2021</v>
      </c>
      <c r="B1332">
        <v>2</v>
      </c>
      <c r="C1332">
        <v>25</v>
      </c>
      <c r="D1332">
        <v>10</v>
      </c>
      <c r="E1332">
        <v>29.12</v>
      </c>
    </row>
    <row r="1333" spans="1:5" x14ac:dyDescent="0.35">
      <c r="A1333">
        <v>2021</v>
      </c>
      <c r="B1333">
        <v>2</v>
      </c>
      <c r="C1333">
        <v>25</v>
      </c>
      <c r="D1333">
        <v>11</v>
      </c>
      <c r="E1333">
        <v>28.96</v>
      </c>
    </row>
    <row r="1334" spans="1:5" x14ac:dyDescent="0.35">
      <c r="A1334">
        <v>2021</v>
      </c>
      <c r="B1334">
        <v>2</v>
      </c>
      <c r="C1334">
        <v>25</v>
      </c>
      <c r="D1334">
        <v>12</v>
      </c>
      <c r="E1334">
        <v>28.64</v>
      </c>
    </row>
    <row r="1335" spans="1:5" x14ac:dyDescent="0.35">
      <c r="A1335">
        <v>2021</v>
      </c>
      <c r="B1335">
        <v>2</v>
      </c>
      <c r="C1335">
        <v>25</v>
      </c>
      <c r="D1335">
        <v>13</v>
      </c>
      <c r="E1335">
        <v>28.23</v>
      </c>
    </row>
    <row r="1336" spans="1:5" x14ac:dyDescent="0.35">
      <c r="A1336">
        <v>2021</v>
      </c>
      <c r="B1336">
        <v>2</v>
      </c>
      <c r="C1336">
        <v>25</v>
      </c>
      <c r="D1336">
        <v>14</v>
      </c>
      <c r="E1336">
        <v>27.69</v>
      </c>
    </row>
    <row r="1337" spans="1:5" x14ac:dyDescent="0.35">
      <c r="A1337">
        <v>2021</v>
      </c>
      <c r="B1337">
        <v>2</v>
      </c>
      <c r="C1337">
        <v>25</v>
      </c>
      <c r="D1337">
        <v>15</v>
      </c>
      <c r="E1337">
        <v>26.14</v>
      </c>
    </row>
    <row r="1338" spans="1:5" x14ac:dyDescent="0.35">
      <c r="A1338">
        <v>2021</v>
      </c>
      <c r="B1338">
        <v>2</v>
      </c>
      <c r="C1338">
        <v>25</v>
      </c>
      <c r="D1338">
        <v>16</v>
      </c>
      <c r="E1338">
        <v>25.29</v>
      </c>
    </row>
    <row r="1339" spans="1:5" x14ac:dyDescent="0.35">
      <c r="A1339">
        <v>2021</v>
      </c>
      <c r="B1339">
        <v>2</v>
      </c>
      <c r="C1339">
        <v>25</v>
      </c>
      <c r="D1339">
        <v>17</v>
      </c>
      <c r="E1339">
        <v>24.57</v>
      </c>
    </row>
    <row r="1340" spans="1:5" x14ac:dyDescent="0.35">
      <c r="A1340">
        <v>2021</v>
      </c>
      <c r="B1340">
        <v>2</v>
      </c>
      <c r="C1340">
        <v>25</v>
      </c>
      <c r="D1340">
        <v>18</v>
      </c>
      <c r="E1340">
        <v>23.79</v>
      </c>
    </row>
    <row r="1341" spans="1:5" x14ac:dyDescent="0.35">
      <c r="A1341">
        <v>2021</v>
      </c>
      <c r="B1341">
        <v>2</v>
      </c>
      <c r="C1341">
        <v>25</v>
      </c>
      <c r="D1341">
        <v>19</v>
      </c>
      <c r="E1341">
        <v>23.12</v>
      </c>
    </row>
    <row r="1342" spans="1:5" x14ac:dyDescent="0.35">
      <c r="A1342">
        <v>2021</v>
      </c>
      <c r="B1342">
        <v>2</v>
      </c>
      <c r="C1342">
        <v>25</v>
      </c>
      <c r="D1342">
        <v>20</v>
      </c>
      <c r="E1342">
        <v>22.52</v>
      </c>
    </row>
    <row r="1343" spans="1:5" x14ac:dyDescent="0.35">
      <c r="A1343">
        <v>2021</v>
      </c>
      <c r="B1343">
        <v>2</v>
      </c>
      <c r="C1343">
        <v>25</v>
      </c>
      <c r="D1343">
        <v>21</v>
      </c>
      <c r="E1343">
        <v>21.94</v>
      </c>
    </row>
    <row r="1344" spans="1:5" x14ac:dyDescent="0.35">
      <c r="A1344">
        <v>2021</v>
      </c>
      <c r="B1344">
        <v>2</v>
      </c>
      <c r="C1344">
        <v>25</v>
      </c>
      <c r="D1344">
        <v>22</v>
      </c>
      <c r="E1344">
        <v>21.44</v>
      </c>
    </row>
    <row r="1345" spans="1:5" x14ac:dyDescent="0.35">
      <c r="A1345">
        <v>2021</v>
      </c>
      <c r="B1345">
        <v>2</v>
      </c>
      <c r="C1345">
        <v>25</v>
      </c>
      <c r="D1345">
        <v>23</v>
      </c>
      <c r="E1345">
        <v>21.05</v>
      </c>
    </row>
    <row r="1346" spans="1:5" x14ac:dyDescent="0.35">
      <c r="A1346">
        <v>2021</v>
      </c>
      <c r="B1346">
        <v>2</v>
      </c>
      <c r="C1346">
        <v>26</v>
      </c>
      <c r="D1346">
        <v>0</v>
      </c>
      <c r="E1346">
        <v>20.88</v>
      </c>
    </row>
    <row r="1347" spans="1:5" x14ac:dyDescent="0.35">
      <c r="A1347">
        <v>2021</v>
      </c>
      <c r="B1347">
        <v>2</v>
      </c>
      <c r="C1347">
        <v>26</v>
      </c>
      <c r="D1347">
        <v>1</v>
      </c>
      <c r="E1347">
        <v>20.88</v>
      </c>
    </row>
    <row r="1348" spans="1:5" x14ac:dyDescent="0.35">
      <c r="A1348">
        <v>2021</v>
      </c>
      <c r="B1348">
        <v>2</v>
      </c>
      <c r="C1348">
        <v>26</v>
      </c>
      <c r="D1348">
        <v>2</v>
      </c>
      <c r="E1348">
        <v>20.9</v>
      </c>
    </row>
    <row r="1349" spans="1:5" x14ac:dyDescent="0.35">
      <c r="A1349">
        <v>2021</v>
      </c>
      <c r="B1349">
        <v>2</v>
      </c>
      <c r="C1349">
        <v>26</v>
      </c>
      <c r="D1349">
        <v>3</v>
      </c>
      <c r="E1349">
        <v>21.2</v>
      </c>
    </row>
    <row r="1350" spans="1:5" x14ac:dyDescent="0.35">
      <c r="A1350">
        <v>2021</v>
      </c>
      <c r="B1350">
        <v>2</v>
      </c>
      <c r="C1350">
        <v>26</v>
      </c>
      <c r="D1350">
        <v>4</v>
      </c>
      <c r="E1350">
        <v>22.41</v>
      </c>
    </row>
    <row r="1351" spans="1:5" x14ac:dyDescent="0.35">
      <c r="A1351">
        <v>2021</v>
      </c>
      <c r="B1351">
        <v>2</v>
      </c>
      <c r="C1351">
        <v>26</v>
      </c>
      <c r="D1351">
        <v>5</v>
      </c>
      <c r="E1351">
        <v>24.28</v>
      </c>
    </row>
    <row r="1352" spans="1:5" x14ac:dyDescent="0.35">
      <c r="A1352">
        <v>2021</v>
      </c>
      <c r="B1352">
        <v>2</v>
      </c>
      <c r="C1352">
        <v>26</v>
      </c>
      <c r="D1352">
        <v>6</v>
      </c>
      <c r="E1352">
        <v>26.09</v>
      </c>
    </row>
    <row r="1353" spans="1:5" x14ac:dyDescent="0.35">
      <c r="A1353">
        <v>2021</v>
      </c>
      <c r="B1353">
        <v>2</v>
      </c>
      <c r="C1353">
        <v>26</v>
      </c>
      <c r="D1353">
        <v>7</v>
      </c>
      <c r="E1353">
        <v>27.55</v>
      </c>
    </row>
    <row r="1354" spans="1:5" x14ac:dyDescent="0.35">
      <c r="A1354">
        <v>2021</v>
      </c>
      <c r="B1354">
        <v>2</v>
      </c>
      <c r="C1354">
        <v>26</v>
      </c>
      <c r="D1354">
        <v>8</v>
      </c>
      <c r="E1354">
        <v>28.39</v>
      </c>
    </row>
    <row r="1355" spans="1:5" x14ac:dyDescent="0.35">
      <c r="A1355">
        <v>2021</v>
      </c>
      <c r="B1355">
        <v>2</v>
      </c>
      <c r="C1355">
        <v>26</v>
      </c>
      <c r="D1355">
        <v>9</v>
      </c>
      <c r="E1355">
        <v>28.85</v>
      </c>
    </row>
    <row r="1356" spans="1:5" x14ac:dyDescent="0.35">
      <c r="A1356">
        <v>2021</v>
      </c>
      <c r="B1356">
        <v>2</v>
      </c>
      <c r="C1356">
        <v>26</v>
      </c>
      <c r="D1356">
        <v>10</v>
      </c>
      <c r="E1356">
        <v>29.12</v>
      </c>
    </row>
    <row r="1357" spans="1:5" x14ac:dyDescent="0.35">
      <c r="A1357">
        <v>2021</v>
      </c>
      <c r="B1357">
        <v>2</v>
      </c>
      <c r="C1357">
        <v>26</v>
      </c>
      <c r="D1357">
        <v>11</v>
      </c>
      <c r="E1357">
        <v>29.12</v>
      </c>
    </row>
    <row r="1358" spans="1:5" x14ac:dyDescent="0.35">
      <c r="A1358">
        <v>2021</v>
      </c>
      <c r="B1358">
        <v>2</v>
      </c>
      <c r="C1358">
        <v>26</v>
      </c>
      <c r="D1358">
        <v>12</v>
      </c>
      <c r="E1358">
        <v>28.89</v>
      </c>
    </row>
    <row r="1359" spans="1:5" x14ac:dyDescent="0.35">
      <c r="A1359">
        <v>2021</v>
      </c>
      <c r="B1359">
        <v>2</v>
      </c>
      <c r="C1359">
        <v>26</v>
      </c>
      <c r="D1359">
        <v>13</v>
      </c>
      <c r="E1359">
        <v>28.25</v>
      </c>
    </row>
    <row r="1360" spans="1:5" x14ac:dyDescent="0.35">
      <c r="A1360">
        <v>2021</v>
      </c>
      <c r="B1360">
        <v>2</v>
      </c>
      <c r="C1360">
        <v>26</v>
      </c>
      <c r="D1360">
        <v>14</v>
      </c>
      <c r="E1360">
        <v>27.67</v>
      </c>
    </row>
    <row r="1361" spans="1:5" x14ac:dyDescent="0.35">
      <c r="A1361">
        <v>2021</v>
      </c>
      <c r="B1361">
        <v>2</v>
      </c>
      <c r="C1361">
        <v>26</v>
      </c>
      <c r="D1361">
        <v>15</v>
      </c>
      <c r="E1361">
        <v>26.33</v>
      </c>
    </row>
    <row r="1362" spans="1:5" x14ac:dyDescent="0.35">
      <c r="A1362">
        <v>2021</v>
      </c>
      <c r="B1362">
        <v>2</v>
      </c>
      <c r="C1362">
        <v>26</v>
      </c>
      <c r="D1362">
        <v>16</v>
      </c>
      <c r="E1362">
        <v>25.44</v>
      </c>
    </row>
    <row r="1363" spans="1:5" x14ac:dyDescent="0.35">
      <c r="A1363">
        <v>2021</v>
      </c>
      <c r="B1363">
        <v>2</v>
      </c>
      <c r="C1363">
        <v>26</v>
      </c>
      <c r="D1363">
        <v>17</v>
      </c>
      <c r="E1363">
        <v>24.73</v>
      </c>
    </row>
    <row r="1364" spans="1:5" x14ac:dyDescent="0.35">
      <c r="A1364">
        <v>2021</v>
      </c>
      <c r="B1364">
        <v>2</v>
      </c>
      <c r="C1364">
        <v>26</v>
      </c>
      <c r="D1364">
        <v>18</v>
      </c>
      <c r="E1364">
        <v>24.11</v>
      </c>
    </row>
    <row r="1365" spans="1:5" x14ac:dyDescent="0.35">
      <c r="A1365">
        <v>2021</v>
      </c>
      <c r="B1365">
        <v>2</v>
      </c>
      <c r="C1365">
        <v>26</v>
      </c>
      <c r="D1365">
        <v>19</v>
      </c>
      <c r="E1365">
        <v>23.51</v>
      </c>
    </row>
    <row r="1366" spans="1:5" x14ac:dyDescent="0.35">
      <c r="A1366">
        <v>2021</v>
      </c>
      <c r="B1366">
        <v>2</v>
      </c>
      <c r="C1366">
        <v>26</v>
      </c>
      <c r="D1366">
        <v>20</v>
      </c>
      <c r="E1366">
        <v>23.12</v>
      </c>
    </row>
    <row r="1367" spans="1:5" x14ac:dyDescent="0.35">
      <c r="A1367">
        <v>2021</v>
      </c>
      <c r="B1367">
        <v>2</v>
      </c>
      <c r="C1367">
        <v>26</v>
      </c>
      <c r="D1367">
        <v>21</v>
      </c>
      <c r="E1367">
        <v>22.7</v>
      </c>
    </row>
    <row r="1368" spans="1:5" x14ac:dyDescent="0.35">
      <c r="A1368">
        <v>2021</v>
      </c>
      <c r="B1368">
        <v>2</v>
      </c>
      <c r="C1368">
        <v>26</v>
      </c>
      <c r="D1368">
        <v>22</v>
      </c>
      <c r="E1368">
        <v>22.44</v>
      </c>
    </row>
    <row r="1369" spans="1:5" x14ac:dyDescent="0.35">
      <c r="A1369">
        <v>2021</v>
      </c>
      <c r="B1369">
        <v>2</v>
      </c>
      <c r="C1369">
        <v>26</v>
      </c>
      <c r="D1369">
        <v>23</v>
      </c>
      <c r="E1369">
        <v>22.28</v>
      </c>
    </row>
    <row r="1370" spans="1:5" x14ac:dyDescent="0.35">
      <c r="A1370">
        <v>2021</v>
      </c>
      <c r="B1370">
        <v>2</v>
      </c>
      <c r="C1370">
        <v>27</v>
      </c>
      <c r="D1370">
        <v>0</v>
      </c>
      <c r="E1370">
        <v>22.13</v>
      </c>
    </row>
    <row r="1371" spans="1:5" x14ac:dyDescent="0.35">
      <c r="A1371">
        <v>2021</v>
      </c>
      <c r="B1371">
        <v>2</v>
      </c>
      <c r="C1371">
        <v>27</v>
      </c>
      <c r="D1371">
        <v>1</v>
      </c>
      <c r="E1371">
        <v>22.05</v>
      </c>
    </row>
    <row r="1372" spans="1:5" x14ac:dyDescent="0.35">
      <c r="A1372">
        <v>2021</v>
      </c>
      <c r="B1372">
        <v>2</v>
      </c>
      <c r="C1372">
        <v>27</v>
      </c>
      <c r="D1372">
        <v>2</v>
      </c>
      <c r="E1372">
        <v>22.05</v>
      </c>
    </row>
    <row r="1373" spans="1:5" x14ac:dyDescent="0.35">
      <c r="A1373">
        <v>2021</v>
      </c>
      <c r="B1373">
        <v>2</v>
      </c>
      <c r="C1373">
        <v>27</v>
      </c>
      <c r="D1373">
        <v>3</v>
      </c>
      <c r="E1373">
        <v>22.19</v>
      </c>
    </row>
    <row r="1374" spans="1:5" x14ac:dyDescent="0.35">
      <c r="A1374">
        <v>2021</v>
      </c>
      <c r="B1374">
        <v>2</v>
      </c>
      <c r="C1374">
        <v>27</v>
      </c>
      <c r="D1374">
        <v>4</v>
      </c>
      <c r="E1374">
        <v>22.69</v>
      </c>
    </row>
    <row r="1375" spans="1:5" x14ac:dyDescent="0.35">
      <c r="A1375">
        <v>2021</v>
      </c>
      <c r="B1375">
        <v>2</v>
      </c>
      <c r="C1375">
        <v>27</v>
      </c>
      <c r="D1375">
        <v>5</v>
      </c>
      <c r="E1375">
        <v>23.34</v>
      </c>
    </row>
    <row r="1376" spans="1:5" x14ac:dyDescent="0.35">
      <c r="A1376">
        <v>2021</v>
      </c>
      <c r="B1376">
        <v>2</v>
      </c>
      <c r="C1376">
        <v>27</v>
      </c>
      <c r="D1376">
        <v>6</v>
      </c>
      <c r="E1376">
        <v>24.03</v>
      </c>
    </row>
    <row r="1377" spans="1:5" x14ac:dyDescent="0.35">
      <c r="A1377">
        <v>2021</v>
      </c>
      <c r="B1377">
        <v>2</v>
      </c>
      <c r="C1377">
        <v>27</v>
      </c>
      <c r="D1377">
        <v>7</v>
      </c>
      <c r="E1377">
        <v>24.53</v>
      </c>
    </row>
    <row r="1378" spans="1:5" x14ac:dyDescent="0.35">
      <c r="A1378">
        <v>2021</v>
      </c>
      <c r="B1378">
        <v>2</v>
      </c>
      <c r="C1378">
        <v>27</v>
      </c>
      <c r="D1378">
        <v>8</v>
      </c>
      <c r="E1378">
        <v>24.94</v>
      </c>
    </row>
    <row r="1379" spans="1:5" x14ac:dyDescent="0.35">
      <c r="A1379">
        <v>2021</v>
      </c>
      <c r="B1379">
        <v>2</v>
      </c>
      <c r="C1379">
        <v>27</v>
      </c>
      <c r="D1379">
        <v>9</v>
      </c>
      <c r="E1379">
        <v>25.33</v>
      </c>
    </row>
    <row r="1380" spans="1:5" x14ac:dyDescent="0.35">
      <c r="A1380">
        <v>2021</v>
      </c>
      <c r="B1380">
        <v>2</v>
      </c>
      <c r="C1380">
        <v>27</v>
      </c>
      <c r="D1380">
        <v>10</v>
      </c>
      <c r="E1380">
        <v>25.58</v>
      </c>
    </row>
    <row r="1381" spans="1:5" x14ac:dyDescent="0.35">
      <c r="A1381">
        <v>2021</v>
      </c>
      <c r="B1381">
        <v>2</v>
      </c>
      <c r="C1381">
        <v>27</v>
      </c>
      <c r="D1381">
        <v>11</v>
      </c>
      <c r="E1381">
        <v>25.62</v>
      </c>
    </row>
    <row r="1382" spans="1:5" x14ac:dyDescent="0.35">
      <c r="A1382">
        <v>2021</v>
      </c>
      <c r="B1382">
        <v>2</v>
      </c>
      <c r="C1382">
        <v>27</v>
      </c>
      <c r="D1382">
        <v>12</v>
      </c>
      <c r="E1382">
        <v>25.51</v>
      </c>
    </row>
    <row r="1383" spans="1:5" x14ac:dyDescent="0.35">
      <c r="A1383">
        <v>2021</v>
      </c>
      <c r="B1383">
        <v>2</v>
      </c>
      <c r="C1383">
        <v>27</v>
      </c>
      <c r="D1383">
        <v>13</v>
      </c>
      <c r="E1383">
        <v>25.26</v>
      </c>
    </row>
    <row r="1384" spans="1:5" x14ac:dyDescent="0.35">
      <c r="A1384">
        <v>2021</v>
      </c>
      <c r="B1384">
        <v>2</v>
      </c>
      <c r="C1384">
        <v>27</v>
      </c>
      <c r="D1384">
        <v>14</v>
      </c>
      <c r="E1384">
        <v>24.66</v>
      </c>
    </row>
    <row r="1385" spans="1:5" x14ac:dyDescent="0.35">
      <c r="A1385">
        <v>2021</v>
      </c>
      <c r="B1385">
        <v>2</v>
      </c>
      <c r="C1385">
        <v>27</v>
      </c>
      <c r="D1385">
        <v>15</v>
      </c>
      <c r="E1385">
        <v>23.46</v>
      </c>
    </row>
    <row r="1386" spans="1:5" x14ac:dyDescent="0.35">
      <c r="A1386">
        <v>2021</v>
      </c>
      <c r="B1386">
        <v>2</v>
      </c>
      <c r="C1386">
        <v>27</v>
      </c>
      <c r="D1386">
        <v>16</v>
      </c>
      <c r="E1386">
        <v>22.99</v>
      </c>
    </row>
    <row r="1387" spans="1:5" x14ac:dyDescent="0.35">
      <c r="A1387">
        <v>2021</v>
      </c>
      <c r="B1387">
        <v>2</v>
      </c>
      <c r="C1387">
        <v>27</v>
      </c>
      <c r="D1387">
        <v>17</v>
      </c>
      <c r="E1387">
        <v>22.75</v>
      </c>
    </row>
    <row r="1388" spans="1:5" x14ac:dyDescent="0.35">
      <c r="A1388">
        <v>2021</v>
      </c>
      <c r="B1388">
        <v>2</v>
      </c>
      <c r="C1388">
        <v>27</v>
      </c>
      <c r="D1388">
        <v>18</v>
      </c>
      <c r="E1388">
        <v>22.56</v>
      </c>
    </row>
    <row r="1389" spans="1:5" x14ac:dyDescent="0.35">
      <c r="A1389">
        <v>2021</v>
      </c>
      <c r="B1389">
        <v>2</v>
      </c>
      <c r="C1389">
        <v>27</v>
      </c>
      <c r="D1389">
        <v>19</v>
      </c>
      <c r="E1389">
        <v>22.4</v>
      </c>
    </row>
    <row r="1390" spans="1:5" x14ac:dyDescent="0.35">
      <c r="A1390">
        <v>2021</v>
      </c>
      <c r="B1390">
        <v>2</v>
      </c>
      <c r="C1390">
        <v>27</v>
      </c>
      <c r="D1390">
        <v>20</v>
      </c>
      <c r="E1390">
        <v>22.34</v>
      </c>
    </row>
    <row r="1391" spans="1:5" x14ac:dyDescent="0.35">
      <c r="A1391">
        <v>2021</v>
      </c>
      <c r="B1391">
        <v>2</v>
      </c>
      <c r="C1391">
        <v>27</v>
      </c>
      <c r="D1391">
        <v>21</v>
      </c>
      <c r="E1391">
        <v>22.09</v>
      </c>
    </row>
    <row r="1392" spans="1:5" x14ac:dyDescent="0.35">
      <c r="A1392">
        <v>2021</v>
      </c>
      <c r="B1392">
        <v>2</v>
      </c>
      <c r="C1392">
        <v>27</v>
      </c>
      <c r="D1392">
        <v>22</v>
      </c>
      <c r="E1392">
        <v>21.66</v>
      </c>
    </row>
    <row r="1393" spans="1:5" x14ac:dyDescent="0.35">
      <c r="A1393">
        <v>2021</v>
      </c>
      <c r="B1393">
        <v>2</v>
      </c>
      <c r="C1393">
        <v>27</v>
      </c>
      <c r="D1393">
        <v>23</v>
      </c>
      <c r="E1393">
        <v>21.31</v>
      </c>
    </row>
    <row r="1394" spans="1:5" x14ac:dyDescent="0.35">
      <c r="A1394">
        <v>2021</v>
      </c>
      <c r="B1394">
        <v>2</v>
      </c>
      <c r="C1394">
        <v>28</v>
      </c>
      <c r="D1394">
        <v>0</v>
      </c>
      <c r="E1394">
        <v>21.07</v>
      </c>
    </row>
    <row r="1395" spans="1:5" x14ac:dyDescent="0.35">
      <c r="A1395">
        <v>2021</v>
      </c>
      <c r="B1395">
        <v>2</v>
      </c>
      <c r="C1395">
        <v>28</v>
      </c>
      <c r="D1395">
        <v>1</v>
      </c>
      <c r="E1395">
        <v>20.9</v>
      </c>
    </row>
    <row r="1396" spans="1:5" x14ac:dyDescent="0.35">
      <c r="A1396">
        <v>2021</v>
      </c>
      <c r="B1396">
        <v>2</v>
      </c>
      <c r="C1396">
        <v>28</v>
      </c>
      <c r="D1396">
        <v>2</v>
      </c>
      <c r="E1396">
        <v>20.76</v>
      </c>
    </row>
    <row r="1397" spans="1:5" x14ac:dyDescent="0.35">
      <c r="A1397">
        <v>2021</v>
      </c>
      <c r="B1397">
        <v>2</v>
      </c>
      <c r="C1397">
        <v>28</v>
      </c>
      <c r="D1397">
        <v>3</v>
      </c>
      <c r="E1397">
        <v>20.97</v>
      </c>
    </row>
    <row r="1398" spans="1:5" x14ac:dyDescent="0.35">
      <c r="A1398">
        <v>2021</v>
      </c>
      <c r="B1398">
        <v>2</v>
      </c>
      <c r="C1398">
        <v>28</v>
      </c>
      <c r="D1398">
        <v>4</v>
      </c>
      <c r="E1398">
        <v>22.26</v>
      </c>
    </row>
    <row r="1399" spans="1:5" x14ac:dyDescent="0.35">
      <c r="A1399">
        <v>2021</v>
      </c>
      <c r="B1399">
        <v>2</v>
      </c>
      <c r="C1399">
        <v>28</v>
      </c>
      <c r="D1399">
        <v>5</v>
      </c>
      <c r="E1399">
        <v>23.89</v>
      </c>
    </row>
    <row r="1400" spans="1:5" x14ac:dyDescent="0.35">
      <c r="A1400">
        <v>2021</v>
      </c>
      <c r="B1400">
        <v>2</v>
      </c>
      <c r="C1400">
        <v>28</v>
      </c>
      <c r="D1400">
        <v>6</v>
      </c>
      <c r="E1400">
        <v>25.55</v>
      </c>
    </row>
    <row r="1401" spans="1:5" x14ac:dyDescent="0.35">
      <c r="A1401">
        <v>2021</v>
      </c>
      <c r="B1401">
        <v>2</v>
      </c>
      <c r="C1401">
        <v>28</v>
      </c>
      <c r="D1401">
        <v>7</v>
      </c>
      <c r="E1401">
        <v>27.02</v>
      </c>
    </row>
    <row r="1402" spans="1:5" x14ac:dyDescent="0.35">
      <c r="A1402">
        <v>2021</v>
      </c>
      <c r="B1402">
        <v>2</v>
      </c>
      <c r="C1402">
        <v>28</v>
      </c>
      <c r="D1402">
        <v>8</v>
      </c>
      <c r="E1402">
        <v>27.96</v>
      </c>
    </row>
    <row r="1403" spans="1:5" x14ac:dyDescent="0.35">
      <c r="A1403">
        <v>2021</v>
      </c>
      <c r="B1403">
        <v>2</v>
      </c>
      <c r="C1403">
        <v>28</v>
      </c>
      <c r="D1403">
        <v>9</v>
      </c>
      <c r="E1403">
        <v>28.5</v>
      </c>
    </row>
    <row r="1404" spans="1:5" x14ac:dyDescent="0.35">
      <c r="A1404">
        <v>2021</v>
      </c>
      <c r="B1404">
        <v>2</v>
      </c>
      <c r="C1404">
        <v>28</v>
      </c>
      <c r="D1404">
        <v>10</v>
      </c>
      <c r="E1404">
        <v>28.81</v>
      </c>
    </row>
    <row r="1405" spans="1:5" x14ac:dyDescent="0.35">
      <c r="A1405">
        <v>2021</v>
      </c>
      <c r="B1405">
        <v>2</v>
      </c>
      <c r="C1405">
        <v>28</v>
      </c>
      <c r="D1405">
        <v>11</v>
      </c>
      <c r="E1405">
        <v>28.88</v>
      </c>
    </row>
    <row r="1406" spans="1:5" x14ac:dyDescent="0.35">
      <c r="A1406">
        <v>2021</v>
      </c>
      <c r="B1406">
        <v>2</v>
      </c>
      <c r="C1406">
        <v>28</v>
      </c>
      <c r="D1406">
        <v>12</v>
      </c>
      <c r="E1406">
        <v>28.55</v>
      </c>
    </row>
    <row r="1407" spans="1:5" x14ac:dyDescent="0.35">
      <c r="A1407">
        <v>2021</v>
      </c>
      <c r="B1407">
        <v>2</v>
      </c>
      <c r="C1407">
        <v>28</v>
      </c>
      <c r="D1407">
        <v>13</v>
      </c>
      <c r="E1407">
        <v>27.84</v>
      </c>
    </row>
    <row r="1408" spans="1:5" x14ac:dyDescent="0.35">
      <c r="A1408">
        <v>2021</v>
      </c>
      <c r="B1408">
        <v>2</v>
      </c>
      <c r="C1408">
        <v>28</v>
      </c>
      <c r="D1408">
        <v>14</v>
      </c>
      <c r="E1408">
        <v>27.13</v>
      </c>
    </row>
    <row r="1409" spans="1:5" x14ac:dyDescent="0.35">
      <c r="A1409">
        <v>2021</v>
      </c>
      <c r="B1409">
        <v>2</v>
      </c>
      <c r="C1409">
        <v>28</v>
      </c>
      <c r="D1409">
        <v>15</v>
      </c>
      <c r="E1409">
        <v>25.46</v>
      </c>
    </row>
    <row r="1410" spans="1:5" x14ac:dyDescent="0.35">
      <c r="A1410">
        <v>2021</v>
      </c>
      <c r="B1410">
        <v>2</v>
      </c>
      <c r="C1410">
        <v>28</v>
      </c>
      <c r="D1410">
        <v>16</v>
      </c>
      <c r="E1410">
        <v>24.23</v>
      </c>
    </row>
    <row r="1411" spans="1:5" x14ac:dyDescent="0.35">
      <c r="A1411">
        <v>2021</v>
      </c>
      <c r="B1411">
        <v>2</v>
      </c>
      <c r="C1411">
        <v>28</v>
      </c>
      <c r="D1411">
        <v>17</v>
      </c>
      <c r="E1411">
        <v>23.34</v>
      </c>
    </row>
    <row r="1412" spans="1:5" x14ac:dyDescent="0.35">
      <c r="A1412">
        <v>2021</v>
      </c>
      <c r="B1412">
        <v>2</v>
      </c>
      <c r="C1412">
        <v>28</v>
      </c>
      <c r="D1412">
        <v>18</v>
      </c>
      <c r="E1412">
        <v>22.65</v>
      </c>
    </row>
    <row r="1413" spans="1:5" x14ac:dyDescent="0.35">
      <c r="A1413">
        <v>2021</v>
      </c>
      <c r="B1413">
        <v>2</v>
      </c>
      <c r="C1413">
        <v>28</v>
      </c>
      <c r="D1413">
        <v>19</v>
      </c>
      <c r="E1413">
        <v>22.09</v>
      </c>
    </row>
    <row r="1414" spans="1:5" x14ac:dyDescent="0.35">
      <c r="A1414">
        <v>2021</v>
      </c>
      <c r="B1414">
        <v>2</v>
      </c>
      <c r="C1414">
        <v>28</v>
      </c>
      <c r="D1414">
        <v>20</v>
      </c>
      <c r="E1414">
        <v>21.73</v>
      </c>
    </row>
    <row r="1415" spans="1:5" x14ac:dyDescent="0.35">
      <c r="A1415">
        <v>2021</v>
      </c>
      <c r="B1415">
        <v>2</v>
      </c>
      <c r="C1415">
        <v>28</v>
      </c>
      <c r="D1415">
        <v>21</v>
      </c>
      <c r="E1415">
        <v>21.64</v>
      </c>
    </row>
    <row r="1416" spans="1:5" x14ac:dyDescent="0.35">
      <c r="A1416">
        <v>2021</v>
      </c>
      <c r="B1416">
        <v>2</v>
      </c>
      <c r="C1416">
        <v>28</v>
      </c>
      <c r="D1416">
        <v>22</v>
      </c>
      <c r="E1416">
        <v>21.69</v>
      </c>
    </row>
    <row r="1417" spans="1:5" x14ac:dyDescent="0.35">
      <c r="A1417">
        <v>2021</v>
      </c>
      <c r="B1417">
        <v>2</v>
      </c>
      <c r="C1417">
        <v>28</v>
      </c>
      <c r="D1417">
        <v>23</v>
      </c>
      <c r="E1417">
        <v>21.58</v>
      </c>
    </row>
    <row r="1418" spans="1:5" x14ac:dyDescent="0.35">
      <c r="A1418">
        <v>2021</v>
      </c>
      <c r="B1418">
        <v>3</v>
      </c>
      <c r="C1418">
        <v>1</v>
      </c>
      <c r="D1418">
        <v>0</v>
      </c>
      <c r="E1418">
        <v>21.45</v>
      </c>
    </row>
    <row r="1419" spans="1:5" x14ac:dyDescent="0.35">
      <c r="A1419">
        <v>2021</v>
      </c>
      <c r="B1419">
        <v>3</v>
      </c>
      <c r="C1419">
        <v>1</v>
      </c>
      <c r="D1419">
        <v>1</v>
      </c>
      <c r="E1419">
        <v>21.44</v>
      </c>
    </row>
    <row r="1420" spans="1:5" x14ac:dyDescent="0.35">
      <c r="A1420">
        <v>2021</v>
      </c>
      <c r="B1420">
        <v>3</v>
      </c>
      <c r="C1420">
        <v>1</v>
      </c>
      <c r="D1420">
        <v>2</v>
      </c>
      <c r="E1420">
        <v>21.44</v>
      </c>
    </row>
    <row r="1421" spans="1:5" x14ac:dyDescent="0.35">
      <c r="A1421">
        <v>2021</v>
      </c>
      <c r="B1421">
        <v>3</v>
      </c>
      <c r="C1421">
        <v>1</v>
      </c>
      <c r="D1421">
        <v>3</v>
      </c>
      <c r="E1421">
        <v>21.63</v>
      </c>
    </row>
    <row r="1422" spans="1:5" x14ac:dyDescent="0.35">
      <c r="A1422">
        <v>2021</v>
      </c>
      <c r="B1422">
        <v>3</v>
      </c>
      <c r="C1422">
        <v>1</v>
      </c>
      <c r="D1422">
        <v>4</v>
      </c>
      <c r="E1422">
        <v>22.22</v>
      </c>
    </row>
    <row r="1423" spans="1:5" x14ac:dyDescent="0.35">
      <c r="A1423">
        <v>2021</v>
      </c>
      <c r="B1423">
        <v>3</v>
      </c>
      <c r="C1423">
        <v>1</v>
      </c>
      <c r="D1423">
        <v>5</v>
      </c>
      <c r="E1423">
        <v>22.96</v>
      </c>
    </row>
    <row r="1424" spans="1:5" x14ac:dyDescent="0.35">
      <c r="A1424">
        <v>2021</v>
      </c>
      <c r="B1424">
        <v>3</v>
      </c>
      <c r="C1424">
        <v>1</v>
      </c>
      <c r="D1424">
        <v>6</v>
      </c>
      <c r="E1424">
        <v>24.05</v>
      </c>
    </row>
    <row r="1425" spans="1:5" x14ac:dyDescent="0.35">
      <c r="A1425">
        <v>2021</v>
      </c>
      <c r="B1425">
        <v>3</v>
      </c>
      <c r="C1425">
        <v>1</v>
      </c>
      <c r="D1425">
        <v>7</v>
      </c>
      <c r="E1425">
        <v>25.19</v>
      </c>
    </row>
    <row r="1426" spans="1:5" x14ac:dyDescent="0.35">
      <c r="A1426">
        <v>2021</v>
      </c>
      <c r="B1426">
        <v>3</v>
      </c>
      <c r="C1426">
        <v>1</v>
      </c>
      <c r="D1426">
        <v>8</v>
      </c>
      <c r="E1426">
        <v>26.1</v>
      </c>
    </row>
    <row r="1427" spans="1:5" x14ac:dyDescent="0.35">
      <c r="A1427">
        <v>2021</v>
      </c>
      <c r="B1427">
        <v>3</v>
      </c>
      <c r="C1427">
        <v>1</v>
      </c>
      <c r="D1427">
        <v>9</v>
      </c>
      <c r="E1427">
        <v>26.81</v>
      </c>
    </row>
    <row r="1428" spans="1:5" x14ac:dyDescent="0.35">
      <c r="A1428">
        <v>2021</v>
      </c>
      <c r="B1428">
        <v>3</v>
      </c>
      <c r="C1428">
        <v>1</v>
      </c>
      <c r="D1428">
        <v>10</v>
      </c>
      <c r="E1428">
        <v>26.94</v>
      </c>
    </row>
    <row r="1429" spans="1:5" x14ac:dyDescent="0.35">
      <c r="A1429">
        <v>2021</v>
      </c>
      <c r="B1429">
        <v>3</v>
      </c>
      <c r="C1429">
        <v>1</v>
      </c>
      <c r="D1429">
        <v>11</v>
      </c>
      <c r="E1429">
        <v>26.67</v>
      </c>
    </row>
    <row r="1430" spans="1:5" x14ac:dyDescent="0.35">
      <c r="A1430">
        <v>2021</v>
      </c>
      <c r="B1430">
        <v>3</v>
      </c>
      <c r="C1430">
        <v>1</v>
      </c>
      <c r="D1430">
        <v>12</v>
      </c>
      <c r="E1430">
        <v>26.16</v>
      </c>
    </row>
    <row r="1431" spans="1:5" x14ac:dyDescent="0.35">
      <c r="A1431">
        <v>2021</v>
      </c>
      <c r="B1431">
        <v>3</v>
      </c>
      <c r="C1431">
        <v>1</v>
      </c>
      <c r="D1431">
        <v>13</v>
      </c>
      <c r="E1431">
        <v>25.58</v>
      </c>
    </row>
    <row r="1432" spans="1:5" x14ac:dyDescent="0.35">
      <c r="A1432">
        <v>2021</v>
      </c>
      <c r="B1432">
        <v>3</v>
      </c>
      <c r="C1432">
        <v>1</v>
      </c>
      <c r="D1432">
        <v>14</v>
      </c>
      <c r="E1432">
        <v>24.75</v>
      </c>
    </row>
    <row r="1433" spans="1:5" x14ac:dyDescent="0.35">
      <c r="A1433">
        <v>2021</v>
      </c>
      <c r="B1433">
        <v>3</v>
      </c>
      <c r="C1433">
        <v>1</v>
      </c>
      <c r="D1433">
        <v>15</v>
      </c>
      <c r="E1433">
        <v>23.53</v>
      </c>
    </row>
    <row r="1434" spans="1:5" x14ac:dyDescent="0.35">
      <c r="A1434">
        <v>2021</v>
      </c>
      <c r="B1434">
        <v>3</v>
      </c>
      <c r="C1434">
        <v>1</v>
      </c>
      <c r="D1434">
        <v>16</v>
      </c>
      <c r="E1434">
        <v>22.99</v>
      </c>
    </row>
    <row r="1435" spans="1:5" x14ac:dyDescent="0.35">
      <c r="A1435">
        <v>2021</v>
      </c>
      <c r="B1435">
        <v>3</v>
      </c>
      <c r="C1435">
        <v>1</v>
      </c>
      <c r="D1435">
        <v>17</v>
      </c>
      <c r="E1435">
        <v>22.73</v>
      </c>
    </row>
    <row r="1436" spans="1:5" x14ac:dyDescent="0.35">
      <c r="A1436">
        <v>2021</v>
      </c>
      <c r="B1436">
        <v>3</v>
      </c>
      <c r="C1436">
        <v>1</v>
      </c>
      <c r="D1436">
        <v>18</v>
      </c>
      <c r="E1436">
        <v>22.51</v>
      </c>
    </row>
    <row r="1437" spans="1:5" x14ac:dyDescent="0.35">
      <c r="A1437">
        <v>2021</v>
      </c>
      <c r="B1437">
        <v>3</v>
      </c>
      <c r="C1437">
        <v>1</v>
      </c>
      <c r="D1437">
        <v>19</v>
      </c>
      <c r="E1437">
        <v>22.32</v>
      </c>
    </row>
    <row r="1438" spans="1:5" x14ac:dyDescent="0.35">
      <c r="A1438">
        <v>2021</v>
      </c>
      <c r="B1438">
        <v>3</v>
      </c>
      <c r="C1438">
        <v>1</v>
      </c>
      <c r="D1438">
        <v>20</v>
      </c>
      <c r="E1438">
        <v>22.08</v>
      </c>
    </row>
    <row r="1439" spans="1:5" x14ac:dyDescent="0.35">
      <c r="A1439">
        <v>2021</v>
      </c>
      <c r="B1439">
        <v>3</v>
      </c>
      <c r="C1439">
        <v>1</v>
      </c>
      <c r="D1439">
        <v>21</v>
      </c>
      <c r="E1439">
        <v>21.87</v>
      </c>
    </row>
    <row r="1440" spans="1:5" x14ac:dyDescent="0.35">
      <c r="A1440">
        <v>2021</v>
      </c>
      <c r="B1440">
        <v>3</v>
      </c>
      <c r="C1440">
        <v>1</v>
      </c>
      <c r="D1440">
        <v>22</v>
      </c>
      <c r="E1440">
        <v>21.7</v>
      </c>
    </row>
    <row r="1441" spans="1:5" x14ac:dyDescent="0.35">
      <c r="A1441">
        <v>2021</v>
      </c>
      <c r="B1441">
        <v>3</v>
      </c>
      <c r="C1441">
        <v>1</v>
      </c>
      <c r="D1441">
        <v>23</v>
      </c>
      <c r="E1441">
        <v>21.55</v>
      </c>
    </row>
    <row r="1442" spans="1:5" x14ac:dyDescent="0.35">
      <c r="A1442">
        <v>2021</v>
      </c>
      <c r="B1442">
        <v>3</v>
      </c>
      <c r="C1442">
        <v>2</v>
      </c>
      <c r="D1442">
        <v>0</v>
      </c>
      <c r="E1442">
        <v>21.42</v>
      </c>
    </row>
    <row r="1443" spans="1:5" x14ac:dyDescent="0.35">
      <c r="A1443">
        <v>2021</v>
      </c>
      <c r="B1443">
        <v>3</v>
      </c>
      <c r="C1443">
        <v>2</v>
      </c>
      <c r="D1443">
        <v>1</v>
      </c>
      <c r="E1443">
        <v>21.24</v>
      </c>
    </row>
    <row r="1444" spans="1:5" x14ac:dyDescent="0.35">
      <c r="A1444">
        <v>2021</v>
      </c>
      <c r="B1444">
        <v>3</v>
      </c>
      <c r="C1444">
        <v>2</v>
      </c>
      <c r="D1444">
        <v>2</v>
      </c>
      <c r="E1444">
        <v>21.01</v>
      </c>
    </row>
    <row r="1445" spans="1:5" x14ac:dyDescent="0.35">
      <c r="A1445">
        <v>2021</v>
      </c>
      <c r="B1445">
        <v>3</v>
      </c>
      <c r="C1445">
        <v>2</v>
      </c>
      <c r="D1445">
        <v>3</v>
      </c>
      <c r="E1445">
        <v>21.02</v>
      </c>
    </row>
    <row r="1446" spans="1:5" x14ac:dyDescent="0.35">
      <c r="A1446">
        <v>2021</v>
      </c>
      <c r="B1446">
        <v>3</v>
      </c>
      <c r="C1446">
        <v>2</v>
      </c>
      <c r="D1446">
        <v>4</v>
      </c>
      <c r="E1446">
        <v>21.89</v>
      </c>
    </row>
    <row r="1447" spans="1:5" x14ac:dyDescent="0.35">
      <c r="A1447">
        <v>2021</v>
      </c>
      <c r="B1447">
        <v>3</v>
      </c>
      <c r="C1447">
        <v>2</v>
      </c>
      <c r="D1447">
        <v>5</v>
      </c>
      <c r="E1447">
        <v>23.25</v>
      </c>
    </row>
    <row r="1448" spans="1:5" x14ac:dyDescent="0.35">
      <c r="A1448">
        <v>2021</v>
      </c>
      <c r="B1448">
        <v>3</v>
      </c>
      <c r="C1448">
        <v>2</v>
      </c>
      <c r="D1448">
        <v>6</v>
      </c>
      <c r="E1448">
        <v>24.95</v>
      </c>
    </row>
    <row r="1449" spans="1:5" x14ac:dyDescent="0.35">
      <c r="A1449">
        <v>2021</v>
      </c>
      <c r="B1449">
        <v>3</v>
      </c>
      <c r="C1449">
        <v>2</v>
      </c>
      <c r="D1449">
        <v>7</v>
      </c>
      <c r="E1449">
        <v>26.55</v>
      </c>
    </row>
    <row r="1450" spans="1:5" x14ac:dyDescent="0.35">
      <c r="A1450">
        <v>2021</v>
      </c>
      <c r="B1450">
        <v>3</v>
      </c>
      <c r="C1450">
        <v>2</v>
      </c>
      <c r="D1450">
        <v>8</v>
      </c>
      <c r="E1450">
        <v>27.48</v>
      </c>
    </row>
    <row r="1451" spans="1:5" x14ac:dyDescent="0.35">
      <c r="A1451">
        <v>2021</v>
      </c>
      <c r="B1451">
        <v>3</v>
      </c>
      <c r="C1451">
        <v>2</v>
      </c>
      <c r="D1451">
        <v>9</v>
      </c>
      <c r="E1451">
        <v>27.85</v>
      </c>
    </row>
    <row r="1452" spans="1:5" x14ac:dyDescent="0.35">
      <c r="A1452">
        <v>2021</v>
      </c>
      <c r="B1452">
        <v>3</v>
      </c>
      <c r="C1452">
        <v>2</v>
      </c>
      <c r="D1452">
        <v>10</v>
      </c>
      <c r="E1452">
        <v>28.08</v>
      </c>
    </row>
    <row r="1453" spans="1:5" x14ac:dyDescent="0.35">
      <c r="A1453">
        <v>2021</v>
      </c>
      <c r="B1453">
        <v>3</v>
      </c>
      <c r="C1453">
        <v>2</v>
      </c>
      <c r="D1453">
        <v>11</v>
      </c>
      <c r="E1453">
        <v>28.05</v>
      </c>
    </row>
    <row r="1454" spans="1:5" x14ac:dyDescent="0.35">
      <c r="A1454">
        <v>2021</v>
      </c>
      <c r="B1454">
        <v>3</v>
      </c>
      <c r="C1454">
        <v>2</v>
      </c>
      <c r="D1454">
        <v>12</v>
      </c>
      <c r="E1454">
        <v>27.76</v>
      </c>
    </row>
    <row r="1455" spans="1:5" x14ac:dyDescent="0.35">
      <c r="A1455">
        <v>2021</v>
      </c>
      <c r="B1455">
        <v>3</v>
      </c>
      <c r="C1455">
        <v>2</v>
      </c>
      <c r="D1455">
        <v>13</v>
      </c>
      <c r="E1455">
        <v>27.07</v>
      </c>
    </row>
    <row r="1456" spans="1:5" x14ac:dyDescent="0.35">
      <c r="A1456">
        <v>2021</v>
      </c>
      <c r="B1456">
        <v>3</v>
      </c>
      <c r="C1456">
        <v>2</v>
      </c>
      <c r="D1456">
        <v>14</v>
      </c>
      <c r="E1456">
        <v>26.15</v>
      </c>
    </row>
    <row r="1457" spans="1:5" x14ac:dyDescent="0.35">
      <c r="A1457">
        <v>2021</v>
      </c>
      <c r="B1457">
        <v>3</v>
      </c>
      <c r="C1457">
        <v>2</v>
      </c>
      <c r="D1457">
        <v>15</v>
      </c>
      <c r="E1457">
        <v>24.45</v>
      </c>
    </row>
    <row r="1458" spans="1:5" x14ac:dyDescent="0.35">
      <c r="A1458">
        <v>2021</v>
      </c>
      <c r="B1458">
        <v>3</v>
      </c>
      <c r="C1458">
        <v>2</v>
      </c>
      <c r="D1458">
        <v>16</v>
      </c>
      <c r="E1458">
        <v>23.48</v>
      </c>
    </row>
    <row r="1459" spans="1:5" x14ac:dyDescent="0.35">
      <c r="A1459">
        <v>2021</v>
      </c>
      <c r="B1459">
        <v>3</v>
      </c>
      <c r="C1459">
        <v>2</v>
      </c>
      <c r="D1459">
        <v>17</v>
      </c>
      <c r="E1459">
        <v>22.98</v>
      </c>
    </row>
    <row r="1460" spans="1:5" x14ac:dyDescent="0.35">
      <c r="A1460">
        <v>2021</v>
      </c>
      <c r="B1460">
        <v>3</v>
      </c>
      <c r="C1460">
        <v>2</v>
      </c>
      <c r="D1460">
        <v>18</v>
      </c>
      <c r="E1460">
        <v>22.69</v>
      </c>
    </row>
    <row r="1461" spans="1:5" x14ac:dyDescent="0.35">
      <c r="A1461">
        <v>2021</v>
      </c>
      <c r="B1461">
        <v>3</v>
      </c>
      <c r="C1461">
        <v>2</v>
      </c>
      <c r="D1461">
        <v>19</v>
      </c>
      <c r="E1461">
        <v>22.49</v>
      </c>
    </row>
    <row r="1462" spans="1:5" x14ac:dyDescent="0.35">
      <c r="A1462">
        <v>2021</v>
      </c>
      <c r="B1462">
        <v>3</v>
      </c>
      <c r="C1462">
        <v>2</v>
      </c>
      <c r="D1462">
        <v>20</v>
      </c>
      <c r="E1462">
        <v>22.39</v>
      </c>
    </row>
    <row r="1463" spans="1:5" x14ac:dyDescent="0.35">
      <c r="A1463">
        <v>2021</v>
      </c>
      <c r="B1463">
        <v>3</v>
      </c>
      <c r="C1463">
        <v>2</v>
      </c>
      <c r="D1463">
        <v>21</v>
      </c>
      <c r="E1463">
        <v>22.16</v>
      </c>
    </row>
    <row r="1464" spans="1:5" x14ac:dyDescent="0.35">
      <c r="A1464">
        <v>2021</v>
      </c>
      <c r="B1464">
        <v>3</v>
      </c>
      <c r="C1464">
        <v>2</v>
      </c>
      <c r="D1464">
        <v>22</v>
      </c>
      <c r="E1464">
        <v>21.92</v>
      </c>
    </row>
    <row r="1465" spans="1:5" x14ac:dyDescent="0.35">
      <c r="A1465">
        <v>2021</v>
      </c>
      <c r="B1465">
        <v>3</v>
      </c>
      <c r="C1465">
        <v>2</v>
      </c>
      <c r="D1465">
        <v>23</v>
      </c>
      <c r="E1465">
        <v>21.73</v>
      </c>
    </row>
    <row r="1466" spans="1:5" x14ac:dyDescent="0.35">
      <c r="A1466">
        <v>2021</v>
      </c>
      <c r="B1466">
        <v>3</v>
      </c>
      <c r="C1466">
        <v>3</v>
      </c>
      <c r="D1466">
        <v>0</v>
      </c>
      <c r="E1466">
        <v>21.57</v>
      </c>
    </row>
    <row r="1467" spans="1:5" x14ac:dyDescent="0.35">
      <c r="A1467">
        <v>2021</v>
      </c>
      <c r="B1467">
        <v>3</v>
      </c>
      <c r="C1467">
        <v>3</v>
      </c>
      <c r="D1467">
        <v>1</v>
      </c>
      <c r="E1467">
        <v>21.44</v>
      </c>
    </row>
    <row r="1468" spans="1:5" x14ac:dyDescent="0.35">
      <c r="A1468">
        <v>2021</v>
      </c>
      <c r="B1468">
        <v>3</v>
      </c>
      <c r="C1468">
        <v>3</v>
      </c>
      <c r="D1468">
        <v>2</v>
      </c>
      <c r="E1468">
        <v>21.33</v>
      </c>
    </row>
    <row r="1469" spans="1:5" x14ac:dyDescent="0.35">
      <c r="A1469">
        <v>2021</v>
      </c>
      <c r="B1469">
        <v>3</v>
      </c>
      <c r="C1469">
        <v>3</v>
      </c>
      <c r="D1469">
        <v>3</v>
      </c>
      <c r="E1469">
        <v>21.48</v>
      </c>
    </row>
    <row r="1470" spans="1:5" x14ac:dyDescent="0.35">
      <c r="A1470">
        <v>2021</v>
      </c>
      <c r="B1470">
        <v>3</v>
      </c>
      <c r="C1470">
        <v>3</v>
      </c>
      <c r="D1470">
        <v>4</v>
      </c>
      <c r="E1470">
        <v>22.49</v>
      </c>
    </row>
    <row r="1471" spans="1:5" x14ac:dyDescent="0.35">
      <c r="A1471">
        <v>2021</v>
      </c>
      <c r="B1471">
        <v>3</v>
      </c>
      <c r="C1471">
        <v>3</v>
      </c>
      <c r="D1471">
        <v>5</v>
      </c>
      <c r="E1471">
        <v>23.73</v>
      </c>
    </row>
    <row r="1472" spans="1:5" x14ac:dyDescent="0.35">
      <c r="A1472">
        <v>2021</v>
      </c>
      <c r="B1472">
        <v>3</v>
      </c>
      <c r="C1472">
        <v>3</v>
      </c>
      <c r="D1472">
        <v>6</v>
      </c>
      <c r="E1472">
        <v>25.05</v>
      </c>
    </row>
    <row r="1473" spans="1:5" x14ac:dyDescent="0.35">
      <c r="A1473">
        <v>2021</v>
      </c>
      <c r="B1473">
        <v>3</v>
      </c>
      <c r="C1473">
        <v>3</v>
      </c>
      <c r="D1473">
        <v>7</v>
      </c>
      <c r="E1473">
        <v>26.37</v>
      </c>
    </row>
    <row r="1474" spans="1:5" x14ac:dyDescent="0.35">
      <c r="A1474">
        <v>2021</v>
      </c>
      <c r="B1474">
        <v>3</v>
      </c>
      <c r="C1474">
        <v>3</v>
      </c>
      <c r="D1474">
        <v>8</v>
      </c>
      <c r="E1474">
        <v>27.43</v>
      </c>
    </row>
    <row r="1475" spans="1:5" x14ac:dyDescent="0.35">
      <c r="A1475">
        <v>2021</v>
      </c>
      <c r="B1475">
        <v>3</v>
      </c>
      <c r="C1475">
        <v>3</v>
      </c>
      <c r="D1475">
        <v>9</v>
      </c>
      <c r="E1475">
        <v>28.09</v>
      </c>
    </row>
    <row r="1476" spans="1:5" x14ac:dyDescent="0.35">
      <c r="A1476">
        <v>2021</v>
      </c>
      <c r="B1476">
        <v>3</v>
      </c>
      <c r="C1476">
        <v>3</v>
      </c>
      <c r="D1476">
        <v>10</v>
      </c>
      <c r="E1476">
        <v>28.36</v>
      </c>
    </row>
    <row r="1477" spans="1:5" x14ac:dyDescent="0.35">
      <c r="A1477">
        <v>2021</v>
      </c>
      <c r="B1477">
        <v>3</v>
      </c>
      <c r="C1477">
        <v>3</v>
      </c>
      <c r="D1477">
        <v>11</v>
      </c>
      <c r="E1477">
        <v>28.33</v>
      </c>
    </row>
    <row r="1478" spans="1:5" x14ac:dyDescent="0.35">
      <c r="A1478">
        <v>2021</v>
      </c>
      <c r="B1478">
        <v>3</v>
      </c>
      <c r="C1478">
        <v>3</v>
      </c>
      <c r="D1478">
        <v>12</v>
      </c>
      <c r="E1478">
        <v>28.1</v>
      </c>
    </row>
    <row r="1479" spans="1:5" x14ac:dyDescent="0.35">
      <c r="A1479">
        <v>2021</v>
      </c>
      <c r="B1479">
        <v>3</v>
      </c>
      <c r="C1479">
        <v>3</v>
      </c>
      <c r="D1479">
        <v>13</v>
      </c>
      <c r="E1479">
        <v>27.63</v>
      </c>
    </row>
    <row r="1480" spans="1:5" x14ac:dyDescent="0.35">
      <c r="A1480">
        <v>2021</v>
      </c>
      <c r="B1480">
        <v>3</v>
      </c>
      <c r="C1480">
        <v>3</v>
      </c>
      <c r="D1480">
        <v>14</v>
      </c>
      <c r="E1480">
        <v>26.68</v>
      </c>
    </row>
    <row r="1481" spans="1:5" x14ac:dyDescent="0.35">
      <c r="A1481">
        <v>2021</v>
      </c>
      <c r="B1481">
        <v>3</v>
      </c>
      <c r="C1481">
        <v>3</v>
      </c>
      <c r="D1481">
        <v>15</v>
      </c>
      <c r="E1481">
        <v>24.9</v>
      </c>
    </row>
    <row r="1482" spans="1:5" x14ac:dyDescent="0.35">
      <c r="A1482">
        <v>2021</v>
      </c>
      <c r="B1482">
        <v>3</v>
      </c>
      <c r="C1482">
        <v>3</v>
      </c>
      <c r="D1482">
        <v>16</v>
      </c>
      <c r="E1482">
        <v>24.02</v>
      </c>
    </row>
    <row r="1483" spans="1:5" x14ac:dyDescent="0.35">
      <c r="A1483">
        <v>2021</v>
      </c>
      <c r="B1483">
        <v>3</v>
      </c>
      <c r="C1483">
        <v>3</v>
      </c>
      <c r="D1483">
        <v>17</v>
      </c>
      <c r="E1483">
        <v>23.68</v>
      </c>
    </row>
    <row r="1484" spans="1:5" x14ac:dyDescent="0.35">
      <c r="A1484">
        <v>2021</v>
      </c>
      <c r="B1484">
        <v>3</v>
      </c>
      <c r="C1484">
        <v>3</v>
      </c>
      <c r="D1484">
        <v>18</v>
      </c>
      <c r="E1484">
        <v>23.44</v>
      </c>
    </row>
    <row r="1485" spans="1:5" x14ac:dyDescent="0.35">
      <c r="A1485">
        <v>2021</v>
      </c>
      <c r="B1485">
        <v>3</v>
      </c>
      <c r="C1485">
        <v>3</v>
      </c>
      <c r="D1485">
        <v>19</v>
      </c>
      <c r="E1485">
        <v>23.26</v>
      </c>
    </row>
    <row r="1486" spans="1:5" x14ac:dyDescent="0.35">
      <c r="A1486">
        <v>2021</v>
      </c>
      <c r="B1486">
        <v>3</v>
      </c>
      <c r="C1486">
        <v>3</v>
      </c>
      <c r="D1486">
        <v>20</v>
      </c>
      <c r="E1486">
        <v>23.08</v>
      </c>
    </row>
    <row r="1487" spans="1:5" x14ac:dyDescent="0.35">
      <c r="A1487">
        <v>2021</v>
      </c>
      <c r="B1487">
        <v>3</v>
      </c>
      <c r="C1487">
        <v>3</v>
      </c>
      <c r="D1487">
        <v>21</v>
      </c>
      <c r="E1487">
        <v>22.98</v>
      </c>
    </row>
    <row r="1488" spans="1:5" x14ac:dyDescent="0.35">
      <c r="A1488">
        <v>2021</v>
      </c>
      <c r="B1488">
        <v>3</v>
      </c>
      <c r="C1488">
        <v>3</v>
      </c>
      <c r="D1488">
        <v>22</v>
      </c>
      <c r="E1488">
        <v>22.91</v>
      </c>
    </row>
    <row r="1489" spans="1:5" x14ac:dyDescent="0.35">
      <c r="A1489">
        <v>2021</v>
      </c>
      <c r="B1489">
        <v>3</v>
      </c>
      <c r="C1489">
        <v>3</v>
      </c>
      <c r="D1489">
        <v>23</v>
      </c>
      <c r="E1489">
        <v>22.8</v>
      </c>
    </row>
    <row r="1490" spans="1:5" x14ac:dyDescent="0.35">
      <c r="A1490">
        <v>2021</v>
      </c>
      <c r="B1490">
        <v>3</v>
      </c>
      <c r="C1490">
        <v>4</v>
      </c>
      <c r="D1490">
        <v>0</v>
      </c>
      <c r="E1490">
        <v>22.62</v>
      </c>
    </row>
    <row r="1491" spans="1:5" x14ac:dyDescent="0.35">
      <c r="A1491">
        <v>2021</v>
      </c>
      <c r="B1491">
        <v>3</v>
      </c>
      <c r="C1491">
        <v>4</v>
      </c>
      <c r="D1491">
        <v>1</v>
      </c>
      <c r="E1491">
        <v>22.45</v>
      </c>
    </row>
    <row r="1492" spans="1:5" x14ac:dyDescent="0.35">
      <c r="A1492">
        <v>2021</v>
      </c>
      <c r="B1492">
        <v>3</v>
      </c>
      <c r="C1492">
        <v>4</v>
      </c>
      <c r="D1492">
        <v>2</v>
      </c>
      <c r="E1492">
        <v>22.33</v>
      </c>
    </row>
    <row r="1493" spans="1:5" x14ac:dyDescent="0.35">
      <c r="A1493">
        <v>2021</v>
      </c>
      <c r="B1493">
        <v>3</v>
      </c>
      <c r="C1493">
        <v>4</v>
      </c>
      <c r="D1493">
        <v>3</v>
      </c>
      <c r="E1493">
        <v>22.2</v>
      </c>
    </row>
    <row r="1494" spans="1:5" x14ac:dyDescent="0.35">
      <c r="A1494">
        <v>2021</v>
      </c>
      <c r="B1494">
        <v>3</v>
      </c>
      <c r="C1494">
        <v>4</v>
      </c>
      <c r="D1494">
        <v>4</v>
      </c>
      <c r="E1494">
        <v>22.38</v>
      </c>
    </row>
    <row r="1495" spans="1:5" x14ac:dyDescent="0.35">
      <c r="A1495">
        <v>2021</v>
      </c>
      <c r="B1495">
        <v>3</v>
      </c>
      <c r="C1495">
        <v>4</v>
      </c>
      <c r="D1495">
        <v>5</v>
      </c>
      <c r="E1495">
        <v>22.83</v>
      </c>
    </row>
    <row r="1496" spans="1:5" x14ac:dyDescent="0.35">
      <c r="A1496">
        <v>2021</v>
      </c>
      <c r="B1496">
        <v>3</v>
      </c>
      <c r="C1496">
        <v>4</v>
      </c>
      <c r="D1496">
        <v>6</v>
      </c>
      <c r="E1496">
        <v>23.28</v>
      </c>
    </row>
    <row r="1497" spans="1:5" x14ac:dyDescent="0.35">
      <c r="A1497">
        <v>2021</v>
      </c>
      <c r="B1497">
        <v>3</v>
      </c>
      <c r="C1497">
        <v>4</v>
      </c>
      <c r="D1497">
        <v>7</v>
      </c>
      <c r="E1497">
        <v>23.76</v>
      </c>
    </row>
    <row r="1498" spans="1:5" x14ac:dyDescent="0.35">
      <c r="A1498">
        <v>2021</v>
      </c>
      <c r="B1498">
        <v>3</v>
      </c>
      <c r="C1498">
        <v>4</v>
      </c>
      <c r="D1498">
        <v>8</v>
      </c>
      <c r="E1498">
        <v>24.35</v>
      </c>
    </row>
    <row r="1499" spans="1:5" x14ac:dyDescent="0.35">
      <c r="A1499">
        <v>2021</v>
      </c>
      <c r="B1499">
        <v>3</v>
      </c>
      <c r="C1499">
        <v>4</v>
      </c>
      <c r="D1499">
        <v>9</v>
      </c>
      <c r="E1499">
        <v>24.98</v>
      </c>
    </row>
    <row r="1500" spans="1:5" x14ac:dyDescent="0.35">
      <c r="A1500">
        <v>2021</v>
      </c>
      <c r="B1500">
        <v>3</v>
      </c>
      <c r="C1500">
        <v>4</v>
      </c>
      <c r="D1500">
        <v>10</v>
      </c>
      <c r="E1500">
        <v>25.33</v>
      </c>
    </row>
    <row r="1501" spans="1:5" x14ac:dyDescent="0.35">
      <c r="A1501">
        <v>2021</v>
      </c>
      <c r="B1501">
        <v>3</v>
      </c>
      <c r="C1501">
        <v>4</v>
      </c>
      <c r="D1501">
        <v>11</v>
      </c>
      <c r="E1501">
        <v>25.48</v>
      </c>
    </row>
    <row r="1502" spans="1:5" x14ac:dyDescent="0.35">
      <c r="A1502">
        <v>2021</v>
      </c>
      <c r="B1502">
        <v>3</v>
      </c>
      <c r="C1502">
        <v>4</v>
      </c>
      <c r="D1502">
        <v>12</v>
      </c>
      <c r="E1502">
        <v>25.3</v>
      </c>
    </row>
    <row r="1503" spans="1:5" x14ac:dyDescent="0.35">
      <c r="A1503">
        <v>2021</v>
      </c>
      <c r="B1503">
        <v>3</v>
      </c>
      <c r="C1503">
        <v>4</v>
      </c>
      <c r="D1503">
        <v>13</v>
      </c>
      <c r="E1503">
        <v>24.82</v>
      </c>
    </row>
    <row r="1504" spans="1:5" x14ac:dyDescent="0.35">
      <c r="A1504">
        <v>2021</v>
      </c>
      <c r="B1504">
        <v>3</v>
      </c>
      <c r="C1504">
        <v>4</v>
      </c>
      <c r="D1504">
        <v>14</v>
      </c>
      <c r="E1504">
        <v>24.23</v>
      </c>
    </row>
    <row r="1505" spans="1:5" x14ac:dyDescent="0.35">
      <c r="A1505">
        <v>2021</v>
      </c>
      <c r="B1505">
        <v>3</v>
      </c>
      <c r="C1505">
        <v>4</v>
      </c>
      <c r="D1505">
        <v>15</v>
      </c>
      <c r="E1505">
        <v>23.58</v>
      </c>
    </row>
    <row r="1506" spans="1:5" x14ac:dyDescent="0.35">
      <c r="A1506">
        <v>2021</v>
      </c>
      <c r="B1506">
        <v>3</v>
      </c>
      <c r="C1506">
        <v>4</v>
      </c>
      <c r="D1506">
        <v>16</v>
      </c>
      <c r="E1506">
        <v>23.32</v>
      </c>
    </row>
    <row r="1507" spans="1:5" x14ac:dyDescent="0.35">
      <c r="A1507">
        <v>2021</v>
      </c>
      <c r="B1507">
        <v>3</v>
      </c>
      <c r="C1507">
        <v>4</v>
      </c>
      <c r="D1507">
        <v>17</v>
      </c>
      <c r="E1507">
        <v>23.23</v>
      </c>
    </row>
    <row r="1508" spans="1:5" x14ac:dyDescent="0.35">
      <c r="A1508">
        <v>2021</v>
      </c>
      <c r="B1508">
        <v>3</v>
      </c>
      <c r="C1508">
        <v>4</v>
      </c>
      <c r="D1508">
        <v>18</v>
      </c>
      <c r="E1508">
        <v>23.14</v>
      </c>
    </row>
    <row r="1509" spans="1:5" x14ac:dyDescent="0.35">
      <c r="A1509">
        <v>2021</v>
      </c>
      <c r="B1509">
        <v>3</v>
      </c>
      <c r="C1509">
        <v>4</v>
      </c>
      <c r="D1509">
        <v>19</v>
      </c>
      <c r="E1509">
        <v>23.04</v>
      </c>
    </row>
    <row r="1510" spans="1:5" x14ac:dyDescent="0.35">
      <c r="A1510">
        <v>2021</v>
      </c>
      <c r="B1510">
        <v>3</v>
      </c>
      <c r="C1510">
        <v>4</v>
      </c>
      <c r="D1510">
        <v>20</v>
      </c>
      <c r="E1510">
        <v>22.95</v>
      </c>
    </row>
    <row r="1511" spans="1:5" x14ac:dyDescent="0.35">
      <c r="A1511">
        <v>2021</v>
      </c>
      <c r="B1511">
        <v>3</v>
      </c>
      <c r="C1511">
        <v>4</v>
      </c>
      <c r="D1511">
        <v>21</v>
      </c>
      <c r="E1511">
        <v>22.84</v>
      </c>
    </row>
    <row r="1512" spans="1:5" x14ac:dyDescent="0.35">
      <c r="A1512">
        <v>2021</v>
      </c>
      <c r="B1512">
        <v>3</v>
      </c>
      <c r="C1512">
        <v>4</v>
      </c>
      <c r="D1512">
        <v>22</v>
      </c>
      <c r="E1512">
        <v>22.73</v>
      </c>
    </row>
    <row r="1513" spans="1:5" x14ac:dyDescent="0.35">
      <c r="A1513">
        <v>2021</v>
      </c>
      <c r="B1513">
        <v>3</v>
      </c>
      <c r="C1513">
        <v>4</v>
      </c>
      <c r="D1513">
        <v>23</v>
      </c>
      <c r="E1513">
        <v>22.62</v>
      </c>
    </row>
    <row r="1514" spans="1:5" x14ac:dyDescent="0.35">
      <c r="A1514">
        <v>2021</v>
      </c>
      <c r="B1514">
        <v>3</v>
      </c>
      <c r="C1514">
        <v>5</v>
      </c>
      <c r="D1514">
        <v>0</v>
      </c>
      <c r="E1514">
        <v>22.46</v>
      </c>
    </row>
    <row r="1515" spans="1:5" x14ac:dyDescent="0.35">
      <c r="A1515">
        <v>2021</v>
      </c>
      <c r="B1515">
        <v>3</v>
      </c>
      <c r="C1515">
        <v>5</v>
      </c>
      <c r="D1515">
        <v>1</v>
      </c>
      <c r="E1515">
        <v>22.28</v>
      </c>
    </row>
    <row r="1516" spans="1:5" x14ac:dyDescent="0.35">
      <c r="A1516">
        <v>2021</v>
      </c>
      <c r="B1516">
        <v>3</v>
      </c>
      <c r="C1516">
        <v>5</v>
      </c>
      <c r="D1516">
        <v>2</v>
      </c>
      <c r="E1516">
        <v>22.3</v>
      </c>
    </row>
    <row r="1517" spans="1:5" x14ac:dyDescent="0.35">
      <c r="A1517">
        <v>2021</v>
      </c>
      <c r="B1517">
        <v>3</v>
      </c>
      <c r="C1517">
        <v>5</v>
      </c>
      <c r="D1517">
        <v>3</v>
      </c>
      <c r="E1517">
        <v>22.44</v>
      </c>
    </row>
    <row r="1518" spans="1:5" x14ac:dyDescent="0.35">
      <c r="A1518">
        <v>2021</v>
      </c>
      <c r="B1518">
        <v>3</v>
      </c>
      <c r="C1518">
        <v>5</v>
      </c>
      <c r="D1518">
        <v>4</v>
      </c>
      <c r="E1518">
        <v>22.87</v>
      </c>
    </row>
    <row r="1519" spans="1:5" x14ac:dyDescent="0.35">
      <c r="A1519">
        <v>2021</v>
      </c>
      <c r="B1519">
        <v>3</v>
      </c>
      <c r="C1519">
        <v>5</v>
      </c>
      <c r="D1519">
        <v>5</v>
      </c>
      <c r="E1519">
        <v>23.41</v>
      </c>
    </row>
    <row r="1520" spans="1:5" x14ac:dyDescent="0.35">
      <c r="A1520">
        <v>2021</v>
      </c>
      <c r="B1520">
        <v>3</v>
      </c>
      <c r="C1520">
        <v>5</v>
      </c>
      <c r="D1520">
        <v>6</v>
      </c>
      <c r="E1520">
        <v>23.81</v>
      </c>
    </row>
    <row r="1521" spans="1:5" x14ac:dyDescent="0.35">
      <c r="A1521">
        <v>2021</v>
      </c>
      <c r="B1521">
        <v>3</v>
      </c>
      <c r="C1521">
        <v>5</v>
      </c>
      <c r="D1521">
        <v>7</v>
      </c>
      <c r="E1521">
        <v>24.3</v>
      </c>
    </row>
    <row r="1522" spans="1:5" x14ac:dyDescent="0.35">
      <c r="A1522">
        <v>2021</v>
      </c>
      <c r="B1522">
        <v>3</v>
      </c>
      <c r="C1522">
        <v>5</v>
      </c>
      <c r="D1522">
        <v>8</v>
      </c>
      <c r="E1522">
        <v>24.92</v>
      </c>
    </row>
    <row r="1523" spans="1:5" x14ac:dyDescent="0.35">
      <c r="A1523">
        <v>2021</v>
      </c>
      <c r="B1523">
        <v>3</v>
      </c>
      <c r="C1523">
        <v>5</v>
      </c>
      <c r="D1523">
        <v>9</v>
      </c>
      <c r="E1523">
        <v>25.58</v>
      </c>
    </row>
    <row r="1524" spans="1:5" x14ac:dyDescent="0.35">
      <c r="A1524">
        <v>2021</v>
      </c>
      <c r="B1524">
        <v>3</v>
      </c>
      <c r="C1524">
        <v>5</v>
      </c>
      <c r="D1524">
        <v>10</v>
      </c>
      <c r="E1524">
        <v>26.07</v>
      </c>
    </row>
    <row r="1525" spans="1:5" x14ac:dyDescent="0.35">
      <c r="A1525">
        <v>2021</v>
      </c>
      <c r="B1525">
        <v>3</v>
      </c>
      <c r="C1525">
        <v>5</v>
      </c>
      <c r="D1525">
        <v>11</v>
      </c>
      <c r="E1525">
        <v>26</v>
      </c>
    </row>
    <row r="1526" spans="1:5" x14ac:dyDescent="0.35">
      <c r="A1526">
        <v>2021</v>
      </c>
      <c r="B1526">
        <v>3</v>
      </c>
      <c r="C1526">
        <v>5</v>
      </c>
      <c r="D1526">
        <v>12</v>
      </c>
      <c r="E1526">
        <v>25.55</v>
      </c>
    </row>
    <row r="1527" spans="1:5" x14ac:dyDescent="0.35">
      <c r="A1527">
        <v>2021</v>
      </c>
      <c r="B1527">
        <v>3</v>
      </c>
      <c r="C1527">
        <v>5</v>
      </c>
      <c r="D1527">
        <v>13</v>
      </c>
      <c r="E1527">
        <v>24.86</v>
      </c>
    </row>
    <row r="1528" spans="1:5" x14ac:dyDescent="0.35">
      <c r="A1528">
        <v>2021</v>
      </c>
      <c r="B1528">
        <v>3</v>
      </c>
      <c r="C1528">
        <v>5</v>
      </c>
      <c r="D1528">
        <v>14</v>
      </c>
      <c r="E1528">
        <v>24.07</v>
      </c>
    </row>
    <row r="1529" spans="1:5" x14ac:dyDescent="0.35">
      <c r="A1529">
        <v>2021</v>
      </c>
      <c r="B1529">
        <v>3</v>
      </c>
      <c r="C1529">
        <v>5</v>
      </c>
      <c r="D1529">
        <v>15</v>
      </c>
      <c r="E1529">
        <v>23.16</v>
      </c>
    </row>
    <row r="1530" spans="1:5" x14ac:dyDescent="0.35">
      <c r="A1530">
        <v>2021</v>
      </c>
      <c r="B1530">
        <v>3</v>
      </c>
      <c r="C1530">
        <v>5</v>
      </c>
      <c r="D1530">
        <v>16</v>
      </c>
      <c r="E1530">
        <v>22.76</v>
      </c>
    </row>
    <row r="1531" spans="1:5" x14ac:dyDescent="0.35">
      <c r="A1531">
        <v>2021</v>
      </c>
      <c r="B1531">
        <v>3</v>
      </c>
      <c r="C1531">
        <v>5</v>
      </c>
      <c r="D1531">
        <v>17</v>
      </c>
      <c r="E1531">
        <v>22.62</v>
      </c>
    </row>
    <row r="1532" spans="1:5" x14ac:dyDescent="0.35">
      <c r="A1532">
        <v>2021</v>
      </c>
      <c r="B1532">
        <v>3</v>
      </c>
      <c r="C1532">
        <v>5</v>
      </c>
      <c r="D1532">
        <v>18</v>
      </c>
      <c r="E1532">
        <v>22.55</v>
      </c>
    </row>
    <row r="1533" spans="1:5" x14ac:dyDescent="0.35">
      <c r="A1533">
        <v>2021</v>
      </c>
      <c r="B1533">
        <v>3</v>
      </c>
      <c r="C1533">
        <v>5</v>
      </c>
      <c r="D1533">
        <v>19</v>
      </c>
      <c r="E1533">
        <v>22.49</v>
      </c>
    </row>
    <row r="1534" spans="1:5" x14ac:dyDescent="0.35">
      <c r="A1534">
        <v>2021</v>
      </c>
      <c r="B1534">
        <v>3</v>
      </c>
      <c r="C1534">
        <v>5</v>
      </c>
      <c r="D1534">
        <v>20</v>
      </c>
      <c r="E1534">
        <v>22.41</v>
      </c>
    </row>
    <row r="1535" spans="1:5" x14ac:dyDescent="0.35">
      <c r="A1535">
        <v>2021</v>
      </c>
      <c r="B1535">
        <v>3</v>
      </c>
      <c r="C1535">
        <v>5</v>
      </c>
      <c r="D1535">
        <v>21</v>
      </c>
      <c r="E1535">
        <v>22.33</v>
      </c>
    </row>
    <row r="1536" spans="1:5" x14ac:dyDescent="0.35">
      <c r="A1536">
        <v>2021</v>
      </c>
      <c r="B1536">
        <v>3</v>
      </c>
      <c r="C1536">
        <v>5</v>
      </c>
      <c r="D1536">
        <v>22</v>
      </c>
      <c r="E1536">
        <v>22.2</v>
      </c>
    </row>
    <row r="1537" spans="1:5" x14ac:dyDescent="0.35">
      <c r="A1537">
        <v>2021</v>
      </c>
      <c r="B1537">
        <v>3</v>
      </c>
      <c r="C1537">
        <v>5</v>
      </c>
      <c r="D1537">
        <v>23</v>
      </c>
      <c r="E1537">
        <v>22.04</v>
      </c>
    </row>
    <row r="1538" spans="1:5" x14ac:dyDescent="0.35">
      <c r="A1538">
        <v>2021</v>
      </c>
      <c r="B1538">
        <v>3</v>
      </c>
      <c r="C1538">
        <v>6</v>
      </c>
      <c r="D1538">
        <v>0</v>
      </c>
      <c r="E1538">
        <v>21.92</v>
      </c>
    </row>
    <row r="1539" spans="1:5" x14ac:dyDescent="0.35">
      <c r="A1539">
        <v>2021</v>
      </c>
      <c r="B1539">
        <v>3</v>
      </c>
      <c r="C1539">
        <v>6</v>
      </c>
      <c r="D1539">
        <v>1</v>
      </c>
      <c r="E1539">
        <v>21.83</v>
      </c>
    </row>
    <row r="1540" spans="1:5" x14ac:dyDescent="0.35">
      <c r="A1540">
        <v>2021</v>
      </c>
      <c r="B1540">
        <v>3</v>
      </c>
      <c r="C1540">
        <v>6</v>
      </c>
      <c r="D1540">
        <v>2</v>
      </c>
      <c r="E1540">
        <v>21.77</v>
      </c>
    </row>
    <row r="1541" spans="1:5" x14ac:dyDescent="0.35">
      <c r="A1541">
        <v>2021</v>
      </c>
      <c r="B1541">
        <v>3</v>
      </c>
      <c r="C1541">
        <v>6</v>
      </c>
      <c r="D1541">
        <v>3</v>
      </c>
      <c r="E1541">
        <v>21.84</v>
      </c>
    </row>
    <row r="1542" spans="1:5" x14ac:dyDescent="0.35">
      <c r="A1542">
        <v>2021</v>
      </c>
      <c r="B1542">
        <v>3</v>
      </c>
      <c r="C1542">
        <v>6</v>
      </c>
      <c r="D1542">
        <v>4</v>
      </c>
      <c r="E1542">
        <v>22.45</v>
      </c>
    </row>
    <row r="1543" spans="1:5" x14ac:dyDescent="0.35">
      <c r="A1543">
        <v>2021</v>
      </c>
      <c r="B1543">
        <v>3</v>
      </c>
      <c r="C1543">
        <v>6</v>
      </c>
      <c r="D1543">
        <v>5</v>
      </c>
      <c r="E1543">
        <v>23.15</v>
      </c>
    </row>
    <row r="1544" spans="1:5" x14ac:dyDescent="0.35">
      <c r="A1544">
        <v>2021</v>
      </c>
      <c r="B1544">
        <v>3</v>
      </c>
      <c r="C1544">
        <v>6</v>
      </c>
      <c r="D1544">
        <v>6</v>
      </c>
      <c r="E1544">
        <v>23.76</v>
      </c>
    </row>
    <row r="1545" spans="1:5" x14ac:dyDescent="0.35">
      <c r="A1545">
        <v>2021</v>
      </c>
      <c r="B1545">
        <v>3</v>
      </c>
      <c r="C1545">
        <v>6</v>
      </c>
      <c r="D1545">
        <v>7</v>
      </c>
      <c r="E1545">
        <v>24.44</v>
      </c>
    </row>
    <row r="1546" spans="1:5" x14ac:dyDescent="0.35">
      <c r="A1546">
        <v>2021</v>
      </c>
      <c r="B1546">
        <v>3</v>
      </c>
      <c r="C1546">
        <v>6</v>
      </c>
      <c r="D1546">
        <v>8</v>
      </c>
      <c r="E1546">
        <v>25.14</v>
      </c>
    </row>
    <row r="1547" spans="1:5" x14ac:dyDescent="0.35">
      <c r="A1547">
        <v>2021</v>
      </c>
      <c r="B1547">
        <v>3</v>
      </c>
      <c r="C1547">
        <v>6</v>
      </c>
      <c r="D1547">
        <v>9</v>
      </c>
      <c r="E1547">
        <v>25.55</v>
      </c>
    </row>
    <row r="1548" spans="1:5" x14ac:dyDescent="0.35">
      <c r="A1548">
        <v>2021</v>
      </c>
      <c r="B1548">
        <v>3</v>
      </c>
      <c r="C1548">
        <v>6</v>
      </c>
      <c r="D1548">
        <v>10</v>
      </c>
      <c r="E1548">
        <v>25.67</v>
      </c>
    </row>
    <row r="1549" spans="1:5" x14ac:dyDescent="0.35">
      <c r="A1549">
        <v>2021</v>
      </c>
      <c r="B1549">
        <v>3</v>
      </c>
      <c r="C1549">
        <v>6</v>
      </c>
      <c r="D1549">
        <v>11</v>
      </c>
      <c r="E1549">
        <v>25.59</v>
      </c>
    </row>
    <row r="1550" spans="1:5" x14ac:dyDescent="0.35">
      <c r="A1550">
        <v>2021</v>
      </c>
      <c r="B1550">
        <v>3</v>
      </c>
      <c r="C1550">
        <v>6</v>
      </c>
      <c r="D1550">
        <v>12</v>
      </c>
      <c r="E1550">
        <v>25.41</v>
      </c>
    </row>
    <row r="1551" spans="1:5" x14ac:dyDescent="0.35">
      <c r="A1551">
        <v>2021</v>
      </c>
      <c r="B1551">
        <v>3</v>
      </c>
      <c r="C1551">
        <v>6</v>
      </c>
      <c r="D1551">
        <v>13</v>
      </c>
      <c r="E1551">
        <v>25.01</v>
      </c>
    </row>
    <row r="1552" spans="1:5" x14ac:dyDescent="0.35">
      <c r="A1552">
        <v>2021</v>
      </c>
      <c r="B1552">
        <v>3</v>
      </c>
      <c r="C1552">
        <v>6</v>
      </c>
      <c r="D1552">
        <v>14</v>
      </c>
      <c r="E1552">
        <v>24.33</v>
      </c>
    </row>
    <row r="1553" spans="1:5" x14ac:dyDescent="0.35">
      <c r="A1553">
        <v>2021</v>
      </c>
      <c r="B1553">
        <v>3</v>
      </c>
      <c r="C1553">
        <v>6</v>
      </c>
      <c r="D1553">
        <v>15</v>
      </c>
      <c r="E1553">
        <v>23.25</v>
      </c>
    </row>
    <row r="1554" spans="1:5" x14ac:dyDescent="0.35">
      <c r="A1554">
        <v>2021</v>
      </c>
      <c r="B1554">
        <v>3</v>
      </c>
      <c r="C1554">
        <v>6</v>
      </c>
      <c r="D1554">
        <v>16</v>
      </c>
      <c r="E1554">
        <v>22.76</v>
      </c>
    </row>
    <row r="1555" spans="1:5" x14ac:dyDescent="0.35">
      <c r="A1555">
        <v>2021</v>
      </c>
      <c r="B1555">
        <v>3</v>
      </c>
      <c r="C1555">
        <v>6</v>
      </c>
      <c r="D1555">
        <v>17</v>
      </c>
      <c r="E1555">
        <v>22.48</v>
      </c>
    </row>
    <row r="1556" spans="1:5" x14ac:dyDescent="0.35">
      <c r="A1556">
        <v>2021</v>
      </c>
      <c r="B1556">
        <v>3</v>
      </c>
      <c r="C1556">
        <v>6</v>
      </c>
      <c r="D1556">
        <v>18</v>
      </c>
      <c r="E1556">
        <v>22.23</v>
      </c>
    </row>
    <row r="1557" spans="1:5" x14ac:dyDescent="0.35">
      <c r="A1557">
        <v>2021</v>
      </c>
      <c r="B1557">
        <v>3</v>
      </c>
      <c r="C1557">
        <v>6</v>
      </c>
      <c r="D1557">
        <v>19</v>
      </c>
      <c r="E1557">
        <v>22.06</v>
      </c>
    </row>
    <row r="1558" spans="1:5" x14ac:dyDescent="0.35">
      <c r="A1558">
        <v>2021</v>
      </c>
      <c r="B1558">
        <v>3</v>
      </c>
      <c r="C1558">
        <v>6</v>
      </c>
      <c r="D1558">
        <v>20</v>
      </c>
      <c r="E1558">
        <v>21.93</v>
      </c>
    </row>
    <row r="1559" spans="1:5" x14ac:dyDescent="0.35">
      <c r="A1559">
        <v>2021</v>
      </c>
      <c r="B1559">
        <v>3</v>
      </c>
      <c r="C1559">
        <v>6</v>
      </c>
      <c r="D1559">
        <v>21</v>
      </c>
      <c r="E1559">
        <v>21.69</v>
      </c>
    </row>
    <row r="1560" spans="1:5" x14ac:dyDescent="0.35">
      <c r="A1560">
        <v>2021</v>
      </c>
      <c r="B1560">
        <v>3</v>
      </c>
      <c r="C1560">
        <v>6</v>
      </c>
      <c r="D1560">
        <v>22</v>
      </c>
      <c r="E1560">
        <v>21.4</v>
      </c>
    </row>
    <row r="1561" spans="1:5" x14ac:dyDescent="0.35">
      <c r="A1561">
        <v>2021</v>
      </c>
      <c r="B1561">
        <v>3</v>
      </c>
      <c r="C1561">
        <v>6</v>
      </c>
      <c r="D1561">
        <v>23</v>
      </c>
      <c r="E1561">
        <v>21.13</v>
      </c>
    </row>
    <row r="1562" spans="1:5" x14ac:dyDescent="0.35">
      <c r="A1562">
        <v>2021</v>
      </c>
      <c r="B1562">
        <v>3</v>
      </c>
      <c r="C1562">
        <v>7</v>
      </c>
      <c r="D1562">
        <v>0</v>
      </c>
      <c r="E1562">
        <v>20.85</v>
      </c>
    </row>
    <row r="1563" spans="1:5" x14ac:dyDescent="0.35">
      <c r="A1563">
        <v>2021</v>
      </c>
      <c r="B1563">
        <v>3</v>
      </c>
      <c r="C1563">
        <v>7</v>
      </c>
      <c r="D1563">
        <v>1</v>
      </c>
      <c r="E1563">
        <v>20.65</v>
      </c>
    </row>
    <row r="1564" spans="1:5" x14ac:dyDescent="0.35">
      <c r="A1564">
        <v>2021</v>
      </c>
      <c r="B1564">
        <v>3</v>
      </c>
      <c r="C1564">
        <v>7</v>
      </c>
      <c r="D1564">
        <v>2</v>
      </c>
      <c r="E1564">
        <v>20.440000000000001</v>
      </c>
    </row>
    <row r="1565" spans="1:5" x14ac:dyDescent="0.35">
      <c r="A1565">
        <v>2021</v>
      </c>
      <c r="B1565">
        <v>3</v>
      </c>
      <c r="C1565">
        <v>7</v>
      </c>
      <c r="D1565">
        <v>3</v>
      </c>
      <c r="E1565">
        <v>20.76</v>
      </c>
    </row>
    <row r="1566" spans="1:5" x14ac:dyDescent="0.35">
      <c r="A1566">
        <v>2021</v>
      </c>
      <c r="B1566">
        <v>3</v>
      </c>
      <c r="C1566">
        <v>7</v>
      </c>
      <c r="D1566">
        <v>4</v>
      </c>
      <c r="E1566">
        <v>22.41</v>
      </c>
    </row>
    <row r="1567" spans="1:5" x14ac:dyDescent="0.35">
      <c r="A1567">
        <v>2021</v>
      </c>
      <c r="B1567">
        <v>3</v>
      </c>
      <c r="C1567">
        <v>7</v>
      </c>
      <c r="D1567">
        <v>5</v>
      </c>
      <c r="E1567">
        <v>24.27</v>
      </c>
    </row>
    <row r="1568" spans="1:5" x14ac:dyDescent="0.35">
      <c r="A1568">
        <v>2021</v>
      </c>
      <c r="B1568">
        <v>3</v>
      </c>
      <c r="C1568">
        <v>7</v>
      </c>
      <c r="D1568">
        <v>6</v>
      </c>
      <c r="E1568">
        <v>25.74</v>
      </c>
    </row>
    <row r="1569" spans="1:5" x14ac:dyDescent="0.35">
      <c r="A1569">
        <v>2021</v>
      </c>
      <c r="B1569">
        <v>3</v>
      </c>
      <c r="C1569">
        <v>7</v>
      </c>
      <c r="D1569">
        <v>7</v>
      </c>
      <c r="E1569">
        <v>26.9</v>
      </c>
    </row>
    <row r="1570" spans="1:5" x14ac:dyDescent="0.35">
      <c r="A1570">
        <v>2021</v>
      </c>
      <c r="B1570">
        <v>3</v>
      </c>
      <c r="C1570">
        <v>7</v>
      </c>
      <c r="D1570">
        <v>8</v>
      </c>
      <c r="E1570">
        <v>27.7</v>
      </c>
    </row>
    <row r="1571" spans="1:5" x14ac:dyDescent="0.35">
      <c r="A1571">
        <v>2021</v>
      </c>
      <c r="B1571">
        <v>3</v>
      </c>
      <c r="C1571">
        <v>7</v>
      </c>
      <c r="D1571">
        <v>9</v>
      </c>
      <c r="E1571">
        <v>28.13</v>
      </c>
    </row>
    <row r="1572" spans="1:5" x14ac:dyDescent="0.35">
      <c r="A1572">
        <v>2021</v>
      </c>
      <c r="B1572">
        <v>3</v>
      </c>
      <c r="C1572">
        <v>7</v>
      </c>
      <c r="D1572">
        <v>10</v>
      </c>
      <c r="E1572">
        <v>28.05</v>
      </c>
    </row>
    <row r="1573" spans="1:5" x14ac:dyDescent="0.35">
      <c r="A1573">
        <v>2021</v>
      </c>
      <c r="B1573">
        <v>3</v>
      </c>
      <c r="C1573">
        <v>7</v>
      </c>
      <c r="D1573">
        <v>11</v>
      </c>
      <c r="E1573">
        <v>27.76</v>
      </c>
    </row>
    <row r="1574" spans="1:5" x14ac:dyDescent="0.35">
      <c r="A1574">
        <v>2021</v>
      </c>
      <c r="B1574">
        <v>3</v>
      </c>
      <c r="C1574">
        <v>7</v>
      </c>
      <c r="D1574">
        <v>12</v>
      </c>
      <c r="E1574">
        <v>27.21</v>
      </c>
    </row>
    <row r="1575" spans="1:5" x14ac:dyDescent="0.35">
      <c r="A1575">
        <v>2021</v>
      </c>
      <c r="B1575">
        <v>3</v>
      </c>
      <c r="C1575">
        <v>7</v>
      </c>
      <c r="D1575">
        <v>13</v>
      </c>
      <c r="E1575">
        <v>26.34</v>
      </c>
    </row>
    <row r="1576" spans="1:5" x14ac:dyDescent="0.35">
      <c r="A1576">
        <v>2021</v>
      </c>
      <c r="B1576">
        <v>3</v>
      </c>
      <c r="C1576">
        <v>7</v>
      </c>
      <c r="D1576">
        <v>14</v>
      </c>
      <c r="E1576">
        <v>25.32</v>
      </c>
    </row>
    <row r="1577" spans="1:5" x14ac:dyDescent="0.35">
      <c r="A1577">
        <v>2021</v>
      </c>
      <c r="B1577">
        <v>3</v>
      </c>
      <c r="C1577">
        <v>7</v>
      </c>
      <c r="D1577">
        <v>15</v>
      </c>
      <c r="E1577">
        <v>23.97</v>
      </c>
    </row>
    <row r="1578" spans="1:5" x14ac:dyDescent="0.35">
      <c r="A1578">
        <v>2021</v>
      </c>
      <c r="B1578">
        <v>3</v>
      </c>
      <c r="C1578">
        <v>7</v>
      </c>
      <c r="D1578">
        <v>16</v>
      </c>
      <c r="E1578">
        <v>23.24</v>
      </c>
    </row>
    <row r="1579" spans="1:5" x14ac:dyDescent="0.35">
      <c r="A1579">
        <v>2021</v>
      </c>
      <c r="B1579">
        <v>3</v>
      </c>
      <c r="C1579">
        <v>7</v>
      </c>
      <c r="D1579">
        <v>17</v>
      </c>
      <c r="E1579">
        <v>22.83</v>
      </c>
    </row>
    <row r="1580" spans="1:5" x14ac:dyDescent="0.35">
      <c r="A1580">
        <v>2021</v>
      </c>
      <c r="B1580">
        <v>3</v>
      </c>
      <c r="C1580">
        <v>7</v>
      </c>
      <c r="D1580">
        <v>18</v>
      </c>
      <c r="E1580">
        <v>22.56</v>
      </c>
    </row>
    <row r="1581" spans="1:5" x14ac:dyDescent="0.35">
      <c r="A1581">
        <v>2021</v>
      </c>
      <c r="B1581">
        <v>3</v>
      </c>
      <c r="C1581">
        <v>7</v>
      </c>
      <c r="D1581">
        <v>19</v>
      </c>
      <c r="E1581">
        <v>22.27</v>
      </c>
    </row>
    <row r="1582" spans="1:5" x14ac:dyDescent="0.35">
      <c r="A1582">
        <v>2021</v>
      </c>
      <c r="B1582">
        <v>3</v>
      </c>
      <c r="C1582">
        <v>7</v>
      </c>
      <c r="D1582">
        <v>20</v>
      </c>
      <c r="E1582">
        <v>21.96</v>
      </c>
    </row>
    <row r="1583" spans="1:5" x14ac:dyDescent="0.35">
      <c r="A1583">
        <v>2021</v>
      </c>
      <c r="B1583">
        <v>3</v>
      </c>
      <c r="C1583">
        <v>7</v>
      </c>
      <c r="D1583">
        <v>21</v>
      </c>
      <c r="E1583">
        <v>21.59</v>
      </c>
    </row>
    <row r="1584" spans="1:5" x14ac:dyDescent="0.35">
      <c r="A1584">
        <v>2021</v>
      </c>
      <c r="B1584">
        <v>3</v>
      </c>
      <c r="C1584">
        <v>7</v>
      </c>
      <c r="D1584">
        <v>22</v>
      </c>
      <c r="E1584">
        <v>21.37</v>
      </c>
    </row>
    <row r="1585" spans="1:5" x14ac:dyDescent="0.35">
      <c r="A1585">
        <v>2021</v>
      </c>
      <c r="B1585">
        <v>3</v>
      </c>
      <c r="C1585">
        <v>7</v>
      </c>
      <c r="D1585">
        <v>23</v>
      </c>
      <c r="E1585">
        <v>21.26</v>
      </c>
    </row>
    <row r="1586" spans="1:5" x14ac:dyDescent="0.35">
      <c r="A1586">
        <v>2021</v>
      </c>
      <c r="B1586">
        <v>3</v>
      </c>
      <c r="C1586">
        <v>8</v>
      </c>
      <c r="D1586">
        <v>0</v>
      </c>
      <c r="E1586">
        <v>21.12</v>
      </c>
    </row>
    <row r="1587" spans="1:5" x14ac:dyDescent="0.35">
      <c r="A1587">
        <v>2021</v>
      </c>
      <c r="B1587">
        <v>3</v>
      </c>
      <c r="C1587">
        <v>8</v>
      </c>
      <c r="D1587">
        <v>1</v>
      </c>
      <c r="E1587">
        <v>21.03</v>
      </c>
    </row>
    <row r="1588" spans="1:5" x14ac:dyDescent="0.35">
      <c r="A1588">
        <v>2021</v>
      </c>
      <c r="B1588">
        <v>3</v>
      </c>
      <c r="C1588">
        <v>8</v>
      </c>
      <c r="D1588">
        <v>2</v>
      </c>
      <c r="E1588">
        <v>20.98</v>
      </c>
    </row>
    <row r="1589" spans="1:5" x14ac:dyDescent="0.35">
      <c r="A1589">
        <v>2021</v>
      </c>
      <c r="B1589">
        <v>3</v>
      </c>
      <c r="C1589">
        <v>8</v>
      </c>
      <c r="D1589">
        <v>3</v>
      </c>
      <c r="E1589">
        <v>21.12</v>
      </c>
    </row>
    <row r="1590" spans="1:5" x14ac:dyDescent="0.35">
      <c r="A1590">
        <v>2021</v>
      </c>
      <c r="B1590">
        <v>3</v>
      </c>
      <c r="C1590">
        <v>8</v>
      </c>
      <c r="D1590">
        <v>4</v>
      </c>
      <c r="E1590">
        <v>21.82</v>
      </c>
    </row>
    <row r="1591" spans="1:5" x14ac:dyDescent="0.35">
      <c r="A1591">
        <v>2021</v>
      </c>
      <c r="B1591">
        <v>3</v>
      </c>
      <c r="C1591">
        <v>8</v>
      </c>
      <c r="D1591">
        <v>5</v>
      </c>
      <c r="E1591">
        <v>22.4</v>
      </c>
    </row>
    <row r="1592" spans="1:5" x14ac:dyDescent="0.35">
      <c r="A1592">
        <v>2021</v>
      </c>
      <c r="B1592">
        <v>3</v>
      </c>
      <c r="C1592">
        <v>8</v>
      </c>
      <c r="D1592">
        <v>6</v>
      </c>
      <c r="E1592">
        <v>22.92</v>
      </c>
    </row>
    <row r="1593" spans="1:5" x14ac:dyDescent="0.35">
      <c r="A1593">
        <v>2021</v>
      </c>
      <c r="B1593">
        <v>3</v>
      </c>
      <c r="C1593">
        <v>8</v>
      </c>
      <c r="D1593">
        <v>7</v>
      </c>
      <c r="E1593">
        <v>23.4</v>
      </c>
    </row>
    <row r="1594" spans="1:5" x14ac:dyDescent="0.35">
      <c r="A1594">
        <v>2021</v>
      </c>
      <c r="B1594">
        <v>3</v>
      </c>
      <c r="C1594">
        <v>8</v>
      </c>
      <c r="D1594">
        <v>8</v>
      </c>
      <c r="E1594">
        <v>23.78</v>
      </c>
    </row>
    <row r="1595" spans="1:5" x14ac:dyDescent="0.35">
      <c r="A1595">
        <v>2021</v>
      </c>
      <c r="B1595">
        <v>3</v>
      </c>
      <c r="C1595">
        <v>8</v>
      </c>
      <c r="D1595">
        <v>9</v>
      </c>
      <c r="E1595">
        <v>24.06</v>
      </c>
    </row>
    <row r="1596" spans="1:5" x14ac:dyDescent="0.35">
      <c r="A1596">
        <v>2021</v>
      </c>
      <c r="B1596">
        <v>3</v>
      </c>
      <c r="C1596">
        <v>8</v>
      </c>
      <c r="D1596">
        <v>10</v>
      </c>
      <c r="E1596">
        <v>24.14</v>
      </c>
    </row>
    <row r="1597" spans="1:5" x14ac:dyDescent="0.35">
      <c r="A1597">
        <v>2021</v>
      </c>
      <c r="B1597">
        <v>3</v>
      </c>
      <c r="C1597">
        <v>8</v>
      </c>
      <c r="D1597">
        <v>11</v>
      </c>
      <c r="E1597">
        <v>24.02</v>
      </c>
    </row>
    <row r="1598" spans="1:5" x14ac:dyDescent="0.35">
      <c r="A1598">
        <v>2021</v>
      </c>
      <c r="B1598">
        <v>3</v>
      </c>
      <c r="C1598">
        <v>8</v>
      </c>
      <c r="D1598">
        <v>12</v>
      </c>
      <c r="E1598">
        <v>23.74</v>
      </c>
    </row>
    <row r="1599" spans="1:5" x14ac:dyDescent="0.35">
      <c r="A1599">
        <v>2021</v>
      </c>
      <c r="B1599">
        <v>3</v>
      </c>
      <c r="C1599">
        <v>8</v>
      </c>
      <c r="D1599">
        <v>13</v>
      </c>
      <c r="E1599">
        <v>23.33</v>
      </c>
    </row>
    <row r="1600" spans="1:5" x14ac:dyDescent="0.35">
      <c r="A1600">
        <v>2021</v>
      </c>
      <c r="B1600">
        <v>3</v>
      </c>
      <c r="C1600">
        <v>8</v>
      </c>
      <c r="D1600">
        <v>14</v>
      </c>
      <c r="E1600">
        <v>22.76</v>
      </c>
    </row>
    <row r="1601" spans="1:5" x14ac:dyDescent="0.35">
      <c r="A1601">
        <v>2021</v>
      </c>
      <c r="B1601">
        <v>3</v>
      </c>
      <c r="C1601">
        <v>8</v>
      </c>
      <c r="D1601">
        <v>15</v>
      </c>
      <c r="E1601">
        <v>21.75</v>
      </c>
    </row>
    <row r="1602" spans="1:5" x14ac:dyDescent="0.35">
      <c r="A1602">
        <v>2021</v>
      </c>
      <c r="B1602">
        <v>3</v>
      </c>
      <c r="C1602">
        <v>8</v>
      </c>
      <c r="D1602">
        <v>16</v>
      </c>
      <c r="E1602">
        <v>21.23</v>
      </c>
    </row>
    <row r="1603" spans="1:5" x14ac:dyDescent="0.35">
      <c r="A1603">
        <v>2021</v>
      </c>
      <c r="B1603">
        <v>3</v>
      </c>
      <c r="C1603">
        <v>8</v>
      </c>
      <c r="D1603">
        <v>17</v>
      </c>
      <c r="E1603">
        <v>21.01</v>
      </c>
    </row>
    <row r="1604" spans="1:5" x14ac:dyDescent="0.35">
      <c r="A1604">
        <v>2021</v>
      </c>
      <c r="B1604">
        <v>3</v>
      </c>
      <c r="C1604">
        <v>8</v>
      </c>
      <c r="D1604">
        <v>18</v>
      </c>
      <c r="E1604">
        <v>20.81</v>
      </c>
    </row>
    <row r="1605" spans="1:5" x14ac:dyDescent="0.35">
      <c r="A1605">
        <v>2021</v>
      </c>
      <c r="B1605">
        <v>3</v>
      </c>
      <c r="C1605">
        <v>8</v>
      </c>
      <c r="D1605">
        <v>19</v>
      </c>
      <c r="E1605">
        <v>20.58</v>
      </c>
    </row>
    <row r="1606" spans="1:5" x14ac:dyDescent="0.35">
      <c r="A1606">
        <v>2021</v>
      </c>
      <c r="B1606">
        <v>3</v>
      </c>
      <c r="C1606">
        <v>8</v>
      </c>
      <c r="D1606">
        <v>20</v>
      </c>
      <c r="E1606">
        <v>20.37</v>
      </c>
    </row>
    <row r="1607" spans="1:5" x14ac:dyDescent="0.35">
      <c r="A1607">
        <v>2021</v>
      </c>
      <c r="B1607">
        <v>3</v>
      </c>
      <c r="C1607">
        <v>8</v>
      </c>
      <c r="D1607">
        <v>21</v>
      </c>
      <c r="E1607">
        <v>20.190000000000001</v>
      </c>
    </row>
    <row r="1608" spans="1:5" x14ac:dyDescent="0.35">
      <c r="A1608">
        <v>2021</v>
      </c>
      <c r="B1608">
        <v>3</v>
      </c>
      <c r="C1608">
        <v>8</v>
      </c>
      <c r="D1608">
        <v>22</v>
      </c>
      <c r="E1608">
        <v>20.03</v>
      </c>
    </row>
    <row r="1609" spans="1:5" x14ac:dyDescent="0.35">
      <c r="A1609">
        <v>2021</v>
      </c>
      <c r="B1609">
        <v>3</v>
      </c>
      <c r="C1609">
        <v>8</v>
      </c>
      <c r="D1609">
        <v>23</v>
      </c>
      <c r="E1609">
        <v>19.91</v>
      </c>
    </row>
    <row r="1610" spans="1:5" x14ac:dyDescent="0.35">
      <c r="A1610">
        <v>2021</v>
      </c>
      <c r="B1610">
        <v>3</v>
      </c>
      <c r="C1610">
        <v>9</v>
      </c>
      <c r="D1610">
        <v>0</v>
      </c>
      <c r="E1610">
        <v>19.829999999999998</v>
      </c>
    </row>
    <row r="1611" spans="1:5" x14ac:dyDescent="0.35">
      <c r="A1611">
        <v>2021</v>
      </c>
      <c r="B1611">
        <v>3</v>
      </c>
      <c r="C1611">
        <v>9</v>
      </c>
      <c r="D1611">
        <v>1</v>
      </c>
      <c r="E1611">
        <v>19.760000000000002</v>
      </c>
    </row>
    <row r="1612" spans="1:5" x14ac:dyDescent="0.35">
      <c r="A1612">
        <v>2021</v>
      </c>
      <c r="B1612">
        <v>3</v>
      </c>
      <c r="C1612">
        <v>9</v>
      </c>
      <c r="D1612">
        <v>2</v>
      </c>
      <c r="E1612">
        <v>19.7</v>
      </c>
    </row>
    <row r="1613" spans="1:5" x14ac:dyDescent="0.35">
      <c r="A1613">
        <v>2021</v>
      </c>
      <c r="B1613">
        <v>3</v>
      </c>
      <c r="C1613">
        <v>9</v>
      </c>
      <c r="D1613">
        <v>3</v>
      </c>
      <c r="E1613">
        <v>19.91</v>
      </c>
    </row>
    <row r="1614" spans="1:5" x14ac:dyDescent="0.35">
      <c r="A1614">
        <v>2021</v>
      </c>
      <c r="B1614">
        <v>3</v>
      </c>
      <c r="C1614">
        <v>9</v>
      </c>
      <c r="D1614">
        <v>4</v>
      </c>
      <c r="E1614">
        <v>21.08</v>
      </c>
    </row>
    <row r="1615" spans="1:5" x14ac:dyDescent="0.35">
      <c r="A1615">
        <v>2021</v>
      </c>
      <c r="B1615">
        <v>3</v>
      </c>
      <c r="C1615">
        <v>9</v>
      </c>
      <c r="D1615">
        <v>5</v>
      </c>
      <c r="E1615">
        <v>22.86</v>
      </c>
    </row>
    <row r="1616" spans="1:5" x14ac:dyDescent="0.35">
      <c r="A1616">
        <v>2021</v>
      </c>
      <c r="B1616">
        <v>3</v>
      </c>
      <c r="C1616">
        <v>9</v>
      </c>
      <c r="D1616">
        <v>6</v>
      </c>
      <c r="E1616">
        <v>24.58</v>
      </c>
    </row>
    <row r="1617" spans="1:5" x14ac:dyDescent="0.35">
      <c r="A1617">
        <v>2021</v>
      </c>
      <c r="B1617">
        <v>3</v>
      </c>
      <c r="C1617">
        <v>9</v>
      </c>
      <c r="D1617">
        <v>7</v>
      </c>
      <c r="E1617">
        <v>25.83</v>
      </c>
    </row>
    <row r="1618" spans="1:5" x14ac:dyDescent="0.35">
      <c r="A1618">
        <v>2021</v>
      </c>
      <c r="B1618">
        <v>3</v>
      </c>
      <c r="C1618">
        <v>9</v>
      </c>
      <c r="D1618">
        <v>8</v>
      </c>
      <c r="E1618">
        <v>26.62</v>
      </c>
    </row>
    <row r="1619" spans="1:5" x14ac:dyDescent="0.35">
      <c r="A1619">
        <v>2021</v>
      </c>
      <c r="B1619">
        <v>3</v>
      </c>
      <c r="C1619">
        <v>9</v>
      </c>
      <c r="D1619">
        <v>9</v>
      </c>
      <c r="E1619">
        <v>27.02</v>
      </c>
    </row>
    <row r="1620" spans="1:5" x14ac:dyDescent="0.35">
      <c r="A1620">
        <v>2021</v>
      </c>
      <c r="B1620">
        <v>3</v>
      </c>
      <c r="C1620">
        <v>9</v>
      </c>
      <c r="D1620">
        <v>10</v>
      </c>
      <c r="E1620">
        <v>27.2</v>
      </c>
    </row>
    <row r="1621" spans="1:5" x14ac:dyDescent="0.35">
      <c r="A1621">
        <v>2021</v>
      </c>
      <c r="B1621">
        <v>3</v>
      </c>
      <c r="C1621">
        <v>9</v>
      </c>
      <c r="D1621">
        <v>11</v>
      </c>
      <c r="E1621">
        <v>27.12</v>
      </c>
    </row>
    <row r="1622" spans="1:5" x14ac:dyDescent="0.35">
      <c r="A1622">
        <v>2021</v>
      </c>
      <c r="B1622">
        <v>3</v>
      </c>
      <c r="C1622">
        <v>9</v>
      </c>
      <c r="D1622">
        <v>12</v>
      </c>
      <c r="E1622">
        <v>26.87</v>
      </c>
    </row>
    <row r="1623" spans="1:5" x14ac:dyDescent="0.35">
      <c r="A1623">
        <v>2021</v>
      </c>
      <c r="B1623">
        <v>3</v>
      </c>
      <c r="C1623">
        <v>9</v>
      </c>
      <c r="D1623">
        <v>13</v>
      </c>
      <c r="E1623">
        <v>26.24</v>
      </c>
    </row>
    <row r="1624" spans="1:5" x14ac:dyDescent="0.35">
      <c r="A1624">
        <v>2021</v>
      </c>
      <c r="B1624">
        <v>3</v>
      </c>
      <c r="C1624">
        <v>9</v>
      </c>
      <c r="D1624">
        <v>14</v>
      </c>
      <c r="E1624">
        <v>25.3</v>
      </c>
    </row>
    <row r="1625" spans="1:5" x14ac:dyDescent="0.35">
      <c r="A1625">
        <v>2021</v>
      </c>
      <c r="B1625">
        <v>3</v>
      </c>
      <c r="C1625">
        <v>9</v>
      </c>
      <c r="D1625">
        <v>15</v>
      </c>
      <c r="E1625">
        <v>23.94</v>
      </c>
    </row>
    <row r="1626" spans="1:5" x14ac:dyDescent="0.35">
      <c r="A1626">
        <v>2021</v>
      </c>
      <c r="B1626">
        <v>3</v>
      </c>
      <c r="C1626">
        <v>9</v>
      </c>
      <c r="D1626">
        <v>16</v>
      </c>
      <c r="E1626">
        <v>23.31</v>
      </c>
    </row>
    <row r="1627" spans="1:5" x14ac:dyDescent="0.35">
      <c r="A1627">
        <v>2021</v>
      </c>
      <c r="B1627">
        <v>3</v>
      </c>
      <c r="C1627">
        <v>9</v>
      </c>
      <c r="D1627">
        <v>17</v>
      </c>
      <c r="E1627">
        <v>22.93</v>
      </c>
    </row>
    <row r="1628" spans="1:5" x14ac:dyDescent="0.35">
      <c r="A1628">
        <v>2021</v>
      </c>
      <c r="B1628">
        <v>3</v>
      </c>
      <c r="C1628">
        <v>9</v>
      </c>
      <c r="D1628">
        <v>18</v>
      </c>
      <c r="E1628">
        <v>22.56</v>
      </c>
    </row>
    <row r="1629" spans="1:5" x14ac:dyDescent="0.35">
      <c r="A1629">
        <v>2021</v>
      </c>
      <c r="B1629">
        <v>3</v>
      </c>
      <c r="C1629">
        <v>9</v>
      </c>
      <c r="D1629">
        <v>19</v>
      </c>
      <c r="E1629">
        <v>22.4</v>
      </c>
    </row>
    <row r="1630" spans="1:5" x14ac:dyDescent="0.35">
      <c r="A1630">
        <v>2021</v>
      </c>
      <c r="B1630">
        <v>3</v>
      </c>
      <c r="C1630">
        <v>9</v>
      </c>
      <c r="D1630">
        <v>20</v>
      </c>
      <c r="E1630">
        <v>22.26</v>
      </c>
    </row>
    <row r="1631" spans="1:5" x14ac:dyDescent="0.35">
      <c r="A1631">
        <v>2021</v>
      </c>
      <c r="B1631">
        <v>3</v>
      </c>
      <c r="C1631">
        <v>9</v>
      </c>
      <c r="D1631">
        <v>21</v>
      </c>
      <c r="E1631">
        <v>22.06</v>
      </c>
    </row>
    <row r="1632" spans="1:5" x14ac:dyDescent="0.35">
      <c r="A1632">
        <v>2021</v>
      </c>
      <c r="B1632">
        <v>3</v>
      </c>
      <c r="C1632">
        <v>9</v>
      </c>
      <c r="D1632">
        <v>22</v>
      </c>
      <c r="E1632">
        <v>21.86</v>
      </c>
    </row>
    <row r="1633" spans="1:5" x14ac:dyDescent="0.35">
      <c r="A1633">
        <v>2021</v>
      </c>
      <c r="B1633">
        <v>3</v>
      </c>
      <c r="C1633">
        <v>9</v>
      </c>
      <c r="D1633">
        <v>23</v>
      </c>
      <c r="E1633">
        <v>21.57</v>
      </c>
    </row>
    <row r="1634" spans="1:5" x14ac:dyDescent="0.35">
      <c r="A1634">
        <v>2021</v>
      </c>
      <c r="B1634">
        <v>3</v>
      </c>
      <c r="C1634">
        <v>10</v>
      </c>
      <c r="D1634">
        <v>0</v>
      </c>
      <c r="E1634">
        <v>21.37</v>
      </c>
    </row>
    <row r="1635" spans="1:5" x14ac:dyDescent="0.35">
      <c r="A1635">
        <v>2021</v>
      </c>
      <c r="B1635">
        <v>3</v>
      </c>
      <c r="C1635">
        <v>10</v>
      </c>
      <c r="D1635">
        <v>1</v>
      </c>
      <c r="E1635">
        <v>21.35</v>
      </c>
    </row>
    <row r="1636" spans="1:5" x14ac:dyDescent="0.35">
      <c r="A1636">
        <v>2021</v>
      </c>
      <c r="B1636">
        <v>3</v>
      </c>
      <c r="C1636">
        <v>10</v>
      </c>
      <c r="D1636">
        <v>2</v>
      </c>
      <c r="E1636">
        <v>21.34</v>
      </c>
    </row>
    <row r="1637" spans="1:5" x14ac:dyDescent="0.35">
      <c r="A1637">
        <v>2021</v>
      </c>
      <c r="B1637">
        <v>3</v>
      </c>
      <c r="C1637">
        <v>10</v>
      </c>
      <c r="D1637">
        <v>3</v>
      </c>
      <c r="E1637">
        <v>21.52</v>
      </c>
    </row>
    <row r="1638" spans="1:5" x14ac:dyDescent="0.35">
      <c r="A1638">
        <v>2021</v>
      </c>
      <c r="B1638">
        <v>3</v>
      </c>
      <c r="C1638">
        <v>10</v>
      </c>
      <c r="D1638">
        <v>4</v>
      </c>
      <c r="E1638">
        <v>22.17</v>
      </c>
    </row>
    <row r="1639" spans="1:5" x14ac:dyDescent="0.35">
      <c r="A1639">
        <v>2021</v>
      </c>
      <c r="B1639">
        <v>3</v>
      </c>
      <c r="C1639">
        <v>10</v>
      </c>
      <c r="D1639">
        <v>5</v>
      </c>
      <c r="E1639">
        <v>22.9</v>
      </c>
    </row>
    <row r="1640" spans="1:5" x14ac:dyDescent="0.35">
      <c r="A1640">
        <v>2021</v>
      </c>
      <c r="B1640">
        <v>3</v>
      </c>
      <c r="C1640">
        <v>10</v>
      </c>
      <c r="D1640">
        <v>6</v>
      </c>
      <c r="E1640">
        <v>23.83</v>
      </c>
    </row>
    <row r="1641" spans="1:5" x14ac:dyDescent="0.35">
      <c r="A1641">
        <v>2021</v>
      </c>
      <c r="B1641">
        <v>3</v>
      </c>
      <c r="C1641">
        <v>10</v>
      </c>
      <c r="D1641">
        <v>7</v>
      </c>
      <c r="E1641">
        <v>24.72</v>
      </c>
    </row>
    <row r="1642" spans="1:5" x14ac:dyDescent="0.35">
      <c r="A1642">
        <v>2021</v>
      </c>
      <c r="B1642">
        <v>3</v>
      </c>
      <c r="C1642">
        <v>10</v>
      </c>
      <c r="D1642">
        <v>8</v>
      </c>
      <c r="E1642">
        <v>25.38</v>
      </c>
    </row>
    <row r="1643" spans="1:5" x14ac:dyDescent="0.35">
      <c r="A1643">
        <v>2021</v>
      </c>
      <c r="B1643">
        <v>3</v>
      </c>
      <c r="C1643">
        <v>10</v>
      </c>
      <c r="D1643">
        <v>9</v>
      </c>
      <c r="E1643">
        <v>25.88</v>
      </c>
    </row>
    <row r="1644" spans="1:5" x14ac:dyDescent="0.35">
      <c r="A1644">
        <v>2021</v>
      </c>
      <c r="B1644">
        <v>3</v>
      </c>
      <c r="C1644">
        <v>10</v>
      </c>
      <c r="D1644">
        <v>10</v>
      </c>
      <c r="E1644">
        <v>26.17</v>
      </c>
    </row>
    <row r="1645" spans="1:5" x14ac:dyDescent="0.35">
      <c r="A1645">
        <v>2021</v>
      </c>
      <c r="B1645">
        <v>3</v>
      </c>
      <c r="C1645">
        <v>10</v>
      </c>
      <c r="D1645">
        <v>11</v>
      </c>
      <c r="E1645">
        <v>26.22</v>
      </c>
    </row>
    <row r="1646" spans="1:5" x14ac:dyDescent="0.35">
      <c r="A1646">
        <v>2021</v>
      </c>
      <c r="B1646">
        <v>3</v>
      </c>
      <c r="C1646">
        <v>10</v>
      </c>
      <c r="D1646">
        <v>12</v>
      </c>
      <c r="E1646">
        <v>26.14</v>
      </c>
    </row>
    <row r="1647" spans="1:5" x14ac:dyDescent="0.35">
      <c r="A1647">
        <v>2021</v>
      </c>
      <c r="B1647">
        <v>3</v>
      </c>
      <c r="C1647">
        <v>10</v>
      </c>
      <c r="D1647">
        <v>13</v>
      </c>
      <c r="E1647">
        <v>25.76</v>
      </c>
    </row>
    <row r="1648" spans="1:5" x14ac:dyDescent="0.35">
      <c r="A1648">
        <v>2021</v>
      </c>
      <c r="B1648">
        <v>3</v>
      </c>
      <c r="C1648">
        <v>10</v>
      </c>
      <c r="D1648">
        <v>14</v>
      </c>
      <c r="E1648">
        <v>24.97</v>
      </c>
    </row>
    <row r="1649" spans="1:5" x14ac:dyDescent="0.35">
      <c r="A1649">
        <v>2021</v>
      </c>
      <c r="B1649">
        <v>3</v>
      </c>
      <c r="C1649">
        <v>10</v>
      </c>
      <c r="D1649">
        <v>15</v>
      </c>
      <c r="E1649">
        <v>23.4</v>
      </c>
    </row>
    <row r="1650" spans="1:5" x14ac:dyDescent="0.35">
      <c r="A1650">
        <v>2021</v>
      </c>
      <c r="B1650">
        <v>3</v>
      </c>
      <c r="C1650">
        <v>10</v>
      </c>
      <c r="D1650">
        <v>16</v>
      </c>
      <c r="E1650">
        <v>22.68</v>
      </c>
    </row>
    <row r="1651" spans="1:5" x14ac:dyDescent="0.35">
      <c r="A1651">
        <v>2021</v>
      </c>
      <c r="B1651">
        <v>3</v>
      </c>
      <c r="C1651">
        <v>10</v>
      </c>
      <c r="D1651">
        <v>17</v>
      </c>
      <c r="E1651">
        <v>22.26</v>
      </c>
    </row>
    <row r="1652" spans="1:5" x14ac:dyDescent="0.35">
      <c r="A1652">
        <v>2021</v>
      </c>
      <c r="B1652">
        <v>3</v>
      </c>
      <c r="C1652">
        <v>10</v>
      </c>
      <c r="D1652">
        <v>18</v>
      </c>
      <c r="E1652">
        <v>21.83</v>
      </c>
    </row>
    <row r="1653" spans="1:5" x14ac:dyDescent="0.35">
      <c r="A1653">
        <v>2021</v>
      </c>
      <c r="B1653">
        <v>3</v>
      </c>
      <c r="C1653">
        <v>10</v>
      </c>
      <c r="D1653">
        <v>19</v>
      </c>
      <c r="E1653">
        <v>21.69</v>
      </c>
    </row>
    <row r="1654" spans="1:5" x14ac:dyDescent="0.35">
      <c r="A1654">
        <v>2021</v>
      </c>
      <c r="B1654">
        <v>3</v>
      </c>
      <c r="C1654">
        <v>10</v>
      </c>
      <c r="D1654">
        <v>20</v>
      </c>
      <c r="E1654">
        <v>21.65</v>
      </c>
    </row>
    <row r="1655" spans="1:5" x14ac:dyDescent="0.35">
      <c r="A1655">
        <v>2021</v>
      </c>
      <c r="B1655">
        <v>3</v>
      </c>
      <c r="C1655">
        <v>10</v>
      </c>
      <c r="D1655">
        <v>21</v>
      </c>
      <c r="E1655">
        <v>21.41</v>
      </c>
    </row>
    <row r="1656" spans="1:5" x14ac:dyDescent="0.35">
      <c r="A1656">
        <v>2021</v>
      </c>
      <c r="B1656">
        <v>3</v>
      </c>
      <c r="C1656">
        <v>10</v>
      </c>
      <c r="D1656">
        <v>22</v>
      </c>
      <c r="E1656">
        <v>20.95</v>
      </c>
    </row>
    <row r="1657" spans="1:5" x14ac:dyDescent="0.35">
      <c r="A1657">
        <v>2021</v>
      </c>
      <c r="B1657">
        <v>3</v>
      </c>
      <c r="C1657">
        <v>10</v>
      </c>
      <c r="D1657">
        <v>23</v>
      </c>
      <c r="E1657">
        <v>20.8</v>
      </c>
    </row>
    <row r="1658" spans="1:5" x14ac:dyDescent="0.35">
      <c r="A1658">
        <v>2021</v>
      </c>
      <c r="B1658">
        <v>3</v>
      </c>
      <c r="C1658">
        <v>11</v>
      </c>
      <c r="D1658">
        <v>0</v>
      </c>
      <c r="E1658">
        <v>20.76</v>
      </c>
    </row>
    <row r="1659" spans="1:5" x14ac:dyDescent="0.35">
      <c r="A1659">
        <v>2021</v>
      </c>
      <c r="B1659">
        <v>3</v>
      </c>
      <c r="C1659">
        <v>11</v>
      </c>
      <c r="D1659">
        <v>1</v>
      </c>
      <c r="E1659">
        <v>20.68</v>
      </c>
    </row>
    <row r="1660" spans="1:5" x14ac:dyDescent="0.35">
      <c r="A1660">
        <v>2021</v>
      </c>
      <c r="B1660">
        <v>3</v>
      </c>
      <c r="C1660">
        <v>11</v>
      </c>
      <c r="D1660">
        <v>2</v>
      </c>
      <c r="E1660">
        <v>20.65</v>
      </c>
    </row>
    <row r="1661" spans="1:5" x14ac:dyDescent="0.35">
      <c r="A1661">
        <v>2021</v>
      </c>
      <c r="B1661">
        <v>3</v>
      </c>
      <c r="C1661">
        <v>11</v>
      </c>
      <c r="D1661">
        <v>3</v>
      </c>
      <c r="E1661">
        <v>20.98</v>
      </c>
    </row>
    <row r="1662" spans="1:5" x14ac:dyDescent="0.35">
      <c r="A1662">
        <v>2021</v>
      </c>
      <c r="B1662">
        <v>3</v>
      </c>
      <c r="C1662">
        <v>11</v>
      </c>
      <c r="D1662">
        <v>4</v>
      </c>
      <c r="E1662">
        <v>22.36</v>
      </c>
    </row>
    <row r="1663" spans="1:5" x14ac:dyDescent="0.35">
      <c r="A1663">
        <v>2021</v>
      </c>
      <c r="B1663">
        <v>3</v>
      </c>
      <c r="C1663">
        <v>11</v>
      </c>
      <c r="D1663">
        <v>5</v>
      </c>
      <c r="E1663">
        <v>23.9</v>
      </c>
    </row>
    <row r="1664" spans="1:5" x14ac:dyDescent="0.35">
      <c r="A1664">
        <v>2021</v>
      </c>
      <c r="B1664">
        <v>3</v>
      </c>
      <c r="C1664">
        <v>11</v>
      </c>
      <c r="D1664">
        <v>6</v>
      </c>
      <c r="E1664">
        <v>25.43</v>
      </c>
    </row>
    <row r="1665" spans="1:5" x14ac:dyDescent="0.35">
      <c r="A1665">
        <v>2021</v>
      </c>
      <c r="B1665">
        <v>3</v>
      </c>
      <c r="C1665">
        <v>11</v>
      </c>
      <c r="D1665">
        <v>7</v>
      </c>
      <c r="E1665">
        <v>26.6</v>
      </c>
    </row>
    <row r="1666" spans="1:5" x14ac:dyDescent="0.35">
      <c r="A1666">
        <v>2021</v>
      </c>
      <c r="B1666">
        <v>3</v>
      </c>
      <c r="C1666">
        <v>11</v>
      </c>
      <c r="D1666">
        <v>8</v>
      </c>
      <c r="E1666">
        <v>27.2</v>
      </c>
    </row>
    <row r="1667" spans="1:5" x14ac:dyDescent="0.35">
      <c r="A1667">
        <v>2021</v>
      </c>
      <c r="B1667">
        <v>3</v>
      </c>
      <c r="C1667">
        <v>11</v>
      </c>
      <c r="D1667">
        <v>9</v>
      </c>
      <c r="E1667">
        <v>27.37</v>
      </c>
    </row>
    <row r="1668" spans="1:5" x14ac:dyDescent="0.35">
      <c r="A1668">
        <v>2021</v>
      </c>
      <c r="B1668">
        <v>3</v>
      </c>
      <c r="C1668">
        <v>11</v>
      </c>
      <c r="D1668">
        <v>10</v>
      </c>
      <c r="E1668">
        <v>27.23</v>
      </c>
    </row>
    <row r="1669" spans="1:5" x14ac:dyDescent="0.35">
      <c r="A1669">
        <v>2021</v>
      </c>
      <c r="B1669">
        <v>3</v>
      </c>
      <c r="C1669">
        <v>11</v>
      </c>
      <c r="D1669">
        <v>11</v>
      </c>
      <c r="E1669">
        <v>26.98</v>
      </c>
    </row>
    <row r="1670" spans="1:5" x14ac:dyDescent="0.35">
      <c r="A1670">
        <v>2021</v>
      </c>
      <c r="B1670">
        <v>3</v>
      </c>
      <c r="C1670">
        <v>11</v>
      </c>
      <c r="D1670">
        <v>12</v>
      </c>
      <c r="E1670">
        <v>26.55</v>
      </c>
    </row>
    <row r="1671" spans="1:5" x14ac:dyDescent="0.35">
      <c r="A1671">
        <v>2021</v>
      </c>
      <c r="B1671">
        <v>3</v>
      </c>
      <c r="C1671">
        <v>11</v>
      </c>
      <c r="D1671">
        <v>13</v>
      </c>
      <c r="E1671">
        <v>26.06</v>
      </c>
    </row>
    <row r="1672" spans="1:5" x14ac:dyDescent="0.35">
      <c r="A1672">
        <v>2021</v>
      </c>
      <c r="B1672">
        <v>3</v>
      </c>
      <c r="C1672">
        <v>11</v>
      </c>
      <c r="D1672">
        <v>14</v>
      </c>
      <c r="E1672">
        <v>25.29</v>
      </c>
    </row>
    <row r="1673" spans="1:5" x14ac:dyDescent="0.35">
      <c r="A1673">
        <v>2021</v>
      </c>
      <c r="B1673">
        <v>3</v>
      </c>
      <c r="C1673">
        <v>11</v>
      </c>
      <c r="D1673">
        <v>15</v>
      </c>
      <c r="E1673">
        <v>23.97</v>
      </c>
    </row>
    <row r="1674" spans="1:5" x14ac:dyDescent="0.35">
      <c r="A1674">
        <v>2021</v>
      </c>
      <c r="B1674">
        <v>3</v>
      </c>
      <c r="C1674">
        <v>11</v>
      </c>
      <c r="D1674">
        <v>16</v>
      </c>
      <c r="E1674">
        <v>23.3</v>
      </c>
    </row>
    <row r="1675" spans="1:5" x14ac:dyDescent="0.35">
      <c r="A1675">
        <v>2021</v>
      </c>
      <c r="B1675">
        <v>3</v>
      </c>
      <c r="C1675">
        <v>11</v>
      </c>
      <c r="D1675">
        <v>17</v>
      </c>
      <c r="E1675">
        <v>22.94</v>
      </c>
    </row>
    <row r="1676" spans="1:5" x14ac:dyDescent="0.35">
      <c r="A1676">
        <v>2021</v>
      </c>
      <c r="B1676">
        <v>3</v>
      </c>
      <c r="C1676">
        <v>11</v>
      </c>
      <c r="D1676">
        <v>18</v>
      </c>
      <c r="E1676">
        <v>22.62</v>
      </c>
    </row>
    <row r="1677" spans="1:5" x14ac:dyDescent="0.35">
      <c r="A1677">
        <v>2021</v>
      </c>
      <c r="B1677">
        <v>3</v>
      </c>
      <c r="C1677">
        <v>11</v>
      </c>
      <c r="D1677">
        <v>19</v>
      </c>
      <c r="E1677">
        <v>22.35</v>
      </c>
    </row>
    <row r="1678" spans="1:5" x14ac:dyDescent="0.35">
      <c r="A1678">
        <v>2021</v>
      </c>
      <c r="B1678">
        <v>3</v>
      </c>
      <c r="C1678">
        <v>11</v>
      </c>
      <c r="D1678">
        <v>20</v>
      </c>
      <c r="E1678">
        <v>22.1</v>
      </c>
    </row>
    <row r="1679" spans="1:5" x14ac:dyDescent="0.35">
      <c r="A1679">
        <v>2021</v>
      </c>
      <c r="B1679">
        <v>3</v>
      </c>
      <c r="C1679">
        <v>11</v>
      </c>
      <c r="D1679">
        <v>21</v>
      </c>
      <c r="E1679">
        <v>21.86</v>
      </c>
    </row>
    <row r="1680" spans="1:5" x14ac:dyDescent="0.35">
      <c r="A1680">
        <v>2021</v>
      </c>
      <c r="B1680">
        <v>3</v>
      </c>
      <c r="C1680">
        <v>11</v>
      </c>
      <c r="D1680">
        <v>22</v>
      </c>
      <c r="E1680">
        <v>21.73</v>
      </c>
    </row>
    <row r="1681" spans="1:5" x14ac:dyDescent="0.35">
      <c r="A1681">
        <v>2021</v>
      </c>
      <c r="B1681">
        <v>3</v>
      </c>
      <c r="C1681">
        <v>11</v>
      </c>
      <c r="D1681">
        <v>23</v>
      </c>
      <c r="E1681">
        <v>21.65</v>
      </c>
    </row>
    <row r="1682" spans="1:5" x14ac:dyDescent="0.35">
      <c r="A1682">
        <v>2021</v>
      </c>
      <c r="B1682">
        <v>3</v>
      </c>
      <c r="C1682">
        <v>12</v>
      </c>
      <c r="D1682">
        <v>0</v>
      </c>
      <c r="E1682">
        <v>21.53</v>
      </c>
    </row>
    <row r="1683" spans="1:5" x14ac:dyDescent="0.35">
      <c r="A1683">
        <v>2021</v>
      </c>
      <c r="B1683">
        <v>3</v>
      </c>
      <c r="C1683">
        <v>12</v>
      </c>
      <c r="D1683">
        <v>1</v>
      </c>
      <c r="E1683">
        <v>21.38</v>
      </c>
    </row>
    <row r="1684" spans="1:5" x14ac:dyDescent="0.35">
      <c r="A1684">
        <v>2021</v>
      </c>
      <c r="B1684">
        <v>3</v>
      </c>
      <c r="C1684">
        <v>12</v>
      </c>
      <c r="D1684">
        <v>2</v>
      </c>
      <c r="E1684">
        <v>21.26</v>
      </c>
    </row>
    <row r="1685" spans="1:5" x14ac:dyDescent="0.35">
      <c r="A1685">
        <v>2021</v>
      </c>
      <c r="B1685">
        <v>3</v>
      </c>
      <c r="C1685">
        <v>12</v>
      </c>
      <c r="D1685">
        <v>3</v>
      </c>
      <c r="E1685">
        <v>21.4</v>
      </c>
    </row>
    <row r="1686" spans="1:5" x14ac:dyDescent="0.35">
      <c r="A1686">
        <v>2021</v>
      </c>
      <c r="B1686">
        <v>3</v>
      </c>
      <c r="C1686">
        <v>12</v>
      </c>
      <c r="D1686">
        <v>4</v>
      </c>
      <c r="E1686">
        <v>22.43</v>
      </c>
    </row>
    <row r="1687" spans="1:5" x14ac:dyDescent="0.35">
      <c r="A1687">
        <v>2021</v>
      </c>
      <c r="B1687">
        <v>3</v>
      </c>
      <c r="C1687">
        <v>12</v>
      </c>
      <c r="D1687">
        <v>5</v>
      </c>
      <c r="E1687">
        <v>23.65</v>
      </c>
    </row>
    <row r="1688" spans="1:5" x14ac:dyDescent="0.35">
      <c r="A1688">
        <v>2021</v>
      </c>
      <c r="B1688">
        <v>3</v>
      </c>
      <c r="C1688">
        <v>12</v>
      </c>
      <c r="D1688">
        <v>6</v>
      </c>
      <c r="E1688">
        <v>24.94</v>
      </c>
    </row>
    <row r="1689" spans="1:5" x14ac:dyDescent="0.35">
      <c r="A1689">
        <v>2021</v>
      </c>
      <c r="B1689">
        <v>3</v>
      </c>
      <c r="C1689">
        <v>12</v>
      </c>
      <c r="D1689">
        <v>7</v>
      </c>
      <c r="E1689">
        <v>26.13</v>
      </c>
    </row>
    <row r="1690" spans="1:5" x14ac:dyDescent="0.35">
      <c r="A1690">
        <v>2021</v>
      </c>
      <c r="B1690">
        <v>3</v>
      </c>
      <c r="C1690">
        <v>12</v>
      </c>
      <c r="D1690">
        <v>8</v>
      </c>
      <c r="E1690">
        <v>26.95</v>
      </c>
    </row>
    <row r="1691" spans="1:5" x14ac:dyDescent="0.35">
      <c r="A1691">
        <v>2021</v>
      </c>
      <c r="B1691">
        <v>3</v>
      </c>
      <c r="C1691">
        <v>12</v>
      </c>
      <c r="D1691">
        <v>9</v>
      </c>
      <c r="E1691">
        <v>27.48</v>
      </c>
    </row>
    <row r="1692" spans="1:5" x14ac:dyDescent="0.35">
      <c r="A1692">
        <v>2021</v>
      </c>
      <c r="B1692">
        <v>3</v>
      </c>
      <c r="C1692">
        <v>12</v>
      </c>
      <c r="D1692">
        <v>10</v>
      </c>
      <c r="E1692">
        <v>27.75</v>
      </c>
    </row>
    <row r="1693" spans="1:5" x14ac:dyDescent="0.35">
      <c r="A1693">
        <v>2021</v>
      </c>
      <c r="B1693">
        <v>3</v>
      </c>
      <c r="C1693">
        <v>12</v>
      </c>
      <c r="D1693">
        <v>11</v>
      </c>
      <c r="E1693">
        <v>27.76</v>
      </c>
    </row>
    <row r="1694" spans="1:5" x14ac:dyDescent="0.35">
      <c r="A1694">
        <v>2021</v>
      </c>
      <c r="B1694">
        <v>3</v>
      </c>
      <c r="C1694">
        <v>12</v>
      </c>
      <c r="D1694">
        <v>12</v>
      </c>
      <c r="E1694">
        <v>27.33</v>
      </c>
    </row>
    <row r="1695" spans="1:5" x14ac:dyDescent="0.35">
      <c r="A1695">
        <v>2021</v>
      </c>
      <c r="B1695">
        <v>3</v>
      </c>
      <c r="C1695">
        <v>12</v>
      </c>
      <c r="D1695">
        <v>13</v>
      </c>
      <c r="E1695">
        <v>26.65</v>
      </c>
    </row>
    <row r="1696" spans="1:5" x14ac:dyDescent="0.35">
      <c r="A1696">
        <v>2021</v>
      </c>
      <c r="B1696">
        <v>3</v>
      </c>
      <c r="C1696">
        <v>12</v>
      </c>
      <c r="D1696">
        <v>14</v>
      </c>
      <c r="E1696">
        <v>25.76</v>
      </c>
    </row>
    <row r="1697" spans="1:5" x14ac:dyDescent="0.35">
      <c r="A1697">
        <v>2021</v>
      </c>
      <c r="B1697">
        <v>3</v>
      </c>
      <c r="C1697">
        <v>12</v>
      </c>
      <c r="D1697">
        <v>15</v>
      </c>
      <c r="E1697">
        <v>24.34</v>
      </c>
    </row>
    <row r="1698" spans="1:5" x14ac:dyDescent="0.35">
      <c r="A1698">
        <v>2021</v>
      </c>
      <c r="B1698">
        <v>3</v>
      </c>
      <c r="C1698">
        <v>12</v>
      </c>
      <c r="D1698">
        <v>16</v>
      </c>
      <c r="E1698">
        <v>23.69</v>
      </c>
    </row>
    <row r="1699" spans="1:5" x14ac:dyDescent="0.35">
      <c r="A1699">
        <v>2021</v>
      </c>
      <c r="B1699">
        <v>3</v>
      </c>
      <c r="C1699">
        <v>12</v>
      </c>
      <c r="D1699">
        <v>17</v>
      </c>
      <c r="E1699">
        <v>23.37</v>
      </c>
    </row>
    <row r="1700" spans="1:5" x14ac:dyDescent="0.35">
      <c r="A1700">
        <v>2021</v>
      </c>
      <c r="B1700">
        <v>3</v>
      </c>
      <c r="C1700">
        <v>12</v>
      </c>
      <c r="D1700">
        <v>18</v>
      </c>
      <c r="E1700">
        <v>23.05</v>
      </c>
    </row>
    <row r="1701" spans="1:5" x14ac:dyDescent="0.35">
      <c r="A1701">
        <v>2021</v>
      </c>
      <c r="B1701">
        <v>3</v>
      </c>
      <c r="C1701">
        <v>12</v>
      </c>
      <c r="D1701">
        <v>19</v>
      </c>
      <c r="E1701">
        <v>22.67</v>
      </c>
    </row>
    <row r="1702" spans="1:5" x14ac:dyDescent="0.35">
      <c r="A1702">
        <v>2021</v>
      </c>
      <c r="B1702">
        <v>3</v>
      </c>
      <c r="C1702">
        <v>12</v>
      </c>
      <c r="D1702">
        <v>20</v>
      </c>
      <c r="E1702">
        <v>22.35</v>
      </c>
    </row>
    <row r="1703" spans="1:5" x14ac:dyDescent="0.35">
      <c r="A1703">
        <v>2021</v>
      </c>
      <c r="B1703">
        <v>3</v>
      </c>
      <c r="C1703">
        <v>12</v>
      </c>
      <c r="D1703">
        <v>21</v>
      </c>
      <c r="E1703">
        <v>22.05</v>
      </c>
    </row>
    <row r="1704" spans="1:5" x14ac:dyDescent="0.35">
      <c r="A1704">
        <v>2021</v>
      </c>
      <c r="B1704">
        <v>3</v>
      </c>
      <c r="C1704">
        <v>12</v>
      </c>
      <c r="D1704">
        <v>22</v>
      </c>
      <c r="E1704">
        <v>21.77</v>
      </c>
    </row>
    <row r="1705" spans="1:5" x14ac:dyDescent="0.35">
      <c r="A1705">
        <v>2021</v>
      </c>
      <c r="B1705">
        <v>3</v>
      </c>
      <c r="C1705">
        <v>12</v>
      </c>
      <c r="D1705">
        <v>23</v>
      </c>
      <c r="E1705">
        <v>21.42</v>
      </c>
    </row>
    <row r="1706" spans="1:5" x14ac:dyDescent="0.35">
      <c r="A1706">
        <v>2021</v>
      </c>
      <c r="B1706">
        <v>3</v>
      </c>
      <c r="C1706">
        <v>13</v>
      </c>
      <c r="D1706">
        <v>0</v>
      </c>
      <c r="E1706">
        <v>21.35</v>
      </c>
    </row>
    <row r="1707" spans="1:5" x14ac:dyDescent="0.35">
      <c r="A1707">
        <v>2021</v>
      </c>
      <c r="B1707">
        <v>3</v>
      </c>
      <c r="C1707">
        <v>13</v>
      </c>
      <c r="D1707">
        <v>1</v>
      </c>
      <c r="E1707">
        <v>21.23</v>
      </c>
    </row>
    <row r="1708" spans="1:5" x14ac:dyDescent="0.35">
      <c r="A1708">
        <v>2021</v>
      </c>
      <c r="B1708">
        <v>3</v>
      </c>
      <c r="C1708">
        <v>13</v>
      </c>
      <c r="D1708">
        <v>2</v>
      </c>
      <c r="E1708">
        <v>21</v>
      </c>
    </row>
    <row r="1709" spans="1:5" x14ac:dyDescent="0.35">
      <c r="A1709">
        <v>2021</v>
      </c>
      <c r="B1709">
        <v>3</v>
      </c>
      <c r="C1709">
        <v>13</v>
      </c>
      <c r="D1709">
        <v>3</v>
      </c>
      <c r="E1709">
        <v>21.12</v>
      </c>
    </row>
    <row r="1710" spans="1:5" x14ac:dyDescent="0.35">
      <c r="A1710">
        <v>2021</v>
      </c>
      <c r="B1710">
        <v>3</v>
      </c>
      <c r="C1710">
        <v>13</v>
      </c>
      <c r="D1710">
        <v>4</v>
      </c>
      <c r="E1710">
        <v>22.37</v>
      </c>
    </row>
    <row r="1711" spans="1:5" x14ac:dyDescent="0.35">
      <c r="A1711">
        <v>2021</v>
      </c>
      <c r="B1711">
        <v>3</v>
      </c>
      <c r="C1711">
        <v>13</v>
      </c>
      <c r="D1711">
        <v>5</v>
      </c>
      <c r="E1711">
        <v>23.83</v>
      </c>
    </row>
    <row r="1712" spans="1:5" x14ac:dyDescent="0.35">
      <c r="A1712">
        <v>2021</v>
      </c>
      <c r="B1712">
        <v>3</v>
      </c>
      <c r="C1712">
        <v>13</v>
      </c>
      <c r="D1712">
        <v>6</v>
      </c>
      <c r="E1712">
        <v>25.1</v>
      </c>
    </row>
    <row r="1713" spans="1:5" x14ac:dyDescent="0.35">
      <c r="A1713">
        <v>2021</v>
      </c>
      <c r="B1713">
        <v>3</v>
      </c>
      <c r="C1713">
        <v>13</v>
      </c>
      <c r="D1713">
        <v>7</v>
      </c>
      <c r="E1713">
        <v>25.89</v>
      </c>
    </row>
    <row r="1714" spans="1:5" x14ac:dyDescent="0.35">
      <c r="A1714">
        <v>2021</v>
      </c>
      <c r="B1714">
        <v>3</v>
      </c>
      <c r="C1714">
        <v>13</v>
      </c>
      <c r="D1714">
        <v>8</v>
      </c>
      <c r="E1714">
        <v>26.37</v>
      </c>
    </row>
    <row r="1715" spans="1:5" x14ac:dyDescent="0.35">
      <c r="A1715">
        <v>2021</v>
      </c>
      <c r="B1715">
        <v>3</v>
      </c>
      <c r="C1715">
        <v>13</v>
      </c>
      <c r="D1715">
        <v>9</v>
      </c>
      <c r="E1715">
        <v>26.71</v>
      </c>
    </row>
    <row r="1716" spans="1:5" x14ac:dyDescent="0.35">
      <c r="A1716">
        <v>2021</v>
      </c>
      <c r="B1716">
        <v>3</v>
      </c>
      <c r="C1716">
        <v>13</v>
      </c>
      <c r="D1716">
        <v>10</v>
      </c>
      <c r="E1716">
        <v>26.87</v>
      </c>
    </row>
    <row r="1717" spans="1:5" x14ac:dyDescent="0.35">
      <c r="A1717">
        <v>2021</v>
      </c>
      <c r="B1717">
        <v>3</v>
      </c>
      <c r="C1717">
        <v>13</v>
      </c>
      <c r="D1717">
        <v>11</v>
      </c>
      <c r="E1717">
        <v>26.86</v>
      </c>
    </row>
    <row r="1718" spans="1:5" x14ac:dyDescent="0.35">
      <c r="A1718">
        <v>2021</v>
      </c>
      <c r="B1718">
        <v>3</v>
      </c>
      <c r="C1718">
        <v>13</v>
      </c>
      <c r="D1718">
        <v>12</v>
      </c>
      <c r="E1718">
        <v>26.65</v>
      </c>
    </row>
    <row r="1719" spans="1:5" x14ac:dyDescent="0.35">
      <c r="A1719">
        <v>2021</v>
      </c>
      <c r="B1719">
        <v>3</v>
      </c>
      <c r="C1719">
        <v>13</v>
      </c>
      <c r="D1719">
        <v>13</v>
      </c>
      <c r="E1719">
        <v>26.22</v>
      </c>
    </row>
    <row r="1720" spans="1:5" x14ac:dyDescent="0.35">
      <c r="A1720">
        <v>2021</v>
      </c>
      <c r="B1720">
        <v>3</v>
      </c>
      <c r="C1720">
        <v>13</v>
      </c>
      <c r="D1720">
        <v>14</v>
      </c>
      <c r="E1720">
        <v>25.54</v>
      </c>
    </row>
    <row r="1721" spans="1:5" x14ac:dyDescent="0.35">
      <c r="A1721">
        <v>2021</v>
      </c>
      <c r="B1721">
        <v>3</v>
      </c>
      <c r="C1721">
        <v>13</v>
      </c>
      <c r="D1721">
        <v>15</v>
      </c>
      <c r="E1721">
        <v>24.26</v>
      </c>
    </row>
    <row r="1722" spans="1:5" x14ac:dyDescent="0.35">
      <c r="A1722">
        <v>2021</v>
      </c>
      <c r="B1722">
        <v>3</v>
      </c>
      <c r="C1722">
        <v>13</v>
      </c>
      <c r="D1722">
        <v>16</v>
      </c>
      <c r="E1722">
        <v>23.6</v>
      </c>
    </row>
    <row r="1723" spans="1:5" x14ac:dyDescent="0.35">
      <c r="A1723">
        <v>2021</v>
      </c>
      <c r="B1723">
        <v>3</v>
      </c>
      <c r="C1723">
        <v>13</v>
      </c>
      <c r="D1723">
        <v>17</v>
      </c>
      <c r="E1723">
        <v>23.11</v>
      </c>
    </row>
    <row r="1724" spans="1:5" x14ac:dyDescent="0.35">
      <c r="A1724">
        <v>2021</v>
      </c>
      <c r="B1724">
        <v>3</v>
      </c>
      <c r="C1724">
        <v>13</v>
      </c>
      <c r="D1724">
        <v>18</v>
      </c>
      <c r="E1724">
        <v>22.64</v>
      </c>
    </row>
    <row r="1725" spans="1:5" x14ac:dyDescent="0.35">
      <c r="A1725">
        <v>2021</v>
      </c>
      <c r="B1725">
        <v>3</v>
      </c>
      <c r="C1725">
        <v>13</v>
      </c>
      <c r="D1725">
        <v>19</v>
      </c>
      <c r="E1725">
        <v>22.31</v>
      </c>
    </row>
    <row r="1726" spans="1:5" x14ac:dyDescent="0.35">
      <c r="A1726">
        <v>2021</v>
      </c>
      <c r="B1726">
        <v>3</v>
      </c>
      <c r="C1726">
        <v>13</v>
      </c>
      <c r="D1726">
        <v>20</v>
      </c>
      <c r="E1726">
        <v>21.98</v>
      </c>
    </row>
    <row r="1727" spans="1:5" x14ac:dyDescent="0.35">
      <c r="A1727">
        <v>2021</v>
      </c>
      <c r="B1727">
        <v>3</v>
      </c>
      <c r="C1727">
        <v>13</v>
      </c>
      <c r="D1727">
        <v>21</v>
      </c>
      <c r="E1727">
        <v>21.94</v>
      </c>
    </row>
    <row r="1728" spans="1:5" x14ac:dyDescent="0.35">
      <c r="A1728">
        <v>2021</v>
      </c>
      <c r="B1728">
        <v>3</v>
      </c>
      <c r="C1728">
        <v>13</v>
      </c>
      <c r="D1728">
        <v>22</v>
      </c>
      <c r="E1728">
        <v>22.1</v>
      </c>
    </row>
    <row r="1729" spans="1:5" x14ac:dyDescent="0.35">
      <c r="A1729">
        <v>2021</v>
      </c>
      <c r="B1729">
        <v>3</v>
      </c>
      <c r="C1729">
        <v>13</v>
      </c>
      <c r="D1729">
        <v>23</v>
      </c>
      <c r="E1729">
        <v>21.93</v>
      </c>
    </row>
    <row r="1730" spans="1:5" x14ac:dyDescent="0.35">
      <c r="A1730">
        <v>2021</v>
      </c>
      <c r="B1730">
        <v>3</v>
      </c>
      <c r="C1730">
        <v>14</v>
      </c>
      <c r="D1730">
        <v>0</v>
      </c>
      <c r="E1730">
        <v>21.65</v>
      </c>
    </row>
    <row r="1731" spans="1:5" x14ac:dyDescent="0.35">
      <c r="A1731">
        <v>2021</v>
      </c>
      <c r="B1731">
        <v>3</v>
      </c>
      <c r="C1731">
        <v>14</v>
      </c>
      <c r="D1731">
        <v>1</v>
      </c>
      <c r="E1731">
        <v>21.37</v>
      </c>
    </row>
    <row r="1732" spans="1:5" x14ac:dyDescent="0.35">
      <c r="A1732">
        <v>2021</v>
      </c>
      <c r="B1732">
        <v>3</v>
      </c>
      <c r="C1732">
        <v>14</v>
      </c>
      <c r="D1732">
        <v>2</v>
      </c>
      <c r="E1732">
        <v>21.21</v>
      </c>
    </row>
    <row r="1733" spans="1:5" x14ac:dyDescent="0.35">
      <c r="A1733">
        <v>2021</v>
      </c>
      <c r="B1733">
        <v>3</v>
      </c>
      <c r="C1733">
        <v>14</v>
      </c>
      <c r="D1733">
        <v>3</v>
      </c>
      <c r="E1733">
        <v>21.23</v>
      </c>
    </row>
    <row r="1734" spans="1:5" x14ac:dyDescent="0.35">
      <c r="A1734">
        <v>2021</v>
      </c>
      <c r="B1734">
        <v>3</v>
      </c>
      <c r="C1734">
        <v>14</v>
      </c>
      <c r="D1734">
        <v>4</v>
      </c>
      <c r="E1734">
        <v>22.31</v>
      </c>
    </row>
    <row r="1735" spans="1:5" x14ac:dyDescent="0.35">
      <c r="A1735">
        <v>2021</v>
      </c>
      <c r="B1735">
        <v>3</v>
      </c>
      <c r="C1735">
        <v>14</v>
      </c>
      <c r="D1735">
        <v>5</v>
      </c>
      <c r="E1735">
        <v>24.27</v>
      </c>
    </row>
    <row r="1736" spans="1:5" x14ac:dyDescent="0.35">
      <c r="A1736">
        <v>2021</v>
      </c>
      <c r="B1736">
        <v>3</v>
      </c>
      <c r="C1736">
        <v>14</v>
      </c>
      <c r="D1736">
        <v>6</v>
      </c>
      <c r="E1736">
        <v>26.44</v>
      </c>
    </row>
    <row r="1737" spans="1:5" x14ac:dyDescent="0.35">
      <c r="A1737">
        <v>2021</v>
      </c>
      <c r="B1737">
        <v>3</v>
      </c>
      <c r="C1737">
        <v>14</v>
      </c>
      <c r="D1737">
        <v>7</v>
      </c>
      <c r="E1737">
        <v>27.14</v>
      </c>
    </row>
    <row r="1738" spans="1:5" x14ac:dyDescent="0.35">
      <c r="A1738">
        <v>2021</v>
      </c>
      <c r="B1738">
        <v>3</v>
      </c>
      <c r="C1738">
        <v>14</v>
      </c>
      <c r="D1738">
        <v>8</v>
      </c>
      <c r="E1738">
        <v>28.01</v>
      </c>
    </row>
    <row r="1739" spans="1:5" x14ac:dyDescent="0.35">
      <c r="A1739">
        <v>2021</v>
      </c>
      <c r="B1739">
        <v>3</v>
      </c>
      <c r="C1739">
        <v>14</v>
      </c>
      <c r="D1739">
        <v>9</v>
      </c>
      <c r="E1739">
        <v>28.66</v>
      </c>
    </row>
    <row r="1740" spans="1:5" x14ac:dyDescent="0.35">
      <c r="A1740">
        <v>2021</v>
      </c>
      <c r="B1740">
        <v>3</v>
      </c>
      <c r="C1740">
        <v>14</v>
      </c>
      <c r="D1740">
        <v>10</v>
      </c>
      <c r="E1740">
        <v>28.97</v>
      </c>
    </row>
    <row r="1741" spans="1:5" x14ac:dyDescent="0.35">
      <c r="A1741">
        <v>2021</v>
      </c>
      <c r="B1741">
        <v>3</v>
      </c>
      <c r="C1741">
        <v>14</v>
      </c>
      <c r="D1741">
        <v>11</v>
      </c>
      <c r="E1741">
        <v>29.06</v>
      </c>
    </row>
    <row r="1742" spans="1:5" x14ac:dyDescent="0.35">
      <c r="A1742">
        <v>2021</v>
      </c>
      <c r="B1742">
        <v>3</v>
      </c>
      <c r="C1742">
        <v>14</v>
      </c>
      <c r="D1742">
        <v>12</v>
      </c>
      <c r="E1742">
        <v>28.89</v>
      </c>
    </row>
    <row r="1743" spans="1:5" x14ac:dyDescent="0.35">
      <c r="A1743">
        <v>2021</v>
      </c>
      <c r="B1743">
        <v>3</v>
      </c>
      <c r="C1743">
        <v>14</v>
      </c>
      <c r="D1743">
        <v>13</v>
      </c>
      <c r="E1743">
        <v>28.29</v>
      </c>
    </row>
    <row r="1744" spans="1:5" x14ac:dyDescent="0.35">
      <c r="A1744">
        <v>2021</v>
      </c>
      <c r="B1744">
        <v>3</v>
      </c>
      <c r="C1744">
        <v>14</v>
      </c>
      <c r="D1744">
        <v>14</v>
      </c>
      <c r="E1744">
        <v>27.41</v>
      </c>
    </row>
    <row r="1745" spans="1:5" x14ac:dyDescent="0.35">
      <c r="A1745">
        <v>2021</v>
      </c>
      <c r="B1745">
        <v>3</v>
      </c>
      <c r="C1745">
        <v>14</v>
      </c>
      <c r="D1745">
        <v>15</v>
      </c>
      <c r="E1745">
        <v>25.55</v>
      </c>
    </row>
    <row r="1746" spans="1:5" x14ac:dyDescent="0.35">
      <c r="A1746">
        <v>2021</v>
      </c>
      <c r="B1746">
        <v>3</v>
      </c>
      <c r="C1746">
        <v>14</v>
      </c>
      <c r="D1746">
        <v>16</v>
      </c>
      <c r="E1746">
        <v>24.51</v>
      </c>
    </row>
    <row r="1747" spans="1:5" x14ac:dyDescent="0.35">
      <c r="A1747">
        <v>2021</v>
      </c>
      <c r="B1747">
        <v>3</v>
      </c>
      <c r="C1747">
        <v>14</v>
      </c>
      <c r="D1747">
        <v>17</v>
      </c>
      <c r="E1747">
        <v>23.92</v>
      </c>
    </row>
    <row r="1748" spans="1:5" x14ac:dyDescent="0.35">
      <c r="A1748">
        <v>2021</v>
      </c>
      <c r="B1748">
        <v>3</v>
      </c>
      <c r="C1748">
        <v>14</v>
      </c>
      <c r="D1748">
        <v>18</v>
      </c>
      <c r="E1748">
        <v>23.45</v>
      </c>
    </row>
    <row r="1749" spans="1:5" x14ac:dyDescent="0.35">
      <c r="A1749">
        <v>2021</v>
      </c>
      <c r="B1749">
        <v>3</v>
      </c>
      <c r="C1749">
        <v>14</v>
      </c>
      <c r="D1749">
        <v>19</v>
      </c>
      <c r="E1749">
        <v>23.07</v>
      </c>
    </row>
    <row r="1750" spans="1:5" x14ac:dyDescent="0.35">
      <c r="A1750">
        <v>2021</v>
      </c>
      <c r="B1750">
        <v>3</v>
      </c>
      <c r="C1750">
        <v>14</v>
      </c>
      <c r="D1750">
        <v>20</v>
      </c>
      <c r="E1750">
        <v>22.76</v>
      </c>
    </row>
    <row r="1751" spans="1:5" x14ac:dyDescent="0.35">
      <c r="A1751">
        <v>2021</v>
      </c>
      <c r="B1751">
        <v>3</v>
      </c>
      <c r="C1751">
        <v>14</v>
      </c>
      <c r="D1751">
        <v>21</v>
      </c>
      <c r="E1751">
        <v>22.49</v>
      </c>
    </row>
    <row r="1752" spans="1:5" x14ac:dyDescent="0.35">
      <c r="A1752">
        <v>2021</v>
      </c>
      <c r="B1752">
        <v>3</v>
      </c>
      <c r="C1752">
        <v>14</v>
      </c>
      <c r="D1752">
        <v>22</v>
      </c>
      <c r="E1752">
        <v>22.28</v>
      </c>
    </row>
    <row r="1753" spans="1:5" x14ac:dyDescent="0.35">
      <c r="A1753">
        <v>2021</v>
      </c>
      <c r="B1753">
        <v>3</v>
      </c>
      <c r="C1753">
        <v>14</v>
      </c>
      <c r="D1753">
        <v>23</v>
      </c>
      <c r="E1753">
        <v>22.06</v>
      </c>
    </row>
    <row r="1754" spans="1:5" x14ac:dyDescent="0.35">
      <c r="A1754">
        <v>2021</v>
      </c>
      <c r="B1754">
        <v>3</v>
      </c>
      <c r="C1754">
        <v>15</v>
      </c>
      <c r="D1754">
        <v>0</v>
      </c>
      <c r="E1754">
        <v>21.8</v>
      </c>
    </row>
    <row r="1755" spans="1:5" x14ac:dyDescent="0.35">
      <c r="A1755">
        <v>2021</v>
      </c>
      <c r="B1755">
        <v>3</v>
      </c>
      <c r="C1755">
        <v>15</v>
      </c>
      <c r="D1755">
        <v>1</v>
      </c>
      <c r="E1755">
        <v>21.65</v>
      </c>
    </row>
    <row r="1756" spans="1:5" x14ac:dyDescent="0.35">
      <c r="A1756">
        <v>2021</v>
      </c>
      <c r="B1756">
        <v>3</v>
      </c>
      <c r="C1756">
        <v>15</v>
      </c>
      <c r="D1756">
        <v>2</v>
      </c>
      <c r="E1756">
        <v>21.46</v>
      </c>
    </row>
    <row r="1757" spans="1:5" x14ac:dyDescent="0.35">
      <c r="A1757">
        <v>2021</v>
      </c>
      <c r="B1757">
        <v>3</v>
      </c>
      <c r="C1757">
        <v>15</v>
      </c>
      <c r="D1757">
        <v>3</v>
      </c>
      <c r="E1757">
        <v>21.51</v>
      </c>
    </row>
    <row r="1758" spans="1:5" x14ac:dyDescent="0.35">
      <c r="A1758">
        <v>2021</v>
      </c>
      <c r="B1758">
        <v>3</v>
      </c>
      <c r="C1758">
        <v>15</v>
      </c>
      <c r="D1758">
        <v>4</v>
      </c>
      <c r="E1758">
        <v>22.63</v>
      </c>
    </row>
    <row r="1759" spans="1:5" x14ac:dyDescent="0.35">
      <c r="A1759">
        <v>2021</v>
      </c>
      <c r="B1759">
        <v>3</v>
      </c>
      <c r="C1759">
        <v>15</v>
      </c>
      <c r="D1759">
        <v>5</v>
      </c>
      <c r="E1759">
        <v>23.85</v>
      </c>
    </row>
    <row r="1760" spans="1:5" x14ac:dyDescent="0.35">
      <c r="A1760">
        <v>2021</v>
      </c>
      <c r="B1760">
        <v>3</v>
      </c>
      <c r="C1760">
        <v>15</v>
      </c>
      <c r="D1760">
        <v>6</v>
      </c>
      <c r="E1760">
        <v>25.12</v>
      </c>
    </row>
    <row r="1761" spans="1:5" x14ac:dyDescent="0.35">
      <c r="A1761">
        <v>2021</v>
      </c>
      <c r="B1761">
        <v>3</v>
      </c>
      <c r="C1761">
        <v>15</v>
      </c>
      <c r="D1761">
        <v>7</v>
      </c>
      <c r="E1761">
        <v>26.28</v>
      </c>
    </row>
    <row r="1762" spans="1:5" x14ac:dyDescent="0.35">
      <c r="A1762">
        <v>2021</v>
      </c>
      <c r="B1762">
        <v>3</v>
      </c>
      <c r="C1762">
        <v>15</v>
      </c>
      <c r="D1762">
        <v>8</v>
      </c>
      <c r="E1762">
        <v>27.09</v>
      </c>
    </row>
    <row r="1763" spans="1:5" x14ac:dyDescent="0.35">
      <c r="A1763">
        <v>2021</v>
      </c>
      <c r="B1763">
        <v>3</v>
      </c>
      <c r="C1763">
        <v>15</v>
      </c>
      <c r="D1763">
        <v>9</v>
      </c>
      <c r="E1763">
        <v>27.62</v>
      </c>
    </row>
    <row r="1764" spans="1:5" x14ac:dyDescent="0.35">
      <c r="A1764">
        <v>2021</v>
      </c>
      <c r="B1764">
        <v>3</v>
      </c>
      <c r="C1764">
        <v>15</v>
      </c>
      <c r="D1764">
        <v>10</v>
      </c>
      <c r="E1764">
        <v>27.96</v>
      </c>
    </row>
    <row r="1765" spans="1:5" x14ac:dyDescent="0.35">
      <c r="A1765">
        <v>2021</v>
      </c>
      <c r="B1765">
        <v>3</v>
      </c>
      <c r="C1765">
        <v>15</v>
      </c>
      <c r="D1765">
        <v>11</v>
      </c>
      <c r="E1765">
        <v>27.96</v>
      </c>
    </row>
    <row r="1766" spans="1:5" x14ac:dyDescent="0.35">
      <c r="A1766">
        <v>2021</v>
      </c>
      <c r="B1766">
        <v>3</v>
      </c>
      <c r="C1766">
        <v>15</v>
      </c>
      <c r="D1766">
        <v>12</v>
      </c>
      <c r="E1766">
        <v>27.67</v>
      </c>
    </row>
    <row r="1767" spans="1:5" x14ac:dyDescent="0.35">
      <c r="A1767">
        <v>2021</v>
      </c>
      <c r="B1767">
        <v>3</v>
      </c>
      <c r="C1767">
        <v>15</v>
      </c>
      <c r="D1767">
        <v>13</v>
      </c>
      <c r="E1767">
        <v>27.07</v>
      </c>
    </row>
    <row r="1768" spans="1:5" x14ac:dyDescent="0.35">
      <c r="A1768">
        <v>2021</v>
      </c>
      <c r="B1768">
        <v>3</v>
      </c>
      <c r="C1768">
        <v>15</v>
      </c>
      <c r="D1768">
        <v>14</v>
      </c>
      <c r="E1768">
        <v>26.16</v>
      </c>
    </row>
    <row r="1769" spans="1:5" x14ac:dyDescent="0.35">
      <c r="A1769">
        <v>2021</v>
      </c>
      <c r="B1769">
        <v>3</v>
      </c>
      <c r="C1769">
        <v>15</v>
      </c>
      <c r="D1769">
        <v>15</v>
      </c>
      <c r="E1769">
        <v>24.43</v>
      </c>
    </row>
    <row r="1770" spans="1:5" x14ac:dyDescent="0.35">
      <c r="A1770">
        <v>2021</v>
      </c>
      <c r="B1770">
        <v>3</v>
      </c>
      <c r="C1770">
        <v>15</v>
      </c>
      <c r="D1770">
        <v>16</v>
      </c>
      <c r="E1770">
        <v>23.55</v>
      </c>
    </row>
    <row r="1771" spans="1:5" x14ac:dyDescent="0.35">
      <c r="A1771">
        <v>2021</v>
      </c>
      <c r="B1771">
        <v>3</v>
      </c>
      <c r="C1771">
        <v>15</v>
      </c>
      <c r="D1771">
        <v>17</v>
      </c>
      <c r="E1771">
        <v>23.1</v>
      </c>
    </row>
    <row r="1772" spans="1:5" x14ac:dyDescent="0.35">
      <c r="A1772">
        <v>2021</v>
      </c>
      <c r="B1772">
        <v>3</v>
      </c>
      <c r="C1772">
        <v>15</v>
      </c>
      <c r="D1772">
        <v>18</v>
      </c>
      <c r="E1772">
        <v>22.71</v>
      </c>
    </row>
    <row r="1773" spans="1:5" x14ac:dyDescent="0.35">
      <c r="A1773">
        <v>2021</v>
      </c>
      <c r="B1773">
        <v>3</v>
      </c>
      <c r="C1773">
        <v>15</v>
      </c>
      <c r="D1773">
        <v>19</v>
      </c>
      <c r="E1773">
        <v>22.31</v>
      </c>
    </row>
    <row r="1774" spans="1:5" x14ac:dyDescent="0.35">
      <c r="A1774">
        <v>2021</v>
      </c>
      <c r="B1774">
        <v>3</v>
      </c>
      <c r="C1774">
        <v>15</v>
      </c>
      <c r="D1774">
        <v>20</v>
      </c>
      <c r="E1774">
        <v>21.94</v>
      </c>
    </row>
    <row r="1775" spans="1:5" x14ac:dyDescent="0.35">
      <c r="A1775">
        <v>2021</v>
      </c>
      <c r="B1775">
        <v>3</v>
      </c>
      <c r="C1775">
        <v>15</v>
      </c>
      <c r="D1775">
        <v>21</v>
      </c>
      <c r="E1775">
        <v>21.73</v>
      </c>
    </row>
    <row r="1776" spans="1:5" x14ac:dyDescent="0.35">
      <c r="A1776">
        <v>2021</v>
      </c>
      <c r="B1776">
        <v>3</v>
      </c>
      <c r="C1776">
        <v>15</v>
      </c>
      <c r="D1776">
        <v>22</v>
      </c>
      <c r="E1776">
        <v>21.58</v>
      </c>
    </row>
    <row r="1777" spans="1:5" x14ac:dyDescent="0.35">
      <c r="A1777">
        <v>2021</v>
      </c>
      <c r="B1777">
        <v>3</v>
      </c>
      <c r="C1777">
        <v>15</v>
      </c>
      <c r="D1777">
        <v>23</v>
      </c>
      <c r="E1777">
        <v>21.43</v>
      </c>
    </row>
    <row r="1778" spans="1:5" x14ac:dyDescent="0.35">
      <c r="A1778">
        <v>2021</v>
      </c>
      <c r="B1778">
        <v>3</v>
      </c>
      <c r="C1778">
        <v>16</v>
      </c>
      <c r="D1778">
        <v>0</v>
      </c>
      <c r="E1778">
        <v>21.26</v>
      </c>
    </row>
    <row r="1779" spans="1:5" x14ac:dyDescent="0.35">
      <c r="A1779">
        <v>2021</v>
      </c>
      <c r="B1779">
        <v>3</v>
      </c>
      <c r="C1779">
        <v>16</v>
      </c>
      <c r="D1779">
        <v>1</v>
      </c>
      <c r="E1779">
        <v>21.14</v>
      </c>
    </row>
    <row r="1780" spans="1:5" x14ac:dyDescent="0.35">
      <c r="A1780">
        <v>2021</v>
      </c>
      <c r="B1780">
        <v>3</v>
      </c>
      <c r="C1780">
        <v>16</v>
      </c>
      <c r="D1780">
        <v>2</v>
      </c>
      <c r="E1780">
        <v>20.99</v>
      </c>
    </row>
    <row r="1781" spans="1:5" x14ac:dyDescent="0.35">
      <c r="A1781">
        <v>2021</v>
      </c>
      <c r="B1781">
        <v>3</v>
      </c>
      <c r="C1781">
        <v>16</v>
      </c>
      <c r="D1781">
        <v>3</v>
      </c>
      <c r="E1781">
        <v>21.15</v>
      </c>
    </row>
    <row r="1782" spans="1:5" x14ac:dyDescent="0.35">
      <c r="A1782">
        <v>2021</v>
      </c>
      <c r="B1782">
        <v>3</v>
      </c>
      <c r="C1782">
        <v>16</v>
      </c>
      <c r="D1782">
        <v>4</v>
      </c>
      <c r="E1782">
        <v>22.43</v>
      </c>
    </row>
    <row r="1783" spans="1:5" x14ac:dyDescent="0.35">
      <c r="A1783">
        <v>2021</v>
      </c>
      <c r="B1783">
        <v>3</v>
      </c>
      <c r="C1783">
        <v>16</v>
      </c>
      <c r="D1783">
        <v>5</v>
      </c>
      <c r="E1783">
        <v>23.74</v>
      </c>
    </row>
    <row r="1784" spans="1:5" x14ac:dyDescent="0.35">
      <c r="A1784">
        <v>2021</v>
      </c>
      <c r="B1784">
        <v>3</v>
      </c>
      <c r="C1784">
        <v>16</v>
      </c>
      <c r="D1784">
        <v>6</v>
      </c>
      <c r="E1784">
        <v>25.1</v>
      </c>
    </row>
    <row r="1785" spans="1:5" x14ac:dyDescent="0.35">
      <c r="A1785">
        <v>2021</v>
      </c>
      <c r="B1785">
        <v>3</v>
      </c>
      <c r="C1785">
        <v>16</v>
      </c>
      <c r="D1785">
        <v>7</v>
      </c>
      <c r="E1785">
        <v>26.27</v>
      </c>
    </row>
    <row r="1786" spans="1:5" x14ac:dyDescent="0.35">
      <c r="A1786">
        <v>2021</v>
      </c>
      <c r="B1786">
        <v>3</v>
      </c>
      <c r="C1786">
        <v>16</v>
      </c>
      <c r="D1786">
        <v>8</v>
      </c>
      <c r="E1786">
        <v>27.08</v>
      </c>
    </row>
    <row r="1787" spans="1:5" x14ac:dyDescent="0.35">
      <c r="A1787">
        <v>2021</v>
      </c>
      <c r="B1787">
        <v>3</v>
      </c>
      <c r="C1787">
        <v>16</v>
      </c>
      <c r="D1787">
        <v>9</v>
      </c>
      <c r="E1787">
        <v>27.61</v>
      </c>
    </row>
    <row r="1788" spans="1:5" x14ac:dyDescent="0.35">
      <c r="A1788">
        <v>2021</v>
      </c>
      <c r="B1788">
        <v>3</v>
      </c>
      <c r="C1788">
        <v>16</v>
      </c>
      <c r="D1788">
        <v>10</v>
      </c>
      <c r="E1788">
        <v>27.84</v>
      </c>
    </row>
    <row r="1789" spans="1:5" x14ac:dyDescent="0.35">
      <c r="A1789">
        <v>2021</v>
      </c>
      <c r="B1789">
        <v>3</v>
      </c>
      <c r="C1789">
        <v>16</v>
      </c>
      <c r="D1789">
        <v>11</v>
      </c>
      <c r="E1789">
        <v>27.9</v>
      </c>
    </row>
    <row r="1790" spans="1:5" x14ac:dyDescent="0.35">
      <c r="A1790">
        <v>2021</v>
      </c>
      <c r="B1790">
        <v>3</v>
      </c>
      <c r="C1790">
        <v>16</v>
      </c>
      <c r="D1790">
        <v>12</v>
      </c>
      <c r="E1790">
        <v>27.79</v>
      </c>
    </row>
    <row r="1791" spans="1:5" x14ac:dyDescent="0.35">
      <c r="A1791">
        <v>2021</v>
      </c>
      <c r="B1791">
        <v>3</v>
      </c>
      <c r="C1791">
        <v>16</v>
      </c>
      <c r="D1791">
        <v>13</v>
      </c>
      <c r="E1791">
        <v>27.37</v>
      </c>
    </row>
    <row r="1792" spans="1:5" x14ac:dyDescent="0.35">
      <c r="A1792">
        <v>2021</v>
      </c>
      <c r="B1792">
        <v>3</v>
      </c>
      <c r="C1792">
        <v>16</v>
      </c>
      <c r="D1792">
        <v>14</v>
      </c>
      <c r="E1792">
        <v>26.43</v>
      </c>
    </row>
    <row r="1793" spans="1:5" x14ac:dyDescent="0.35">
      <c r="A1793">
        <v>2021</v>
      </c>
      <c r="B1793">
        <v>3</v>
      </c>
      <c r="C1793">
        <v>16</v>
      </c>
      <c r="D1793">
        <v>15</v>
      </c>
      <c r="E1793">
        <v>24.51</v>
      </c>
    </row>
    <row r="1794" spans="1:5" x14ac:dyDescent="0.35">
      <c r="A1794">
        <v>2021</v>
      </c>
      <c r="B1794">
        <v>3</v>
      </c>
      <c r="C1794">
        <v>16</v>
      </c>
      <c r="D1794">
        <v>16</v>
      </c>
      <c r="E1794">
        <v>23.39</v>
      </c>
    </row>
    <row r="1795" spans="1:5" x14ac:dyDescent="0.35">
      <c r="A1795">
        <v>2021</v>
      </c>
      <c r="B1795">
        <v>3</v>
      </c>
      <c r="C1795">
        <v>16</v>
      </c>
      <c r="D1795">
        <v>17</v>
      </c>
      <c r="E1795">
        <v>22.71</v>
      </c>
    </row>
    <row r="1796" spans="1:5" x14ac:dyDescent="0.35">
      <c r="A1796">
        <v>2021</v>
      </c>
      <c r="B1796">
        <v>3</v>
      </c>
      <c r="C1796">
        <v>16</v>
      </c>
      <c r="D1796">
        <v>18</v>
      </c>
      <c r="E1796">
        <v>22.06</v>
      </c>
    </row>
    <row r="1797" spans="1:5" x14ac:dyDescent="0.35">
      <c r="A1797">
        <v>2021</v>
      </c>
      <c r="B1797">
        <v>3</v>
      </c>
      <c r="C1797">
        <v>16</v>
      </c>
      <c r="D1797">
        <v>19</v>
      </c>
      <c r="E1797">
        <v>21.46</v>
      </c>
    </row>
    <row r="1798" spans="1:5" x14ac:dyDescent="0.35">
      <c r="A1798">
        <v>2021</v>
      </c>
      <c r="B1798">
        <v>3</v>
      </c>
      <c r="C1798">
        <v>16</v>
      </c>
      <c r="D1798">
        <v>20</v>
      </c>
      <c r="E1798">
        <v>20.97</v>
      </c>
    </row>
    <row r="1799" spans="1:5" x14ac:dyDescent="0.35">
      <c r="A1799">
        <v>2021</v>
      </c>
      <c r="B1799">
        <v>3</v>
      </c>
      <c r="C1799">
        <v>16</v>
      </c>
      <c r="D1799">
        <v>21</v>
      </c>
      <c r="E1799">
        <v>20.73</v>
      </c>
    </row>
    <row r="1800" spans="1:5" x14ac:dyDescent="0.35">
      <c r="A1800">
        <v>2021</v>
      </c>
      <c r="B1800">
        <v>3</v>
      </c>
      <c r="C1800">
        <v>16</v>
      </c>
      <c r="D1800">
        <v>22</v>
      </c>
      <c r="E1800">
        <v>20.56</v>
      </c>
    </row>
    <row r="1801" spans="1:5" x14ac:dyDescent="0.35">
      <c r="A1801">
        <v>2021</v>
      </c>
      <c r="B1801">
        <v>3</v>
      </c>
      <c r="C1801">
        <v>16</v>
      </c>
      <c r="D1801">
        <v>23</v>
      </c>
      <c r="E1801">
        <v>20.38</v>
      </c>
    </row>
    <row r="1802" spans="1:5" x14ac:dyDescent="0.35">
      <c r="A1802">
        <v>2021</v>
      </c>
      <c r="B1802">
        <v>3</v>
      </c>
      <c r="C1802">
        <v>17</v>
      </c>
      <c r="D1802">
        <v>0</v>
      </c>
      <c r="E1802">
        <v>20.190000000000001</v>
      </c>
    </row>
    <row r="1803" spans="1:5" x14ac:dyDescent="0.35">
      <c r="A1803">
        <v>2021</v>
      </c>
      <c r="B1803">
        <v>3</v>
      </c>
      <c r="C1803">
        <v>17</v>
      </c>
      <c r="D1803">
        <v>1</v>
      </c>
      <c r="E1803">
        <v>20.05</v>
      </c>
    </row>
    <row r="1804" spans="1:5" x14ac:dyDescent="0.35">
      <c r="A1804">
        <v>2021</v>
      </c>
      <c r="B1804">
        <v>3</v>
      </c>
      <c r="C1804">
        <v>17</v>
      </c>
      <c r="D1804">
        <v>2</v>
      </c>
      <c r="E1804">
        <v>19.98</v>
      </c>
    </row>
    <row r="1805" spans="1:5" x14ac:dyDescent="0.35">
      <c r="A1805">
        <v>2021</v>
      </c>
      <c r="B1805">
        <v>3</v>
      </c>
      <c r="C1805">
        <v>17</v>
      </c>
      <c r="D1805">
        <v>3</v>
      </c>
      <c r="E1805">
        <v>20.23</v>
      </c>
    </row>
    <row r="1806" spans="1:5" x14ac:dyDescent="0.35">
      <c r="A1806">
        <v>2021</v>
      </c>
      <c r="B1806">
        <v>3</v>
      </c>
      <c r="C1806">
        <v>17</v>
      </c>
      <c r="D1806">
        <v>4</v>
      </c>
      <c r="E1806">
        <v>21.93</v>
      </c>
    </row>
    <row r="1807" spans="1:5" x14ac:dyDescent="0.35">
      <c r="A1807">
        <v>2021</v>
      </c>
      <c r="B1807">
        <v>3</v>
      </c>
      <c r="C1807">
        <v>17</v>
      </c>
      <c r="D1807">
        <v>5</v>
      </c>
      <c r="E1807">
        <v>23.65</v>
      </c>
    </row>
    <row r="1808" spans="1:5" x14ac:dyDescent="0.35">
      <c r="A1808">
        <v>2021</v>
      </c>
      <c r="B1808">
        <v>3</v>
      </c>
      <c r="C1808">
        <v>17</v>
      </c>
      <c r="D1808">
        <v>6</v>
      </c>
      <c r="E1808">
        <v>25.49</v>
      </c>
    </row>
    <row r="1809" spans="1:5" x14ac:dyDescent="0.35">
      <c r="A1809">
        <v>2021</v>
      </c>
      <c r="B1809">
        <v>3</v>
      </c>
      <c r="C1809">
        <v>17</v>
      </c>
      <c r="D1809">
        <v>7</v>
      </c>
      <c r="E1809">
        <v>27.02</v>
      </c>
    </row>
    <row r="1810" spans="1:5" x14ac:dyDescent="0.35">
      <c r="A1810">
        <v>2021</v>
      </c>
      <c r="B1810">
        <v>3</v>
      </c>
      <c r="C1810">
        <v>17</v>
      </c>
      <c r="D1810">
        <v>8</v>
      </c>
      <c r="E1810">
        <v>28</v>
      </c>
    </row>
    <row r="1811" spans="1:5" x14ac:dyDescent="0.35">
      <c r="A1811">
        <v>2021</v>
      </c>
      <c r="B1811">
        <v>3</v>
      </c>
      <c r="C1811">
        <v>17</v>
      </c>
      <c r="D1811">
        <v>9</v>
      </c>
      <c r="E1811">
        <v>28.57</v>
      </c>
    </row>
    <row r="1812" spans="1:5" x14ac:dyDescent="0.35">
      <c r="A1812">
        <v>2021</v>
      </c>
      <c r="B1812">
        <v>3</v>
      </c>
      <c r="C1812">
        <v>17</v>
      </c>
      <c r="D1812">
        <v>10</v>
      </c>
      <c r="E1812">
        <v>28.82</v>
      </c>
    </row>
    <row r="1813" spans="1:5" x14ac:dyDescent="0.35">
      <c r="A1813">
        <v>2021</v>
      </c>
      <c r="B1813">
        <v>3</v>
      </c>
      <c r="C1813">
        <v>17</v>
      </c>
      <c r="D1813">
        <v>11</v>
      </c>
      <c r="E1813">
        <v>28.83</v>
      </c>
    </row>
    <row r="1814" spans="1:5" x14ac:dyDescent="0.35">
      <c r="A1814">
        <v>2021</v>
      </c>
      <c r="B1814">
        <v>3</v>
      </c>
      <c r="C1814">
        <v>17</v>
      </c>
      <c r="D1814">
        <v>12</v>
      </c>
      <c r="E1814">
        <v>28.58</v>
      </c>
    </row>
    <row r="1815" spans="1:5" x14ac:dyDescent="0.35">
      <c r="A1815">
        <v>2021</v>
      </c>
      <c r="B1815">
        <v>3</v>
      </c>
      <c r="C1815">
        <v>17</v>
      </c>
      <c r="D1815">
        <v>13</v>
      </c>
      <c r="E1815">
        <v>28.06</v>
      </c>
    </row>
    <row r="1816" spans="1:5" x14ac:dyDescent="0.35">
      <c r="A1816">
        <v>2021</v>
      </c>
      <c r="B1816">
        <v>3</v>
      </c>
      <c r="C1816">
        <v>17</v>
      </c>
      <c r="D1816">
        <v>14</v>
      </c>
      <c r="E1816">
        <v>27.12</v>
      </c>
    </row>
    <row r="1817" spans="1:5" x14ac:dyDescent="0.35">
      <c r="A1817">
        <v>2021</v>
      </c>
      <c r="B1817">
        <v>3</v>
      </c>
      <c r="C1817">
        <v>17</v>
      </c>
      <c r="D1817">
        <v>15</v>
      </c>
      <c r="E1817">
        <v>25.15</v>
      </c>
    </row>
    <row r="1818" spans="1:5" x14ac:dyDescent="0.35">
      <c r="A1818">
        <v>2021</v>
      </c>
      <c r="B1818">
        <v>3</v>
      </c>
      <c r="C1818">
        <v>17</v>
      </c>
      <c r="D1818">
        <v>16</v>
      </c>
      <c r="E1818">
        <v>24.08</v>
      </c>
    </row>
    <row r="1819" spans="1:5" x14ac:dyDescent="0.35">
      <c r="A1819">
        <v>2021</v>
      </c>
      <c r="B1819">
        <v>3</v>
      </c>
      <c r="C1819">
        <v>17</v>
      </c>
      <c r="D1819">
        <v>17</v>
      </c>
      <c r="E1819">
        <v>23.49</v>
      </c>
    </row>
    <row r="1820" spans="1:5" x14ac:dyDescent="0.35">
      <c r="A1820">
        <v>2021</v>
      </c>
      <c r="B1820">
        <v>3</v>
      </c>
      <c r="C1820">
        <v>17</v>
      </c>
      <c r="D1820">
        <v>18</v>
      </c>
      <c r="E1820">
        <v>22.97</v>
      </c>
    </row>
    <row r="1821" spans="1:5" x14ac:dyDescent="0.35">
      <c r="A1821">
        <v>2021</v>
      </c>
      <c r="B1821">
        <v>3</v>
      </c>
      <c r="C1821">
        <v>17</v>
      </c>
      <c r="D1821">
        <v>19</v>
      </c>
      <c r="E1821">
        <v>22.51</v>
      </c>
    </row>
    <row r="1822" spans="1:5" x14ac:dyDescent="0.35">
      <c r="A1822">
        <v>2021</v>
      </c>
      <c r="B1822">
        <v>3</v>
      </c>
      <c r="C1822">
        <v>17</v>
      </c>
      <c r="D1822">
        <v>20</v>
      </c>
      <c r="E1822">
        <v>22.2</v>
      </c>
    </row>
    <row r="1823" spans="1:5" x14ac:dyDescent="0.35">
      <c r="A1823">
        <v>2021</v>
      </c>
      <c r="B1823">
        <v>3</v>
      </c>
      <c r="C1823">
        <v>17</v>
      </c>
      <c r="D1823">
        <v>21</v>
      </c>
      <c r="E1823">
        <v>22.05</v>
      </c>
    </row>
    <row r="1824" spans="1:5" x14ac:dyDescent="0.35">
      <c r="A1824">
        <v>2021</v>
      </c>
      <c r="B1824">
        <v>3</v>
      </c>
      <c r="C1824">
        <v>17</v>
      </c>
      <c r="D1824">
        <v>22</v>
      </c>
      <c r="E1824">
        <v>21.82</v>
      </c>
    </row>
    <row r="1825" spans="1:5" x14ac:dyDescent="0.35">
      <c r="A1825">
        <v>2021</v>
      </c>
      <c r="B1825">
        <v>3</v>
      </c>
      <c r="C1825">
        <v>17</v>
      </c>
      <c r="D1825">
        <v>23</v>
      </c>
      <c r="E1825">
        <v>21.56</v>
      </c>
    </row>
    <row r="1826" spans="1:5" x14ac:dyDescent="0.35">
      <c r="A1826">
        <v>2021</v>
      </c>
      <c r="B1826">
        <v>3</v>
      </c>
      <c r="C1826">
        <v>18</v>
      </c>
      <c r="D1826">
        <v>0</v>
      </c>
      <c r="E1826">
        <v>21.41</v>
      </c>
    </row>
    <row r="1827" spans="1:5" x14ac:dyDescent="0.35">
      <c r="A1827">
        <v>2021</v>
      </c>
      <c r="B1827">
        <v>3</v>
      </c>
      <c r="C1827">
        <v>18</v>
      </c>
      <c r="D1827">
        <v>1</v>
      </c>
      <c r="E1827">
        <v>21.26</v>
      </c>
    </row>
    <row r="1828" spans="1:5" x14ac:dyDescent="0.35">
      <c r="A1828">
        <v>2021</v>
      </c>
      <c r="B1828">
        <v>3</v>
      </c>
      <c r="C1828">
        <v>18</v>
      </c>
      <c r="D1828">
        <v>2</v>
      </c>
      <c r="E1828">
        <v>21.12</v>
      </c>
    </row>
    <row r="1829" spans="1:5" x14ac:dyDescent="0.35">
      <c r="A1829">
        <v>2021</v>
      </c>
      <c r="B1829">
        <v>3</v>
      </c>
      <c r="C1829">
        <v>18</v>
      </c>
      <c r="D1829">
        <v>3</v>
      </c>
      <c r="E1829">
        <v>21.23</v>
      </c>
    </row>
    <row r="1830" spans="1:5" x14ac:dyDescent="0.35">
      <c r="A1830">
        <v>2021</v>
      </c>
      <c r="B1830">
        <v>3</v>
      </c>
      <c r="C1830">
        <v>18</v>
      </c>
      <c r="D1830">
        <v>4</v>
      </c>
      <c r="E1830">
        <v>22.48</v>
      </c>
    </row>
    <row r="1831" spans="1:5" x14ac:dyDescent="0.35">
      <c r="A1831">
        <v>2021</v>
      </c>
      <c r="B1831">
        <v>3</v>
      </c>
      <c r="C1831">
        <v>18</v>
      </c>
      <c r="D1831">
        <v>5</v>
      </c>
      <c r="E1831">
        <v>23.83</v>
      </c>
    </row>
    <row r="1832" spans="1:5" x14ac:dyDescent="0.35">
      <c r="A1832">
        <v>2021</v>
      </c>
      <c r="B1832">
        <v>3</v>
      </c>
      <c r="C1832">
        <v>18</v>
      </c>
      <c r="D1832">
        <v>6</v>
      </c>
      <c r="E1832">
        <v>25.25</v>
      </c>
    </row>
    <row r="1833" spans="1:5" x14ac:dyDescent="0.35">
      <c r="A1833">
        <v>2021</v>
      </c>
      <c r="B1833">
        <v>3</v>
      </c>
      <c r="C1833">
        <v>18</v>
      </c>
      <c r="D1833">
        <v>7</v>
      </c>
      <c r="E1833">
        <v>26.47</v>
      </c>
    </row>
    <row r="1834" spans="1:5" x14ac:dyDescent="0.35">
      <c r="A1834">
        <v>2021</v>
      </c>
      <c r="B1834">
        <v>3</v>
      </c>
      <c r="C1834">
        <v>18</v>
      </c>
      <c r="D1834">
        <v>8</v>
      </c>
      <c r="E1834">
        <v>27.33</v>
      </c>
    </row>
    <row r="1835" spans="1:5" x14ac:dyDescent="0.35">
      <c r="A1835">
        <v>2021</v>
      </c>
      <c r="B1835">
        <v>3</v>
      </c>
      <c r="C1835">
        <v>18</v>
      </c>
      <c r="D1835">
        <v>9</v>
      </c>
      <c r="E1835">
        <v>27.87</v>
      </c>
    </row>
    <row r="1836" spans="1:5" x14ac:dyDescent="0.35">
      <c r="A1836">
        <v>2021</v>
      </c>
      <c r="B1836">
        <v>3</v>
      </c>
      <c r="C1836">
        <v>18</v>
      </c>
      <c r="D1836">
        <v>10</v>
      </c>
      <c r="E1836">
        <v>28.14</v>
      </c>
    </row>
    <row r="1837" spans="1:5" x14ac:dyDescent="0.35">
      <c r="A1837">
        <v>2021</v>
      </c>
      <c r="B1837">
        <v>3</v>
      </c>
      <c r="C1837">
        <v>18</v>
      </c>
      <c r="D1837">
        <v>11</v>
      </c>
      <c r="E1837">
        <v>28.14</v>
      </c>
    </row>
    <row r="1838" spans="1:5" x14ac:dyDescent="0.35">
      <c r="A1838">
        <v>2021</v>
      </c>
      <c r="B1838">
        <v>3</v>
      </c>
      <c r="C1838">
        <v>18</v>
      </c>
      <c r="D1838">
        <v>12</v>
      </c>
      <c r="E1838">
        <v>27.94</v>
      </c>
    </row>
    <row r="1839" spans="1:5" x14ac:dyDescent="0.35">
      <c r="A1839">
        <v>2021</v>
      </c>
      <c r="B1839">
        <v>3</v>
      </c>
      <c r="C1839">
        <v>18</v>
      </c>
      <c r="D1839">
        <v>13</v>
      </c>
      <c r="E1839">
        <v>27.3</v>
      </c>
    </row>
    <row r="1840" spans="1:5" x14ac:dyDescent="0.35">
      <c r="A1840">
        <v>2021</v>
      </c>
      <c r="B1840">
        <v>3</v>
      </c>
      <c r="C1840">
        <v>18</v>
      </c>
      <c r="D1840">
        <v>14</v>
      </c>
      <c r="E1840">
        <v>26.34</v>
      </c>
    </row>
    <row r="1841" spans="1:5" x14ac:dyDescent="0.35">
      <c r="A1841">
        <v>2021</v>
      </c>
      <c r="B1841">
        <v>3</v>
      </c>
      <c r="C1841">
        <v>18</v>
      </c>
      <c r="D1841">
        <v>15</v>
      </c>
      <c r="E1841">
        <v>24.5</v>
      </c>
    </row>
    <row r="1842" spans="1:5" x14ac:dyDescent="0.35">
      <c r="A1842">
        <v>2021</v>
      </c>
      <c r="B1842">
        <v>3</v>
      </c>
      <c r="C1842">
        <v>18</v>
      </c>
      <c r="D1842">
        <v>16</v>
      </c>
      <c r="E1842">
        <v>23.59</v>
      </c>
    </row>
    <row r="1843" spans="1:5" x14ac:dyDescent="0.35">
      <c r="A1843">
        <v>2021</v>
      </c>
      <c r="B1843">
        <v>3</v>
      </c>
      <c r="C1843">
        <v>18</v>
      </c>
      <c r="D1843">
        <v>17</v>
      </c>
      <c r="E1843">
        <v>23.09</v>
      </c>
    </row>
    <row r="1844" spans="1:5" x14ac:dyDescent="0.35">
      <c r="A1844">
        <v>2021</v>
      </c>
      <c r="B1844">
        <v>3</v>
      </c>
      <c r="C1844">
        <v>18</v>
      </c>
      <c r="D1844">
        <v>18</v>
      </c>
      <c r="E1844">
        <v>22.69</v>
      </c>
    </row>
    <row r="1845" spans="1:5" x14ac:dyDescent="0.35">
      <c r="A1845">
        <v>2021</v>
      </c>
      <c r="B1845">
        <v>3</v>
      </c>
      <c r="C1845">
        <v>18</v>
      </c>
      <c r="D1845">
        <v>19</v>
      </c>
      <c r="E1845">
        <v>22.33</v>
      </c>
    </row>
    <row r="1846" spans="1:5" x14ac:dyDescent="0.35">
      <c r="A1846">
        <v>2021</v>
      </c>
      <c r="B1846">
        <v>3</v>
      </c>
      <c r="C1846">
        <v>18</v>
      </c>
      <c r="D1846">
        <v>20</v>
      </c>
      <c r="E1846">
        <v>21.98</v>
      </c>
    </row>
    <row r="1847" spans="1:5" x14ac:dyDescent="0.35">
      <c r="A1847">
        <v>2021</v>
      </c>
      <c r="B1847">
        <v>3</v>
      </c>
      <c r="C1847">
        <v>18</v>
      </c>
      <c r="D1847">
        <v>21</v>
      </c>
      <c r="E1847">
        <v>21.7</v>
      </c>
    </row>
    <row r="1848" spans="1:5" x14ac:dyDescent="0.35">
      <c r="A1848">
        <v>2021</v>
      </c>
      <c r="B1848">
        <v>3</v>
      </c>
      <c r="C1848">
        <v>18</v>
      </c>
      <c r="D1848">
        <v>22</v>
      </c>
      <c r="E1848">
        <v>21.48</v>
      </c>
    </row>
    <row r="1849" spans="1:5" x14ac:dyDescent="0.35">
      <c r="A1849">
        <v>2021</v>
      </c>
      <c r="B1849">
        <v>3</v>
      </c>
      <c r="C1849">
        <v>18</v>
      </c>
      <c r="D1849">
        <v>23</v>
      </c>
      <c r="E1849">
        <v>21.35</v>
      </c>
    </row>
    <row r="1850" spans="1:5" x14ac:dyDescent="0.35">
      <c r="A1850">
        <v>2021</v>
      </c>
      <c r="B1850">
        <v>3</v>
      </c>
      <c r="C1850">
        <v>19</v>
      </c>
      <c r="D1850">
        <v>0</v>
      </c>
      <c r="E1850">
        <v>21.19</v>
      </c>
    </row>
    <row r="1851" spans="1:5" x14ac:dyDescent="0.35">
      <c r="A1851">
        <v>2021</v>
      </c>
      <c r="B1851">
        <v>3</v>
      </c>
      <c r="C1851">
        <v>19</v>
      </c>
      <c r="D1851">
        <v>1</v>
      </c>
      <c r="E1851">
        <v>21.05</v>
      </c>
    </row>
    <row r="1852" spans="1:5" x14ac:dyDescent="0.35">
      <c r="A1852">
        <v>2021</v>
      </c>
      <c r="B1852">
        <v>3</v>
      </c>
      <c r="C1852">
        <v>19</v>
      </c>
      <c r="D1852">
        <v>2</v>
      </c>
      <c r="E1852">
        <v>20.9</v>
      </c>
    </row>
    <row r="1853" spans="1:5" x14ac:dyDescent="0.35">
      <c r="A1853">
        <v>2021</v>
      </c>
      <c r="B1853">
        <v>3</v>
      </c>
      <c r="C1853">
        <v>19</v>
      </c>
      <c r="D1853">
        <v>3</v>
      </c>
      <c r="E1853">
        <v>21.05</v>
      </c>
    </row>
    <row r="1854" spans="1:5" x14ac:dyDescent="0.35">
      <c r="A1854">
        <v>2021</v>
      </c>
      <c r="B1854">
        <v>3</v>
      </c>
      <c r="C1854">
        <v>19</v>
      </c>
      <c r="D1854">
        <v>4</v>
      </c>
      <c r="E1854">
        <v>22.47</v>
      </c>
    </row>
    <row r="1855" spans="1:5" x14ac:dyDescent="0.35">
      <c r="A1855">
        <v>2021</v>
      </c>
      <c r="B1855">
        <v>3</v>
      </c>
      <c r="C1855">
        <v>19</v>
      </c>
      <c r="D1855">
        <v>5</v>
      </c>
      <c r="E1855">
        <v>23.9</v>
      </c>
    </row>
    <row r="1856" spans="1:5" x14ac:dyDescent="0.35">
      <c r="A1856">
        <v>2021</v>
      </c>
      <c r="B1856">
        <v>3</v>
      </c>
      <c r="C1856">
        <v>19</v>
      </c>
      <c r="D1856">
        <v>6</v>
      </c>
      <c r="E1856">
        <v>25.25</v>
      </c>
    </row>
    <row r="1857" spans="1:5" x14ac:dyDescent="0.35">
      <c r="A1857">
        <v>2021</v>
      </c>
      <c r="B1857">
        <v>3</v>
      </c>
      <c r="C1857">
        <v>19</v>
      </c>
      <c r="D1857">
        <v>7</v>
      </c>
      <c r="E1857">
        <v>26.32</v>
      </c>
    </row>
    <row r="1858" spans="1:5" x14ac:dyDescent="0.35">
      <c r="A1858">
        <v>2021</v>
      </c>
      <c r="B1858">
        <v>3</v>
      </c>
      <c r="C1858">
        <v>19</v>
      </c>
      <c r="D1858">
        <v>8</v>
      </c>
      <c r="E1858">
        <v>27.08</v>
      </c>
    </row>
    <row r="1859" spans="1:5" x14ac:dyDescent="0.35">
      <c r="A1859">
        <v>2021</v>
      </c>
      <c r="B1859">
        <v>3</v>
      </c>
      <c r="C1859">
        <v>19</v>
      </c>
      <c r="D1859">
        <v>9</v>
      </c>
      <c r="E1859">
        <v>27.48</v>
      </c>
    </row>
    <row r="1860" spans="1:5" x14ac:dyDescent="0.35">
      <c r="A1860">
        <v>2021</v>
      </c>
      <c r="B1860">
        <v>3</v>
      </c>
      <c r="C1860">
        <v>19</v>
      </c>
      <c r="D1860">
        <v>10</v>
      </c>
      <c r="E1860">
        <v>27.73</v>
      </c>
    </row>
    <row r="1861" spans="1:5" x14ac:dyDescent="0.35">
      <c r="A1861">
        <v>2021</v>
      </c>
      <c r="B1861">
        <v>3</v>
      </c>
      <c r="C1861">
        <v>19</v>
      </c>
      <c r="D1861">
        <v>11</v>
      </c>
      <c r="E1861">
        <v>27.73</v>
      </c>
    </row>
    <row r="1862" spans="1:5" x14ac:dyDescent="0.35">
      <c r="A1862">
        <v>2021</v>
      </c>
      <c r="B1862">
        <v>3</v>
      </c>
      <c r="C1862">
        <v>19</v>
      </c>
      <c r="D1862">
        <v>12</v>
      </c>
      <c r="E1862">
        <v>27.59</v>
      </c>
    </row>
    <row r="1863" spans="1:5" x14ac:dyDescent="0.35">
      <c r="A1863">
        <v>2021</v>
      </c>
      <c r="B1863">
        <v>3</v>
      </c>
      <c r="C1863">
        <v>19</v>
      </c>
      <c r="D1863">
        <v>13</v>
      </c>
      <c r="E1863">
        <v>27.22</v>
      </c>
    </row>
    <row r="1864" spans="1:5" x14ac:dyDescent="0.35">
      <c r="A1864">
        <v>2021</v>
      </c>
      <c r="B1864">
        <v>3</v>
      </c>
      <c r="C1864">
        <v>19</v>
      </c>
      <c r="D1864">
        <v>14</v>
      </c>
      <c r="E1864">
        <v>26.3</v>
      </c>
    </row>
    <row r="1865" spans="1:5" x14ac:dyDescent="0.35">
      <c r="A1865">
        <v>2021</v>
      </c>
      <c r="B1865">
        <v>3</v>
      </c>
      <c r="C1865">
        <v>19</v>
      </c>
      <c r="D1865">
        <v>15</v>
      </c>
      <c r="E1865">
        <v>24.33</v>
      </c>
    </row>
    <row r="1866" spans="1:5" x14ac:dyDescent="0.35">
      <c r="A1866">
        <v>2021</v>
      </c>
      <c r="B1866">
        <v>3</v>
      </c>
      <c r="C1866">
        <v>19</v>
      </c>
      <c r="D1866">
        <v>16</v>
      </c>
      <c r="E1866">
        <v>23.51</v>
      </c>
    </row>
    <row r="1867" spans="1:5" x14ac:dyDescent="0.35">
      <c r="A1867">
        <v>2021</v>
      </c>
      <c r="B1867">
        <v>3</v>
      </c>
      <c r="C1867">
        <v>19</v>
      </c>
      <c r="D1867">
        <v>17</v>
      </c>
      <c r="E1867">
        <v>23.14</v>
      </c>
    </row>
    <row r="1868" spans="1:5" x14ac:dyDescent="0.35">
      <c r="A1868">
        <v>2021</v>
      </c>
      <c r="B1868">
        <v>3</v>
      </c>
      <c r="C1868">
        <v>19</v>
      </c>
      <c r="D1868">
        <v>18</v>
      </c>
      <c r="E1868">
        <v>22.84</v>
      </c>
    </row>
    <row r="1869" spans="1:5" x14ac:dyDescent="0.35">
      <c r="A1869">
        <v>2021</v>
      </c>
      <c r="B1869">
        <v>3</v>
      </c>
      <c r="C1869">
        <v>19</v>
      </c>
      <c r="D1869">
        <v>19</v>
      </c>
      <c r="E1869">
        <v>22.55</v>
      </c>
    </row>
    <row r="1870" spans="1:5" x14ac:dyDescent="0.35">
      <c r="A1870">
        <v>2021</v>
      </c>
      <c r="B1870">
        <v>3</v>
      </c>
      <c r="C1870">
        <v>19</v>
      </c>
      <c r="D1870">
        <v>20</v>
      </c>
      <c r="E1870">
        <v>22.26</v>
      </c>
    </row>
    <row r="1871" spans="1:5" x14ac:dyDescent="0.35">
      <c r="A1871">
        <v>2021</v>
      </c>
      <c r="B1871">
        <v>3</v>
      </c>
      <c r="C1871">
        <v>19</v>
      </c>
      <c r="D1871">
        <v>21</v>
      </c>
      <c r="E1871">
        <v>22.01</v>
      </c>
    </row>
    <row r="1872" spans="1:5" x14ac:dyDescent="0.35">
      <c r="A1872">
        <v>2021</v>
      </c>
      <c r="B1872">
        <v>3</v>
      </c>
      <c r="C1872">
        <v>19</v>
      </c>
      <c r="D1872">
        <v>22</v>
      </c>
      <c r="E1872">
        <v>21.84</v>
      </c>
    </row>
    <row r="1873" spans="1:5" x14ac:dyDescent="0.35">
      <c r="A1873">
        <v>2021</v>
      </c>
      <c r="B1873">
        <v>3</v>
      </c>
      <c r="C1873">
        <v>19</v>
      </c>
      <c r="D1873">
        <v>23</v>
      </c>
      <c r="E1873">
        <v>21.58</v>
      </c>
    </row>
    <row r="1874" spans="1:5" x14ac:dyDescent="0.35">
      <c r="A1874">
        <v>2021</v>
      </c>
      <c r="B1874">
        <v>3</v>
      </c>
      <c r="C1874">
        <v>20</v>
      </c>
      <c r="D1874">
        <v>0</v>
      </c>
      <c r="E1874">
        <v>21.29</v>
      </c>
    </row>
    <row r="1875" spans="1:5" x14ac:dyDescent="0.35">
      <c r="A1875">
        <v>2021</v>
      </c>
      <c r="B1875">
        <v>3</v>
      </c>
      <c r="C1875">
        <v>20</v>
      </c>
      <c r="D1875">
        <v>1</v>
      </c>
      <c r="E1875">
        <v>21.03</v>
      </c>
    </row>
    <row r="1876" spans="1:5" x14ac:dyDescent="0.35">
      <c r="A1876">
        <v>2021</v>
      </c>
      <c r="B1876">
        <v>3</v>
      </c>
      <c r="C1876">
        <v>20</v>
      </c>
      <c r="D1876">
        <v>2</v>
      </c>
      <c r="E1876">
        <v>20.86</v>
      </c>
    </row>
    <row r="1877" spans="1:5" x14ac:dyDescent="0.35">
      <c r="A1877">
        <v>2021</v>
      </c>
      <c r="B1877">
        <v>3</v>
      </c>
      <c r="C1877">
        <v>20</v>
      </c>
      <c r="D1877">
        <v>3</v>
      </c>
      <c r="E1877">
        <v>21.03</v>
      </c>
    </row>
    <row r="1878" spans="1:5" x14ac:dyDescent="0.35">
      <c r="A1878">
        <v>2021</v>
      </c>
      <c r="B1878">
        <v>3</v>
      </c>
      <c r="C1878">
        <v>20</v>
      </c>
      <c r="D1878">
        <v>4</v>
      </c>
      <c r="E1878">
        <v>22.8</v>
      </c>
    </row>
    <row r="1879" spans="1:5" x14ac:dyDescent="0.35">
      <c r="A1879">
        <v>2021</v>
      </c>
      <c r="B1879">
        <v>3</v>
      </c>
      <c r="C1879">
        <v>20</v>
      </c>
      <c r="D1879">
        <v>5</v>
      </c>
      <c r="E1879">
        <v>23.98</v>
      </c>
    </row>
    <row r="1880" spans="1:5" x14ac:dyDescent="0.35">
      <c r="A1880">
        <v>2021</v>
      </c>
      <c r="B1880">
        <v>3</v>
      </c>
      <c r="C1880">
        <v>20</v>
      </c>
      <c r="D1880">
        <v>6</v>
      </c>
      <c r="E1880">
        <v>25.46</v>
      </c>
    </row>
    <row r="1881" spans="1:5" x14ac:dyDescent="0.35">
      <c r="A1881">
        <v>2021</v>
      </c>
      <c r="B1881">
        <v>3</v>
      </c>
      <c r="C1881">
        <v>20</v>
      </c>
      <c r="D1881">
        <v>7</v>
      </c>
      <c r="E1881">
        <v>26.79</v>
      </c>
    </row>
    <row r="1882" spans="1:5" x14ac:dyDescent="0.35">
      <c r="A1882">
        <v>2021</v>
      </c>
      <c r="B1882">
        <v>3</v>
      </c>
      <c r="C1882">
        <v>20</v>
      </c>
      <c r="D1882">
        <v>8</v>
      </c>
      <c r="E1882">
        <v>27.66</v>
      </c>
    </row>
    <row r="1883" spans="1:5" x14ac:dyDescent="0.35">
      <c r="A1883">
        <v>2021</v>
      </c>
      <c r="B1883">
        <v>3</v>
      </c>
      <c r="C1883">
        <v>20</v>
      </c>
      <c r="D1883">
        <v>9</v>
      </c>
      <c r="E1883">
        <v>28.12</v>
      </c>
    </row>
    <row r="1884" spans="1:5" x14ac:dyDescent="0.35">
      <c r="A1884">
        <v>2021</v>
      </c>
      <c r="B1884">
        <v>3</v>
      </c>
      <c r="C1884">
        <v>20</v>
      </c>
      <c r="D1884">
        <v>10</v>
      </c>
      <c r="E1884">
        <v>28.18</v>
      </c>
    </row>
    <row r="1885" spans="1:5" x14ac:dyDescent="0.35">
      <c r="A1885">
        <v>2021</v>
      </c>
      <c r="B1885">
        <v>3</v>
      </c>
      <c r="C1885">
        <v>20</v>
      </c>
      <c r="D1885">
        <v>11</v>
      </c>
      <c r="E1885">
        <v>28.03</v>
      </c>
    </row>
    <row r="1886" spans="1:5" x14ac:dyDescent="0.35">
      <c r="A1886">
        <v>2021</v>
      </c>
      <c r="B1886">
        <v>3</v>
      </c>
      <c r="C1886">
        <v>20</v>
      </c>
      <c r="D1886">
        <v>12</v>
      </c>
      <c r="E1886">
        <v>27.57</v>
      </c>
    </row>
    <row r="1887" spans="1:5" x14ac:dyDescent="0.35">
      <c r="A1887">
        <v>2021</v>
      </c>
      <c r="B1887">
        <v>3</v>
      </c>
      <c r="C1887">
        <v>20</v>
      </c>
      <c r="D1887">
        <v>13</v>
      </c>
      <c r="E1887">
        <v>26.92</v>
      </c>
    </row>
    <row r="1888" spans="1:5" x14ac:dyDescent="0.35">
      <c r="A1888">
        <v>2021</v>
      </c>
      <c r="B1888">
        <v>3</v>
      </c>
      <c r="C1888">
        <v>20</v>
      </c>
      <c r="D1888">
        <v>14</v>
      </c>
      <c r="E1888">
        <v>26.01</v>
      </c>
    </row>
    <row r="1889" spans="1:5" x14ac:dyDescent="0.35">
      <c r="A1889">
        <v>2021</v>
      </c>
      <c r="B1889">
        <v>3</v>
      </c>
      <c r="C1889">
        <v>20</v>
      </c>
      <c r="D1889">
        <v>15</v>
      </c>
      <c r="E1889">
        <v>24.09</v>
      </c>
    </row>
    <row r="1890" spans="1:5" x14ac:dyDescent="0.35">
      <c r="A1890">
        <v>2021</v>
      </c>
      <c r="B1890">
        <v>3</v>
      </c>
      <c r="C1890">
        <v>20</v>
      </c>
      <c r="D1890">
        <v>16</v>
      </c>
      <c r="E1890">
        <v>23.26</v>
      </c>
    </row>
    <row r="1891" spans="1:5" x14ac:dyDescent="0.35">
      <c r="A1891">
        <v>2021</v>
      </c>
      <c r="B1891">
        <v>3</v>
      </c>
      <c r="C1891">
        <v>20</v>
      </c>
      <c r="D1891">
        <v>17</v>
      </c>
      <c r="E1891">
        <v>22.8</v>
      </c>
    </row>
    <row r="1892" spans="1:5" x14ac:dyDescent="0.35">
      <c r="A1892">
        <v>2021</v>
      </c>
      <c r="B1892">
        <v>3</v>
      </c>
      <c r="C1892">
        <v>20</v>
      </c>
      <c r="D1892">
        <v>18</v>
      </c>
      <c r="E1892">
        <v>22.4</v>
      </c>
    </row>
    <row r="1893" spans="1:5" x14ac:dyDescent="0.35">
      <c r="A1893">
        <v>2021</v>
      </c>
      <c r="B1893">
        <v>3</v>
      </c>
      <c r="C1893">
        <v>20</v>
      </c>
      <c r="D1893">
        <v>19</v>
      </c>
      <c r="E1893">
        <v>22.05</v>
      </c>
    </row>
    <row r="1894" spans="1:5" x14ac:dyDescent="0.35">
      <c r="A1894">
        <v>2021</v>
      </c>
      <c r="B1894">
        <v>3</v>
      </c>
      <c r="C1894">
        <v>20</v>
      </c>
      <c r="D1894">
        <v>20</v>
      </c>
      <c r="E1894">
        <v>21.7</v>
      </c>
    </row>
    <row r="1895" spans="1:5" x14ac:dyDescent="0.35">
      <c r="A1895">
        <v>2021</v>
      </c>
      <c r="B1895">
        <v>3</v>
      </c>
      <c r="C1895">
        <v>20</v>
      </c>
      <c r="D1895">
        <v>21</v>
      </c>
      <c r="E1895">
        <v>21.4</v>
      </c>
    </row>
    <row r="1896" spans="1:5" x14ac:dyDescent="0.35">
      <c r="A1896">
        <v>2021</v>
      </c>
      <c r="B1896">
        <v>3</v>
      </c>
      <c r="C1896">
        <v>20</v>
      </c>
      <c r="D1896">
        <v>22</v>
      </c>
      <c r="E1896">
        <v>21.18</v>
      </c>
    </row>
    <row r="1897" spans="1:5" x14ac:dyDescent="0.35">
      <c r="A1897">
        <v>2021</v>
      </c>
      <c r="B1897">
        <v>3</v>
      </c>
      <c r="C1897">
        <v>20</v>
      </c>
      <c r="D1897">
        <v>23</v>
      </c>
      <c r="E1897">
        <v>20.97</v>
      </c>
    </row>
    <row r="1898" spans="1:5" x14ac:dyDescent="0.35">
      <c r="A1898">
        <v>2021</v>
      </c>
      <c r="B1898">
        <v>3</v>
      </c>
      <c r="C1898">
        <v>21</v>
      </c>
      <c r="D1898">
        <v>0</v>
      </c>
      <c r="E1898">
        <v>20.74</v>
      </c>
    </row>
    <row r="1899" spans="1:5" x14ac:dyDescent="0.35">
      <c r="A1899">
        <v>2021</v>
      </c>
      <c r="B1899">
        <v>3</v>
      </c>
      <c r="C1899">
        <v>21</v>
      </c>
      <c r="D1899">
        <v>1</v>
      </c>
      <c r="E1899">
        <v>20.58</v>
      </c>
    </row>
    <row r="1900" spans="1:5" x14ac:dyDescent="0.35">
      <c r="A1900">
        <v>2021</v>
      </c>
      <c r="B1900">
        <v>3</v>
      </c>
      <c r="C1900">
        <v>21</v>
      </c>
      <c r="D1900">
        <v>2</v>
      </c>
      <c r="E1900">
        <v>20.440000000000001</v>
      </c>
    </row>
    <row r="1901" spans="1:5" x14ac:dyDescent="0.35">
      <c r="A1901">
        <v>2021</v>
      </c>
      <c r="B1901">
        <v>3</v>
      </c>
      <c r="C1901">
        <v>21</v>
      </c>
      <c r="D1901">
        <v>3</v>
      </c>
      <c r="E1901">
        <v>20.66</v>
      </c>
    </row>
    <row r="1902" spans="1:5" x14ac:dyDescent="0.35">
      <c r="A1902">
        <v>2021</v>
      </c>
      <c r="B1902">
        <v>3</v>
      </c>
      <c r="C1902">
        <v>21</v>
      </c>
      <c r="D1902">
        <v>4</v>
      </c>
      <c r="E1902">
        <v>22.22</v>
      </c>
    </row>
    <row r="1903" spans="1:5" x14ac:dyDescent="0.35">
      <c r="A1903">
        <v>2021</v>
      </c>
      <c r="B1903">
        <v>3</v>
      </c>
      <c r="C1903">
        <v>21</v>
      </c>
      <c r="D1903">
        <v>5</v>
      </c>
      <c r="E1903">
        <v>24.06</v>
      </c>
    </row>
    <row r="1904" spans="1:5" x14ac:dyDescent="0.35">
      <c r="A1904">
        <v>2021</v>
      </c>
      <c r="B1904">
        <v>3</v>
      </c>
      <c r="C1904">
        <v>21</v>
      </c>
      <c r="D1904">
        <v>6</v>
      </c>
      <c r="E1904">
        <v>25.89</v>
      </c>
    </row>
    <row r="1905" spans="1:5" x14ac:dyDescent="0.35">
      <c r="A1905">
        <v>2021</v>
      </c>
      <c r="B1905">
        <v>3</v>
      </c>
      <c r="C1905">
        <v>21</v>
      </c>
      <c r="D1905">
        <v>7</v>
      </c>
      <c r="E1905">
        <v>27.43</v>
      </c>
    </row>
    <row r="1906" spans="1:5" x14ac:dyDescent="0.35">
      <c r="A1906">
        <v>2021</v>
      </c>
      <c r="B1906">
        <v>3</v>
      </c>
      <c r="C1906">
        <v>21</v>
      </c>
      <c r="D1906">
        <v>8</v>
      </c>
      <c r="E1906">
        <v>28.41</v>
      </c>
    </row>
    <row r="1907" spans="1:5" x14ac:dyDescent="0.35">
      <c r="A1907">
        <v>2021</v>
      </c>
      <c r="B1907">
        <v>3</v>
      </c>
      <c r="C1907">
        <v>21</v>
      </c>
      <c r="D1907">
        <v>9</v>
      </c>
      <c r="E1907">
        <v>28.86</v>
      </c>
    </row>
    <row r="1908" spans="1:5" x14ac:dyDescent="0.35">
      <c r="A1908">
        <v>2021</v>
      </c>
      <c r="B1908">
        <v>3</v>
      </c>
      <c r="C1908">
        <v>21</v>
      </c>
      <c r="D1908">
        <v>10</v>
      </c>
      <c r="E1908">
        <v>28.87</v>
      </c>
    </row>
    <row r="1909" spans="1:5" x14ac:dyDescent="0.35">
      <c r="A1909">
        <v>2021</v>
      </c>
      <c r="B1909">
        <v>3</v>
      </c>
      <c r="C1909">
        <v>21</v>
      </c>
      <c r="D1909">
        <v>11</v>
      </c>
      <c r="E1909">
        <v>28.74</v>
      </c>
    </row>
    <row r="1910" spans="1:5" x14ac:dyDescent="0.35">
      <c r="A1910">
        <v>2021</v>
      </c>
      <c r="B1910">
        <v>3</v>
      </c>
      <c r="C1910">
        <v>21</v>
      </c>
      <c r="D1910">
        <v>12</v>
      </c>
      <c r="E1910">
        <v>28.49</v>
      </c>
    </row>
    <row r="1911" spans="1:5" x14ac:dyDescent="0.35">
      <c r="A1911">
        <v>2021</v>
      </c>
      <c r="B1911">
        <v>3</v>
      </c>
      <c r="C1911">
        <v>21</v>
      </c>
      <c r="D1911">
        <v>13</v>
      </c>
      <c r="E1911">
        <v>27.77</v>
      </c>
    </row>
    <row r="1912" spans="1:5" x14ac:dyDescent="0.35">
      <c r="A1912">
        <v>2021</v>
      </c>
      <c r="B1912">
        <v>3</v>
      </c>
      <c r="C1912">
        <v>21</v>
      </c>
      <c r="D1912">
        <v>14</v>
      </c>
      <c r="E1912">
        <v>26.78</v>
      </c>
    </row>
    <row r="1913" spans="1:5" x14ac:dyDescent="0.35">
      <c r="A1913">
        <v>2021</v>
      </c>
      <c r="B1913">
        <v>3</v>
      </c>
      <c r="C1913">
        <v>21</v>
      </c>
      <c r="D1913">
        <v>15</v>
      </c>
      <c r="E1913">
        <v>24.81</v>
      </c>
    </row>
    <row r="1914" spans="1:5" x14ac:dyDescent="0.35">
      <c r="A1914">
        <v>2021</v>
      </c>
      <c r="B1914">
        <v>3</v>
      </c>
      <c r="C1914">
        <v>21</v>
      </c>
      <c r="D1914">
        <v>16</v>
      </c>
      <c r="E1914">
        <v>23.88</v>
      </c>
    </row>
    <row r="1915" spans="1:5" x14ac:dyDescent="0.35">
      <c r="A1915">
        <v>2021</v>
      </c>
      <c r="B1915">
        <v>3</v>
      </c>
      <c r="C1915">
        <v>21</v>
      </c>
      <c r="D1915">
        <v>17</v>
      </c>
      <c r="E1915">
        <v>23.35</v>
      </c>
    </row>
    <row r="1916" spans="1:5" x14ac:dyDescent="0.35">
      <c r="A1916">
        <v>2021</v>
      </c>
      <c r="B1916">
        <v>3</v>
      </c>
      <c r="C1916">
        <v>21</v>
      </c>
      <c r="D1916">
        <v>18</v>
      </c>
      <c r="E1916">
        <v>22.88</v>
      </c>
    </row>
    <row r="1917" spans="1:5" x14ac:dyDescent="0.35">
      <c r="A1917">
        <v>2021</v>
      </c>
      <c r="B1917">
        <v>3</v>
      </c>
      <c r="C1917">
        <v>21</v>
      </c>
      <c r="D1917">
        <v>19</v>
      </c>
      <c r="E1917">
        <v>22.54</v>
      </c>
    </row>
    <row r="1918" spans="1:5" x14ac:dyDescent="0.35">
      <c r="A1918">
        <v>2021</v>
      </c>
      <c r="B1918">
        <v>3</v>
      </c>
      <c r="C1918">
        <v>21</v>
      </c>
      <c r="D1918">
        <v>20</v>
      </c>
      <c r="E1918">
        <v>22.32</v>
      </c>
    </row>
    <row r="1919" spans="1:5" x14ac:dyDescent="0.35">
      <c r="A1919">
        <v>2021</v>
      </c>
      <c r="B1919">
        <v>3</v>
      </c>
      <c r="C1919">
        <v>21</v>
      </c>
      <c r="D1919">
        <v>21</v>
      </c>
      <c r="E1919">
        <v>22.17</v>
      </c>
    </row>
    <row r="1920" spans="1:5" x14ac:dyDescent="0.35">
      <c r="A1920">
        <v>2021</v>
      </c>
      <c r="B1920">
        <v>3</v>
      </c>
      <c r="C1920">
        <v>21</v>
      </c>
      <c r="D1920">
        <v>22</v>
      </c>
      <c r="E1920">
        <v>22.12</v>
      </c>
    </row>
    <row r="1921" spans="1:5" x14ac:dyDescent="0.35">
      <c r="A1921">
        <v>2021</v>
      </c>
      <c r="B1921">
        <v>3</v>
      </c>
      <c r="C1921">
        <v>21</v>
      </c>
      <c r="D1921">
        <v>23</v>
      </c>
      <c r="E1921">
        <v>22.01</v>
      </c>
    </row>
    <row r="1922" spans="1:5" x14ac:dyDescent="0.35">
      <c r="A1922">
        <v>2021</v>
      </c>
      <c r="B1922">
        <v>3</v>
      </c>
      <c r="C1922">
        <v>22</v>
      </c>
      <c r="D1922">
        <v>0</v>
      </c>
      <c r="E1922">
        <v>21.88</v>
      </c>
    </row>
    <row r="1923" spans="1:5" x14ac:dyDescent="0.35">
      <c r="A1923">
        <v>2021</v>
      </c>
      <c r="B1923">
        <v>3</v>
      </c>
      <c r="C1923">
        <v>22</v>
      </c>
      <c r="D1923">
        <v>1</v>
      </c>
      <c r="E1923">
        <v>21.7</v>
      </c>
    </row>
    <row r="1924" spans="1:5" x14ac:dyDescent="0.35">
      <c r="A1924">
        <v>2021</v>
      </c>
      <c r="B1924">
        <v>3</v>
      </c>
      <c r="C1924">
        <v>22</v>
      </c>
      <c r="D1924">
        <v>2</v>
      </c>
      <c r="E1924">
        <v>21.53</v>
      </c>
    </row>
    <row r="1925" spans="1:5" x14ac:dyDescent="0.35">
      <c r="A1925">
        <v>2021</v>
      </c>
      <c r="B1925">
        <v>3</v>
      </c>
      <c r="C1925">
        <v>22</v>
      </c>
      <c r="D1925">
        <v>3</v>
      </c>
      <c r="E1925">
        <v>21.63</v>
      </c>
    </row>
    <row r="1926" spans="1:5" x14ac:dyDescent="0.35">
      <c r="A1926">
        <v>2021</v>
      </c>
      <c r="B1926">
        <v>3</v>
      </c>
      <c r="C1926">
        <v>22</v>
      </c>
      <c r="D1926">
        <v>4</v>
      </c>
      <c r="E1926">
        <v>22.71</v>
      </c>
    </row>
    <row r="1927" spans="1:5" x14ac:dyDescent="0.35">
      <c r="A1927">
        <v>2021</v>
      </c>
      <c r="B1927">
        <v>3</v>
      </c>
      <c r="C1927">
        <v>22</v>
      </c>
      <c r="D1927">
        <v>5</v>
      </c>
      <c r="E1927">
        <v>23.99</v>
      </c>
    </row>
    <row r="1928" spans="1:5" x14ac:dyDescent="0.35">
      <c r="A1928">
        <v>2021</v>
      </c>
      <c r="B1928">
        <v>3</v>
      </c>
      <c r="C1928">
        <v>22</v>
      </c>
      <c r="D1928">
        <v>6</v>
      </c>
      <c r="E1928">
        <v>25.6</v>
      </c>
    </row>
    <row r="1929" spans="1:5" x14ac:dyDescent="0.35">
      <c r="A1929">
        <v>2021</v>
      </c>
      <c r="B1929">
        <v>3</v>
      </c>
      <c r="C1929">
        <v>22</v>
      </c>
      <c r="D1929">
        <v>7</v>
      </c>
      <c r="E1929">
        <v>26.96</v>
      </c>
    </row>
    <row r="1930" spans="1:5" x14ac:dyDescent="0.35">
      <c r="A1930">
        <v>2021</v>
      </c>
      <c r="B1930">
        <v>3</v>
      </c>
      <c r="C1930">
        <v>22</v>
      </c>
      <c r="D1930">
        <v>8</v>
      </c>
      <c r="E1930">
        <v>27.66</v>
      </c>
    </row>
    <row r="1931" spans="1:5" x14ac:dyDescent="0.35">
      <c r="A1931">
        <v>2021</v>
      </c>
      <c r="B1931">
        <v>3</v>
      </c>
      <c r="C1931">
        <v>22</v>
      </c>
      <c r="D1931">
        <v>9</v>
      </c>
      <c r="E1931">
        <v>28.02</v>
      </c>
    </row>
    <row r="1932" spans="1:5" x14ac:dyDescent="0.35">
      <c r="A1932">
        <v>2021</v>
      </c>
      <c r="B1932">
        <v>3</v>
      </c>
      <c r="C1932">
        <v>22</v>
      </c>
      <c r="D1932">
        <v>10</v>
      </c>
      <c r="E1932">
        <v>28.14</v>
      </c>
    </row>
    <row r="1933" spans="1:5" x14ac:dyDescent="0.35">
      <c r="A1933">
        <v>2021</v>
      </c>
      <c r="B1933">
        <v>3</v>
      </c>
      <c r="C1933">
        <v>22</v>
      </c>
      <c r="D1933">
        <v>11</v>
      </c>
      <c r="E1933">
        <v>27.99</v>
      </c>
    </row>
    <row r="1934" spans="1:5" x14ac:dyDescent="0.35">
      <c r="A1934">
        <v>2021</v>
      </c>
      <c r="B1934">
        <v>3</v>
      </c>
      <c r="C1934">
        <v>22</v>
      </c>
      <c r="D1934">
        <v>12</v>
      </c>
      <c r="E1934">
        <v>27.65</v>
      </c>
    </row>
    <row r="1935" spans="1:5" x14ac:dyDescent="0.35">
      <c r="A1935">
        <v>2021</v>
      </c>
      <c r="B1935">
        <v>3</v>
      </c>
      <c r="C1935">
        <v>22</v>
      </c>
      <c r="D1935">
        <v>13</v>
      </c>
      <c r="E1935">
        <v>27.03</v>
      </c>
    </row>
    <row r="1936" spans="1:5" x14ac:dyDescent="0.35">
      <c r="A1936">
        <v>2021</v>
      </c>
      <c r="B1936">
        <v>3</v>
      </c>
      <c r="C1936">
        <v>22</v>
      </c>
      <c r="D1936">
        <v>14</v>
      </c>
      <c r="E1936">
        <v>26.01</v>
      </c>
    </row>
    <row r="1937" spans="1:5" x14ac:dyDescent="0.35">
      <c r="A1937">
        <v>2021</v>
      </c>
      <c r="B1937">
        <v>3</v>
      </c>
      <c r="C1937">
        <v>22</v>
      </c>
      <c r="D1937">
        <v>15</v>
      </c>
      <c r="E1937">
        <v>24.37</v>
      </c>
    </row>
    <row r="1938" spans="1:5" x14ac:dyDescent="0.35">
      <c r="A1938">
        <v>2021</v>
      </c>
      <c r="B1938">
        <v>3</v>
      </c>
      <c r="C1938">
        <v>22</v>
      </c>
      <c r="D1938">
        <v>16</v>
      </c>
      <c r="E1938">
        <v>23.65</v>
      </c>
    </row>
    <row r="1939" spans="1:5" x14ac:dyDescent="0.35">
      <c r="A1939">
        <v>2021</v>
      </c>
      <c r="B1939">
        <v>3</v>
      </c>
      <c r="C1939">
        <v>22</v>
      </c>
      <c r="D1939">
        <v>17</v>
      </c>
      <c r="E1939">
        <v>23.25</v>
      </c>
    </row>
    <row r="1940" spans="1:5" x14ac:dyDescent="0.35">
      <c r="A1940">
        <v>2021</v>
      </c>
      <c r="B1940">
        <v>3</v>
      </c>
      <c r="C1940">
        <v>22</v>
      </c>
      <c r="D1940">
        <v>18</v>
      </c>
      <c r="E1940">
        <v>22.94</v>
      </c>
    </row>
    <row r="1941" spans="1:5" x14ac:dyDescent="0.35">
      <c r="A1941">
        <v>2021</v>
      </c>
      <c r="B1941">
        <v>3</v>
      </c>
      <c r="C1941">
        <v>22</v>
      </c>
      <c r="D1941">
        <v>19</v>
      </c>
      <c r="E1941">
        <v>22.69</v>
      </c>
    </row>
    <row r="1942" spans="1:5" x14ac:dyDescent="0.35">
      <c r="A1942">
        <v>2021</v>
      </c>
      <c r="B1942">
        <v>3</v>
      </c>
      <c r="C1942">
        <v>22</v>
      </c>
      <c r="D1942">
        <v>20</v>
      </c>
      <c r="E1942">
        <v>22.46</v>
      </c>
    </row>
    <row r="1943" spans="1:5" x14ac:dyDescent="0.35">
      <c r="A1943">
        <v>2021</v>
      </c>
      <c r="B1943">
        <v>3</v>
      </c>
      <c r="C1943">
        <v>22</v>
      </c>
      <c r="D1943">
        <v>21</v>
      </c>
      <c r="E1943">
        <v>22.24</v>
      </c>
    </row>
    <row r="1944" spans="1:5" x14ac:dyDescent="0.35">
      <c r="A1944">
        <v>2021</v>
      </c>
      <c r="B1944">
        <v>3</v>
      </c>
      <c r="C1944">
        <v>22</v>
      </c>
      <c r="D1944">
        <v>22</v>
      </c>
      <c r="E1944">
        <v>22.11</v>
      </c>
    </row>
    <row r="1945" spans="1:5" x14ac:dyDescent="0.35">
      <c r="A1945">
        <v>2021</v>
      </c>
      <c r="B1945">
        <v>3</v>
      </c>
      <c r="C1945">
        <v>22</v>
      </c>
      <c r="D1945">
        <v>23</v>
      </c>
      <c r="E1945">
        <v>22</v>
      </c>
    </row>
    <row r="1946" spans="1:5" x14ac:dyDescent="0.35">
      <c r="A1946">
        <v>2021</v>
      </c>
      <c r="B1946">
        <v>3</v>
      </c>
      <c r="C1946">
        <v>23</v>
      </c>
      <c r="D1946">
        <v>0</v>
      </c>
      <c r="E1946">
        <v>21.88</v>
      </c>
    </row>
    <row r="1947" spans="1:5" x14ac:dyDescent="0.35">
      <c r="A1947">
        <v>2021</v>
      </c>
      <c r="B1947">
        <v>3</v>
      </c>
      <c r="C1947">
        <v>23</v>
      </c>
      <c r="D1947">
        <v>1</v>
      </c>
      <c r="E1947">
        <v>21.77</v>
      </c>
    </row>
    <row r="1948" spans="1:5" x14ac:dyDescent="0.35">
      <c r="A1948">
        <v>2021</v>
      </c>
      <c r="B1948">
        <v>3</v>
      </c>
      <c r="C1948">
        <v>23</v>
      </c>
      <c r="D1948">
        <v>2</v>
      </c>
      <c r="E1948">
        <v>21.61</v>
      </c>
    </row>
    <row r="1949" spans="1:5" x14ac:dyDescent="0.35">
      <c r="A1949">
        <v>2021</v>
      </c>
      <c r="B1949">
        <v>3</v>
      </c>
      <c r="C1949">
        <v>23</v>
      </c>
      <c r="D1949">
        <v>3</v>
      </c>
      <c r="E1949">
        <v>21.62</v>
      </c>
    </row>
    <row r="1950" spans="1:5" x14ac:dyDescent="0.35">
      <c r="A1950">
        <v>2021</v>
      </c>
      <c r="B1950">
        <v>3</v>
      </c>
      <c r="C1950">
        <v>23</v>
      </c>
      <c r="D1950">
        <v>4</v>
      </c>
      <c r="E1950">
        <v>22.89</v>
      </c>
    </row>
    <row r="1951" spans="1:5" x14ac:dyDescent="0.35">
      <c r="A1951">
        <v>2021</v>
      </c>
      <c r="B1951">
        <v>3</v>
      </c>
      <c r="C1951">
        <v>23</v>
      </c>
      <c r="D1951">
        <v>5</v>
      </c>
      <c r="E1951">
        <v>24.04</v>
      </c>
    </row>
    <row r="1952" spans="1:5" x14ac:dyDescent="0.35">
      <c r="A1952">
        <v>2021</v>
      </c>
      <c r="B1952">
        <v>3</v>
      </c>
      <c r="C1952">
        <v>23</v>
      </c>
      <c r="D1952">
        <v>6</v>
      </c>
      <c r="E1952">
        <v>25.36</v>
      </c>
    </row>
    <row r="1953" spans="1:5" x14ac:dyDescent="0.35">
      <c r="A1953">
        <v>2021</v>
      </c>
      <c r="B1953">
        <v>3</v>
      </c>
      <c r="C1953">
        <v>23</v>
      </c>
      <c r="D1953">
        <v>7</v>
      </c>
      <c r="E1953">
        <v>26.58</v>
      </c>
    </row>
    <row r="1954" spans="1:5" x14ac:dyDescent="0.35">
      <c r="A1954">
        <v>2021</v>
      </c>
      <c r="B1954">
        <v>3</v>
      </c>
      <c r="C1954">
        <v>23</v>
      </c>
      <c r="D1954">
        <v>8</v>
      </c>
      <c r="E1954">
        <v>27.48</v>
      </c>
    </row>
    <row r="1955" spans="1:5" x14ac:dyDescent="0.35">
      <c r="A1955">
        <v>2021</v>
      </c>
      <c r="B1955">
        <v>3</v>
      </c>
      <c r="C1955">
        <v>23</v>
      </c>
      <c r="D1955">
        <v>9</v>
      </c>
      <c r="E1955">
        <v>28.12</v>
      </c>
    </row>
    <row r="1956" spans="1:5" x14ac:dyDescent="0.35">
      <c r="A1956">
        <v>2021</v>
      </c>
      <c r="B1956">
        <v>3</v>
      </c>
      <c r="C1956">
        <v>23</v>
      </c>
      <c r="D1956">
        <v>10</v>
      </c>
      <c r="E1956">
        <v>28.53</v>
      </c>
    </row>
    <row r="1957" spans="1:5" x14ac:dyDescent="0.35">
      <c r="A1957">
        <v>2021</v>
      </c>
      <c r="B1957">
        <v>3</v>
      </c>
      <c r="C1957">
        <v>23</v>
      </c>
      <c r="D1957">
        <v>11</v>
      </c>
      <c r="E1957">
        <v>28.7</v>
      </c>
    </row>
    <row r="1958" spans="1:5" x14ac:dyDescent="0.35">
      <c r="A1958">
        <v>2021</v>
      </c>
      <c r="B1958">
        <v>3</v>
      </c>
      <c r="C1958">
        <v>23</v>
      </c>
      <c r="D1958">
        <v>12</v>
      </c>
      <c r="E1958">
        <v>28.44</v>
      </c>
    </row>
    <row r="1959" spans="1:5" x14ac:dyDescent="0.35">
      <c r="A1959">
        <v>2021</v>
      </c>
      <c r="B1959">
        <v>3</v>
      </c>
      <c r="C1959">
        <v>23</v>
      </c>
      <c r="D1959">
        <v>13</v>
      </c>
      <c r="E1959">
        <v>28.07</v>
      </c>
    </row>
    <row r="1960" spans="1:5" x14ac:dyDescent="0.35">
      <c r="A1960">
        <v>2021</v>
      </c>
      <c r="B1960">
        <v>3</v>
      </c>
      <c r="C1960">
        <v>23</v>
      </c>
      <c r="D1960">
        <v>14</v>
      </c>
      <c r="E1960">
        <v>27.22</v>
      </c>
    </row>
    <row r="1961" spans="1:5" x14ac:dyDescent="0.35">
      <c r="A1961">
        <v>2021</v>
      </c>
      <c r="B1961">
        <v>3</v>
      </c>
      <c r="C1961">
        <v>23</v>
      </c>
      <c r="D1961">
        <v>15</v>
      </c>
      <c r="E1961">
        <v>25.85</v>
      </c>
    </row>
    <row r="1962" spans="1:5" x14ac:dyDescent="0.35">
      <c r="A1962">
        <v>2021</v>
      </c>
      <c r="B1962">
        <v>3</v>
      </c>
      <c r="C1962">
        <v>23</v>
      </c>
      <c r="D1962">
        <v>16</v>
      </c>
      <c r="E1962">
        <v>24.99</v>
      </c>
    </row>
    <row r="1963" spans="1:5" x14ac:dyDescent="0.35">
      <c r="A1963">
        <v>2021</v>
      </c>
      <c r="B1963">
        <v>3</v>
      </c>
      <c r="C1963">
        <v>23</v>
      </c>
      <c r="D1963">
        <v>17</v>
      </c>
      <c r="E1963">
        <v>24.26</v>
      </c>
    </row>
    <row r="1964" spans="1:5" x14ac:dyDescent="0.35">
      <c r="A1964">
        <v>2021</v>
      </c>
      <c r="B1964">
        <v>3</v>
      </c>
      <c r="C1964">
        <v>23</v>
      </c>
      <c r="D1964">
        <v>18</v>
      </c>
      <c r="E1964">
        <v>23.74</v>
      </c>
    </row>
    <row r="1965" spans="1:5" x14ac:dyDescent="0.35">
      <c r="A1965">
        <v>2021</v>
      </c>
      <c r="B1965">
        <v>3</v>
      </c>
      <c r="C1965">
        <v>23</v>
      </c>
      <c r="D1965">
        <v>19</v>
      </c>
      <c r="E1965">
        <v>23.33</v>
      </c>
    </row>
    <row r="1966" spans="1:5" x14ac:dyDescent="0.35">
      <c r="A1966">
        <v>2021</v>
      </c>
      <c r="B1966">
        <v>3</v>
      </c>
      <c r="C1966">
        <v>23</v>
      </c>
      <c r="D1966">
        <v>20</v>
      </c>
      <c r="E1966">
        <v>23.01</v>
      </c>
    </row>
    <row r="1967" spans="1:5" x14ac:dyDescent="0.35">
      <c r="A1967">
        <v>2021</v>
      </c>
      <c r="B1967">
        <v>3</v>
      </c>
      <c r="C1967">
        <v>23</v>
      </c>
      <c r="D1967">
        <v>21</v>
      </c>
      <c r="E1967">
        <v>22.67</v>
      </c>
    </row>
    <row r="1968" spans="1:5" x14ac:dyDescent="0.35">
      <c r="A1968">
        <v>2021</v>
      </c>
      <c r="B1968">
        <v>3</v>
      </c>
      <c r="C1968">
        <v>23</v>
      </c>
      <c r="D1968">
        <v>22</v>
      </c>
      <c r="E1968">
        <v>22.4</v>
      </c>
    </row>
    <row r="1969" spans="1:5" x14ac:dyDescent="0.35">
      <c r="A1969">
        <v>2021</v>
      </c>
      <c r="B1969">
        <v>3</v>
      </c>
      <c r="C1969">
        <v>23</v>
      </c>
      <c r="D1969">
        <v>23</v>
      </c>
      <c r="E1969">
        <v>22.12</v>
      </c>
    </row>
    <row r="1970" spans="1:5" x14ac:dyDescent="0.35">
      <c r="A1970">
        <v>2021</v>
      </c>
      <c r="B1970">
        <v>3</v>
      </c>
      <c r="C1970">
        <v>24</v>
      </c>
      <c r="D1970">
        <v>0</v>
      </c>
      <c r="E1970">
        <v>21.89</v>
      </c>
    </row>
    <row r="1971" spans="1:5" x14ac:dyDescent="0.35">
      <c r="A1971">
        <v>2021</v>
      </c>
      <c r="B1971">
        <v>3</v>
      </c>
      <c r="C1971">
        <v>24</v>
      </c>
      <c r="D1971">
        <v>1</v>
      </c>
      <c r="E1971">
        <v>21.76</v>
      </c>
    </row>
    <row r="1972" spans="1:5" x14ac:dyDescent="0.35">
      <c r="A1972">
        <v>2021</v>
      </c>
      <c r="B1972">
        <v>3</v>
      </c>
      <c r="C1972">
        <v>24</v>
      </c>
      <c r="D1972">
        <v>2</v>
      </c>
      <c r="E1972">
        <v>21.44</v>
      </c>
    </row>
    <row r="1973" spans="1:5" x14ac:dyDescent="0.35">
      <c r="A1973">
        <v>2021</v>
      </c>
      <c r="B1973">
        <v>3</v>
      </c>
      <c r="C1973">
        <v>24</v>
      </c>
      <c r="D1973">
        <v>3</v>
      </c>
      <c r="E1973">
        <v>20.74</v>
      </c>
    </row>
    <row r="1974" spans="1:5" x14ac:dyDescent="0.35">
      <c r="A1974">
        <v>2021</v>
      </c>
      <c r="B1974">
        <v>3</v>
      </c>
      <c r="C1974">
        <v>24</v>
      </c>
      <c r="D1974">
        <v>4</v>
      </c>
      <c r="E1974">
        <v>20.57</v>
      </c>
    </row>
    <row r="1975" spans="1:5" x14ac:dyDescent="0.35">
      <c r="A1975">
        <v>2021</v>
      </c>
      <c r="B1975">
        <v>3</v>
      </c>
      <c r="C1975">
        <v>24</v>
      </c>
      <c r="D1975">
        <v>5</v>
      </c>
      <c r="E1975">
        <v>20.87</v>
      </c>
    </row>
    <row r="1976" spans="1:5" x14ac:dyDescent="0.35">
      <c r="A1976">
        <v>2021</v>
      </c>
      <c r="B1976">
        <v>3</v>
      </c>
      <c r="C1976">
        <v>24</v>
      </c>
      <c r="D1976">
        <v>6</v>
      </c>
      <c r="E1976">
        <v>21.44</v>
      </c>
    </row>
    <row r="1977" spans="1:5" x14ac:dyDescent="0.35">
      <c r="A1977">
        <v>2021</v>
      </c>
      <c r="B1977">
        <v>3</v>
      </c>
      <c r="C1977">
        <v>24</v>
      </c>
      <c r="D1977">
        <v>7</v>
      </c>
      <c r="E1977">
        <v>22.33</v>
      </c>
    </row>
    <row r="1978" spans="1:5" x14ac:dyDescent="0.35">
      <c r="A1978">
        <v>2021</v>
      </c>
      <c r="B1978">
        <v>3</v>
      </c>
      <c r="C1978">
        <v>24</v>
      </c>
      <c r="D1978">
        <v>8</v>
      </c>
      <c r="E1978">
        <v>23.55</v>
      </c>
    </row>
    <row r="1979" spans="1:5" x14ac:dyDescent="0.35">
      <c r="A1979">
        <v>2021</v>
      </c>
      <c r="B1979">
        <v>3</v>
      </c>
      <c r="C1979">
        <v>24</v>
      </c>
      <c r="D1979">
        <v>9</v>
      </c>
      <c r="E1979">
        <v>24.61</v>
      </c>
    </row>
    <row r="1980" spans="1:5" x14ac:dyDescent="0.35">
      <c r="A1980">
        <v>2021</v>
      </c>
      <c r="B1980">
        <v>3</v>
      </c>
      <c r="C1980">
        <v>24</v>
      </c>
      <c r="D1980">
        <v>10</v>
      </c>
      <c r="E1980">
        <v>25.05</v>
      </c>
    </row>
    <row r="1981" spans="1:5" x14ac:dyDescent="0.35">
      <c r="A1981">
        <v>2021</v>
      </c>
      <c r="B1981">
        <v>3</v>
      </c>
      <c r="C1981">
        <v>24</v>
      </c>
      <c r="D1981">
        <v>11</v>
      </c>
      <c r="E1981">
        <v>24.95</v>
      </c>
    </row>
    <row r="1982" spans="1:5" x14ac:dyDescent="0.35">
      <c r="A1982">
        <v>2021</v>
      </c>
      <c r="B1982">
        <v>3</v>
      </c>
      <c r="C1982">
        <v>24</v>
      </c>
      <c r="D1982">
        <v>12</v>
      </c>
      <c r="E1982">
        <v>24.57</v>
      </c>
    </row>
    <row r="1983" spans="1:5" x14ac:dyDescent="0.35">
      <c r="A1983">
        <v>2021</v>
      </c>
      <c r="B1983">
        <v>3</v>
      </c>
      <c r="C1983">
        <v>24</v>
      </c>
      <c r="D1983">
        <v>13</v>
      </c>
      <c r="E1983">
        <v>24.03</v>
      </c>
    </row>
    <row r="1984" spans="1:5" x14ac:dyDescent="0.35">
      <c r="A1984">
        <v>2021</v>
      </c>
      <c r="B1984">
        <v>3</v>
      </c>
      <c r="C1984">
        <v>24</v>
      </c>
      <c r="D1984">
        <v>14</v>
      </c>
      <c r="E1984">
        <v>23.08</v>
      </c>
    </row>
    <row r="1985" spans="1:5" x14ac:dyDescent="0.35">
      <c r="A1985">
        <v>2021</v>
      </c>
      <c r="B1985">
        <v>3</v>
      </c>
      <c r="C1985">
        <v>24</v>
      </c>
      <c r="D1985">
        <v>15</v>
      </c>
      <c r="E1985">
        <v>21.83</v>
      </c>
    </row>
    <row r="1986" spans="1:5" x14ac:dyDescent="0.35">
      <c r="A1986">
        <v>2021</v>
      </c>
      <c r="B1986">
        <v>3</v>
      </c>
      <c r="C1986">
        <v>24</v>
      </c>
      <c r="D1986">
        <v>16</v>
      </c>
      <c r="E1986">
        <v>21.69</v>
      </c>
    </row>
    <row r="1987" spans="1:5" x14ac:dyDescent="0.35">
      <c r="A1987">
        <v>2021</v>
      </c>
      <c r="B1987">
        <v>3</v>
      </c>
      <c r="C1987">
        <v>24</v>
      </c>
      <c r="D1987">
        <v>17</v>
      </c>
      <c r="E1987">
        <v>21.61</v>
      </c>
    </row>
    <row r="1988" spans="1:5" x14ac:dyDescent="0.35">
      <c r="A1988">
        <v>2021</v>
      </c>
      <c r="B1988">
        <v>3</v>
      </c>
      <c r="C1988">
        <v>24</v>
      </c>
      <c r="D1988">
        <v>18</v>
      </c>
      <c r="E1988">
        <v>21.73</v>
      </c>
    </row>
    <row r="1989" spans="1:5" x14ac:dyDescent="0.35">
      <c r="A1989">
        <v>2021</v>
      </c>
      <c r="B1989">
        <v>3</v>
      </c>
      <c r="C1989">
        <v>24</v>
      </c>
      <c r="D1989">
        <v>19</v>
      </c>
      <c r="E1989">
        <v>21.62</v>
      </c>
    </row>
    <row r="1990" spans="1:5" x14ac:dyDescent="0.35">
      <c r="A1990">
        <v>2021</v>
      </c>
      <c r="B1990">
        <v>3</v>
      </c>
      <c r="C1990">
        <v>24</v>
      </c>
      <c r="D1990">
        <v>20</v>
      </c>
      <c r="E1990">
        <v>21.41</v>
      </c>
    </row>
    <row r="1991" spans="1:5" x14ac:dyDescent="0.35">
      <c r="A1991">
        <v>2021</v>
      </c>
      <c r="B1991">
        <v>3</v>
      </c>
      <c r="C1991">
        <v>24</v>
      </c>
      <c r="D1991">
        <v>21</v>
      </c>
      <c r="E1991">
        <v>20.76</v>
      </c>
    </row>
    <row r="1992" spans="1:5" x14ac:dyDescent="0.35">
      <c r="A1992">
        <v>2021</v>
      </c>
      <c r="B1992">
        <v>3</v>
      </c>
      <c r="C1992">
        <v>24</v>
      </c>
      <c r="D1992">
        <v>22</v>
      </c>
      <c r="E1992">
        <v>19.760000000000002</v>
      </c>
    </row>
    <row r="1993" spans="1:5" x14ac:dyDescent="0.35">
      <c r="A1993">
        <v>2021</v>
      </c>
      <c r="B1993">
        <v>3</v>
      </c>
      <c r="C1993">
        <v>24</v>
      </c>
      <c r="D1993">
        <v>23</v>
      </c>
      <c r="E1993">
        <v>18.96</v>
      </c>
    </row>
    <row r="1994" spans="1:5" x14ac:dyDescent="0.35">
      <c r="A1994">
        <v>2021</v>
      </c>
      <c r="B1994">
        <v>3</v>
      </c>
      <c r="C1994">
        <v>25</v>
      </c>
      <c r="D1994">
        <v>0</v>
      </c>
      <c r="E1994">
        <v>18.690000000000001</v>
      </c>
    </row>
    <row r="1995" spans="1:5" x14ac:dyDescent="0.35">
      <c r="A1995">
        <v>2021</v>
      </c>
      <c r="B1995">
        <v>3</v>
      </c>
      <c r="C1995">
        <v>25</v>
      </c>
      <c r="D1995">
        <v>1</v>
      </c>
      <c r="E1995">
        <v>18.600000000000001</v>
      </c>
    </row>
    <row r="1996" spans="1:5" x14ac:dyDescent="0.35">
      <c r="A1996">
        <v>2021</v>
      </c>
      <c r="B1996">
        <v>3</v>
      </c>
      <c r="C1996">
        <v>25</v>
      </c>
      <c r="D1996">
        <v>2</v>
      </c>
      <c r="E1996">
        <v>18.579999999999998</v>
      </c>
    </row>
    <row r="1997" spans="1:5" x14ac:dyDescent="0.35">
      <c r="A1997">
        <v>2021</v>
      </c>
      <c r="B1997">
        <v>3</v>
      </c>
      <c r="C1997">
        <v>25</v>
      </c>
      <c r="D1997">
        <v>3</v>
      </c>
      <c r="E1997">
        <v>18.899999999999999</v>
      </c>
    </row>
    <row r="1998" spans="1:5" x14ac:dyDescent="0.35">
      <c r="A1998">
        <v>2021</v>
      </c>
      <c r="B1998">
        <v>3</v>
      </c>
      <c r="C1998">
        <v>25</v>
      </c>
      <c r="D1998">
        <v>4</v>
      </c>
      <c r="E1998">
        <v>20.79</v>
      </c>
    </row>
    <row r="1999" spans="1:5" x14ac:dyDescent="0.35">
      <c r="A1999">
        <v>2021</v>
      </c>
      <c r="B1999">
        <v>3</v>
      </c>
      <c r="C1999">
        <v>25</v>
      </c>
      <c r="D1999">
        <v>5</v>
      </c>
      <c r="E1999">
        <v>22.94</v>
      </c>
    </row>
    <row r="2000" spans="1:5" x14ac:dyDescent="0.35">
      <c r="A2000">
        <v>2021</v>
      </c>
      <c r="B2000">
        <v>3</v>
      </c>
      <c r="C2000">
        <v>25</v>
      </c>
      <c r="D2000">
        <v>6</v>
      </c>
      <c r="E2000">
        <v>24.79</v>
      </c>
    </row>
    <row r="2001" spans="1:5" x14ac:dyDescent="0.35">
      <c r="A2001">
        <v>2021</v>
      </c>
      <c r="B2001">
        <v>3</v>
      </c>
      <c r="C2001">
        <v>25</v>
      </c>
      <c r="D2001">
        <v>7</v>
      </c>
      <c r="E2001">
        <v>26.27</v>
      </c>
    </row>
    <row r="2002" spans="1:5" x14ac:dyDescent="0.35">
      <c r="A2002">
        <v>2021</v>
      </c>
      <c r="B2002">
        <v>3</v>
      </c>
      <c r="C2002">
        <v>25</v>
      </c>
      <c r="D2002">
        <v>8</v>
      </c>
      <c r="E2002">
        <v>27.39</v>
      </c>
    </row>
    <row r="2003" spans="1:5" x14ac:dyDescent="0.35">
      <c r="A2003">
        <v>2021</v>
      </c>
      <c r="B2003">
        <v>3</v>
      </c>
      <c r="C2003">
        <v>25</v>
      </c>
      <c r="D2003">
        <v>9</v>
      </c>
      <c r="E2003">
        <v>28.13</v>
      </c>
    </row>
    <row r="2004" spans="1:5" x14ac:dyDescent="0.35">
      <c r="A2004">
        <v>2021</v>
      </c>
      <c r="B2004">
        <v>3</v>
      </c>
      <c r="C2004">
        <v>25</v>
      </c>
      <c r="D2004">
        <v>10</v>
      </c>
      <c r="E2004">
        <v>28.5</v>
      </c>
    </row>
    <row r="2005" spans="1:5" x14ac:dyDescent="0.35">
      <c r="A2005">
        <v>2021</v>
      </c>
      <c r="B2005">
        <v>3</v>
      </c>
      <c r="C2005">
        <v>25</v>
      </c>
      <c r="D2005">
        <v>11</v>
      </c>
      <c r="E2005">
        <v>28.55</v>
      </c>
    </row>
    <row r="2006" spans="1:5" x14ac:dyDescent="0.35">
      <c r="A2006">
        <v>2021</v>
      </c>
      <c r="B2006">
        <v>3</v>
      </c>
      <c r="C2006">
        <v>25</v>
      </c>
      <c r="D2006">
        <v>12</v>
      </c>
      <c r="E2006">
        <v>28.27</v>
      </c>
    </row>
    <row r="2007" spans="1:5" x14ac:dyDescent="0.35">
      <c r="A2007">
        <v>2021</v>
      </c>
      <c r="B2007">
        <v>3</v>
      </c>
      <c r="C2007">
        <v>25</v>
      </c>
      <c r="D2007">
        <v>13</v>
      </c>
      <c r="E2007">
        <v>27.73</v>
      </c>
    </row>
    <row r="2008" spans="1:5" x14ac:dyDescent="0.35">
      <c r="A2008">
        <v>2021</v>
      </c>
      <c r="B2008">
        <v>3</v>
      </c>
      <c r="C2008">
        <v>25</v>
      </c>
      <c r="D2008">
        <v>14</v>
      </c>
      <c r="E2008">
        <v>26.77</v>
      </c>
    </row>
    <row r="2009" spans="1:5" x14ac:dyDescent="0.35">
      <c r="A2009">
        <v>2021</v>
      </c>
      <c r="B2009">
        <v>3</v>
      </c>
      <c r="C2009">
        <v>25</v>
      </c>
      <c r="D2009">
        <v>15</v>
      </c>
      <c r="E2009">
        <v>24.76</v>
      </c>
    </row>
    <row r="2010" spans="1:5" x14ac:dyDescent="0.35">
      <c r="A2010">
        <v>2021</v>
      </c>
      <c r="B2010">
        <v>3</v>
      </c>
      <c r="C2010">
        <v>25</v>
      </c>
      <c r="D2010">
        <v>16</v>
      </c>
      <c r="E2010">
        <v>23.76</v>
      </c>
    </row>
    <row r="2011" spans="1:5" x14ac:dyDescent="0.35">
      <c r="A2011">
        <v>2021</v>
      </c>
      <c r="B2011">
        <v>3</v>
      </c>
      <c r="C2011">
        <v>25</v>
      </c>
      <c r="D2011">
        <v>17</v>
      </c>
      <c r="E2011">
        <v>23.23</v>
      </c>
    </row>
    <row r="2012" spans="1:5" x14ac:dyDescent="0.35">
      <c r="A2012">
        <v>2021</v>
      </c>
      <c r="B2012">
        <v>3</v>
      </c>
      <c r="C2012">
        <v>25</v>
      </c>
      <c r="D2012">
        <v>18</v>
      </c>
      <c r="E2012">
        <v>22.79</v>
      </c>
    </row>
    <row r="2013" spans="1:5" x14ac:dyDescent="0.35">
      <c r="A2013">
        <v>2021</v>
      </c>
      <c r="B2013">
        <v>3</v>
      </c>
      <c r="C2013">
        <v>25</v>
      </c>
      <c r="D2013">
        <v>19</v>
      </c>
      <c r="E2013">
        <v>22.44</v>
      </c>
    </row>
    <row r="2014" spans="1:5" x14ac:dyDescent="0.35">
      <c r="A2014">
        <v>2021</v>
      </c>
      <c r="B2014">
        <v>3</v>
      </c>
      <c r="C2014">
        <v>25</v>
      </c>
      <c r="D2014">
        <v>20</v>
      </c>
      <c r="E2014">
        <v>22.12</v>
      </c>
    </row>
    <row r="2015" spans="1:5" x14ac:dyDescent="0.35">
      <c r="A2015">
        <v>2021</v>
      </c>
      <c r="B2015">
        <v>3</v>
      </c>
      <c r="C2015">
        <v>25</v>
      </c>
      <c r="D2015">
        <v>21</v>
      </c>
      <c r="E2015">
        <v>21.84</v>
      </c>
    </row>
    <row r="2016" spans="1:5" x14ac:dyDescent="0.35">
      <c r="A2016">
        <v>2021</v>
      </c>
      <c r="B2016">
        <v>3</v>
      </c>
      <c r="C2016">
        <v>25</v>
      </c>
      <c r="D2016">
        <v>22</v>
      </c>
      <c r="E2016">
        <v>21.62</v>
      </c>
    </row>
    <row r="2017" spans="1:5" x14ac:dyDescent="0.35">
      <c r="A2017">
        <v>2021</v>
      </c>
      <c r="B2017">
        <v>3</v>
      </c>
      <c r="C2017">
        <v>25</v>
      </c>
      <c r="D2017">
        <v>23</v>
      </c>
      <c r="E2017">
        <v>21.44</v>
      </c>
    </row>
    <row r="2018" spans="1:5" x14ac:dyDescent="0.35">
      <c r="A2018">
        <v>2021</v>
      </c>
      <c r="B2018">
        <v>3</v>
      </c>
      <c r="C2018">
        <v>26</v>
      </c>
      <c r="D2018">
        <v>0</v>
      </c>
      <c r="E2018">
        <v>21.29</v>
      </c>
    </row>
    <row r="2019" spans="1:5" x14ac:dyDescent="0.35">
      <c r="A2019">
        <v>2021</v>
      </c>
      <c r="B2019">
        <v>3</v>
      </c>
      <c r="C2019">
        <v>26</v>
      </c>
      <c r="D2019">
        <v>1</v>
      </c>
      <c r="E2019">
        <v>21.14</v>
      </c>
    </row>
    <row r="2020" spans="1:5" x14ac:dyDescent="0.35">
      <c r="A2020">
        <v>2021</v>
      </c>
      <c r="B2020">
        <v>3</v>
      </c>
      <c r="C2020">
        <v>26</v>
      </c>
      <c r="D2020">
        <v>2</v>
      </c>
      <c r="E2020">
        <v>21.04</v>
      </c>
    </row>
    <row r="2021" spans="1:5" x14ac:dyDescent="0.35">
      <c r="A2021">
        <v>2021</v>
      </c>
      <c r="B2021">
        <v>3</v>
      </c>
      <c r="C2021">
        <v>26</v>
      </c>
      <c r="D2021">
        <v>3</v>
      </c>
      <c r="E2021">
        <v>21.09</v>
      </c>
    </row>
    <row r="2022" spans="1:5" x14ac:dyDescent="0.35">
      <c r="A2022">
        <v>2021</v>
      </c>
      <c r="B2022">
        <v>3</v>
      </c>
      <c r="C2022">
        <v>26</v>
      </c>
      <c r="D2022">
        <v>4</v>
      </c>
      <c r="E2022">
        <v>22.33</v>
      </c>
    </row>
    <row r="2023" spans="1:5" x14ac:dyDescent="0.35">
      <c r="A2023">
        <v>2021</v>
      </c>
      <c r="B2023">
        <v>3</v>
      </c>
      <c r="C2023">
        <v>26</v>
      </c>
      <c r="D2023">
        <v>5</v>
      </c>
      <c r="E2023">
        <v>23.78</v>
      </c>
    </row>
    <row r="2024" spans="1:5" x14ac:dyDescent="0.35">
      <c r="A2024">
        <v>2021</v>
      </c>
      <c r="B2024">
        <v>3</v>
      </c>
      <c r="C2024">
        <v>26</v>
      </c>
      <c r="D2024">
        <v>6</v>
      </c>
      <c r="E2024">
        <v>25.44</v>
      </c>
    </row>
    <row r="2025" spans="1:5" x14ac:dyDescent="0.35">
      <c r="A2025">
        <v>2021</v>
      </c>
      <c r="B2025">
        <v>3</v>
      </c>
      <c r="C2025">
        <v>26</v>
      </c>
      <c r="D2025">
        <v>7</v>
      </c>
      <c r="E2025">
        <v>26.83</v>
      </c>
    </row>
    <row r="2026" spans="1:5" x14ac:dyDescent="0.35">
      <c r="A2026">
        <v>2021</v>
      </c>
      <c r="B2026">
        <v>3</v>
      </c>
      <c r="C2026">
        <v>26</v>
      </c>
      <c r="D2026">
        <v>8</v>
      </c>
      <c r="E2026">
        <v>27.87</v>
      </c>
    </row>
    <row r="2027" spans="1:5" x14ac:dyDescent="0.35">
      <c r="A2027">
        <v>2021</v>
      </c>
      <c r="B2027">
        <v>3</v>
      </c>
      <c r="C2027">
        <v>26</v>
      </c>
      <c r="D2027">
        <v>9</v>
      </c>
      <c r="E2027">
        <v>28.63</v>
      </c>
    </row>
    <row r="2028" spans="1:5" x14ac:dyDescent="0.35">
      <c r="A2028">
        <v>2021</v>
      </c>
      <c r="B2028">
        <v>3</v>
      </c>
      <c r="C2028">
        <v>26</v>
      </c>
      <c r="D2028">
        <v>10</v>
      </c>
      <c r="E2028">
        <v>29.15</v>
      </c>
    </row>
    <row r="2029" spans="1:5" x14ac:dyDescent="0.35">
      <c r="A2029">
        <v>2021</v>
      </c>
      <c r="B2029">
        <v>3</v>
      </c>
      <c r="C2029">
        <v>26</v>
      </c>
      <c r="D2029">
        <v>11</v>
      </c>
      <c r="E2029">
        <v>29.31</v>
      </c>
    </row>
    <row r="2030" spans="1:5" x14ac:dyDescent="0.35">
      <c r="A2030">
        <v>2021</v>
      </c>
      <c r="B2030">
        <v>3</v>
      </c>
      <c r="C2030">
        <v>26</v>
      </c>
      <c r="D2030">
        <v>12</v>
      </c>
      <c r="E2030">
        <v>29.1</v>
      </c>
    </row>
    <row r="2031" spans="1:5" x14ac:dyDescent="0.35">
      <c r="A2031">
        <v>2021</v>
      </c>
      <c r="B2031">
        <v>3</v>
      </c>
      <c r="C2031">
        <v>26</v>
      </c>
      <c r="D2031">
        <v>13</v>
      </c>
      <c r="E2031">
        <v>28.55</v>
      </c>
    </row>
    <row r="2032" spans="1:5" x14ac:dyDescent="0.35">
      <c r="A2032">
        <v>2021</v>
      </c>
      <c r="B2032">
        <v>3</v>
      </c>
      <c r="C2032">
        <v>26</v>
      </c>
      <c r="D2032">
        <v>14</v>
      </c>
      <c r="E2032">
        <v>28.04</v>
      </c>
    </row>
    <row r="2033" spans="1:5" x14ac:dyDescent="0.35">
      <c r="A2033">
        <v>2021</v>
      </c>
      <c r="B2033">
        <v>3</v>
      </c>
      <c r="C2033">
        <v>26</v>
      </c>
      <c r="D2033">
        <v>15</v>
      </c>
      <c r="E2033">
        <v>26.59</v>
      </c>
    </row>
    <row r="2034" spans="1:5" x14ac:dyDescent="0.35">
      <c r="A2034">
        <v>2021</v>
      </c>
      <c r="B2034">
        <v>3</v>
      </c>
      <c r="C2034">
        <v>26</v>
      </c>
      <c r="D2034">
        <v>16</v>
      </c>
      <c r="E2034">
        <v>25.71</v>
      </c>
    </row>
    <row r="2035" spans="1:5" x14ac:dyDescent="0.35">
      <c r="A2035">
        <v>2021</v>
      </c>
      <c r="B2035">
        <v>3</v>
      </c>
      <c r="C2035">
        <v>26</v>
      </c>
      <c r="D2035">
        <v>17</v>
      </c>
      <c r="E2035">
        <v>24.94</v>
      </c>
    </row>
    <row r="2036" spans="1:5" x14ac:dyDescent="0.35">
      <c r="A2036">
        <v>2021</v>
      </c>
      <c r="B2036">
        <v>3</v>
      </c>
      <c r="C2036">
        <v>26</v>
      </c>
      <c r="D2036">
        <v>18</v>
      </c>
      <c r="E2036">
        <v>24.29</v>
      </c>
    </row>
    <row r="2037" spans="1:5" x14ac:dyDescent="0.35">
      <c r="A2037">
        <v>2021</v>
      </c>
      <c r="B2037">
        <v>3</v>
      </c>
      <c r="C2037">
        <v>26</v>
      </c>
      <c r="D2037">
        <v>19</v>
      </c>
      <c r="E2037">
        <v>23.83</v>
      </c>
    </row>
    <row r="2038" spans="1:5" x14ac:dyDescent="0.35">
      <c r="A2038">
        <v>2021</v>
      </c>
      <c r="B2038">
        <v>3</v>
      </c>
      <c r="C2038">
        <v>26</v>
      </c>
      <c r="D2038">
        <v>20</v>
      </c>
      <c r="E2038">
        <v>23.48</v>
      </c>
    </row>
    <row r="2039" spans="1:5" x14ac:dyDescent="0.35">
      <c r="A2039">
        <v>2021</v>
      </c>
      <c r="B2039">
        <v>3</v>
      </c>
      <c r="C2039">
        <v>26</v>
      </c>
      <c r="D2039">
        <v>21</v>
      </c>
      <c r="E2039">
        <v>23.19</v>
      </c>
    </row>
    <row r="2040" spans="1:5" x14ac:dyDescent="0.35">
      <c r="A2040">
        <v>2021</v>
      </c>
      <c r="B2040">
        <v>3</v>
      </c>
      <c r="C2040">
        <v>26</v>
      </c>
      <c r="D2040">
        <v>22</v>
      </c>
      <c r="E2040">
        <v>22.83</v>
      </c>
    </row>
    <row r="2041" spans="1:5" x14ac:dyDescent="0.35">
      <c r="A2041">
        <v>2021</v>
      </c>
      <c r="B2041">
        <v>3</v>
      </c>
      <c r="C2041">
        <v>26</v>
      </c>
      <c r="D2041">
        <v>23</v>
      </c>
      <c r="E2041">
        <v>22.56</v>
      </c>
    </row>
    <row r="2042" spans="1:5" x14ac:dyDescent="0.35">
      <c r="A2042">
        <v>2021</v>
      </c>
      <c r="B2042">
        <v>3</v>
      </c>
      <c r="C2042">
        <v>27</v>
      </c>
      <c r="D2042">
        <v>0</v>
      </c>
      <c r="E2042">
        <v>22.36</v>
      </c>
    </row>
    <row r="2043" spans="1:5" x14ac:dyDescent="0.35">
      <c r="A2043">
        <v>2021</v>
      </c>
      <c r="B2043">
        <v>3</v>
      </c>
      <c r="C2043">
        <v>27</v>
      </c>
      <c r="D2043">
        <v>1</v>
      </c>
      <c r="E2043">
        <v>22.15</v>
      </c>
    </row>
    <row r="2044" spans="1:5" x14ac:dyDescent="0.35">
      <c r="A2044">
        <v>2021</v>
      </c>
      <c r="B2044">
        <v>3</v>
      </c>
      <c r="C2044">
        <v>27</v>
      </c>
      <c r="D2044">
        <v>2</v>
      </c>
      <c r="E2044">
        <v>21.97</v>
      </c>
    </row>
    <row r="2045" spans="1:5" x14ac:dyDescent="0.35">
      <c r="A2045">
        <v>2021</v>
      </c>
      <c r="B2045">
        <v>3</v>
      </c>
      <c r="C2045">
        <v>27</v>
      </c>
      <c r="D2045">
        <v>3</v>
      </c>
      <c r="E2045">
        <v>22.05</v>
      </c>
    </row>
    <row r="2046" spans="1:5" x14ac:dyDescent="0.35">
      <c r="A2046">
        <v>2021</v>
      </c>
      <c r="B2046">
        <v>3</v>
      </c>
      <c r="C2046">
        <v>27</v>
      </c>
      <c r="D2046">
        <v>4</v>
      </c>
      <c r="E2046">
        <v>23.28</v>
      </c>
    </row>
    <row r="2047" spans="1:5" x14ac:dyDescent="0.35">
      <c r="A2047">
        <v>2021</v>
      </c>
      <c r="B2047">
        <v>3</v>
      </c>
      <c r="C2047">
        <v>27</v>
      </c>
      <c r="D2047">
        <v>5</v>
      </c>
      <c r="E2047">
        <v>24.48</v>
      </c>
    </row>
    <row r="2048" spans="1:5" x14ac:dyDescent="0.35">
      <c r="A2048">
        <v>2021</v>
      </c>
      <c r="B2048">
        <v>3</v>
      </c>
      <c r="C2048">
        <v>27</v>
      </c>
      <c r="D2048">
        <v>6</v>
      </c>
      <c r="E2048">
        <v>25.4</v>
      </c>
    </row>
    <row r="2049" spans="1:5" x14ac:dyDescent="0.35">
      <c r="A2049">
        <v>2021</v>
      </c>
      <c r="B2049">
        <v>3</v>
      </c>
      <c r="C2049">
        <v>27</v>
      </c>
      <c r="D2049">
        <v>7</v>
      </c>
      <c r="E2049">
        <v>26.22</v>
      </c>
    </row>
    <row r="2050" spans="1:5" x14ac:dyDescent="0.35">
      <c r="A2050">
        <v>2021</v>
      </c>
      <c r="B2050">
        <v>3</v>
      </c>
      <c r="C2050">
        <v>27</v>
      </c>
      <c r="D2050">
        <v>8</v>
      </c>
      <c r="E2050">
        <v>26.79</v>
      </c>
    </row>
    <row r="2051" spans="1:5" x14ac:dyDescent="0.35">
      <c r="A2051">
        <v>2021</v>
      </c>
      <c r="B2051">
        <v>3</v>
      </c>
      <c r="C2051">
        <v>27</v>
      </c>
      <c r="D2051">
        <v>9</v>
      </c>
      <c r="E2051">
        <v>27.4</v>
      </c>
    </row>
    <row r="2052" spans="1:5" x14ac:dyDescent="0.35">
      <c r="A2052">
        <v>2021</v>
      </c>
      <c r="B2052">
        <v>3</v>
      </c>
      <c r="C2052">
        <v>27</v>
      </c>
      <c r="D2052">
        <v>10</v>
      </c>
      <c r="E2052">
        <v>27.6</v>
      </c>
    </row>
    <row r="2053" spans="1:5" x14ac:dyDescent="0.35">
      <c r="A2053">
        <v>2021</v>
      </c>
      <c r="B2053">
        <v>3</v>
      </c>
      <c r="C2053">
        <v>27</v>
      </c>
      <c r="D2053">
        <v>11</v>
      </c>
      <c r="E2053">
        <v>27.08</v>
      </c>
    </row>
    <row r="2054" spans="1:5" x14ac:dyDescent="0.35">
      <c r="A2054">
        <v>2021</v>
      </c>
      <c r="B2054">
        <v>3</v>
      </c>
      <c r="C2054">
        <v>27</v>
      </c>
      <c r="D2054">
        <v>12</v>
      </c>
      <c r="E2054">
        <v>26.4</v>
      </c>
    </row>
    <row r="2055" spans="1:5" x14ac:dyDescent="0.35">
      <c r="A2055">
        <v>2021</v>
      </c>
      <c r="B2055">
        <v>3</v>
      </c>
      <c r="C2055">
        <v>27</v>
      </c>
      <c r="D2055">
        <v>13</v>
      </c>
      <c r="E2055">
        <v>25.8</v>
      </c>
    </row>
    <row r="2056" spans="1:5" x14ac:dyDescent="0.35">
      <c r="A2056">
        <v>2021</v>
      </c>
      <c r="B2056">
        <v>3</v>
      </c>
      <c r="C2056">
        <v>27</v>
      </c>
      <c r="D2056">
        <v>14</v>
      </c>
      <c r="E2056">
        <v>24.97</v>
      </c>
    </row>
    <row r="2057" spans="1:5" x14ac:dyDescent="0.35">
      <c r="A2057">
        <v>2021</v>
      </c>
      <c r="B2057">
        <v>3</v>
      </c>
      <c r="C2057">
        <v>27</v>
      </c>
      <c r="D2057">
        <v>15</v>
      </c>
      <c r="E2057">
        <v>24.31</v>
      </c>
    </row>
    <row r="2058" spans="1:5" x14ac:dyDescent="0.35">
      <c r="A2058">
        <v>2021</v>
      </c>
      <c r="B2058">
        <v>3</v>
      </c>
      <c r="C2058">
        <v>27</v>
      </c>
      <c r="D2058">
        <v>16</v>
      </c>
      <c r="E2058">
        <v>24.42</v>
      </c>
    </row>
    <row r="2059" spans="1:5" x14ac:dyDescent="0.35">
      <c r="A2059">
        <v>2021</v>
      </c>
      <c r="B2059">
        <v>3</v>
      </c>
      <c r="C2059">
        <v>27</v>
      </c>
      <c r="D2059">
        <v>17</v>
      </c>
      <c r="E2059">
        <v>24.26</v>
      </c>
    </row>
    <row r="2060" spans="1:5" x14ac:dyDescent="0.35">
      <c r="A2060">
        <v>2021</v>
      </c>
      <c r="B2060">
        <v>3</v>
      </c>
      <c r="C2060">
        <v>27</v>
      </c>
      <c r="D2060">
        <v>18</v>
      </c>
      <c r="E2060">
        <v>23.24</v>
      </c>
    </row>
    <row r="2061" spans="1:5" x14ac:dyDescent="0.35">
      <c r="A2061">
        <v>2021</v>
      </c>
      <c r="B2061">
        <v>3</v>
      </c>
      <c r="C2061">
        <v>27</v>
      </c>
      <c r="D2061">
        <v>19</v>
      </c>
      <c r="E2061">
        <v>22.18</v>
      </c>
    </row>
    <row r="2062" spans="1:5" x14ac:dyDescent="0.35">
      <c r="A2062">
        <v>2021</v>
      </c>
      <c r="B2062">
        <v>3</v>
      </c>
      <c r="C2062">
        <v>27</v>
      </c>
      <c r="D2062">
        <v>20</v>
      </c>
      <c r="E2062">
        <v>21.76</v>
      </c>
    </row>
    <row r="2063" spans="1:5" x14ac:dyDescent="0.35">
      <c r="A2063">
        <v>2021</v>
      </c>
      <c r="B2063">
        <v>3</v>
      </c>
      <c r="C2063">
        <v>27</v>
      </c>
      <c r="D2063">
        <v>21</v>
      </c>
      <c r="E2063">
        <v>21.53</v>
      </c>
    </row>
    <row r="2064" spans="1:5" x14ac:dyDescent="0.35">
      <c r="A2064">
        <v>2021</v>
      </c>
      <c r="B2064">
        <v>3</v>
      </c>
      <c r="C2064">
        <v>27</v>
      </c>
      <c r="D2064">
        <v>22</v>
      </c>
      <c r="E2064">
        <v>21.39</v>
      </c>
    </row>
    <row r="2065" spans="1:5" x14ac:dyDescent="0.35">
      <c r="A2065">
        <v>2021</v>
      </c>
      <c r="B2065">
        <v>3</v>
      </c>
      <c r="C2065">
        <v>27</v>
      </c>
      <c r="D2065">
        <v>23</v>
      </c>
      <c r="E2065">
        <v>21.52</v>
      </c>
    </row>
    <row r="2066" spans="1:5" x14ac:dyDescent="0.35">
      <c r="A2066">
        <v>2021</v>
      </c>
      <c r="B2066">
        <v>3</v>
      </c>
      <c r="C2066">
        <v>28</v>
      </c>
      <c r="D2066">
        <v>0</v>
      </c>
      <c r="E2066">
        <v>21.53</v>
      </c>
    </row>
    <row r="2067" spans="1:5" x14ac:dyDescent="0.35">
      <c r="A2067">
        <v>2021</v>
      </c>
      <c r="B2067">
        <v>3</v>
      </c>
      <c r="C2067">
        <v>28</v>
      </c>
      <c r="D2067">
        <v>1</v>
      </c>
      <c r="E2067">
        <v>21.15</v>
      </c>
    </row>
    <row r="2068" spans="1:5" x14ac:dyDescent="0.35">
      <c r="A2068">
        <v>2021</v>
      </c>
      <c r="B2068">
        <v>3</v>
      </c>
      <c r="C2068">
        <v>28</v>
      </c>
      <c r="D2068">
        <v>2</v>
      </c>
      <c r="E2068">
        <v>20.8</v>
      </c>
    </row>
    <row r="2069" spans="1:5" x14ac:dyDescent="0.35">
      <c r="A2069">
        <v>2021</v>
      </c>
      <c r="B2069">
        <v>3</v>
      </c>
      <c r="C2069">
        <v>28</v>
      </c>
      <c r="D2069">
        <v>3</v>
      </c>
      <c r="E2069">
        <v>20.8</v>
      </c>
    </row>
    <row r="2070" spans="1:5" x14ac:dyDescent="0.35">
      <c r="A2070">
        <v>2021</v>
      </c>
      <c r="B2070">
        <v>3</v>
      </c>
      <c r="C2070">
        <v>28</v>
      </c>
      <c r="D2070">
        <v>4</v>
      </c>
      <c r="E2070">
        <v>21.54</v>
      </c>
    </row>
    <row r="2071" spans="1:5" x14ac:dyDescent="0.35">
      <c r="A2071">
        <v>2021</v>
      </c>
      <c r="B2071">
        <v>3</v>
      </c>
      <c r="C2071">
        <v>28</v>
      </c>
      <c r="D2071">
        <v>5</v>
      </c>
      <c r="E2071">
        <v>23.23</v>
      </c>
    </row>
    <row r="2072" spans="1:5" x14ac:dyDescent="0.35">
      <c r="A2072">
        <v>2021</v>
      </c>
      <c r="B2072">
        <v>3</v>
      </c>
      <c r="C2072">
        <v>28</v>
      </c>
      <c r="D2072">
        <v>6</v>
      </c>
      <c r="E2072">
        <v>25.23</v>
      </c>
    </row>
    <row r="2073" spans="1:5" x14ac:dyDescent="0.35">
      <c r="A2073">
        <v>2021</v>
      </c>
      <c r="B2073">
        <v>3</v>
      </c>
      <c r="C2073">
        <v>28</v>
      </c>
      <c r="D2073">
        <v>7</v>
      </c>
      <c r="E2073">
        <v>27.23</v>
      </c>
    </row>
    <row r="2074" spans="1:5" x14ac:dyDescent="0.35">
      <c r="A2074">
        <v>2021</v>
      </c>
      <c r="B2074">
        <v>3</v>
      </c>
      <c r="C2074">
        <v>28</v>
      </c>
      <c r="D2074">
        <v>8</v>
      </c>
      <c r="E2074">
        <v>28.65</v>
      </c>
    </row>
    <row r="2075" spans="1:5" x14ac:dyDescent="0.35">
      <c r="A2075">
        <v>2021</v>
      </c>
      <c r="B2075">
        <v>3</v>
      </c>
      <c r="C2075">
        <v>28</v>
      </c>
      <c r="D2075">
        <v>9</v>
      </c>
      <c r="E2075">
        <v>29.39</v>
      </c>
    </row>
    <row r="2076" spans="1:5" x14ac:dyDescent="0.35">
      <c r="A2076">
        <v>2021</v>
      </c>
      <c r="B2076">
        <v>3</v>
      </c>
      <c r="C2076">
        <v>28</v>
      </c>
      <c r="D2076">
        <v>10</v>
      </c>
      <c r="E2076">
        <v>29.48</v>
      </c>
    </row>
    <row r="2077" spans="1:5" x14ac:dyDescent="0.35">
      <c r="A2077">
        <v>2021</v>
      </c>
      <c r="B2077">
        <v>3</v>
      </c>
      <c r="C2077">
        <v>28</v>
      </c>
      <c r="D2077">
        <v>11</v>
      </c>
      <c r="E2077">
        <v>29.22</v>
      </c>
    </row>
    <row r="2078" spans="1:5" x14ac:dyDescent="0.35">
      <c r="A2078">
        <v>2021</v>
      </c>
      <c r="B2078">
        <v>3</v>
      </c>
      <c r="C2078">
        <v>28</v>
      </c>
      <c r="D2078">
        <v>12</v>
      </c>
      <c r="E2078">
        <v>28.76</v>
      </c>
    </row>
    <row r="2079" spans="1:5" x14ac:dyDescent="0.35">
      <c r="A2079">
        <v>2021</v>
      </c>
      <c r="B2079">
        <v>3</v>
      </c>
      <c r="C2079">
        <v>28</v>
      </c>
      <c r="D2079">
        <v>13</v>
      </c>
      <c r="E2079">
        <v>28.32</v>
      </c>
    </row>
    <row r="2080" spans="1:5" x14ac:dyDescent="0.35">
      <c r="A2080">
        <v>2021</v>
      </c>
      <c r="B2080">
        <v>3</v>
      </c>
      <c r="C2080">
        <v>28</v>
      </c>
      <c r="D2080">
        <v>14</v>
      </c>
      <c r="E2080">
        <v>27.69</v>
      </c>
    </row>
    <row r="2081" spans="1:5" x14ac:dyDescent="0.35">
      <c r="A2081">
        <v>2021</v>
      </c>
      <c r="B2081">
        <v>3</v>
      </c>
      <c r="C2081">
        <v>28</v>
      </c>
      <c r="D2081">
        <v>15</v>
      </c>
      <c r="E2081">
        <v>26.1</v>
      </c>
    </row>
    <row r="2082" spans="1:5" x14ac:dyDescent="0.35">
      <c r="A2082">
        <v>2021</v>
      </c>
      <c r="B2082">
        <v>3</v>
      </c>
      <c r="C2082">
        <v>28</v>
      </c>
      <c r="D2082">
        <v>16</v>
      </c>
      <c r="E2082">
        <v>25.15</v>
      </c>
    </row>
    <row r="2083" spans="1:5" x14ac:dyDescent="0.35">
      <c r="A2083">
        <v>2021</v>
      </c>
      <c r="B2083">
        <v>3</v>
      </c>
      <c r="C2083">
        <v>28</v>
      </c>
      <c r="D2083">
        <v>17</v>
      </c>
      <c r="E2083">
        <v>24.22</v>
      </c>
    </row>
    <row r="2084" spans="1:5" x14ac:dyDescent="0.35">
      <c r="A2084">
        <v>2021</v>
      </c>
      <c r="B2084">
        <v>3</v>
      </c>
      <c r="C2084">
        <v>28</v>
      </c>
      <c r="D2084">
        <v>18</v>
      </c>
      <c r="E2084">
        <v>23.56</v>
      </c>
    </row>
    <row r="2085" spans="1:5" x14ac:dyDescent="0.35">
      <c r="A2085">
        <v>2021</v>
      </c>
      <c r="B2085">
        <v>3</v>
      </c>
      <c r="C2085">
        <v>28</v>
      </c>
      <c r="D2085">
        <v>19</v>
      </c>
      <c r="E2085">
        <v>23.11</v>
      </c>
    </row>
    <row r="2086" spans="1:5" x14ac:dyDescent="0.35">
      <c r="A2086">
        <v>2021</v>
      </c>
      <c r="B2086">
        <v>3</v>
      </c>
      <c r="C2086">
        <v>28</v>
      </c>
      <c r="D2086">
        <v>20</v>
      </c>
      <c r="E2086">
        <v>22.76</v>
      </c>
    </row>
    <row r="2087" spans="1:5" x14ac:dyDescent="0.35">
      <c r="A2087">
        <v>2021</v>
      </c>
      <c r="B2087">
        <v>3</v>
      </c>
      <c r="C2087">
        <v>28</v>
      </c>
      <c r="D2087">
        <v>21</v>
      </c>
      <c r="E2087">
        <v>22.55</v>
      </c>
    </row>
    <row r="2088" spans="1:5" x14ac:dyDescent="0.35">
      <c r="A2088">
        <v>2021</v>
      </c>
      <c r="B2088">
        <v>3</v>
      </c>
      <c r="C2088">
        <v>28</v>
      </c>
      <c r="D2088">
        <v>22</v>
      </c>
      <c r="E2088">
        <v>22.37</v>
      </c>
    </row>
    <row r="2089" spans="1:5" x14ac:dyDescent="0.35">
      <c r="A2089">
        <v>2021</v>
      </c>
      <c r="B2089">
        <v>3</v>
      </c>
      <c r="C2089">
        <v>28</v>
      </c>
      <c r="D2089">
        <v>23</v>
      </c>
      <c r="E2089">
        <v>22.16</v>
      </c>
    </row>
    <row r="2090" spans="1:5" x14ac:dyDescent="0.35">
      <c r="A2090">
        <v>2021</v>
      </c>
      <c r="B2090">
        <v>3</v>
      </c>
      <c r="C2090">
        <v>29</v>
      </c>
      <c r="D2090">
        <v>0</v>
      </c>
      <c r="E2090">
        <v>21.97</v>
      </c>
    </row>
    <row r="2091" spans="1:5" x14ac:dyDescent="0.35">
      <c r="A2091">
        <v>2021</v>
      </c>
      <c r="B2091">
        <v>3</v>
      </c>
      <c r="C2091">
        <v>29</v>
      </c>
      <c r="D2091">
        <v>1</v>
      </c>
      <c r="E2091">
        <v>21.73</v>
      </c>
    </row>
    <row r="2092" spans="1:5" x14ac:dyDescent="0.35">
      <c r="A2092">
        <v>2021</v>
      </c>
      <c r="B2092">
        <v>3</v>
      </c>
      <c r="C2092">
        <v>29</v>
      </c>
      <c r="D2092">
        <v>2</v>
      </c>
      <c r="E2092">
        <v>21.5</v>
      </c>
    </row>
    <row r="2093" spans="1:5" x14ac:dyDescent="0.35">
      <c r="A2093">
        <v>2021</v>
      </c>
      <c r="B2093">
        <v>3</v>
      </c>
      <c r="C2093">
        <v>29</v>
      </c>
      <c r="D2093">
        <v>3</v>
      </c>
      <c r="E2093">
        <v>21.52</v>
      </c>
    </row>
    <row r="2094" spans="1:5" x14ac:dyDescent="0.35">
      <c r="A2094">
        <v>2021</v>
      </c>
      <c r="B2094">
        <v>3</v>
      </c>
      <c r="C2094">
        <v>29</v>
      </c>
      <c r="D2094">
        <v>4</v>
      </c>
      <c r="E2094">
        <v>22.8</v>
      </c>
    </row>
    <row r="2095" spans="1:5" x14ac:dyDescent="0.35">
      <c r="A2095">
        <v>2021</v>
      </c>
      <c r="B2095">
        <v>3</v>
      </c>
      <c r="C2095">
        <v>29</v>
      </c>
      <c r="D2095">
        <v>5</v>
      </c>
      <c r="E2095">
        <v>23.87</v>
      </c>
    </row>
    <row r="2096" spans="1:5" x14ac:dyDescent="0.35">
      <c r="A2096">
        <v>2021</v>
      </c>
      <c r="B2096">
        <v>3</v>
      </c>
      <c r="C2096">
        <v>29</v>
      </c>
      <c r="D2096">
        <v>6</v>
      </c>
      <c r="E2096">
        <v>25.04</v>
      </c>
    </row>
    <row r="2097" spans="1:5" x14ac:dyDescent="0.35">
      <c r="A2097">
        <v>2021</v>
      </c>
      <c r="B2097">
        <v>3</v>
      </c>
      <c r="C2097">
        <v>29</v>
      </c>
      <c r="D2097">
        <v>7</v>
      </c>
      <c r="E2097">
        <v>25.98</v>
      </c>
    </row>
    <row r="2098" spans="1:5" x14ac:dyDescent="0.35">
      <c r="A2098">
        <v>2021</v>
      </c>
      <c r="B2098">
        <v>3</v>
      </c>
      <c r="C2098">
        <v>29</v>
      </c>
      <c r="D2098">
        <v>8</v>
      </c>
      <c r="E2098">
        <v>26.65</v>
      </c>
    </row>
    <row r="2099" spans="1:5" x14ac:dyDescent="0.35">
      <c r="A2099">
        <v>2021</v>
      </c>
      <c r="B2099">
        <v>3</v>
      </c>
      <c r="C2099">
        <v>29</v>
      </c>
      <c r="D2099">
        <v>9</v>
      </c>
      <c r="E2099">
        <v>27.08</v>
      </c>
    </row>
    <row r="2100" spans="1:5" x14ac:dyDescent="0.35">
      <c r="A2100">
        <v>2021</v>
      </c>
      <c r="B2100">
        <v>3</v>
      </c>
      <c r="C2100">
        <v>29</v>
      </c>
      <c r="D2100">
        <v>10</v>
      </c>
      <c r="E2100">
        <v>27.31</v>
      </c>
    </row>
    <row r="2101" spans="1:5" x14ac:dyDescent="0.35">
      <c r="A2101">
        <v>2021</v>
      </c>
      <c r="B2101">
        <v>3</v>
      </c>
      <c r="C2101">
        <v>29</v>
      </c>
      <c r="D2101">
        <v>11</v>
      </c>
      <c r="E2101">
        <v>27.19</v>
      </c>
    </row>
    <row r="2102" spans="1:5" x14ac:dyDescent="0.35">
      <c r="A2102">
        <v>2021</v>
      </c>
      <c r="B2102">
        <v>3</v>
      </c>
      <c r="C2102">
        <v>29</v>
      </c>
      <c r="D2102">
        <v>12</v>
      </c>
      <c r="E2102">
        <v>26.79</v>
      </c>
    </row>
    <row r="2103" spans="1:5" x14ac:dyDescent="0.35">
      <c r="A2103">
        <v>2021</v>
      </c>
      <c r="B2103">
        <v>3</v>
      </c>
      <c r="C2103">
        <v>29</v>
      </c>
      <c r="D2103">
        <v>13</v>
      </c>
      <c r="E2103">
        <v>26.2</v>
      </c>
    </row>
    <row r="2104" spans="1:5" x14ac:dyDescent="0.35">
      <c r="A2104">
        <v>2021</v>
      </c>
      <c r="B2104">
        <v>3</v>
      </c>
      <c r="C2104">
        <v>29</v>
      </c>
      <c r="D2104">
        <v>14</v>
      </c>
      <c r="E2104">
        <v>25.17</v>
      </c>
    </row>
    <row r="2105" spans="1:5" x14ac:dyDescent="0.35">
      <c r="A2105">
        <v>2021</v>
      </c>
      <c r="B2105">
        <v>3</v>
      </c>
      <c r="C2105">
        <v>29</v>
      </c>
      <c r="D2105">
        <v>15</v>
      </c>
      <c r="E2105">
        <v>23.46</v>
      </c>
    </row>
    <row r="2106" spans="1:5" x14ac:dyDescent="0.35">
      <c r="A2106">
        <v>2021</v>
      </c>
      <c r="B2106">
        <v>3</v>
      </c>
      <c r="C2106">
        <v>29</v>
      </c>
      <c r="D2106">
        <v>16</v>
      </c>
      <c r="E2106">
        <v>22.84</v>
      </c>
    </row>
    <row r="2107" spans="1:5" x14ac:dyDescent="0.35">
      <c r="A2107">
        <v>2021</v>
      </c>
      <c r="B2107">
        <v>3</v>
      </c>
      <c r="C2107">
        <v>29</v>
      </c>
      <c r="D2107">
        <v>17</v>
      </c>
      <c r="E2107">
        <v>22.5</v>
      </c>
    </row>
    <row r="2108" spans="1:5" x14ac:dyDescent="0.35">
      <c r="A2108">
        <v>2021</v>
      </c>
      <c r="B2108">
        <v>3</v>
      </c>
      <c r="C2108">
        <v>29</v>
      </c>
      <c r="D2108">
        <v>18</v>
      </c>
      <c r="E2108">
        <v>22.27</v>
      </c>
    </row>
    <row r="2109" spans="1:5" x14ac:dyDescent="0.35">
      <c r="A2109">
        <v>2021</v>
      </c>
      <c r="B2109">
        <v>3</v>
      </c>
      <c r="C2109">
        <v>29</v>
      </c>
      <c r="D2109">
        <v>19</v>
      </c>
      <c r="E2109">
        <v>22.08</v>
      </c>
    </row>
    <row r="2110" spans="1:5" x14ac:dyDescent="0.35">
      <c r="A2110">
        <v>2021</v>
      </c>
      <c r="B2110">
        <v>3</v>
      </c>
      <c r="C2110">
        <v>29</v>
      </c>
      <c r="D2110">
        <v>20</v>
      </c>
      <c r="E2110">
        <v>21.8</v>
      </c>
    </row>
    <row r="2111" spans="1:5" x14ac:dyDescent="0.35">
      <c r="A2111">
        <v>2021</v>
      </c>
      <c r="B2111">
        <v>3</v>
      </c>
      <c r="C2111">
        <v>29</v>
      </c>
      <c r="D2111">
        <v>21</v>
      </c>
      <c r="E2111">
        <v>21.4</v>
      </c>
    </row>
    <row r="2112" spans="1:5" x14ac:dyDescent="0.35">
      <c r="A2112">
        <v>2021</v>
      </c>
      <c r="B2112">
        <v>3</v>
      </c>
      <c r="C2112">
        <v>29</v>
      </c>
      <c r="D2112">
        <v>22</v>
      </c>
      <c r="E2112">
        <v>20.97</v>
      </c>
    </row>
    <row r="2113" spans="1:5" x14ac:dyDescent="0.35">
      <c r="A2113">
        <v>2021</v>
      </c>
      <c r="B2113">
        <v>3</v>
      </c>
      <c r="C2113">
        <v>29</v>
      </c>
      <c r="D2113">
        <v>23</v>
      </c>
      <c r="E2113">
        <v>20.53</v>
      </c>
    </row>
    <row r="2114" spans="1:5" x14ac:dyDescent="0.35">
      <c r="A2114">
        <v>2021</v>
      </c>
      <c r="B2114">
        <v>3</v>
      </c>
      <c r="C2114">
        <v>30</v>
      </c>
      <c r="D2114">
        <v>0</v>
      </c>
      <c r="E2114">
        <v>20.190000000000001</v>
      </c>
    </row>
    <row r="2115" spans="1:5" x14ac:dyDescent="0.35">
      <c r="A2115">
        <v>2021</v>
      </c>
      <c r="B2115">
        <v>3</v>
      </c>
      <c r="C2115">
        <v>30</v>
      </c>
      <c r="D2115">
        <v>1</v>
      </c>
      <c r="E2115">
        <v>19.98</v>
      </c>
    </row>
    <row r="2116" spans="1:5" x14ac:dyDescent="0.35">
      <c r="A2116">
        <v>2021</v>
      </c>
      <c r="B2116">
        <v>3</v>
      </c>
      <c r="C2116">
        <v>30</v>
      </c>
      <c r="D2116">
        <v>2</v>
      </c>
      <c r="E2116">
        <v>19.82</v>
      </c>
    </row>
    <row r="2117" spans="1:5" x14ac:dyDescent="0.35">
      <c r="A2117">
        <v>2021</v>
      </c>
      <c r="B2117">
        <v>3</v>
      </c>
      <c r="C2117">
        <v>30</v>
      </c>
      <c r="D2117">
        <v>3</v>
      </c>
      <c r="E2117">
        <v>19.8</v>
      </c>
    </row>
    <row r="2118" spans="1:5" x14ac:dyDescent="0.35">
      <c r="A2118">
        <v>2021</v>
      </c>
      <c r="B2118">
        <v>3</v>
      </c>
      <c r="C2118">
        <v>30</v>
      </c>
      <c r="D2118">
        <v>4</v>
      </c>
      <c r="E2118">
        <v>20.76</v>
      </c>
    </row>
    <row r="2119" spans="1:5" x14ac:dyDescent="0.35">
      <c r="A2119">
        <v>2021</v>
      </c>
      <c r="B2119">
        <v>3</v>
      </c>
      <c r="C2119">
        <v>30</v>
      </c>
      <c r="D2119">
        <v>5</v>
      </c>
      <c r="E2119">
        <v>22.19</v>
      </c>
    </row>
    <row r="2120" spans="1:5" x14ac:dyDescent="0.35">
      <c r="A2120">
        <v>2021</v>
      </c>
      <c r="B2120">
        <v>3</v>
      </c>
      <c r="C2120">
        <v>30</v>
      </c>
      <c r="D2120">
        <v>6</v>
      </c>
      <c r="E2120">
        <v>23.72</v>
      </c>
    </row>
    <row r="2121" spans="1:5" x14ac:dyDescent="0.35">
      <c r="A2121">
        <v>2021</v>
      </c>
      <c r="B2121">
        <v>3</v>
      </c>
      <c r="C2121">
        <v>30</v>
      </c>
      <c r="D2121">
        <v>7</v>
      </c>
      <c r="E2121">
        <v>24.98</v>
      </c>
    </row>
    <row r="2122" spans="1:5" x14ac:dyDescent="0.35">
      <c r="A2122">
        <v>2021</v>
      </c>
      <c r="B2122">
        <v>3</v>
      </c>
      <c r="C2122">
        <v>30</v>
      </c>
      <c r="D2122">
        <v>8</v>
      </c>
      <c r="E2122">
        <v>25.82</v>
      </c>
    </row>
    <row r="2123" spans="1:5" x14ac:dyDescent="0.35">
      <c r="A2123">
        <v>2021</v>
      </c>
      <c r="B2123">
        <v>3</v>
      </c>
      <c r="C2123">
        <v>30</v>
      </c>
      <c r="D2123">
        <v>9</v>
      </c>
      <c r="E2123">
        <v>26.23</v>
      </c>
    </row>
    <row r="2124" spans="1:5" x14ac:dyDescent="0.35">
      <c r="A2124">
        <v>2021</v>
      </c>
      <c r="B2124">
        <v>3</v>
      </c>
      <c r="C2124">
        <v>30</v>
      </c>
      <c r="D2124">
        <v>10</v>
      </c>
      <c r="E2124">
        <v>26.48</v>
      </c>
    </row>
    <row r="2125" spans="1:5" x14ac:dyDescent="0.35">
      <c r="A2125">
        <v>2021</v>
      </c>
      <c r="B2125">
        <v>3</v>
      </c>
      <c r="C2125">
        <v>30</v>
      </c>
      <c r="D2125">
        <v>11</v>
      </c>
      <c r="E2125">
        <v>26.57</v>
      </c>
    </row>
    <row r="2126" spans="1:5" x14ac:dyDescent="0.35">
      <c r="A2126">
        <v>2021</v>
      </c>
      <c r="B2126">
        <v>3</v>
      </c>
      <c r="C2126">
        <v>30</v>
      </c>
      <c r="D2126">
        <v>12</v>
      </c>
      <c r="E2126">
        <v>26.24</v>
      </c>
    </row>
    <row r="2127" spans="1:5" x14ac:dyDescent="0.35">
      <c r="A2127">
        <v>2021</v>
      </c>
      <c r="B2127">
        <v>3</v>
      </c>
      <c r="C2127">
        <v>30</v>
      </c>
      <c r="D2127">
        <v>13</v>
      </c>
      <c r="E2127">
        <v>25.54</v>
      </c>
    </row>
    <row r="2128" spans="1:5" x14ac:dyDescent="0.35">
      <c r="A2128">
        <v>2021</v>
      </c>
      <c r="B2128">
        <v>3</v>
      </c>
      <c r="C2128">
        <v>30</v>
      </c>
      <c r="D2128">
        <v>14</v>
      </c>
      <c r="E2128">
        <v>24.45</v>
      </c>
    </row>
    <row r="2129" spans="1:5" x14ac:dyDescent="0.35">
      <c r="A2129">
        <v>2021</v>
      </c>
      <c r="B2129">
        <v>3</v>
      </c>
      <c r="C2129">
        <v>30</v>
      </c>
      <c r="D2129">
        <v>15</v>
      </c>
      <c r="E2129">
        <v>22.65</v>
      </c>
    </row>
    <row r="2130" spans="1:5" x14ac:dyDescent="0.35">
      <c r="A2130">
        <v>2021</v>
      </c>
      <c r="B2130">
        <v>3</v>
      </c>
      <c r="C2130">
        <v>30</v>
      </c>
      <c r="D2130">
        <v>16</v>
      </c>
      <c r="E2130">
        <v>21.99</v>
      </c>
    </row>
    <row r="2131" spans="1:5" x14ac:dyDescent="0.35">
      <c r="A2131">
        <v>2021</v>
      </c>
      <c r="B2131">
        <v>3</v>
      </c>
      <c r="C2131">
        <v>30</v>
      </c>
      <c r="D2131">
        <v>17</v>
      </c>
      <c r="E2131">
        <v>21.69</v>
      </c>
    </row>
    <row r="2132" spans="1:5" x14ac:dyDescent="0.35">
      <c r="A2132">
        <v>2021</v>
      </c>
      <c r="B2132">
        <v>3</v>
      </c>
      <c r="C2132">
        <v>30</v>
      </c>
      <c r="D2132">
        <v>18</v>
      </c>
      <c r="E2132">
        <v>21.51</v>
      </c>
    </row>
    <row r="2133" spans="1:5" x14ac:dyDescent="0.35">
      <c r="A2133">
        <v>2021</v>
      </c>
      <c r="B2133">
        <v>3</v>
      </c>
      <c r="C2133">
        <v>30</v>
      </c>
      <c r="D2133">
        <v>19</v>
      </c>
      <c r="E2133">
        <v>21.3</v>
      </c>
    </row>
    <row r="2134" spans="1:5" x14ac:dyDescent="0.35">
      <c r="A2134">
        <v>2021</v>
      </c>
      <c r="B2134">
        <v>3</v>
      </c>
      <c r="C2134">
        <v>30</v>
      </c>
      <c r="D2134">
        <v>20</v>
      </c>
      <c r="E2134">
        <v>20.89</v>
      </c>
    </row>
    <row r="2135" spans="1:5" x14ac:dyDescent="0.35">
      <c r="A2135">
        <v>2021</v>
      </c>
      <c r="B2135">
        <v>3</v>
      </c>
      <c r="C2135">
        <v>30</v>
      </c>
      <c r="D2135">
        <v>21</v>
      </c>
      <c r="E2135">
        <v>20.39</v>
      </c>
    </row>
    <row r="2136" spans="1:5" x14ac:dyDescent="0.35">
      <c r="A2136">
        <v>2021</v>
      </c>
      <c r="B2136">
        <v>3</v>
      </c>
      <c r="C2136">
        <v>30</v>
      </c>
      <c r="D2136">
        <v>22</v>
      </c>
      <c r="E2136">
        <v>19.829999999999998</v>
      </c>
    </row>
    <row r="2137" spans="1:5" x14ac:dyDescent="0.35">
      <c r="A2137">
        <v>2021</v>
      </c>
      <c r="B2137">
        <v>3</v>
      </c>
      <c r="C2137">
        <v>30</v>
      </c>
      <c r="D2137">
        <v>23</v>
      </c>
      <c r="E2137">
        <v>19.3</v>
      </c>
    </row>
    <row r="2138" spans="1:5" x14ac:dyDescent="0.35">
      <c r="A2138">
        <v>2021</v>
      </c>
      <c r="B2138">
        <v>3</v>
      </c>
      <c r="C2138">
        <v>31</v>
      </c>
      <c r="D2138">
        <v>0</v>
      </c>
      <c r="E2138">
        <v>18.87</v>
      </c>
    </row>
    <row r="2139" spans="1:5" x14ac:dyDescent="0.35">
      <c r="A2139">
        <v>2021</v>
      </c>
      <c r="B2139">
        <v>3</v>
      </c>
      <c r="C2139">
        <v>31</v>
      </c>
      <c r="D2139">
        <v>1</v>
      </c>
      <c r="E2139">
        <v>18.55</v>
      </c>
    </row>
    <row r="2140" spans="1:5" x14ac:dyDescent="0.35">
      <c r="A2140">
        <v>2021</v>
      </c>
      <c r="B2140">
        <v>3</v>
      </c>
      <c r="C2140">
        <v>31</v>
      </c>
      <c r="D2140">
        <v>2</v>
      </c>
      <c r="E2140">
        <v>18.27</v>
      </c>
    </row>
    <row r="2141" spans="1:5" x14ac:dyDescent="0.35">
      <c r="A2141">
        <v>2021</v>
      </c>
      <c r="B2141">
        <v>3</v>
      </c>
      <c r="C2141">
        <v>31</v>
      </c>
      <c r="D2141">
        <v>3</v>
      </c>
      <c r="E2141">
        <v>18.079999999999998</v>
      </c>
    </row>
    <row r="2142" spans="1:5" x14ac:dyDescent="0.35">
      <c r="A2142">
        <v>2021</v>
      </c>
      <c r="B2142">
        <v>3</v>
      </c>
      <c r="C2142">
        <v>31</v>
      </c>
      <c r="D2142">
        <v>4</v>
      </c>
      <c r="E2142">
        <v>19.13</v>
      </c>
    </row>
    <row r="2143" spans="1:5" x14ac:dyDescent="0.35">
      <c r="A2143">
        <v>2021</v>
      </c>
      <c r="B2143">
        <v>3</v>
      </c>
      <c r="C2143">
        <v>31</v>
      </c>
      <c r="D2143">
        <v>5</v>
      </c>
      <c r="E2143">
        <v>21.02</v>
      </c>
    </row>
    <row r="2144" spans="1:5" x14ac:dyDescent="0.35">
      <c r="A2144">
        <v>2021</v>
      </c>
      <c r="B2144">
        <v>3</v>
      </c>
      <c r="C2144">
        <v>31</v>
      </c>
      <c r="D2144">
        <v>6</v>
      </c>
      <c r="E2144">
        <v>22.89</v>
      </c>
    </row>
    <row r="2145" spans="1:5" x14ac:dyDescent="0.35">
      <c r="A2145">
        <v>2021</v>
      </c>
      <c r="B2145">
        <v>3</v>
      </c>
      <c r="C2145">
        <v>31</v>
      </c>
      <c r="D2145">
        <v>7</v>
      </c>
      <c r="E2145">
        <v>24.19</v>
      </c>
    </row>
    <row r="2146" spans="1:5" x14ac:dyDescent="0.35">
      <c r="A2146">
        <v>2021</v>
      </c>
      <c r="B2146">
        <v>3</v>
      </c>
      <c r="C2146">
        <v>31</v>
      </c>
      <c r="D2146">
        <v>8</v>
      </c>
      <c r="E2146">
        <v>25.13</v>
      </c>
    </row>
    <row r="2147" spans="1:5" x14ac:dyDescent="0.35">
      <c r="A2147">
        <v>2021</v>
      </c>
      <c r="B2147">
        <v>3</v>
      </c>
      <c r="C2147">
        <v>31</v>
      </c>
      <c r="D2147">
        <v>9</v>
      </c>
      <c r="E2147">
        <v>25.83</v>
      </c>
    </row>
    <row r="2148" spans="1:5" x14ac:dyDescent="0.35">
      <c r="A2148">
        <v>2021</v>
      </c>
      <c r="B2148">
        <v>3</v>
      </c>
      <c r="C2148">
        <v>31</v>
      </c>
      <c r="D2148">
        <v>10</v>
      </c>
      <c r="E2148">
        <v>26.29</v>
      </c>
    </row>
    <row r="2149" spans="1:5" x14ac:dyDescent="0.35">
      <c r="A2149">
        <v>2021</v>
      </c>
      <c r="B2149">
        <v>3</v>
      </c>
      <c r="C2149">
        <v>31</v>
      </c>
      <c r="D2149">
        <v>11</v>
      </c>
      <c r="E2149">
        <v>26.46</v>
      </c>
    </row>
    <row r="2150" spans="1:5" x14ac:dyDescent="0.35">
      <c r="A2150">
        <v>2021</v>
      </c>
      <c r="B2150">
        <v>3</v>
      </c>
      <c r="C2150">
        <v>31</v>
      </c>
      <c r="D2150">
        <v>12</v>
      </c>
      <c r="E2150">
        <v>26.24</v>
      </c>
    </row>
    <row r="2151" spans="1:5" x14ac:dyDescent="0.35">
      <c r="A2151">
        <v>2021</v>
      </c>
      <c r="B2151">
        <v>3</v>
      </c>
      <c r="C2151">
        <v>31</v>
      </c>
      <c r="D2151">
        <v>13</v>
      </c>
      <c r="E2151">
        <v>25.65</v>
      </c>
    </row>
    <row r="2152" spans="1:5" x14ac:dyDescent="0.35">
      <c r="A2152">
        <v>2021</v>
      </c>
      <c r="B2152">
        <v>3</v>
      </c>
      <c r="C2152">
        <v>31</v>
      </c>
      <c r="D2152">
        <v>14</v>
      </c>
      <c r="E2152">
        <v>24.33</v>
      </c>
    </row>
    <row r="2153" spans="1:5" x14ac:dyDescent="0.35">
      <c r="A2153">
        <v>2021</v>
      </c>
      <c r="B2153">
        <v>3</v>
      </c>
      <c r="C2153">
        <v>31</v>
      </c>
      <c r="D2153">
        <v>15</v>
      </c>
      <c r="E2153">
        <v>21.9</v>
      </c>
    </row>
    <row r="2154" spans="1:5" x14ac:dyDescent="0.35">
      <c r="A2154">
        <v>2021</v>
      </c>
      <c r="B2154">
        <v>3</v>
      </c>
      <c r="C2154">
        <v>31</v>
      </c>
      <c r="D2154">
        <v>16</v>
      </c>
      <c r="E2154">
        <v>21.18</v>
      </c>
    </row>
    <row r="2155" spans="1:5" x14ac:dyDescent="0.35">
      <c r="A2155">
        <v>2021</v>
      </c>
      <c r="B2155">
        <v>3</v>
      </c>
      <c r="C2155">
        <v>31</v>
      </c>
      <c r="D2155">
        <v>17</v>
      </c>
      <c r="E2155">
        <v>20.83</v>
      </c>
    </row>
    <row r="2156" spans="1:5" x14ac:dyDescent="0.35">
      <c r="A2156">
        <v>2021</v>
      </c>
      <c r="B2156">
        <v>3</v>
      </c>
      <c r="C2156">
        <v>31</v>
      </c>
      <c r="D2156">
        <v>18</v>
      </c>
      <c r="E2156">
        <v>20.5</v>
      </c>
    </row>
    <row r="2157" spans="1:5" x14ac:dyDescent="0.35">
      <c r="A2157">
        <v>2021</v>
      </c>
      <c r="B2157">
        <v>3</v>
      </c>
      <c r="C2157">
        <v>31</v>
      </c>
      <c r="D2157">
        <v>19</v>
      </c>
      <c r="E2157">
        <v>20.13</v>
      </c>
    </row>
    <row r="2158" spans="1:5" x14ac:dyDescent="0.35">
      <c r="A2158">
        <v>2021</v>
      </c>
      <c r="B2158">
        <v>3</v>
      </c>
      <c r="C2158">
        <v>31</v>
      </c>
      <c r="D2158">
        <v>20</v>
      </c>
      <c r="E2158">
        <v>19.7</v>
      </c>
    </row>
    <row r="2159" spans="1:5" x14ac:dyDescent="0.35">
      <c r="A2159">
        <v>2021</v>
      </c>
      <c r="B2159">
        <v>3</v>
      </c>
      <c r="C2159">
        <v>31</v>
      </c>
      <c r="D2159">
        <v>21</v>
      </c>
      <c r="E2159">
        <v>19.41</v>
      </c>
    </row>
    <row r="2160" spans="1:5" x14ac:dyDescent="0.35">
      <c r="A2160">
        <v>2021</v>
      </c>
      <c r="B2160">
        <v>3</v>
      </c>
      <c r="C2160">
        <v>31</v>
      </c>
      <c r="D2160">
        <v>22</v>
      </c>
      <c r="E2160">
        <v>19.05</v>
      </c>
    </row>
    <row r="2161" spans="1:5" x14ac:dyDescent="0.35">
      <c r="A2161">
        <v>2021</v>
      </c>
      <c r="B2161">
        <v>3</v>
      </c>
      <c r="C2161">
        <v>31</v>
      </c>
      <c r="D2161">
        <v>23</v>
      </c>
      <c r="E2161">
        <v>18.649999999999999</v>
      </c>
    </row>
    <row r="2162" spans="1:5" x14ac:dyDescent="0.35">
      <c r="A2162">
        <v>2021</v>
      </c>
      <c r="B2162">
        <v>4</v>
      </c>
      <c r="C2162">
        <v>1</v>
      </c>
      <c r="D2162">
        <v>0</v>
      </c>
      <c r="E2162">
        <v>18.079999999999998</v>
      </c>
    </row>
    <row r="2163" spans="1:5" x14ac:dyDescent="0.35">
      <c r="A2163">
        <v>2021</v>
      </c>
      <c r="B2163">
        <v>4</v>
      </c>
      <c r="C2163">
        <v>1</v>
      </c>
      <c r="D2163">
        <v>1</v>
      </c>
      <c r="E2163">
        <v>17.52</v>
      </c>
    </row>
    <row r="2164" spans="1:5" x14ac:dyDescent="0.35">
      <c r="A2164">
        <v>2021</v>
      </c>
      <c r="B2164">
        <v>4</v>
      </c>
      <c r="C2164">
        <v>1</v>
      </c>
      <c r="D2164">
        <v>2</v>
      </c>
      <c r="E2164">
        <v>16.97</v>
      </c>
    </row>
    <row r="2165" spans="1:5" x14ac:dyDescent="0.35">
      <c r="A2165">
        <v>2021</v>
      </c>
      <c r="B2165">
        <v>4</v>
      </c>
      <c r="C2165">
        <v>1</v>
      </c>
      <c r="D2165">
        <v>3</v>
      </c>
      <c r="E2165">
        <v>16.61</v>
      </c>
    </row>
    <row r="2166" spans="1:5" x14ac:dyDescent="0.35">
      <c r="A2166">
        <v>2021</v>
      </c>
      <c r="B2166">
        <v>4</v>
      </c>
      <c r="C2166">
        <v>1</v>
      </c>
      <c r="D2166">
        <v>4</v>
      </c>
      <c r="E2166">
        <v>18.010000000000002</v>
      </c>
    </row>
    <row r="2167" spans="1:5" x14ac:dyDescent="0.35">
      <c r="A2167">
        <v>2021</v>
      </c>
      <c r="B2167">
        <v>4</v>
      </c>
      <c r="C2167">
        <v>1</v>
      </c>
      <c r="D2167">
        <v>5</v>
      </c>
      <c r="E2167">
        <v>20.83</v>
      </c>
    </row>
    <row r="2168" spans="1:5" x14ac:dyDescent="0.35">
      <c r="A2168">
        <v>2021</v>
      </c>
      <c r="B2168">
        <v>4</v>
      </c>
      <c r="C2168">
        <v>1</v>
      </c>
      <c r="D2168">
        <v>6</v>
      </c>
      <c r="E2168">
        <v>23.02</v>
      </c>
    </row>
    <row r="2169" spans="1:5" x14ac:dyDescent="0.35">
      <c r="A2169">
        <v>2021</v>
      </c>
      <c r="B2169">
        <v>4</v>
      </c>
      <c r="C2169">
        <v>1</v>
      </c>
      <c r="D2169">
        <v>7</v>
      </c>
      <c r="E2169">
        <v>24.4</v>
      </c>
    </row>
    <row r="2170" spans="1:5" x14ac:dyDescent="0.35">
      <c r="A2170">
        <v>2021</v>
      </c>
      <c r="B2170">
        <v>4</v>
      </c>
      <c r="C2170">
        <v>1</v>
      </c>
      <c r="D2170">
        <v>8</v>
      </c>
      <c r="E2170">
        <v>25.5</v>
      </c>
    </row>
    <row r="2171" spans="1:5" x14ac:dyDescent="0.35">
      <c r="A2171">
        <v>2021</v>
      </c>
      <c r="B2171">
        <v>4</v>
      </c>
      <c r="C2171">
        <v>1</v>
      </c>
      <c r="D2171">
        <v>9</v>
      </c>
      <c r="E2171">
        <v>26.28</v>
      </c>
    </row>
    <row r="2172" spans="1:5" x14ac:dyDescent="0.35">
      <c r="A2172">
        <v>2021</v>
      </c>
      <c r="B2172">
        <v>4</v>
      </c>
      <c r="C2172">
        <v>1</v>
      </c>
      <c r="D2172">
        <v>10</v>
      </c>
      <c r="E2172">
        <v>26.75</v>
      </c>
    </row>
    <row r="2173" spans="1:5" x14ac:dyDescent="0.35">
      <c r="A2173">
        <v>2021</v>
      </c>
      <c r="B2173">
        <v>4</v>
      </c>
      <c r="C2173">
        <v>1</v>
      </c>
      <c r="D2173">
        <v>11</v>
      </c>
      <c r="E2173">
        <v>26.87</v>
      </c>
    </row>
    <row r="2174" spans="1:5" x14ac:dyDescent="0.35">
      <c r="A2174">
        <v>2021</v>
      </c>
      <c r="B2174">
        <v>4</v>
      </c>
      <c r="C2174">
        <v>1</v>
      </c>
      <c r="D2174">
        <v>12</v>
      </c>
      <c r="E2174">
        <v>26.69</v>
      </c>
    </row>
    <row r="2175" spans="1:5" x14ac:dyDescent="0.35">
      <c r="A2175">
        <v>2021</v>
      </c>
      <c r="B2175">
        <v>4</v>
      </c>
      <c r="C2175">
        <v>1</v>
      </c>
      <c r="D2175">
        <v>13</v>
      </c>
      <c r="E2175">
        <v>26.1</v>
      </c>
    </row>
    <row r="2176" spans="1:5" x14ac:dyDescent="0.35">
      <c r="A2176">
        <v>2021</v>
      </c>
      <c r="B2176">
        <v>4</v>
      </c>
      <c r="C2176">
        <v>1</v>
      </c>
      <c r="D2176">
        <v>14</v>
      </c>
      <c r="E2176">
        <v>24.94</v>
      </c>
    </row>
    <row r="2177" spans="1:5" x14ac:dyDescent="0.35">
      <c r="A2177">
        <v>2021</v>
      </c>
      <c r="B2177">
        <v>4</v>
      </c>
      <c r="C2177">
        <v>1</v>
      </c>
      <c r="D2177">
        <v>15</v>
      </c>
      <c r="E2177">
        <v>22.51</v>
      </c>
    </row>
    <row r="2178" spans="1:5" x14ac:dyDescent="0.35">
      <c r="A2178">
        <v>2021</v>
      </c>
      <c r="B2178">
        <v>4</v>
      </c>
      <c r="C2178">
        <v>1</v>
      </c>
      <c r="D2178">
        <v>16</v>
      </c>
      <c r="E2178">
        <v>21.66</v>
      </c>
    </row>
    <row r="2179" spans="1:5" x14ac:dyDescent="0.35">
      <c r="A2179">
        <v>2021</v>
      </c>
      <c r="B2179">
        <v>4</v>
      </c>
      <c r="C2179">
        <v>1</v>
      </c>
      <c r="D2179">
        <v>17</v>
      </c>
      <c r="E2179">
        <v>21.15</v>
      </c>
    </row>
    <row r="2180" spans="1:5" x14ac:dyDescent="0.35">
      <c r="A2180">
        <v>2021</v>
      </c>
      <c r="B2180">
        <v>4</v>
      </c>
      <c r="C2180">
        <v>1</v>
      </c>
      <c r="D2180">
        <v>18</v>
      </c>
      <c r="E2180">
        <v>20.75</v>
      </c>
    </row>
    <row r="2181" spans="1:5" x14ac:dyDescent="0.35">
      <c r="A2181">
        <v>2021</v>
      </c>
      <c r="B2181">
        <v>4</v>
      </c>
      <c r="C2181">
        <v>1</v>
      </c>
      <c r="D2181">
        <v>19</v>
      </c>
      <c r="E2181">
        <v>20.39</v>
      </c>
    </row>
    <row r="2182" spans="1:5" x14ac:dyDescent="0.35">
      <c r="A2182">
        <v>2021</v>
      </c>
      <c r="B2182">
        <v>4</v>
      </c>
      <c r="C2182">
        <v>1</v>
      </c>
      <c r="D2182">
        <v>20</v>
      </c>
      <c r="E2182">
        <v>20.07</v>
      </c>
    </row>
    <row r="2183" spans="1:5" x14ac:dyDescent="0.35">
      <c r="A2183">
        <v>2021</v>
      </c>
      <c r="B2183">
        <v>4</v>
      </c>
      <c r="C2183">
        <v>1</v>
      </c>
      <c r="D2183">
        <v>21</v>
      </c>
      <c r="E2183">
        <v>19.760000000000002</v>
      </c>
    </row>
    <row r="2184" spans="1:5" x14ac:dyDescent="0.35">
      <c r="A2184">
        <v>2021</v>
      </c>
      <c r="B2184">
        <v>4</v>
      </c>
      <c r="C2184">
        <v>1</v>
      </c>
      <c r="D2184">
        <v>22</v>
      </c>
      <c r="E2184">
        <v>19.47</v>
      </c>
    </row>
    <row r="2185" spans="1:5" x14ac:dyDescent="0.35">
      <c r="A2185">
        <v>2021</v>
      </c>
      <c r="B2185">
        <v>4</v>
      </c>
      <c r="C2185">
        <v>1</v>
      </c>
      <c r="D2185">
        <v>23</v>
      </c>
      <c r="E2185">
        <v>19.170000000000002</v>
      </c>
    </row>
    <row r="2186" spans="1:5" x14ac:dyDescent="0.35">
      <c r="A2186">
        <v>2021</v>
      </c>
      <c r="B2186">
        <v>4</v>
      </c>
      <c r="C2186">
        <v>2</v>
      </c>
      <c r="D2186">
        <v>0</v>
      </c>
      <c r="E2186">
        <v>18.829999999999998</v>
      </c>
    </row>
    <row r="2187" spans="1:5" x14ac:dyDescent="0.35">
      <c r="A2187">
        <v>2021</v>
      </c>
      <c r="B2187">
        <v>4</v>
      </c>
      <c r="C2187">
        <v>2</v>
      </c>
      <c r="D2187">
        <v>1</v>
      </c>
      <c r="E2187">
        <v>18.510000000000002</v>
      </c>
    </row>
    <row r="2188" spans="1:5" x14ac:dyDescent="0.35">
      <c r="A2188">
        <v>2021</v>
      </c>
      <c r="B2188">
        <v>4</v>
      </c>
      <c r="C2188">
        <v>2</v>
      </c>
      <c r="D2188">
        <v>2</v>
      </c>
      <c r="E2188">
        <v>18.190000000000001</v>
      </c>
    </row>
    <row r="2189" spans="1:5" x14ac:dyDescent="0.35">
      <c r="A2189">
        <v>2021</v>
      </c>
      <c r="B2189">
        <v>4</v>
      </c>
      <c r="C2189">
        <v>2</v>
      </c>
      <c r="D2189">
        <v>3</v>
      </c>
      <c r="E2189">
        <v>17.98</v>
      </c>
    </row>
    <row r="2190" spans="1:5" x14ac:dyDescent="0.35">
      <c r="A2190">
        <v>2021</v>
      </c>
      <c r="B2190">
        <v>4</v>
      </c>
      <c r="C2190">
        <v>2</v>
      </c>
      <c r="D2190">
        <v>4</v>
      </c>
      <c r="E2190">
        <v>19.309999999999999</v>
      </c>
    </row>
    <row r="2191" spans="1:5" x14ac:dyDescent="0.35">
      <c r="A2191">
        <v>2021</v>
      </c>
      <c r="B2191">
        <v>4</v>
      </c>
      <c r="C2191">
        <v>2</v>
      </c>
      <c r="D2191">
        <v>5</v>
      </c>
      <c r="E2191">
        <v>21.63</v>
      </c>
    </row>
    <row r="2192" spans="1:5" x14ac:dyDescent="0.35">
      <c r="A2192">
        <v>2021</v>
      </c>
      <c r="B2192">
        <v>4</v>
      </c>
      <c r="C2192">
        <v>2</v>
      </c>
      <c r="D2192">
        <v>6</v>
      </c>
      <c r="E2192">
        <v>23.58</v>
      </c>
    </row>
    <row r="2193" spans="1:5" x14ac:dyDescent="0.35">
      <c r="A2193">
        <v>2021</v>
      </c>
      <c r="B2193">
        <v>4</v>
      </c>
      <c r="C2193">
        <v>2</v>
      </c>
      <c r="D2193">
        <v>7</v>
      </c>
      <c r="E2193">
        <v>25.09</v>
      </c>
    </row>
    <row r="2194" spans="1:5" x14ac:dyDescent="0.35">
      <c r="A2194">
        <v>2021</v>
      </c>
      <c r="B2194">
        <v>4</v>
      </c>
      <c r="C2194">
        <v>2</v>
      </c>
      <c r="D2194">
        <v>8</v>
      </c>
      <c r="E2194">
        <v>26.18</v>
      </c>
    </row>
    <row r="2195" spans="1:5" x14ac:dyDescent="0.35">
      <c r="A2195">
        <v>2021</v>
      </c>
      <c r="B2195">
        <v>4</v>
      </c>
      <c r="C2195">
        <v>2</v>
      </c>
      <c r="D2195">
        <v>9</v>
      </c>
      <c r="E2195">
        <v>26.68</v>
      </c>
    </row>
    <row r="2196" spans="1:5" x14ac:dyDescent="0.35">
      <c r="A2196">
        <v>2021</v>
      </c>
      <c r="B2196">
        <v>4</v>
      </c>
      <c r="C2196">
        <v>2</v>
      </c>
      <c r="D2196">
        <v>10</v>
      </c>
      <c r="E2196">
        <v>26.74</v>
      </c>
    </row>
    <row r="2197" spans="1:5" x14ac:dyDescent="0.35">
      <c r="A2197">
        <v>2021</v>
      </c>
      <c r="B2197">
        <v>4</v>
      </c>
      <c r="C2197">
        <v>2</v>
      </c>
      <c r="D2197">
        <v>11</v>
      </c>
      <c r="E2197">
        <v>26.61</v>
      </c>
    </row>
    <row r="2198" spans="1:5" x14ac:dyDescent="0.35">
      <c r="A2198">
        <v>2021</v>
      </c>
      <c r="B2198">
        <v>4</v>
      </c>
      <c r="C2198">
        <v>2</v>
      </c>
      <c r="D2198">
        <v>12</v>
      </c>
      <c r="E2198">
        <v>26.39</v>
      </c>
    </row>
    <row r="2199" spans="1:5" x14ac:dyDescent="0.35">
      <c r="A2199">
        <v>2021</v>
      </c>
      <c r="B2199">
        <v>4</v>
      </c>
      <c r="C2199">
        <v>2</v>
      </c>
      <c r="D2199">
        <v>13</v>
      </c>
      <c r="E2199">
        <v>26.07</v>
      </c>
    </row>
    <row r="2200" spans="1:5" x14ac:dyDescent="0.35">
      <c r="A2200">
        <v>2021</v>
      </c>
      <c r="B2200">
        <v>4</v>
      </c>
      <c r="C2200">
        <v>2</v>
      </c>
      <c r="D2200">
        <v>14</v>
      </c>
      <c r="E2200">
        <v>25.31</v>
      </c>
    </row>
    <row r="2201" spans="1:5" x14ac:dyDescent="0.35">
      <c r="A2201">
        <v>2021</v>
      </c>
      <c r="B2201">
        <v>4</v>
      </c>
      <c r="C2201">
        <v>2</v>
      </c>
      <c r="D2201">
        <v>15</v>
      </c>
      <c r="E2201">
        <v>23.3</v>
      </c>
    </row>
    <row r="2202" spans="1:5" x14ac:dyDescent="0.35">
      <c r="A2202">
        <v>2021</v>
      </c>
      <c r="B2202">
        <v>4</v>
      </c>
      <c r="C2202">
        <v>2</v>
      </c>
      <c r="D2202">
        <v>16</v>
      </c>
      <c r="E2202">
        <v>22.62</v>
      </c>
    </row>
    <row r="2203" spans="1:5" x14ac:dyDescent="0.35">
      <c r="A2203">
        <v>2021</v>
      </c>
      <c r="B2203">
        <v>4</v>
      </c>
      <c r="C2203">
        <v>2</v>
      </c>
      <c r="D2203">
        <v>17</v>
      </c>
      <c r="E2203">
        <v>22.43</v>
      </c>
    </row>
    <row r="2204" spans="1:5" x14ac:dyDescent="0.35">
      <c r="A2204">
        <v>2021</v>
      </c>
      <c r="B2204">
        <v>4</v>
      </c>
      <c r="C2204">
        <v>2</v>
      </c>
      <c r="D2204">
        <v>18</v>
      </c>
      <c r="E2204">
        <v>22.36</v>
      </c>
    </row>
    <row r="2205" spans="1:5" x14ac:dyDescent="0.35">
      <c r="A2205">
        <v>2021</v>
      </c>
      <c r="B2205">
        <v>4</v>
      </c>
      <c r="C2205">
        <v>2</v>
      </c>
      <c r="D2205">
        <v>19</v>
      </c>
      <c r="E2205">
        <v>22.33</v>
      </c>
    </row>
    <row r="2206" spans="1:5" x14ac:dyDescent="0.35">
      <c r="A2206">
        <v>2021</v>
      </c>
      <c r="B2206">
        <v>4</v>
      </c>
      <c r="C2206">
        <v>2</v>
      </c>
      <c r="D2206">
        <v>20</v>
      </c>
      <c r="E2206">
        <v>22.34</v>
      </c>
    </row>
    <row r="2207" spans="1:5" x14ac:dyDescent="0.35">
      <c r="A2207">
        <v>2021</v>
      </c>
      <c r="B2207">
        <v>4</v>
      </c>
      <c r="C2207">
        <v>2</v>
      </c>
      <c r="D2207">
        <v>21</v>
      </c>
      <c r="E2207">
        <v>22.27</v>
      </c>
    </row>
    <row r="2208" spans="1:5" x14ac:dyDescent="0.35">
      <c r="A2208">
        <v>2021</v>
      </c>
      <c r="B2208">
        <v>4</v>
      </c>
      <c r="C2208">
        <v>2</v>
      </c>
      <c r="D2208">
        <v>22</v>
      </c>
      <c r="E2208">
        <v>22.08</v>
      </c>
    </row>
    <row r="2209" spans="1:5" x14ac:dyDescent="0.35">
      <c r="A2209">
        <v>2021</v>
      </c>
      <c r="B2209">
        <v>4</v>
      </c>
      <c r="C2209">
        <v>2</v>
      </c>
      <c r="D2209">
        <v>23</v>
      </c>
      <c r="E2209">
        <v>21.69</v>
      </c>
    </row>
    <row r="2210" spans="1:5" x14ac:dyDescent="0.35">
      <c r="A2210">
        <v>2021</v>
      </c>
      <c r="B2210">
        <v>4</v>
      </c>
      <c r="C2210">
        <v>3</v>
      </c>
      <c r="D2210">
        <v>0</v>
      </c>
      <c r="E2210">
        <v>21.21</v>
      </c>
    </row>
    <row r="2211" spans="1:5" x14ac:dyDescent="0.35">
      <c r="A2211">
        <v>2021</v>
      </c>
      <c r="B2211">
        <v>4</v>
      </c>
      <c r="C2211">
        <v>3</v>
      </c>
      <c r="D2211">
        <v>1</v>
      </c>
      <c r="E2211">
        <v>20.92</v>
      </c>
    </row>
    <row r="2212" spans="1:5" x14ac:dyDescent="0.35">
      <c r="A2212">
        <v>2021</v>
      </c>
      <c r="B2212">
        <v>4</v>
      </c>
      <c r="C2212">
        <v>3</v>
      </c>
      <c r="D2212">
        <v>2</v>
      </c>
      <c r="E2212">
        <v>20.83</v>
      </c>
    </row>
    <row r="2213" spans="1:5" x14ac:dyDescent="0.35">
      <c r="A2213">
        <v>2021</v>
      </c>
      <c r="B2213">
        <v>4</v>
      </c>
      <c r="C2213">
        <v>3</v>
      </c>
      <c r="D2213">
        <v>3</v>
      </c>
      <c r="E2213">
        <v>20.9</v>
      </c>
    </row>
    <row r="2214" spans="1:5" x14ac:dyDescent="0.35">
      <c r="A2214">
        <v>2021</v>
      </c>
      <c r="B2214">
        <v>4</v>
      </c>
      <c r="C2214">
        <v>3</v>
      </c>
      <c r="D2214">
        <v>4</v>
      </c>
      <c r="E2214">
        <v>22.01</v>
      </c>
    </row>
    <row r="2215" spans="1:5" x14ac:dyDescent="0.35">
      <c r="A2215">
        <v>2021</v>
      </c>
      <c r="B2215">
        <v>4</v>
      </c>
      <c r="C2215">
        <v>3</v>
      </c>
      <c r="D2215">
        <v>5</v>
      </c>
      <c r="E2215">
        <v>23.26</v>
      </c>
    </row>
    <row r="2216" spans="1:5" x14ac:dyDescent="0.35">
      <c r="A2216">
        <v>2021</v>
      </c>
      <c r="B2216">
        <v>4</v>
      </c>
      <c r="C2216">
        <v>3</v>
      </c>
      <c r="D2216">
        <v>6</v>
      </c>
      <c r="E2216">
        <v>24.88</v>
      </c>
    </row>
    <row r="2217" spans="1:5" x14ac:dyDescent="0.35">
      <c r="A2217">
        <v>2021</v>
      </c>
      <c r="B2217">
        <v>4</v>
      </c>
      <c r="C2217">
        <v>3</v>
      </c>
      <c r="D2217">
        <v>7</v>
      </c>
      <c r="E2217">
        <v>26.39</v>
      </c>
    </row>
    <row r="2218" spans="1:5" x14ac:dyDescent="0.35">
      <c r="A2218">
        <v>2021</v>
      </c>
      <c r="B2218">
        <v>4</v>
      </c>
      <c r="C2218">
        <v>3</v>
      </c>
      <c r="D2218">
        <v>8</v>
      </c>
      <c r="E2218">
        <v>27.44</v>
      </c>
    </row>
    <row r="2219" spans="1:5" x14ac:dyDescent="0.35">
      <c r="A2219">
        <v>2021</v>
      </c>
      <c r="B2219">
        <v>4</v>
      </c>
      <c r="C2219">
        <v>3</v>
      </c>
      <c r="D2219">
        <v>9</v>
      </c>
      <c r="E2219">
        <v>28.01</v>
      </c>
    </row>
    <row r="2220" spans="1:5" x14ac:dyDescent="0.35">
      <c r="A2220">
        <v>2021</v>
      </c>
      <c r="B2220">
        <v>4</v>
      </c>
      <c r="C2220">
        <v>3</v>
      </c>
      <c r="D2220">
        <v>10</v>
      </c>
      <c r="E2220">
        <v>28.1</v>
      </c>
    </row>
    <row r="2221" spans="1:5" x14ac:dyDescent="0.35">
      <c r="A2221">
        <v>2021</v>
      </c>
      <c r="B2221">
        <v>4</v>
      </c>
      <c r="C2221">
        <v>3</v>
      </c>
      <c r="D2221">
        <v>11</v>
      </c>
      <c r="E2221">
        <v>27.78</v>
      </c>
    </row>
    <row r="2222" spans="1:5" x14ac:dyDescent="0.35">
      <c r="A2222">
        <v>2021</v>
      </c>
      <c r="B2222">
        <v>4</v>
      </c>
      <c r="C2222">
        <v>3</v>
      </c>
      <c r="D2222">
        <v>12</v>
      </c>
      <c r="E2222">
        <v>27.12</v>
      </c>
    </row>
    <row r="2223" spans="1:5" x14ac:dyDescent="0.35">
      <c r="A2223">
        <v>2021</v>
      </c>
      <c r="B2223">
        <v>4</v>
      </c>
      <c r="C2223">
        <v>3</v>
      </c>
      <c r="D2223">
        <v>13</v>
      </c>
      <c r="E2223">
        <v>26.21</v>
      </c>
    </row>
    <row r="2224" spans="1:5" x14ac:dyDescent="0.35">
      <c r="A2224">
        <v>2021</v>
      </c>
      <c r="B2224">
        <v>4</v>
      </c>
      <c r="C2224">
        <v>3</v>
      </c>
      <c r="D2224">
        <v>14</v>
      </c>
      <c r="E2224">
        <v>25.13</v>
      </c>
    </row>
    <row r="2225" spans="1:5" x14ac:dyDescent="0.35">
      <c r="A2225">
        <v>2021</v>
      </c>
      <c r="B2225">
        <v>4</v>
      </c>
      <c r="C2225">
        <v>3</v>
      </c>
      <c r="D2225">
        <v>15</v>
      </c>
      <c r="E2225">
        <v>23.41</v>
      </c>
    </row>
    <row r="2226" spans="1:5" x14ac:dyDescent="0.35">
      <c r="A2226">
        <v>2021</v>
      </c>
      <c r="B2226">
        <v>4</v>
      </c>
      <c r="C2226">
        <v>3</v>
      </c>
      <c r="D2226">
        <v>16</v>
      </c>
      <c r="E2226">
        <v>22.74</v>
      </c>
    </row>
    <row r="2227" spans="1:5" x14ac:dyDescent="0.35">
      <c r="A2227">
        <v>2021</v>
      </c>
      <c r="B2227">
        <v>4</v>
      </c>
      <c r="C2227">
        <v>3</v>
      </c>
      <c r="D2227">
        <v>17</v>
      </c>
      <c r="E2227">
        <v>22.33</v>
      </c>
    </row>
    <row r="2228" spans="1:5" x14ac:dyDescent="0.35">
      <c r="A2228">
        <v>2021</v>
      </c>
      <c r="B2228">
        <v>4</v>
      </c>
      <c r="C2228">
        <v>3</v>
      </c>
      <c r="D2228">
        <v>18</v>
      </c>
      <c r="E2228">
        <v>21.96</v>
      </c>
    </row>
    <row r="2229" spans="1:5" x14ac:dyDescent="0.35">
      <c r="A2229">
        <v>2021</v>
      </c>
      <c r="B2229">
        <v>4</v>
      </c>
      <c r="C2229">
        <v>3</v>
      </c>
      <c r="D2229">
        <v>19</v>
      </c>
      <c r="E2229">
        <v>21.61</v>
      </c>
    </row>
    <row r="2230" spans="1:5" x14ac:dyDescent="0.35">
      <c r="A2230">
        <v>2021</v>
      </c>
      <c r="B2230">
        <v>4</v>
      </c>
      <c r="C2230">
        <v>3</v>
      </c>
      <c r="D2230">
        <v>20</v>
      </c>
      <c r="E2230">
        <v>21.31</v>
      </c>
    </row>
    <row r="2231" spans="1:5" x14ac:dyDescent="0.35">
      <c r="A2231">
        <v>2021</v>
      </c>
      <c r="B2231">
        <v>4</v>
      </c>
      <c r="C2231">
        <v>3</v>
      </c>
      <c r="D2231">
        <v>21</v>
      </c>
      <c r="E2231">
        <v>21.05</v>
      </c>
    </row>
    <row r="2232" spans="1:5" x14ac:dyDescent="0.35">
      <c r="A2232">
        <v>2021</v>
      </c>
      <c r="B2232">
        <v>4</v>
      </c>
      <c r="C2232">
        <v>3</v>
      </c>
      <c r="D2232">
        <v>22</v>
      </c>
      <c r="E2232">
        <v>20.86</v>
      </c>
    </row>
    <row r="2233" spans="1:5" x14ac:dyDescent="0.35">
      <c r="A2233">
        <v>2021</v>
      </c>
      <c r="B2233">
        <v>4</v>
      </c>
      <c r="C2233">
        <v>3</v>
      </c>
      <c r="D2233">
        <v>23</v>
      </c>
      <c r="E2233">
        <v>20.66</v>
      </c>
    </row>
    <row r="2234" spans="1:5" x14ac:dyDescent="0.35">
      <c r="A2234">
        <v>2021</v>
      </c>
      <c r="B2234">
        <v>4</v>
      </c>
      <c r="C2234">
        <v>4</v>
      </c>
      <c r="D2234">
        <v>0</v>
      </c>
      <c r="E2234">
        <v>20.46</v>
      </c>
    </row>
    <row r="2235" spans="1:5" x14ac:dyDescent="0.35">
      <c r="A2235">
        <v>2021</v>
      </c>
      <c r="B2235">
        <v>4</v>
      </c>
      <c r="C2235">
        <v>4</v>
      </c>
      <c r="D2235">
        <v>1</v>
      </c>
      <c r="E2235">
        <v>20.149999999999999</v>
      </c>
    </row>
    <row r="2236" spans="1:5" x14ac:dyDescent="0.35">
      <c r="A2236">
        <v>2021</v>
      </c>
      <c r="B2236">
        <v>4</v>
      </c>
      <c r="C2236">
        <v>4</v>
      </c>
      <c r="D2236">
        <v>2</v>
      </c>
      <c r="E2236">
        <v>19.920000000000002</v>
      </c>
    </row>
    <row r="2237" spans="1:5" x14ac:dyDescent="0.35">
      <c r="A2237">
        <v>2021</v>
      </c>
      <c r="B2237">
        <v>4</v>
      </c>
      <c r="C2237">
        <v>4</v>
      </c>
      <c r="D2237">
        <v>3</v>
      </c>
      <c r="E2237">
        <v>19.989999999999998</v>
      </c>
    </row>
    <row r="2238" spans="1:5" x14ac:dyDescent="0.35">
      <c r="A2238">
        <v>2021</v>
      </c>
      <c r="B2238">
        <v>4</v>
      </c>
      <c r="C2238">
        <v>4</v>
      </c>
      <c r="D2238">
        <v>4</v>
      </c>
      <c r="E2238">
        <v>21.65</v>
      </c>
    </row>
    <row r="2239" spans="1:5" x14ac:dyDescent="0.35">
      <c r="A2239">
        <v>2021</v>
      </c>
      <c r="B2239">
        <v>4</v>
      </c>
      <c r="C2239">
        <v>4</v>
      </c>
      <c r="D2239">
        <v>5</v>
      </c>
      <c r="E2239">
        <v>23.17</v>
      </c>
    </row>
    <row r="2240" spans="1:5" x14ac:dyDescent="0.35">
      <c r="A2240">
        <v>2021</v>
      </c>
      <c r="B2240">
        <v>4</v>
      </c>
      <c r="C2240">
        <v>4</v>
      </c>
      <c r="D2240">
        <v>6</v>
      </c>
      <c r="E2240">
        <v>24.88</v>
      </c>
    </row>
    <row r="2241" spans="1:5" x14ac:dyDescent="0.35">
      <c r="A2241">
        <v>2021</v>
      </c>
      <c r="B2241">
        <v>4</v>
      </c>
      <c r="C2241">
        <v>4</v>
      </c>
      <c r="D2241">
        <v>7</v>
      </c>
      <c r="E2241">
        <v>26.44</v>
      </c>
    </row>
    <row r="2242" spans="1:5" x14ac:dyDescent="0.35">
      <c r="A2242">
        <v>2021</v>
      </c>
      <c r="B2242">
        <v>4</v>
      </c>
      <c r="C2242">
        <v>4</v>
      </c>
      <c r="D2242">
        <v>8</v>
      </c>
      <c r="E2242">
        <v>27.58</v>
      </c>
    </row>
    <row r="2243" spans="1:5" x14ac:dyDescent="0.35">
      <c r="A2243">
        <v>2021</v>
      </c>
      <c r="B2243">
        <v>4</v>
      </c>
      <c r="C2243">
        <v>4</v>
      </c>
      <c r="D2243">
        <v>9</v>
      </c>
      <c r="E2243">
        <v>28.31</v>
      </c>
    </row>
    <row r="2244" spans="1:5" x14ac:dyDescent="0.35">
      <c r="A2244">
        <v>2021</v>
      </c>
      <c r="B2244">
        <v>4</v>
      </c>
      <c r="C2244">
        <v>4</v>
      </c>
      <c r="D2244">
        <v>10</v>
      </c>
      <c r="E2244">
        <v>28.66</v>
      </c>
    </row>
    <row r="2245" spans="1:5" x14ac:dyDescent="0.35">
      <c r="A2245">
        <v>2021</v>
      </c>
      <c r="B2245">
        <v>4</v>
      </c>
      <c r="C2245">
        <v>4</v>
      </c>
      <c r="D2245">
        <v>11</v>
      </c>
      <c r="E2245">
        <v>28.62</v>
      </c>
    </row>
    <row r="2246" spans="1:5" x14ac:dyDescent="0.35">
      <c r="A2246">
        <v>2021</v>
      </c>
      <c r="B2246">
        <v>4</v>
      </c>
      <c r="C2246">
        <v>4</v>
      </c>
      <c r="D2246">
        <v>12</v>
      </c>
      <c r="E2246">
        <v>28.25</v>
      </c>
    </row>
    <row r="2247" spans="1:5" x14ac:dyDescent="0.35">
      <c r="A2247">
        <v>2021</v>
      </c>
      <c r="B2247">
        <v>4</v>
      </c>
      <c r="C2247">
        <v>4</v>
      </c>
      <c r="D2247">
        <v>13</v>
      </c>
      <c r="E2247">
        <v>27.51</v>
      </c>
    </row>
    <row r="2248" spans="1:5" x14ac:dyDescent="0.35">
      <c r="A2248">
        <v>2021</v>
      </c>
      <c r="B2248">
        <v>4</v>
      </c>
      <c r="C2248">
        <v>4</v>
      </c>
      <c r="D2248">
        <v>14</v>
      </c>
      <c r="E2248">
        <v>26.39</v>
      </c>
    </row>
    <row r="2249" spans="1:5" x14ac:dyDescent="0.35">
      <c r="A2249">
        <v>2021</v>
      </c>
      <c r="B2249">
        <v>4</v>
      </c>
      <c r="C2249">
        <v>4</v>
      </c>
      <c r="D2249">
        <v>15</v>
      </c>
      <c r="E2249">
        <v>24.19</v>
      </c>
    </row>
    <row r="2250" spans="1:5" x14ac:dyDescent="0.35">
      <c r="A2250">
        <v>2021</v>
      </c>
      <c r="B2250">
        <v>4</v>
      </c>
      <c r="C2250">
        <v>4</v>
      </c>
      <c r="D2250">
        <v>16</v>
      </c>
      <c r="E2250">
        <v>23.33</v>
      </c>
    </row>
    <row r="2251" spans="1:5" x14ac:dyDescent="0.35">
      <c r="A2251">
        <v>2021</v>
      </c>
      <c r="B2251">
        <v>4</v>
      </c>
      <c r="C2251">
        <v>4</v>
      </c>
      <c r="D2251">
        <v>17</v>
      </c>
      <c r="E2251">
        <v>22.82</v>
      </c>
    </row>
    <row r="2252" spans="1:5" x14ac:dyDescent="0.35">
      <c r="A2252">
        <v>2021</v>
      </c>
      <c r="B2252">
        <v>4</v>
      </c>
      <c r="C2252">
        <v>4</v>
      </c>
      <c r="D2252">
        <v>18</v>
      </c>
      <c r="E2252">
        <v>22.38</v>
      </c>
    </row>
    <row r="2253" spans="1:5" x14ac:dyDescent="0.35">
      <c r="A2253">
        <v>2021</v>
      </c>
      <c r="B2253">
        <v>4</v>
      </c>
      <c r="C2253">
        <v>4</v>
      </c>
      <c r="D2253">
        <v>19</v>
      </c>
      <c r="E2253">
        <v>21.95</v>
      </c>
    </row>
    <row r="2254" spans="1:5" x14ac:dyDescent="0.35">
      <c r="A2254">
        <v>2021</v>
      </c>
      <c r="B2254">
        <v>4</v>
      </c>
      <c r="C2254">
        <v>4</v>
      </c>
      <c r="D2254">
        <v>20</v>
      </c>
      <c r="E2254">
        <v>21.65</v>
      </c>
    </row>
    <row r="2255" spans="1:5" x14ac:dyDescent="0.35">
      <c r="A2255">
        <v>2021</v>
      </c>
      <c r="B2255">
        <v>4</v>
      </c>
      <c r="C2255">
        <v>4</v>
      </c>
      <c r="D2255">
        <v>21</v>
      </c>
      <c r="E2255">
        <v>21.36</v>
      </c>
    </row>
    <row r="2256" spans="1:5" x14ac:dyDescent="0.35">
      <c r="A2256">
        <v>2021</v>
      </c>
      <c r="B2256">
        <v>4</v>
      </c>
      <c r="C2256">
        <v>4</v>
      </c>
      <c r="D2256">
        <v>22</v>
      </c>
      <c r="E2256">
        <v>21.34</v>
      </c>
    </row>
    <row r="2257" spans="1:5" x14ac:dyDescent="0.35">
      <c r="A2257">
        <v>2021</v>
      </c>
      <c r="B2257">
        <v>4</v>
      </c>
      <c r="C2257">
        <v>4</v>
      </c>
      <c r="D2257">
        <v>23</v>
      </c>
      <c r="E2257">
        <v>21.4</v>
      </c>
    </row>
    <row r="2258" spans="1:5" x14ac:dyDescent="0.35">
      <c r="A2258">
        <v>2021</v>
      </c>
      <c r="B2258">
        <v>4</v>
      </c>
      <c r="C2258">
        <v>5</v>
      </c>
      <c r="D2258">
        <v>0</v>
      </c>
      <c r="E2258">
        <v>21.34</v>
      </c>
    </row>
    <row r="2259" spans="1:5" x14ac:dyDescent="0.35">
      <c r="A2259">
        <v>2021</v>
      </c>
      <c r="B2259">
        <v>4</v>
      </c>
      <c r="C2259">
        <v>5</v>
      </c>
      <c r="D2259">
        <v>1</v>
      </c>
      <c r="E2259">
        <v>21.24</v>
      </c>
    </row>
    <row r="2260" spans="1:5" x14ac:dyDescent="0.35">
      <c r="A2260">
        <v>2021</v>
      </c>
      <c r="B2260">
        <v>4</v>
      </c>
      <c r="C2260">
        <v>5</v>
      </c>
      <c r="D2260">
        <v>2</v>
      </c>
      <c r="E2260">
        <v>21.19</v>
      </c>
    </row>
    <row r="2261" spans="1:5" x14ac:dyDescent="0.35">
      <c r="A2261">
        <v>2021</v>
      </c>
      <c r="B2261">
        <v>4</v>
      </c>
      <c r="C2261">
        <v>5</v>
      </c>
      <c r="D2261">
        <v>3</v>
      </c>
      <c r="E2261">
        <v>21.23</v>
      </c>
    </row>
    <row r="2262" spans="1:5" x14ac:dyDescent="0.35">
      <c r="A2262">
        <v>2021</v>
      </c>
      <c r="B2262">
        <v>4</v>
      </c>
      <c r="C2262">
        <v>5</v>
      </c>
      <c r="D2262">
        <v>4</v>
      </c>
      <c r="E2262">
        <v>22.14</v>
      </c>
    </row>
    <row r="2263" spans="1:5" x14ac:dyDescent="0.35">
      <c r="A2263">
        <v>2021</v>
      </c>
      <c r="B2263">
        <v>4</v>
      </c>
      <c r="C2263">
        <v>5</v>
      </c>
      <c r="D2263">
        <v>5</v>
      </c>
      <c r="E2263">
        <v>23.34</v>
      </c>
    </row>
    <row r="2264" spans="1:5" x14ac:dyDescent="0.35">
      <c r="A2264">
        <v>2021</v>
      </c>
      <c r="B2264">
        <v>4</v>
      </c>
      <c r="C2264">
        <v>5</v>
      </c>
      <c r="D2264">
        <v>6</v>
      </c>
      <c r="E2264">
        <v>24.83</v>
      </c>
    </row>
    <row r="2265" spans="1:5" x14ac:dyDescent="0.35">
      <c r="A2265">
        <v>2021</v>
      </c>
      <c r="B2265">
        <v>4</v>
      </c>
      <c r="C2265">
        <v>5</v>
      </c>
      <c r="D2265">
        <v>7</v>
      </c>
      <c r="E2265">
        <v>26.26</v>
      </c>
    </row>
    <row r="2266" spans="1:5" x14ac:dyDescent="0.35">
      <c r="A2266">
        <v>2021</v>
      </c>
      <c r="B2266">
        <v>4</v>
      </c>
      <c r="C2266">
        <v>5</v>
      </c>
      <c r="D2266">
        <v>8</v>
      </c>
      <c r="E2266">
        <v>27.19</v>
      </c>
    </row>
    <row r="2267" spans="1:5" x14ac:dyDescent="0.35">
      <c r="A2267">
        <v>2021</v>
      </c>
      <c r="B2267">
        <v>4</v>
      </c>
      <c r="C2267">
        <v>5</v>
      </c>
      <c r="D2267">
        <v>9</v>
      </c>
      <c r="E2267">
        <v>27.69</v>
      </c>
    </row>
    <row r="2268" spans="1:5" x14ac:dyDescent="0.35">
      <c r="A2268">
        <v>2021</v>
      </c>
      <c r="B2268">
        <v>4</v>
      </c>
      <c r="C2268">
        <v>5</v>
      </c>
      <c r="D2268">
        <v>10</v>
      </c>
      <c r="E2268">
        <v>27.94</v>
      </c>
    </row>
    <row r="2269" spans="1:5" x14ac:dyDescent="0.35">
      <c r="A2269">
        <v>2021</v>
      </c>
      <c r="B2269">
        <v>4</v>
      </c>
      <c r="C2269">
        <v>5</v>
      </c>
      <c r="D2269">
        <v>11</v>
      </c>
      <c r="E2269">
        <v>27.94</v>
      </c>
    </row>
    <row r="2270" spans="1:5" x14ac:dyDescent="0.35">
      <c r="A2270">
        <v>2021</v>
      </c>
      <c r="B2270">
        <v>4</v>
      </c>
      <c r="C2270">
        <v>5</v>
      </c>
      <c r="D2270">
        <v>12</v>
      </c>
      <c r="E2270">
        <v>27.72</v>
      </c>
    </row>
    <row r="2271" spans="1:5" x14ac:dyDescent="0.35">
      <c r="A2271">
        <v>2021</v>
      </c>
      <c r="B2271">
        <v>4</v>
      </c>
      <c r="C2271">
        <v>5</v>
      </c>
      <c r="D2271">
        <v>13</v>
      </c>
      <c r="E2271">
        <v>27.08</v>
      </c>
    </row>
    <row r="2272" spans="1:5" x14ac:dyDescent="0.35">
      <c r="A2272">
        <v>2021</v>
      </c>
      <c r="B2272">
        <v>4</v>
      </c>
      <c r="C2272">
        <v>5</v>
      </c>
      <c r="D2272">
        <v>14</v>
      </c>
      <c r="E2272">
        <v>25.99</v>
      </c>
    </row>
    <row r="2273" spans="1:5" x14ac:dyDescent="0.35">
      <c r="A2273">
        <v>2021</v>
      </c>
      <c r="B2273">
        <v>4</v>
      </c>
      <c r="C2273">
        <v>5</v>
      </c>
      <c r="D2273">
        <v>15</v>
      </c>
      <c r="E2273">
        <v>24.08</v>
      </c>
    </row>
    <row r="2274" spans="1:5" x14ac:dyDescent="0.35">
      <c r="A2274">
        <v>2021</v>
      </c>
      <c r="B2274">
        <v>4</v>
      </c>
      <c r="C2274">
        <v>5</v>
      </c>
      <c r="D2274">
        <v>16</v>
      </c>
      <c r="E2274">
        <v>23.51</v>
      </c>
    </row>
    <row r="2275" spans="1:5" x14ac:dyDescent="0.35">
      <c r="A2275">
        <v>2021</v>
      </c>
      <c r="B2275">
        <v>4</v>
      </c>
      <c r="C2275">
        <v>5</v>
      </c>
      <c r="D2275">
        <v>17</v>
      </c>
      <c r="E2275">
        <v>23.3</v>
      </c>
    </row>
    <row r="2276" spans="1:5" x14ac:dyDescent="0.35">
      <c r="A2276">
        <v>2021</v>
      </c>
      <c r="B2276">
        <v>4</v>
      </c>
      <c r="C2276">
        <v>5</v>
      </c>
      <c r="D2276">
        <v>18</v>
      </c>
      <c r="E2276">
        <v>23.09</v>
      </c>
    </row>
    <row r="2277" spans="1:5" x14ac:dyDescent="0.35">
      <c r="A2277">
        <v>2021</v>
      </c>
      <c r="B2277">
        <v>4</v>
      </c>
      <c r="C2277">
        <v>5</v>
      </c>
      <c r="D2277">
        <v>19</v>
      </c>
      <c r="E2277">
        <v>22.87</v>
      </c>
    </row>
    <row r="2278" spans="1:5" x14ac:dyDescent="0.35">
      <c r="A2278">
        <v>2021</v>
      </c>
      <c r="B2278">
        <v>4</v>
      </c>
      <c r="C2278">
        <v>5</v>
      </c>
      <c r="D2278">
        <v>20</v>
      </c>
      <c r="E2278">
        <v>22.55</v>
      </c>
    </row>
    <row r="2279" spans="1:5" x14ac:dyDescent="0.35">
      <c r="A2279">
        <v>2021</v>
      </c>
      <c r="B2279">
        <v>4</v>
      </c>
      <c r="C2279">
        <v>5</v>
      </c>
      <c r="D2279">
        <v>21</v>
      </c>
      <c r="E2279">
        <v>22.15</v>
      </c>
    </row>
    <row r="2280" spans="1:5" x14ac:dyDescent="0.35">
      <c r="A2280">
        <v>2021</v>
      </c>
      <c r="B2280">
        <v>4</v>
      </c>
      <c r="C2280">
        <v>5</v>
      </c>
      <c r="D2280">
        <v>22</v>
      </c>
      <c r="E2280">
        <v>21.73</v>
      </c>
    </row>
    <row r="2281" spans="1:5" x14ac:dyDescent="0.35">
      <c r="A2281">
        <v>2021</v>
      </c>
      <c r="B2281">
        <v>4</v>
      </c>
      <c r="C2281">
        <v>5</v>
      </c>
      <c r="D2281">
        <v>23</v>
      </c>
      <c r="E2281">
        <v>21.35</v>
      </c>
    </row>
    <row r="2282" spans="1:5" x14ac:dyDescent="0.35">
      <c r="A2282">
        <v>2021</v>
      </c>
      <c r="B2282">
        <v>4</v>
      </c>
      <c r="C2282">
        <v>6</v>
      </c>
      <c r="D2282">
        <v>0</v>
      </c>
      <c r="E2282">
        <v>21.01</v>
      </c>
    </row>
    <row r="2283" spans="1:5" x14ac:dyDescent="0.35">
      <c r="A2283">
        <v>2021</v>
      </c>
      <c r="B2283">
        <v>4</v>
      </c>
      <c r="C2283">
        <v>6</v>
      </c>
      <c r="D2283">
        <v>1</v>
      </c>
      <c r="E2283">
        <v>20.63</v>
      </c>
    </row>
    <row r="2284" spans="1:5" x14ac:dyDescent="0.35">
      <c r="A2284">
        <v>2021</v>
      </c>
      <c r="B2284">
        <v>4</v>
      </c>
      <c r="C2284">
        <v>6</v>
      </c>
      <c r="D2284">
        <v>2</v>
      </c>
      <c r="E2284">
        <v>20.260000000000002</v>
      </c>
    </row>
    <row r="2285" spans="1:5" x14ac:dyDescent="0.35">
      <c r="A2285">
        <v>2021</v>
      </c>
      <c r="B2285">
        <v>4</v>
      </c>
      <c r="C2285">
        <v>6</v>
      </c>
      <c r="D2285">
        <v>3</v>
      </c>
      <c r="E2285">
        <v>19.96</v>
      </c>
    </row>
    <row r="2286" spans="1:5" x14ac:dyDescent="0.35">
      <c r="A2286">
        <v>2021</v>
      </c>
      <c r="B2286">
        <v>4</v>
      </c>
      <c r="C2286">
        <v>6</v>
      </c>
      <c r="D2286">
        <v>4</v>
      </c>
      <c r="E2286">
        <v>20.51</v>
      </c>
    </row>
    <row r="2287" spans="1:5" x14ac:dyDescent="0.35">
      <c r="A2287">
        <v>2021</v>
      </c>
      <c r="B2287">
        <v>4</v>
      </c>
      <c r="C2287">
        <v>6</v>
      </c>
      <c r="D2287">
        <v>5</v>
      </c>
      <c r="E2287">
        <v>21.58</v>
      </c>
    </row>
    <row r="2288" spans="1:5" x14ac:dyDescent="0.35">
      <c r="A2288">
        <v>2021</v>
      </c>
      <c r="B2288">
        <v>4</v>
      </c>
      <c r="C2288">
        <v>6</v>
      </c>
      <c r="D2288">
        <v>6</v>
      </c>
      <c r="E2288">
        <v>22.94</v>
      </c>
    </row>
    <row r="2289" spans="1:5" x14ac:dyDescent="0.35">
      <c r="A2289">
        <v>2021</v>
      </c>
      <c r="B2289">
        <v>4</v>
      </c>
      <c r="C2289">
        <v>6</v>
      </c>
      <c r="D2289">
        <v>7</v>
      </c>
      <c r="E2289">
        <v>24.27</v>
      </c>
    </row>
    <row r="2290" spans="1:5" x14ac:dyDescent="0.35">
      <c r="A2290">
        <v>2021</v>
      </c>
      <c r="B2290">
        <v>4</v>
      </c>
      <c r="C2290">
        <v>6</v>
      </c>
      <c r="D2290">
        <v>8</v>
      </c>
      <c r="E2290">
        <v>25.48</v>
      </c>
    </row>
    <row r="2291" spans="1:5" x14ac:dyDescent="0.35">
      <c r="A2291">
        <v>2021</v>
      </c>
      <c r="B2291">
        <v>4</v>
      </c>
      <c r="C2291">
        <v>6</v>
      </c>
      <c r="D2291">
        <v>9</v>
      </c>
      <c r="E2291">
        <v>26.44</v>
      </c>
    </row>
    <row r="2292" spans="1:5" x14ac:dyDescent="0.35">
      <c r="A2292">
        <v>2021</v>
      </c>
      <c r="B2292">
        <v>4</v>
      </c>
      <c r="C2292">
        <v>6</v>
      </c>
      <c r="D2292">
        <v>10</v>
      </c>
      <c r="E2292">
        <v>26.94</v>
      </c>
    </row>
    <row r="2293" spans="1:5" x14ac:dyDescent="0.35">
      <c r="A2293">
        <v>2021</v>
      </c>
      <c r="B2293">
        <v>4</v>
      </c>
      <c r="C2293">
        <v>6</v>
      </c>
      <c r="D2293">
        <v>11</v>
      </c>
      <c r="E2293">
        <v>27.01</v>
      </c>
    </row>
    <row r="2294" spans="1:5" x14ac:dyDescent="0.35">
      <c r="A2294">
        <v>2021</v>
      </c>
      <c r="B2294">
        <v>4</v>
      </c>
      <c r="C2294">
        <v>6</v>
      </c>
      <c r="D2294">
        <v>12</v>
      </c>
      <c r="E2294">
        <v>26.68</v>
      </c>
    </row>
    <row r="2295" spans="1:5" x14ac:dyDescent="0.35">
      <c r="A2295">
        <v>2021</v>
      </c>
      <c r="B2295">
        <v>4</v>
      </c>
      <c r="C2295">
        <v>6</v>
      </c>
      <c r="D2295">
        <v>13</v>
      </c>
      <c r="E2295">
        <v>25.98</v>
      </c>
    </row>
    <row r="2296" spans="1:5" x14ac:dyDescent="0.35">
      <c r="A2296">
        <v>2021</v>
      </c>
      <c r="B2296">
        <v>4</v>
      </c>
      <c r="C2296">
        <v>6</v>
      </c>
      <c r="D2296">
        <v>14</v>
      </c>
      <c r="E2296">
        <v>24.77</v>
      </c>
    </row>
    <row r="2297" spans="1:5" x14ac:dyDescent="0.35">
      <c r="A2297">
        <v>2021</v>
      </c>
      <c r="B2297">
        <v>4</v>
      </c>
      <c r="C2297">
        <v>6</v>
      </c>
      <c r="D2297">
        <v>15</v>
      </c>
      <c r="E2297">
        <v>22.85</v>
      </c>
    </row>
    <row r="2298" spans="1:5" x14ac:dyDescent="0.35">
      <c r="A2298">
        <v>2021</v>
      </c>
      <c r="B2298">
        <v>4</v>
      </c>
      <c r="C2298">
        <v>6</v>
      </c>
      <c r="D2298">
        <v>16</v>
      </c>
      <c r="E2298">
        <v>22.09</v>
      </c>
    </row>
    <row r="2299" spans="1:5" x14ac:dyDescent="0.35">
      <c r="A2299">
        <v>2021</v>
      </c>
      <c r="B2299">
        <v>4</v>
      </c>
      <c r="C2299">
        <v>6</v>
      </c>
      <c r="D2299">
        <v>17</v>
      </c>
      <c r="E2299">
        <v>21.53</v>
      </c>
    </row>
    <row r="2300" spans="1:5" x14ac:dyDescent="0.35">
      <c r="A2300">
        <v>2021</v>
      </c>
      <c r="B2300">
        <v>4</v>
      </c>
      <c r="C2300">
        <v>6</v>
      </c>
      <c r="D2300">
        <v>18</v>
      </c>
      <c r="E2300">
        <v>21.05</v>
      </c>
    </row>
    <row r="2301" spans="1:5" x14ac:dyDescent="0.35">
      <c r="A2301">
        <v>2021</v>
      </c>
      <c r="B2301">
        <v>4</v>
      </c>
      <c r="C2301">
        <v>6</v>
      </c>
      <c r="D2301">
        <v>19</v>
      </c>
      <c r="E2301">
        <v>20.55</v>
      </c>
    </row>
    <row r="2302" spans="1:5" x14ac:dyDescent="0.35">
      <c r="A2302">
        <v>2021</v>
      </c>
      <c r="B2302">
        <v>4</v>
      </c>
      <c r="C2302">
        <v>6</v>
      </c>
      <c r="D2302">
        <v>20</v>
      </c>
      <c r="E2302">
        <v>20.23</v>
      </c>
    </row>
    <row r="2303" spans="1:5" x14ac:dyDescent="0.35">
      <c r="A2303">
        <v>2021</v>
      </c>
      <c r="B2303">
        <v>4</v>
      </c>
      <c r="C2303">
        <v>6</v>
      </c>
      <c r="D2303">
        <v>21</v>
      </c>
      <c r="E2303">
        <v>19.98</v>
      </c>
    </row>
    <row r="2304" spans="1:5" x14ac:dyDescent="0.35">
      <c r="A2304">
        <v>2021</v>
      </c>
      <c r="B2304">
        <v>4</v>
      </c>
      <c r="C2304">
        <v>6</v>
      </c>
      <c r="D2304">
        <v>22</v>
      </c>
      <c r="E2304">
        <v>19.73</v>
      </c>
    </row>
    <row r="2305" spans="1:5" x14ac:dyDescent="0.35">
      <c r="A2305">
        <v>2021</v>
      </c>
      <c r="B2305">
        <v>4</v>
      </c>
      <c r="C2305">
        <v>6</v>
      </c>
      <c r="D2305">
        <v>23</v>
      </c>
      <c r="E2305">
        <v>19.399999999999999</v>
      </c>
    </row>
    <row r="2306" spans="1:5" x14ac:dyDescent="0.35">
      <c r="A2306">
        <v>2021</v>
      </c>
      <c r="B2306">
        <v>4</v>
      </c>
      <c r="C2306">
        <v>7</v>
      </c>
      <c r="D2306">
        <v>0</v>
      </c>
      <c r="E2306">
        <v>18.899999999999999</v>
      </c>
    </row>
    <row r="2307" spans="1:5" x14ac:dyDescent="0.35">
      <c r="A2307">
        <v>2021</v>
      </c>
      <c r="B2307">
        <v>4</v>
      </c>
      <c r="C2307">
        <v>7</v>
      </c>
      <c r="D2307">
        <v>1</v>
      </c>
      <c r="E2307">
        <v>18.23</v>
      </c>
    </row>
    <row r="2308" spans="1:5" x14ac:dyDescent="0.35">
      <c r="A2308">
        <v>2021</v>
      </c>
      <c r="B2308">
        <v>4</v>
      </c>
      <c r="C2308">
        <v>7</v>
      </c>
      <c r="D2308">
        <v>2</v>
      </c>
      <c r="E2308">
        <v>17.62</v>
      </c>
    </row>
    <row r="2309" spans="1:5" x14ac:dyDescent="0.35">
      <c r="A2309">
        <v>2021</v>
      </c>
      <c r="B2309">
        <v>4</v>
      </c>
      <c r="C2309">
        <v>7</v>
      </c>
      <c r="D2309">
        <v>3</v>
      </c>
      <c r="E2309">
        <v>17.22</v>
      </c>
    </row>
    <row r="2310" spans="1:5" x14ac:dyDescent="0.35">
      <c r="A2310">
        <v>2021</v>
      </c>
      <c r="B2310">
        <v>4</v>
      </c>
      <c r="C2310">
        <v>7</v>
      </c>
      <c r="D2310">
        <v>4</v>
      </c>
      <c r="E2310">
        <v>18.649999999999999</v>
      </c>
    </row>
    <row r="2311" spans="1:5" x14ac:dyDescent="0.35">
      <c r="A2311">
        <v>2021</v>
      </c>
      <c r="B2311">
        <v>4</v>
      </c>
      <c r="C2311">
        <v>7</v>
      </c>
      <c r="D2311">
        <v>5</v>
      </c>
      <c r="E2311">
        <v>21.32</v>
      </c>
    </row>
    <row r="2312" spans="1:5" x14ac:dyDescent="0.35">
      <c r="A2312">
        <v>2021</v>
      </c>
      <c r="B2312">
        <v>4</v>
      </c>
      <c r="C2312">
        <v>7</v>
      </c>
      <c r="D2312">
        <v>6</v>
      </c>
      <c r="E2312">
        <v>23.47</v>
      </c>
    </row>
    <row r="2313" spans="1:5" x14ac:dyDescent="0.35">
      <c r="A2313">
        <v>2021</v>
      </c>
      <c r="B2313">
        <v>4</v>
      </c>
      <c r="C2313">
        <v>7</v>
      </c>
      <c r="D2313">
        <v>7</v>
      </c>
      <c r="E2313">
        <v>24.77</v>
      </c>
    </row>
    <row r="2314" spans="1:5" x14ac:dyDescent="0.35">
      <c r="A2314">
        <v>2021</v>
      </c>
      <c r="B2314">
        <v>4</v>
      </c>
      <c r="C2314">
        <v>7</v>
      </c>
      <c r="D2314">
        <v>8</v>
      </c>
      <c r="E2314">
        <v>25.75</v>
      </c>
    </row>
    <row r="2315" spans="1:5" x14ac:dyDescent="0.35">
      <c r="A2315">
        <v>2021</v>
      </c>
      <c r="B2315">
        <v>4</v>
      </c>
      <c r="C2315">
        <v>7</v>
      </c>
      <c r="D2315">
        <v>9</v>
      </c>
      <c r="E2315">
        <v>26.44</v>
      </c>
    </row>
    <row r="2316" spans="1:5" x14ac:dyDescent="0.35">
      <c r="A2316">
        <v>2021</v>
      </c>
      <c r="B2316">
        <v>4</v>
      </c>
      <c r="C2316">
        <v>7</v>
      </c>
      <c r="D2316">
        <v>10</v>
      </c>
      <c r="E2316">
        <v>26.83</v>
      </c>
    </row>
    <row r="2317" spans="1:5" x14ac:dyDescent="0.35">
      <c r="A2317">
        <v>2021</v>
      </c>
      <c r="B2317">
        <v>4</v>
      </c>
      <c r="C2317">
        <v>7</v>
      </c>
      <c r="D2317">
        <v>11</v>
      </c>
      <c r="E2317">
        <v>26.91</v>
      </c>
    </row>
    <row r="2318" spans="1:5" x14ac:dyDescent="0.35">
      <c r="A2318">
        <v>2021</v>
      </c>
      <c r="B2318">
        <v>4</v>
      </c>
      <c r="C2318">
        <v>7</v>
      </c>
      <c r="D2318">
        <v>12</v>
      </c>
      <c r="E2318">
        <v>26.64</v>
      </c>
    </row>
    <row r="2319" spans="1:5" x14ac:dyDescent="0.35">
      <c r="A2319">
        <v>2021</v>
      </c>
      <c r="B2319">
        <v>4</v>
      </c>
      <c r="C2319">
        <v>7</v>
      </c>
      <c r="D2319">
        <v>13</v>
      </c>
      <c r="E2319">
        <v>26.01</v>
      </c>
    </row>
    <row r="2320" spans="1:5" x14ac:dyDescent="0.35">
      <c r="A2320">
        <v>2021</v>
      </c>
      <c r="B2320">
        <v>4</v>
      </c>
      <c r="C2320">
        <v>7</v>
      </c>
      <c r="D2320">
        <v>14</v>
      </c>
      <c r="E2320">
        <v>24.69</v>
      </c>
    </row>
    <row r="2321" spans="1:5" x14ac:dyDescent="0.35">
      <c r="A2321">
        <v>2021</v>
      </c>
      <c r="B2321">
        <v>4</v>
      </c>
      <c r="C2321">
        <v>7</v>
      </c>
      <c r="D2321">
        <v>15</v>
      </c>
      <c r="E2321">
        <v>22.09</v>
      </c>
    </row>
    <row r="2322" spans="1:5" x14ac:dyDescent="0.35">
      <c r="A2322">
        <v>2021</v>
      </c>
      <c r="B2322">
        <v>4</v>
      </c>
      <c r="C2322">
        <v>7</v>
      </c>
      <c r="D2322">
        <v>16</v>
      </c>
      <c r="E2322">
        <v>21.37</v>
      </c>
    </row>
    <row r="2323" spans="1:5" x14ac:dyDescent="0.35">
      <c r="A2323">
        <v>2021</v>
      </c>
      <c r="B2323">
        <v>4</v>
      </c>
      <c r="C2323">
        <v>7</v>
      </c>
      <c r="D2323">
        <v>17</v>
      </c>
      <c r="E2323">
        <v>20.94</v>
      </c>
    </row>
    <row r="2324" spans="1:5" x14ac:dyDescent="0.35">
      <c r="A2324">
        <v>2021</v>
      </c>
      <c r="B2324">
        <v>4</v>
      </c>
      <c r="C2324">
        <v>7</v>
      </c>
      <c r="D2324">
        <v>18</v>
      </c>
      <c r="E2324">
        <v>20.66</v>
      </c>
    </row>
    <row r="2325" spans="1:5" x14ac:dyDescent="0.35">
      <c r="A2325">
        <v>2021</v>
      </c>
      <c r="B2325">
        <v>4</v>
      </c>
      <c r="C2325">
        <v>7</v>
      </c>
      <c r="D2325">
        <v>19</v>
      </c>
      <c r="E2325">
        <v>20.48</v>
      </c>
    </row>
    <row r="2326" spans="1:5" x14ac:dyDescent="0.35">
      <c r="A2326">
        <v>2021</v>
      </c>
      <c r="B2326">
        <v>4</v>
      </c>
      <c r="C2326">
        <v>7</v>
      </c>
      <c r="D2326">
        <v>20</v>
      </c>
      <c r="E2326">
        <v>20.55</v>
      </c>
    </row>
    <row r="2327" spans="1:5" x14ac:dyDescent="0.35">
      <c r="A2327">
        <v>2021</v>
      </c>
      <c r="B2327">
        <v>4</v>
      </c>
      <c r="C2327">
        <v>7</v>
      </c>
      <c r="D2327">
        <v>21</v>
      </c>
      <c r="E2327">
        <v>20.53</v>
      </c>
    </row>
    <row r="2328" spans="1:5" x14ac:dyDescent="0.35">
      <c r="A2328">
        <v>2021</v>
      </c>
      <c r="B2328">
        <v>4</v>
      </c>
      <c r="C2328">
        <v>7</v>
      </c>
      <c r="D2328">
        <v>22</v>
      </c>
      <c r="E2328">
        <v>20.32</v>
      </c>
    </row>
    <row r="2329" spans="1:5" x14ac:dyDescent="0.35">
      <c r="A2329">
        <v>2021</v>
      </c>
      <c r="B2329">
        <v>4</v>
      </c>
      <c r="C2329">
        <v>7</v>
      </c>
      <c r="D2329">
        <v>23</v>
      </c>
      <c r="E2329">
        <v>20.010000000000002</v>
      </c>
    </row>
    <row r="2330" spans="1:5" x14ac:dyDescent="0.35">
      <c r="A2330">
        <v>2021</v>
      </c>
      <c r="B2330">
        <v>4</v>
      </c>
      <c r="C2330">
        <v>8</v>
      </c>
      <c r="D2330">
        <v>0</v>
      </c>
      <c r="E2330">
        <v>19.489999999999998</v>
      </c>
    </row>
    <row r="2331" spans="1:5" x14ac:dyDescent="0.35">
      <c r="A2331">
        <v>2021</v>
      </c>
      <c r="B2331">
        <v>4</v>
      </c>
      <c r="C2331">
        <v>8</v>
      </c>
      <c r="D2331">
        <v>1</v>
      </c>
      <c r="E2331">
        <v>18.97</v>
      </c>
    </row>
    <row r="2332" spans="1:5" x14ac:dyDescent="0.35">
      <c r="A2332">
        <v>2021</v>
      </c>
      <c r="B2332">
        <v>4</v>
      </c>
      <c r="C2332">
        <v>8</v>
      </c>
      <c r="D2332">
        <v>2</v>
      </c>
      <c r="E2332">
        <v>18.62</v>
      </c>
    </row>
    <row r="2333" spans="1:5" x14ac:dyDescent="0.35">
      <c r="A2333">
        <v>2021</v>
      </c>
      <c r="B2333">
        <v>4</v>
      </c>
      <c r="C2333">
        <v>8</v>
      </c>
      <c r="D2333">
        <v>3</v>
      </c>
      <c r="E2333">
        <v>18.47</v>
      </c>
    </row>
    <row r="2334" spans="1:5" x14ac:dyDescent="0.35">
      <c r="A2334">
        <v>2021</v>
      </c>
      <c r="B2334">
        <v>4</v>
      </c>
      <c r="C2334">
        <v>8</v>
      </c>
      <c r="D2334">
        <v>4</v>
      </c>
      <c r="E2334">
        <v>19.829999999999998</v>
      </c>
    </row>
    <row r="2335" spans="1:5" x14ac:dyDescent="0.35">
      <c r="A2335">
        <v>2021</v>
      </c>
      <c r="B2335">
        <v>4</v>
      </c>
      <c r="C2335">
        <v>8</v>
      </c>
      <c r="D2335">
        <v>5</v>
      </c>
      <c r="E2335">
        <v>21.99</v>
      </c>
    </row>
    <row r="2336" spans="1:5" x14ac:dyDescent="0.35">
      <c r="A2336">
        <v>2021</v>
      </c>
      <c r="B2336">
        <v>4</v>
      </c>
      <c r="C2336">
        <v>8</v>
      </c>
      <c r="D2336">
        <v>6</v>
      </c>
      <c r="E2336">
        <v>23.73</v>
      </c>
    </row>
    <row r="2337" spans="1:5" x14ac:dyDescent="0.35">
      <c r="A2337">
        <v>2021</v>
      </c>
      <c r="B2337">
        <v>4</v>
      </c>
      <c r="C2337">
        <v>8</v>
      </c>
      <c r="D2337">
        <v>7</v>
      </c>
      <c r="E2337">
        <v>25</v>
      </c>
    </row>
    <row r="2338" spans="1:5" x14ac:dyDescent="0.35">
      <c r="A2338">
        <v>2021</v>
      </c>
      <c r="B2338">
        <v>4</v>
      </c>
      <c r="C2338">
        <v>8</v>
      </c>
      <c r="D2338">
        <v>8</v>
      </c>
      <c r="E2338">
        <v>25.97</v>
      </c>
    </row>
    <row r="2339" spans="1:5" x14ac:dyDescent="0.35">
      <c r="A2339">
        <v>2021</v>
      </c>
      <c r="B2339">
        <v>4</v>
      </c>
      <c r="C2339">
        <v>8</v>
      </c>
      <c r="D2339">
        <v>9</v>
      </c>
      <c r="E2339">
        <v>26.66</v>
      </c>
    </row>
    <row r="2340" spans="1:5" x14ac:dyDescent="0.35">
      <c r="A2340">
        <v>2021</v>
      </c>
      <c r="B2340">
        <v>4</v>
      </c>
      <c r="C2340">
        <v>8</v>
      </c>
      <c r="D2340">
        <v>10</v>
      </c>
      <c r="E2340">
        <v>27.03</v>
      </c>
    </row>
    <row r="2341" spans="1:5" x14ac:dyDescent="0.35">
      <c r="A2341">
        <v>2021</v>
      </c>
      <c r="B2341">
        <v>4</v>
      </c>
      <c r="C2341">
        <v>8</v>
      </c>
      <c r="D2341">
        <v>11</v>
      </c>
      <c r="E2341">
        <v>27.03</v>
      </c>
    </row>
    <row r="2342" spans="1:5" x14ac:dyDescent="0.35">
      <c r="A2342">
        <v>2021</v>
      </c>
      <c r="B2342">
        <v>4</v>
      </c>
      <c r="C2342">
        <v>8</v>
      </c>
      <c r="D2342">
        <v>12</v>
      </c>
      <c r="E2342">
        <v>26.72</v>
      </c>
    </row>
    <row r="2343" spans="1:5" x14ac:dyDescent="0.35">
      <c r="A2343">
        <v>2021</v>
      </c>
      <c r="B2343">
        <v>4</v>
      </c>
      <c r="C2343">
        <v>8</v>
      </c>
      <c r="D2343">
        <v>13</v>
      </c>
      <c r="E2343">
        <v>26.19</v>
      </c>
    </row>
    <row r="2344" spans="1:5" x14ac:dyDescent="0.35">
      <c r="A2344">
        <v>2021</v>
      </c>
      <c r="B2344">
        <v>4</v>
      </c>
      <c r="C2344">
        <v>8</v>
      </c>
      <c r="D2344">
        <v>14</v>
      </c>
      <c r="E2344">
        <v>25.15</v>
      </c>
    </row>
    <row r="2345" spans="1:5" x14ac:dyDescent="0.35">
      <c r="A2345">
        <v>2021</v>
      </c>
      <c r="B2345">
        <v>4</v>
      </c>
      <c r="C2345">
        <v>8</v>
      </c>
      <c r="D2345">
        <v>15</v>
      </c>
      <c r="E2345">
        <v>23.03</v>
      </c>
    </row>
    <row r="2346" spans="1:5" x14ac:dyDescent="0.35">
      <c r="A2346">
        <v>2021</v>
      </c>
      <c r="B2346">
        <v>4</v>
      </c>
      <c r="C2346">
        <v>8</v>
      </c>
      <c r="D2346">
        <v>16</v>
      </c>
      <c r="E2346">
        <v>22.29</v>
      </c>
    </row>
    <row r="2347" spans="1:5" x14ac:dyDescent="0.35">
      <c r="A2347">
        <v>2021</v>
      </c>
      <c r="B2347">
        <v>4</v>
      </c>
      <c r="C2347">
        <v>8</v>
      </c>
      <c r="D2347">
        <v>17</v>
      </c>
      <c r="E2347">
        <v>21.94</v>
      </c>
    </row>
    <row r="2348" spans="1:5" x14ac:dyDescent="0.35">
      <c r="A2348">
        <v>2021</v>
      </c>
      <c r="B2348">
        <v>4</v>
      </c>
      <c r="C2348">
        <v>8</v>
      </c>
      <c r="D2348">
        <v>18</v>
      </c>
      <c r="E2348">
        <v>21.71</v>
      </c>
    </row>
    <row r="2349" spans="1:5" x14ac:dyDescent="0.35">
      <c r="A2349">
        <v>2021</v>
      </c>
      <c r="B2349">
        <v>4</v>
      </c>
      <c r="C2349">
        <v>8</v>
      </c>
      <c r="D2349">
        <v>19</v>
      </c>
      <c r="E2349">
        <v>21.51</v>
      </c>
    </row>
    <row r="2350" spans="1:5" x14ac:dyDescent="0.35">
      <c r="A2350">
        <v>2021</v>
      </c>
      <c r="B2350">
        <v>4</v>
      </c>
      <c r="C2350">
        <v>8</v>
      </c>
      <c r="D2350">
        <v>20</v>
      </c>
      <c r="E2350">
        <v>21.27</v>
      </c>
    </row>
    <row r="2351" spans="1:5" x14ac:dyDescent="0.35">
      <c r="A2351">
        <v>2021</v>
      </c>
      <c r="B2351">
        <v>4</v>
      </c>
      <c r="C2351">
        <v>8</v>
      </c>
      <c r="D2351">
        <v>21</v>
      </c>
      <c r="E2351">
        <v>20.91</v>
      </c>
    </row>
    <row r="2352" spans="1:5" x14ac:dyDescent="0.35">
      <c r="A2352">
        <v>2021</v>
      </c>
      <c r="B2352">
        <v>4</v>
      </c>
      <c r="C2352">
        <v>8</v>
      </c>
      <c r="D2352">
        <v>22</v>
      </c>
      <c r="E2352">
        <v>20.58</v>
      </c>
    </row>
    <row r="2353" spans="1:5" x14ac:dyDescent="0.35">
      <c r="A2353">
        <v>2021</v>
      </c>
      <c r="B2353">
        <v>4</v>
      </c>
      <c r="C2353">
        <v>8</v>
      </c>
      <c r="D2353">
        <v>23</v>
      </c>
      <c r="E2353">
        <v>20.260000000000002</v>
      </c>
    </row>
    <row r="2354" spans="1:5" x14ac:dyDescent="0.35">
      <c r="A2354">
        <v>2021</v>
      </c>
      <c r="B2354">
        <v>4</v>
      </c>
      <c r="C2354">
        <v>9</v>
      </c>
      <c r="D2354">
        <v>0</v>
      </c>
      <c r="E2354">
        <v>20.02</v>
      </c>
    </row>
    <row r="2355" spans="1:5" x14ac:dyDescent="0.35">
      <c r="A2355">
        <v>2021</v>
      </c>
      <c r="B2355">
        <v>4</v>
      </c>
      <c r="C2355">
        <v>9</v>
      </c>
      <c r="D2355">
        <v>1</v>
      </c>
      <c r="E2355">
        <v>19.93</v>
      </c>
    </row>
    <row r="2356" spans="1:5" x14ac:dyDescent="0.35">
      <c r="A2356">
        <v>2021</v>
      </c>
      <c r="B2356">
        <v>4</v>
      </c>
      <c r="C2356">
        <v>9</v>
      </c>
      <c r="D2356">
        <v>2</v>
      </c>
      <c r="E2356">
        <v>19.87</v>
      </c>
    </row>
    <row r="2357" spans="1:5" x14ac:dyDescent="0.35">
      <c r="A2357">
        <v>2021</v>
      </c>
      <c r="B2357">
        <v>4</v>
      </c>
      <c r="C2357">
        <v>9</v>
      </c>
      <c r="D2357">
        <v>3</v>
      </c>
      <c r="E2357">
        <v>19.86</v>
      </c>
    </row>
    <row r="2358" spans="1:5" x14ac:dyDescent="0.35">
      <c r="A2358">
        <v>2021</v>
      </c>
      <c r="B2358">
        <v>4</v>
      </c>
      <c r="C2358">
        <v>9</v>
      </c>
      <c r="D2358">
        <v>4</v>
      </c>
      <c r="E2358">
        <v>20.76</v>
      </c>
    </row>
    <row r="2359" spans="1:5" x14ac:dyDescent="0.35">
      <c r="A2359">
        <v>2021</v>
      </c>
      <c r="B2359">
        <v>4</v>
      </c>
      <c r="C2359">
        <v>9</v>
      </c>
      <c r="D2359">
        <v>5</v>
      </c>
      <c r="E2359">
        <v>22.19</v>
      </c>
    </row>
    <row r="2360" spans="1:5" x14ac:dyDescent="0.35">
      <c r="A2360">
        <v>2021</v>
      </c>
      <c r="B2360">
        <v>4</v>
      </c>
      <c r="C2360">
        <v>9</v>
      </c>
      <c r="D2360">
        <v>6</v>
      </c>
      <c r="E2360">
        <v>23.88</v>
      </c>
    </row>
    <row r="2361" spans="1:5" x14ac:dyDescent="0.35">
      <c r="A2361">
        <v>2021</v>
      </c>
      <c r="B2361">
        <v>4</v>
      </c>
      <c r="C2361">
        <v>9</v>
      </c>
      <c r="D2361">
        <v>7</v>
      </c>
      <c r="E2361">
        <v>25.33</v>
      </c>
    </row>
    <row r="2362" spans="1:5" x14ac:dyDescent="0.35">
      <c r="A2362">
        <v>2021</v>
      </c>
      <c r="B2362">
        <v>4</v>
      </c>
      <c r="C2362">
        <v>9</v>
      </c>
      <c r="D2362">
        <v>8</v>
      </c>
      <c r="E2362">
        <v>26.4</v>
      </c>
    </row>
    <row r="2363" spans="1:5" x14ac:dyDescent="0.35">
      <c r="A2363">
        <v>2021</v>
      </c>
      <c r="B2363">
        <v>4</v>
      </c>
      <c r="C2363">
        <v>9</v>
      </c>
      <c r="D2363">
        <v>9</v>
      </c>
      <c r="E2363">
        <v>27.15</v>
      </c>
    </row>
    <row r="2364" spans="1:5" x14ac:dyDescent="0.35">
      <c r="A2364">
        <v>2021</v>
      </c>
      <c r="B2364">
        <v>4</v>
      </c>
      <c r="C2364">
        <v>9</v>
      </c>
      <c r="D2364">
        <v>10</v>
      </c>
      <c r="E2364">
        <v>27.56</v>
      </c>
    </row>
    <row r="2365" spans="1:5" x14ac:dyDescent="0.35">
      <c r="A2365">
        <v>2021</v>
      </c>
      <c r="B2365">
        <v>4</v>
      </c>
      <c r="C2365">
        <v>9</v>
      </c>
      <c r="D2365">
        <v>11</v>
      </c>
      <c r="E2365">
        <v>27.65</v>
      </c>
    </row>
    <row r="2366" spans="1:5" x14ac:dyDescent="0.35">
      <c r="A2366">
        <v>2021</v>
      </c>
      <c r="B2366">
        <v>4</v>
      </c>
      <c r="C2366">
        <v>9</v>
      </c>
      <c r="D2366">
        <v>12</v>
      </c>
      <c r="E2366">
        <v>27.41</v>
      </c>
    </row>
    <row r="2367" spans="1:5" x14ac:dyDescent="0.35">
      <c r="A2367">
        <v>2021</v>
      </c>
      <c r="B2367">
        <v>4</v>
      </c>
      <c r="C2367">
        <v>9</v>
      </c>
      <c r="D2367">
        <v>13</v>
      </c>
      <c r="E2367">
        <v>26.78</v>
      </c>
    </row>
    <row r="2368" spans="1:5" x14ac:dyDescent="0.35">
      <c r="A2368">
        <v>2021</v>
      </c>
      <c r="B2368">
        <v>4</v>
      </c>
      <c r="C2368">
        <v>9</v>
      </c>
      <c r="D2368">
        <v>14</v>
      </c>
      <c r="E2368">
        <v>25.47</v>
      </c>
    </row>
    <row r="2369" spans="1:5" x14ac:dyDescent="0.35">
      <c r="A2369">
        <v>2021</v>
      </c>
      <c r="B2369">
        <v>4</v>
      </c>
      <c r="C2369">
        <v>9</v>
      </c>
      <c r="D2369">
        <v>15</v>
      </c>
      <c r="E2369">
        <v>23.01</v>
      </c>
    </row>
    <row r="2370" spans="1:5" x14ac:dyDescent="0.35">
      <c r="A2370">
        <v>2021</v>
      </c>
      <c r="B2370">
        <v>4</v>
      </c>
      <c r="C2370">
        <v>9</v>
      </c>
      <c r="D2370">
        <v>16</v>
      </c>
      <c r="E2370">
        <v>22.26</v>
      </c>
    </row>
    <row r="2371" spans="1:5" x14ac:dyDescent="0.35">
      <c r="A2371">
        <v>2021</v>
      </c>
      <c r="B2371">
        <v>4</v>
      </c>
      <c r="C2371">
        <v>9</v>
      </c>
      <c r="D2371">
        <v>17</v>
      </c>
      <c r="E2371">
        <v>21.83</v>
      </c>
    </row>
    <row r="2372" spans="1:5" x14ac:dyDescent="0.35">
      <c r="A2372">
        <v>2021</v>
      </c>
      <c r="B2372">
        <v>4</v>
      </c>
      <c r="C2372">
        <v>9</v>
      </c>
      <c r="D2372">
        <v>18</v>
      </c>
      <c r="E2372">
        <v>21.48</v>
      </c>
    </row>
    <row r="2373" spans="1:5" x14ac:dyDescent="0.35">
      <c r="A2373">
        <v>2021</v>
      </c>
      <c r="B2373">
        <v>4</v>
      </c>
      <c r="C2373">
        <v>9</v>
      </c>
      <c r="D2373">
        <v>19</v>
      </c>
      <c r="E2373">
        <v>21.23</v>
      </c>
    </row>
    <row r="2374" spans="1:5" x14ac:dyDescent="0.35">
      <c r="A2374">
        <v>2021</v>
      </c>
      <c r="B2374">
        <v>4</v>
      </c>
      <c r="C2374">
        <v>9</v>
      </c>
      <c r="D2374">
        <v>20</v>
      </c>
      <c r="E2374">
        <v>21.07</v>
      </c>
    </row>
    <row r="2375" spans="1:5" x14ac:dyDescent="0.35">
      <c r="A2375">
        <v>2021</v>
      </c>
      <c r="B2375">
        <v>4</v>
      </c>
      <c r="C2375">
        <v>9</v>
      </c>
      <c r="D2375">
        <v>21</v>
      </c>
      <c r="E2375">
        <v>20.87</v>
      </c>
    </row>
    <row r="2376" spans="1:5" x14ac:dyDescent="0.35">
      <c r="A2376">
        <v>2021</v>
      </c>
      <c r="B2376">
        <v>4</v>
      </c>
      <c r="C2376">
        <v>9</v>
      </c>
      <c r="D2376">
        <v>22</v>
      </c>
      <c r="E2376">
        <v>20.68</v>
      </c>
    </row>
    <row r="2377" spans="1:5" x14ac:dyDescent="0.35">
      <c r="A2377">
        <v>2021</v>
      </c>
      <c r="B2377">
        <v>4</v>
      </c>
      <c r="C2377">
        <v>9</v>
      </c>
      <c r="D2377">
        <v>23</v>
      </c>
      <c r="E2377">
        <v>20.59</v>
      </c>
    </row>
    <row r="2378" spans="1:5" x14ac:dyDescent="0.35">
      <c r="A2378">
        <v>2021</v>
      </c>
      <c r="B2378">
        <v>4</v>
      </c>
      <c r="C2378">
        <v>10</v>
      </c>
      <c r="D2378">
        <v>0</v>
      </c>
      <c r="E2378">
        <v>20.49</v>
      </c>
    </row>
    <row r="2379" spans="1:5" x14ac:dyDescent="0.35">
      <c r="A2379">
        <v>2021</v>
      </c>
      <c r="B2379">
        <v>4</v>
      </c>
      <c r="C2379">
        <v>10</v>
      </c>
      <c r="D2379">
        <v>1</v>
      </c>
      <c r="E2379">
        <v>20.3</v>
      </c>
    </row>
    <row r="2380" spans="1:5" x14ac:dyDescent="0.35">
      <c r="A2380">
        <v>2021</v>
      </c>
      <c r="B2380">
        <v>4</v>
      </c>
      <c r="C2380">
        <v>10</v>
      </c>
      <c r="D2380">
        <v>2</v>
      </c>
      <c r="E2380">
        <v>20.04</v>
      </c>
    </row>
    <row r="2381" spans="1:5" x14ac:dyDescent="0.35">
      <c r="A2381">
        <v>2021</v>
      </c>
      <c r="B2381">
        <v>4</v>
      </c>
      <c r="C2381">
        <v>10</v>
      </c>
      <c r="D2381">
        <v>3</v>
      </c>
      <c r="E2381">
        <v>19.84</v>
      </c>
    </row>
    <row r="2382" spans="1:5" x14ac:dyDescent="0.35">
      <c r="A2382">
        <v>2021</v>
      </c>
      <c r="B2382">
        <v>4</v>
      </c>
      <c r="C2382">
        <v>10</v>
      </c>
      <c r="D2382">
        <v>4</v>
      </c>
      <c r="E2382">
        <v>20.63</v>
      </c>
    </row>
    <row r="2383" spans="1:5" x14ac:dyDescent="0.35">
      <c r="A2383">
        <v>2021</v>
      </c>
      <c r="B2383">
        <v>4</v>
      </c>
      <c r="C2383">
        <v>10</v>
      </c>
      <c r="D2383">
        <v>5</v>
      </c>
      <c r="E2383">
        <v>21.9</v>
      </c>
    </row>
    <row r="2384" spans="1:5" x14ac:dyDescent="0.35">
      <c r="A2384">
        <v>2021</v>
      </c>
      <c r="B2384">
        <v>4</v>
      </c>
      <c r="C2384">
        <v>10</v>
      </c>
      <c r="D2384">
        <v>6</v>
      </c>
      <c r="E2384">
        <v>23.62</v>
      </c>
    </row>
    <row r="2385" spans="1:5" x14ac:dyDescent="0.35">
      <c r="A2385">
        <v>2021</v>
      </c>
      <c r="B2385">
        <v>4</v>
      </c>
      <c r="C2385">
        <v>10</v>
      </c>
      <c r="D2385">
        <v>7</v>
      </c>
      <c r="E2385">
        <v>25.26</v>
      </c>
    </row>
    <row r="2386" spans="1:5" x14ac:dyDescent="0.35">
      <c r="A2386">
        <v>2021</v>
      </c>
      <c r="B2386">
        <v>4</v>
      </c>
      <c r="C2386">
        <v>10</v>
      </c>
      <c r="D2386">
        <v>8</v>
      </c>
      <c r="E2386">
        <v>26.37</v>
      </c>
    </row>
    <row r="2387" spans="1:5" x14ac:dyDescent="0.35">
      <c r="A2387">
        <v>2021</v>
      </c>
      <c r="B2387">
        <v>4</v>
      </c>
      <c r="C2387">
        <v>10</v>
      </c>
      <c r="D2387">
        <v>9</v>
      </c>
      <c r="E2387">
        <v>26.98</v>
      </c>
    </row>
    <row r="2388" spans="1:5" x14ac:dyDescent="0.35">
      <c r="A2388">
        <v>2021</v>
      </c>
      <c r="B2388">
        <v>4</v>
      </c>
      <c r="C2388">
        <v>10</v>
      </c>
      <c r="D2388">
        <v>10</v>
      </c>
      <c r="E2388">
        <v>27.3</v>
      </c>
    </row>
    <row r="2389" spans="1:5" x14ac:dyDescent="0.35">
      <c r="A2389">
        <v>2021</v>
      </c>
      <c r="B2389">
        <v>4</v>
      </c>
      <c r="C2389">
        <v>10</v>
      </c>
      <c r="D2389">
        <v>11</v>
      </c>
      <c r="E2389">
        <v>27.34</v>
      </c>
    </row>
    <row r="2390" spans="1:5" x14ac:dyDescent="0.35">
      <c r="A2390">
        <v>2021</v>
      </c>
      <c r="B2390">
        <v>4</v>
      </c>
      <c r="C2390">
        <v>10</v>
      </c>
      <c r="D2390">
        <v>12</v>
      </c>
      <c r="E2390">
        <v>27.09</v>
      </c>
    </row>
    <row r="2391" spans="1:5" x14ac:dyDescent="0.35">
      <c r="A2391">
        <v>2021</v>
      </c>
      <c r="B2391">
        <v>4</v>
      </c>
      <c r="C2391">
        <v>10</v>
      </c>
      <c r="D2391">
        <v>13</v>
      </c>
      <c r="E2391">
        <v>26.45</v>
      </c>
    </row>
    <row r="2392" spans="1:5" x14ac:dyDescent="0.35">
      <c r="A2392">
        <v>2021</v>
      </c>
      <c r="B2392">
        <v>4</v>
      </c>
      <c r="C2392">
        <v>10</v>
      </c>
      <c r="D2392">
        <v>14</v>
      </c>
      <c r="E2392">
        <v>25.35</v>
      </c>
    </row>
    <row r="2393" spans="1:5" x14ac:dyDescent="0.35">
      <c r="A2393">
        <v>2021</v>
      </c>
      <c r="B2393">
        <v>4</v>
      </c>
      <c r="C2393">
        <v>10</v>
      </c>
      <c r="D2393">
        <v>15</v>
      </c>
      <c r="E2393">
        <v>23.33</v>
      </c>
    </row>
    <row r="2394" spans="1:5" x14ac:dyDescent="0.35">
      <c r="A2394">
        <v>2021</v>
      </c>
      <c r="B2394">
        <v>4</v>
      </c>
      <c r="C2394">
        <v>10</v>
      </c>
      <c r="D2394">
        <v>16</v>
      </c>
      <c r="E2394">
        <v>22.8</v>
      </c>
    </row>
    <row r="2395" spans="1:5" x14ac:dyDescent="0.35">
      <c r="A2395">
        <v>2021</v>
      </c>
      <c r="B2395">
        <v>4</v>
      </c>
      <c r="C2395">
        <v>10</v>
      </c>
      <c r="D2395">
        <v>17</v>
      </c>
      <c r="E2395">
        <v>22.53</v>
      </c>
    </row>
    <row r="2396" spans="1:5" x14ac:dyDescent="0.35">
      <c r="A2396">
        <v>2021</v>
      </c>
      <c r="B2396">
        <v>4</v>
      </c>
      <c r="C2396">
        <v>10</v>
      </c>
      <c r="D2396">
        <v>18</v>
      </c>
      <c r="E2396">
        <v>22.3</v>
      </c>
    </row>
    <row r="2397" spans="1:5" x14ac:dyDescent="0.35">
      <c r="A2397">
        <v>2021</v>
      </c>
      <c r="B2397">
        <v>4</v>
      </c>
      <c r="C2397">
        <v>10</v>
      </c>
      <c r="D2397">
        <v>19</v>
      </c>
      <c r="E2397">
        <v>22.07</v>
      </c>
    </row>
    <row r="2398" spans="1:5" x14ac:dyDescent="0.35">
      <c r="A2398">
        <v>2021</v>
      </c>
      <c r="B2398">
        <v>4</v>
      </c>
      <c r="C2398">
        <v>10</v>
      </c>
      <c r="D2398">
        <v>20</v>
      </c>
      <c r="E2398">
        <v>21.87</v>
      </c>
    </row>
    <row r="2399" spans="1:5" x14ac:dyDescent="0.35">
      <c r="A2399">
        <v>2021</v>
      </c>
      <c r="B2399">
        <v>4</v>
      </c>
      <c r="C2399">
        <v>10</v>
      </c>
      <c r="D2399">
        <v>21</v>
      </c>
      <c r="E2399">
        <v>21.75</v>
      </c>
    </row>
    <row r="2400" spans="1:5" x14ac:dyDescent="0.35">
      <c r="A2400">
        <v>2021</v>
      </c>
      <c r="B2400">
        <v>4</v>
      </c>
      <c r="C2400">
        <v>10</v>
      </c>
      <c r="D2400">
        <v>22</v>
      </c>
      <c r="E2400">
        <v>21.62</v>
      </c>
    </row>
    <row r="2401" spans="1:5" x14ac:dyDescent="0.35">
      <c r="A2401">
        <v>2021</v>
      </c>
      <c r="B2401">
        <v>4</v>
      </c>
      <c r="C2401">
        <v>10</v>
      </c>
      <c r="D2401">
        <v>23</v>
      </c>
      <c r="E2401">
        <v>21.45</v>
      </c>
    </row>
    <row r="2402" spans="1:5" x14ac:dyDescent="0.35">
      <c r="A2402">
        <v>2021</v>
      </c>
      <c r="B2402">
        <v>4</v>
      </c>
      <c r="C2402">
        <v>11</v>
      </c>
      <c r="D2402">
        <v>0</v>
      </c>
      <c r="E2402">
        <v>21.25</v>
      </c>
    </row>
    <row r="2403" spans="1:5" x14ac:dyDescent="0.35">
      <c r="A2403">
        <v>2021</v>
      </c>
      <c r="B2403">
        <v>4</v>
      </c>
      <c r="C2403">
        <v>11</v>
      </c>
      <c r="D2403">
        <v>1</v>
      </c>
      <c r="E2403">
        <v>21.03</v>
      </c>
    </row>
    <row r="2404" spans="1:5" x14ac:dyDescent="0.35">
      <c r="A2404">
        <v>2021</v>
      </c>
      <c r="B2404">
        <v>4</v>
      </c>
      <c r="C2404">
        <v>11</v>
      </c>
      <c r="D2404">
        <v>2</v>
      </c>
      <c r="E2404">
        <v>20.9</v>
      </c>
    </row>
    <row r="2405" spans="1:5" x14ac:dyDescent="0.35">
      <c r="A2405">
        <v>2021</v>
      </c>
      <c r="B2405">
        <v>4</v>
      </c>
      <c r="C2405">
        <v>11</v>
      </c>
      <c r="D2405">
        <v>3</v>
      </c>
      <c r="E2405">
        <v>20.82</v>
      </c>
    </row>
    <row r="2406" spans="1:5" x14ac:dyDescent="0.35">
      <c r="A2406">
        <v>2021</v>
      </c>
      <c r="B2406">
        <v>4</v>
      </c>
      <c r="C2406">
        <v>11</v>
      </c>
      <c r="D2406">
        <v>4</v>
      </c>
      <c r="E2406">
        <v>21.76</v>
      </c>
    </row>
    <row r="2407" spans="1:5" x14ac:dyDescent="0.35">
      <c r="A2407">
        <v>2021</v>
      </c>
      <c r="B2407">
        <v>4</v>
      </c>
      <c r="C2407">
        <v>11</v>
      </c>
      <c r="D2407">
        <v>5</v>
      </c>
      <c r="E2407">
        <v>23.04</v>
      </c>
    </row>
    <row r="2408" spans="1:5" x14ac:dyDescent="0.35">
      <c r="A2408">
        <v>2021</v>
      </c>
      <c r="B2408">
        <v>4</v>
      </c>
      <c r="C2408">
        <v>11</v>
      </c>
      <c r="D2408">
        <v>6</v>
      </c>
      <c r="E2408">
        <v>24.51</v>
      </c>
    </row>
    <row r="2409" spans="1:5" x14ac:dyDescent="0.35">
      <c r="A2409">
        <v>2021</v>
      </c>
      <c r="B2409">
        <v>4</v>
      </c>
      <c r="C2409">
        <v>11</v>
      </c>
      <c r="D2409">
        <v>7</v>
      </c>
      <c r="E2409">
        <v>25.92</v>
      </c>
    </row>
    <row r="2410" spans="1:5" x14ac:dyDescent="0.35">
      <c r="A2410">
        <v>2021</v>
      </c>
      <c r="B2410">
        <v>4</v>
      </c>
      <c r="C2410">
        <v>11</v>
      </c>
      <c r="D2410">
        <v>8</v>
      </c>
      <c r="E2410">
        <v>26.95</v>
      </c>
    </row>
    <row r="2411" spans="1:5" x14ac:dyDescent="0.35">
      <c r="A2411">
        <v>2021</v>
      </c>
      <c r="B2411">
        <v>4</v>
      </c>
      <c r="C2411">
        <v>11</v>
      </c>
      <c r="D2411">
        <v>9</v>
      </c>
      <c r="E2411">
        <v>27.48</v>
      </c>
    </row>
    <row r="2412" spans="1:5" x14ac:dyDescent="0.35">
      <c r="A2412">
        <v>2021</v>
      </c>
      <c r="B2412">
        <v>4</v>
      </c>
      <c r="C2412">
        <v>11</v>
      </c>
      <c r="D2412">
        <v>10</v>
      </c>
      <c r="E2412">
        <v>27.66</v>
      </c>
    </row>
    <row r="2413" spans="1:5" x14ac:dyDescent="0.35">
      <c r="A2413">
        <v>2021</v>
      </c>
      <c r="B2413">
        <v>4</v>
      </c>
      <c r="C2413">
        <v>11</v>
      </c>
      <c r="D2413">
        <v>11</v>
      </c>
      <c r="E2413">
        <v>27.57</v>
      </c>
    </row>
    <row r="2414" spans="1:5" x14ac:dyDescent="0.35">
      <c r="A2414">
        <v>2021</v>
      </c>
      <c r="B2414">
        <v>4</v>
      </c>
      <c r="C2414">
        <v>11</v>
      </c>
      <c r="D2414">
        <v>12</v>
      </c>
      <c r="E2414">
        <v>27.15</v>
      </c>
    </row>
    <row r="2415" spans="1:5" x14ac:dyDescent="0.35">
      <c r="A2415">
        <v>2021</v>
      </c>
      <c r="B2415">
        <v>4</v>
      </c>
      <c r="C2415">
        <v>11</v>
      </c>
      <c r="D2415">
        <v>13</v>
      </c>
      <c r="E2415">
        <v>26.33</v>
      </c>
    </row>
    <row r="2416" spans="1:5" x14ac:dyDescent="0.35">
      <c r="A2416">
        <v>2021</v>
      </c>
      <c r="B2416">
        <v>4</v>
      </c>
      <c r="C2416">
        <v>11</v>
      </c>
      <c r="D2416">
        <v>14</v>
      </c>
      <c r="E2416">
        <v>25.18</v>
      </c>
    </row>
    <row r="2417" spans="1:5" x14ac:dyDescent="0.35">
      <c r="A2417">
        <v>2021</v>
      </c>
      <c r="B2417">
        <v>4</v>
      </c>
      <c r="C2417">
        <v>11</v>
      </c>
      <c r="D2417">
        <v>15</v>
      </c>
      <c r="E2417">
        <v>23.36</v>
      </c>
    </row>
    <row r="2418" spans="1:5" x14ac:dyDescent="0.35">
      <c r="A2418">
        <v>2021</v>
      </c>
      <c r="B2418">
        <v>4</v>
      </c>
      <c r="C2418">
        <v>11</v>
      </c>
      <c r="D2418">
        <v>16</v>
      </c>
      <c r="E2418">
        <v>22.75</v>
      </c>
    </row>
    <row r="2419" spans="1:5" x14ac:dyDescent="0.35">
      <c r="A2419">
        <v>2021</v>
      </c>
      <c r="B2419">
        <v>4</v>
      </c>
      <c r="C2419">
        <v>11</v>
      </c>
      <c r="D2419">
        <v>17</v>
      </c>
      <c r="E2419">
        <v>22.49</v>
      </c>
    </row>
    <row r="2420" spans="1:5" x14ac:dyDescent="0.35">
      <c r="A2420">
        <v>2021</v>
      </c>
      <c r="B2420">
        <v>4</v>
      </c>
      <c r="C2420">
        <v>11</v>
      </c>
      <c r="D2420">
        <v>18</v>
      </c>
      <c r="E2420">
        <v>22.31</v>
      </c>
    </row>
    <row r="2421" spans="1:5" x14ac:dyDescent="0.35">
      <c r="A2421">
        <v>2021</v>
      </c>
      <c r="B2421">
        <v>4</v>
      </c>
      <c r="C2421">
        <v>11</v>
      </c>
      <c r="D2421">
        <v>19</v>
      </c>
      <c r="E2421">
        <v>22.17</v>
      </c>
    </row>
    <row r="2422" spans="1:5" x14ac:dyDescent="0.35">
      <c r="A2422">
        <v>2021</v>
      </c>
      <c r="B2422">
        <v>4</v>
      </c>
      <c r="C2422">
        <v>11</v>
      </c>
      <c r="D2422">
        <v>20</v>
      </c>
      <c r="E2422">
        <v>21.99</v>
      </c>
    </row>
    <row r="2423" spans="1:5" x14ac:dyDescent="0.35">
      <c r="A2423">
        <v>2021</v>
      </c>
      <c r="B2423">
        <v>4</v>
      </c>
      <c r="C2423">
        <v>11</v>
      </c>
      <c r="D2423">
        <v>21</v>
      </c>
      <c r="E2423">
        <v>21.8</v>
      </c>
    </row>
    <row r="2424" spans="1:5" x14ac:dyDescent="0.35">
      <c r="A2424">
        <v>2021</v>
      </c>
      <c r="B2424">
        <v>4</v>
      </c>
      <c r="C2424">
        <v>11</v>
      </c>
      <c r="D2424">
        <v>22</v>
      </c>
      <c r="E2424">
        <v>21.62</v>
      </c>
    </row>
    <row r="2425" spans="1:5" x14ac:dyDescent="0.35">
      <c r="A2425">
        <v>2021</v>
      </c>
      <c r="B2425">
        <v>4</v>
      </c>
      <c r="C2425">
        <v>11</v>
      </c>
      <c r="D2425">
        <v>23</v>
      </c>
      <c r="E2425">
        <v>21.47</v>
      </c>
    </row>
    <row r="2426" spans="1:5" x14ac:dyDescent="0.35">
      <c r="A2426">
        <v>2021</v>
      </c>
      <c r="B2426">
        <v>4</v>
      </c>
      <c r="C2426">
        <v>12</v>
      </c>
      <c r="D2426">
        <v>0</v>
      </c>
      <c r="E2426">
        <v>21.35</v>
      </c>
    </row>
    <row r="2427" spans="1:5" x14ac:dyDescent="0.35">
      <c r="A2427">
        <v>2021</v>
      </c>
      <c r="B2427">
        <v>4</v>
      </c>
      <c r="C2427">
        <v>12</v>
      </c>
      <c r="D2427">
        <v>1</v>
      </c>
      <c r="E2427">
        <v>21.25</v>
      </c>
    </row>
    <row r="2428" spans="1:5" x14ac:dyDescent="0.35">
      <c r="A2428">
        <v>2021</v>
      </c>
      <c r="B2428">
        <v>4</v>
      </c>
      <c r="C2428">
        <v>12</v>
      </c>
      <c r="D2428">
        <v>2</v>
      </c>
      <c r="E2428">
        <v>21.17</v>
      </c>
    </row>
    <row r="2429" spans="1:5" x14ac:dyDescent="0.35">
      <c r="A2429">
        <v>2021</v>
      </c>
      <c r="B2429">
        <v>4</v>
      </c>
      <c r="C2429">
        <v>12</v>
      </c>
      <c r="D2429">
        <v>3</v>
      </c>
      <c r="E2429">
        <v>21.08</v>
      </c>
    </row>
    <row r="2430" spans="1:5" x14ac:dyDescent="0.35">
      <c r="A2430">
        <v>2021</v>
      </c>
      <c r="B2430">
        <v>4</v>
      </c>
      <c r="C2430">
        <v>12</v>
      </c>
      <c r="D2430">
        <v>4</v>
      </c>
      <c r="E2430">
        <v>21.73</v>
      </c>
    </row>
    <row r="2431" spans="1:5" x14ac:dyDescent="0.35">
      <c r="A2431">
        <v>2021</v>
      </c>
      <c r="B2431">
        <v>4</v>
      </c>
      <c r="C2431">
        <v>12</v>
      </c>
      <c r="D2431">
        <v>5</v>
      </c>
      <c r="E2431">
        <v>22.84</v>
      </c>
    </row>
    <row r="2432" spans="1:5" x14ac:dyDescent="0.35">
      <c r="A2432">
        <v>2021</v>
      </c>
      <c r="B2432">
        <v>4</v>
      </c>
      <c r="C2432">
        <v>12</v>
      </c>
      <c r="D2432">
        <v>6</v>
      </c>
      <c r="E2432">
        <v>24.29</v>
      </c>
    </row>
    <row r="2433" spans="1:5" x14ac:dyDescent="0.35">
      <c r="A2433">
        <v>2021</v>
      </c>
      <c r="B2433">
        <v>4</v>
      </c>
      <c r="C2433">
        <v>12</v>
      </c>
      <c r="D2433">
        <v>7</v>
      </c>
      <c r="E2433">
        <v>25.69</v>
      </c>
    </row>
    <row r="2434" spans="1:5" x14ac:dyDescent="0.35">
      <c r="A2434">
        <v>2021</v>
      </c>
      <c r="B2434">
        <v>4</v>
      </c>
      <c r="C2434">
        <v>12</v>
      </c>
      <c r="D2434">
        <v>8</v>
      </c>
      <c r="E2434">
        <v>26.45</v>
      </c>
    </row>
    <row r="2435" spans="1:5" x14ac:dyDescent="0.35">
      <c r="A2435">
        <v>2021</v>
      </c>
      <c r="B2435">
        <v>4</v>
      </c>
      <c r="C2435">
        <v>12</v>
      </c>
      <c r="D2435">
        <v>9</v>
      </c>
      <c r="E2435">
        <v>26.76</v>
      </c>
    </row>
    <row r="2436" spans="1:5" x14ac:dyDescent="0.35">
      <c r="A2436">
        <v>2021</v>
      </c>
      <c r="B2436">
        <v>4</v>
      </c>
      <c r="C2436">
        <v>12</v>
      </c>
      <c r="D2436">
        <v>10</v>
      </c>
      <c r="E2436">
        <v>26.83</v>
      </c>
    </row>
    <row r="2437" spans="1:5" x14ac:dyDescent="0.35">
      <c r="A2437">
        <v>2021</v>
      </c>
      <c r="B2437">
        <v>4</v>
      </c>
      <c r="C2437">
        <v>12</v>
      </c>
      <c r="D2437">
        <v>11</v>
      </c>
      <c r="E2437">
        <v>26.55</v>
      </c>
    </row>
    <row r="2438" spans="1:5" x14ac:dyDescent="0.35">
      <c r="A2438">
        <v>2021</v>
      </c>
      <c r="B2438">
        <v>4</v>
      </c>
      <c r="C2438">
        <v>12</v>
      </c>
      <c r="D2438">
        <v>12</v>
      </c>
      <c r="E2438">
        <v>26.07</v>
      </c>
    </row>
    <row r="2439" spans="1:5" x14ac:dyDescent="0.35">
      <c r="A2439">
        <v>2021</v>
      </c>
      <c r="B2439">
        <v>4</v>
      </c>
      <c r="C2439">
        <v>12</v>
      </c>
      <c r="D2439">
        <v>13</v>
      </c>
      <c r="E2439">
        <v>25.44</v>
      </c>
    </row>
    <row r="2440" spans="1:5" x14ac:dyDescent="0.35">
      <c r="A2440">
        <v>2021</v>
      </c>
      <c r="B2440">
        <v>4</v>
      </c>
      <c r="C2440">
        <v>12</v>
      </c>
      <c r="D2440">
        <v>14</v>
      </c>
      <c r="E2440">
        <v>24.51</v>
      </c>
    </row>
    <row r="2441" spans="1:5" x14ac:dyDescent="0.35">
      <c r="A2441">
        <v>2021</v>
      </c>
      <c r="B2441">
        <v>4</v>
      </c>
      <c r="C2441">
        <v>12</v>
      </c>
      <c r="D2441">
        <v>15</v>
      </c>
      <c r="E2441">
        <v>23.17</v>
      </c>
    </row>
    <row r="2442" spans="1:5" x14ac:dyDescent="0.35">
      <c r="A2442">
        <v>2021</v>
      </c>
      <c r="B2442">
        <v>4</v>
      </c>
      <c r="C2442">
        <v>12</v>
      </c>
      <c r="D2442">
        <v>16</v>
      </c>
      <c r="E2442">
        <v>22.81</v>
      </c>
    </row>
    <row r="2443" spans="1:5" x14ac:dyDescent="0.35">
      <c r="A2443">
        <v>2021</v>
      </c>
      <c r="B2443">
        <v>4</v>
      </c>
      <c r="C2443">
        <v>12</v>
      </c>
      <c r="D2443">
        <v>17</v>
      </c>
      <c r="E2443">
        <v>22.62</v>
      </c>
    </row>
    <row r="2444" spans="1:5" x14ac:dyDescent="0.35">
      <c r="A2444">
        <v>2021</v>
      </c>
      <c r="B2444">
        <v>4</v>
      </c>
      <c r="C2444">
        <v>12</v>
      </c>
      <c r="D2444">
        <v>18</v>
      </c>
      <c r="E2444">
        <v>22.43</v>
      </c>
    </row>
    <row r="2445" spans="1:5" x14ac:dyDescent="0.35">
      <c r="A2445">
        <v>2021</v>
      </c>
      <c r="B2445">
        <v>4</v>
      </c>
      <c r="C2445">
        <v>12</v>
      </c>
      <c r="D2445">
        <v>19</v>
      </c>
      <c r="E2445">
        <v>22.28</v>
      </c>
    </row>
    <row r="2446" spans="1:5" x14ac:dyDescent="0.35">
      <c r="A2446">
        <v>2021</v>
      </c>
      <c r="B2446">
        <v>4</v>
      </c>
      <c r="C2446">
        <v>12</v>
      </c>
      <c r="D2446">
        <v>20</v>
      </c>
      <c r="E2446">
        <v>22.1</v>
      </c>
    </row>
    <row r="2447" spans="1:5" x14ac:dyDescent="0.35">
      <c r="A2447">
        <v>2021</v>
      </c>
      <c r="B2447">
        <v>4</v>
      </c>
      <c r="C2447">
        <v>12</v>
      </c>
      <c r="D2447">
        <v>21</v>
      </c>
      <c r="E2447">
        <v>21.87</v>
      </c>
    </row>
    <row r="2448" spans="1:5" x14ac:dyDescent="0.35">
      <c r="A2448">
        <v>2021</v>
      </c>
      <c r="B2448">
        <v>4</v>
      </c>
      <c r="C2448">
        <v>12</v>
      </c>
      <c r="D2448">
        <v>22</v>
      </c>
      <c r="E2448">
        <v>21.54</v>
      </c>
    </row>
    <row r="2449" spans="1:5" x14ac:dyDescent="0.35">
      <c r="A2449">
        <v>2021</v>
      </c>
      <c r="B2449">
        <v>4</v>
      </c>
      <c r="C2449">
        <v>12</v>
      </c>
      <c r="D2449">
        <v>23</v>
      </c>
      <c r="E2449">
        <v>21.19</v>
      </c>
    </row>
    <row r="2450" spans="1:5" x14ac:dyDescent="0.35">
      <c r="A2450">
        <v>2021</v>
      </c>
      <c r="B2450">
        <v>4</v>
      </c>
      <c r="C2450">
        <v>13</v>
      </c>
      <c r="D2450">
        <v>0</v>
      </c>
      <c r="E2450">
        <v>20.99</v>
      </c>
    </row>
    <row r="2451" spans="1:5" x14ac:dyDescent="0.35">
      <c r="A2451">
        <v>2021</v>
      </c>
      <c r="B2451">
        <v>4</v>
      </c>
      <c r="C2451">
        <v>13</v>
      </c>
      <c r="D2451">
        <v>1</v>
      </c>
      <c r="E2451">
        <v>20.81</v>
      </c>
    </row>
    <row r="2452" spans="1:5" x14ac:dyDescent="0.35">
      <c r="A2452">
        <v>2021</v>
      </c>
      <c r="B2452">
        <v>4</v>
      </c>
      <c r="C2452">
        <v>13</v>
      </c>
      <c r="D2452">
        <v>2</v>
      </c>
      <c r="E2452">
        <v>20.71</v>
      </c>
    </row>
    <row r="2453" spans="1:5" x14ac:dyDescent="0.35">
      <c r="A2453">
        <v>2021</v>
      </c>
      <c r="B2453">
        <v>4</v>
      </c>
      <c r="C2453">
        <v>13</v>
      </c>
      <c r="D2453">
        <v>3</v>
      </c>
      <c r="E2453">
        <v>20.64</v>
      </c>
    </row>
    <row r="2454" spans="1:5" x14ac:dyDescent="0.35">
      <c r="A2454">
        <v>2021</v>
      </c>
      <c r="B2454">
        <v>4</v>
      </c>
      <c r="C2454">
        <v>13</v>
      </c>
      <c r="D2454">
        <v>4</v>
      </c>
      <c r="E2454">
        <v>21.33</v>
      </c>
    </row>
    <row r="2455" spans="1:5" x14ac:dyDescent="0.35">
      <c r="A2455">
        <v>2021</v>
      </c>
      <c r="B2455">
        <v>4</v>
      </c>
      <c r="C2455">
        <v>13</v>
      </c>
      <c r="D2455">
        <v>5</v>
      </c>
      <c r="E2455">
        <v>22.32</v>
      </c>
    </row>
    <row r="2456" spans="1:5" x14ac:dyDescent="0.35">
      <c r="A2456">
        <v>2021</v>
      </c>
      <c r="B2456">
        <v>4</v>
      </c>
      <c r="C2456">
        <v>13</v>
      </c>
      <c r="D2456">
        <v>6</v>
      </c>
      <c r="E2456">
        <v>23.68</v>
      </c>
    </row>
    <row r="2457" spans="1:5" x14ac:dyDescent="0.35">
      <c r="A2457">
        <v>2021</v>
      </c>
      <c r="B2457">
        <v>4</v>
      </c>
      <c r="C2457">
        <v>13</v>
      </c>
      <c r="D2457">
        <v>7</v>
      </c>
      <c r="E2457">
        <v>25.17</v>
      </c>
    </row>
    <row r="2458" spans="1:5" x14ac:dyDescent="0.35">
      <c r="A2458">
        <v>2021</v>
      </c>
      <c r="B2458">
        <v>4</v>
      </c>
      <c r="C2458">
        <v>13</v>
      </c>
      <c r="D2458">
        <v>8</v>
      </c>
      <c r="E2458">
        <v>26.47</v>
      </c>
    </row>
    <row r="2459" spans="1:5" x14ac:dyDescent="0.35">
      <c r="A2459">
        <v>2021</v>
      </c>
      <c r="B2459">
        <v>4</v>
      </c>
      <c r="C2459">
        <v>13</v>
      </c>
      <c r="D2459">
        <v>9</v>
      </c>
      <c r="E2459">
        <v>27.35</v>
      </c>
    </row>
    <row r="2460" spans="1:5" x14ac:dyDescent="0.35">
      <c r="A2460">
        <v>2021</v>
      </c>
      <c r="B2460">
        <v>4</v>
      </c>
      <c r="C2460">
        <v>13</v>
      </c>
      <c r="D2460">
        <v>10</v>
      </c>
      <c r="E2460">
        <v>27.69</v>
      </c>
    </row>
    <row r="2461" spans="1:5" x14ac:dyDescent="0.35">
      <c r="A2461">
        <v>2021</v>
      </c>
      <c r="B2461">
        <v>4</v>
      </c>
      <c r="C2461">
        <v>13</v>
      </c>
      <c r="D2461">
        <v>11</v>
      </c>
      <c r="E2461">
        <v>27.6</v>
      </c>
    </row>
    <row r="2462" spans="1:5" x14ac:dyDescent="0.35">
      <c r="A2462">
        <v>2021</v>
      </c>
      <c r="B2462">
        <v>4</v>
      </c>
      <c r="C2462">
        <v>13</v>
      </c>
      <c r="D2462">
        <v>12</v>
      </c>
      <c r="E2462">
        <v>27.1</v>
      </c>
    </row>
    <row r="2463" spans="1:5" x14ac:dyDescent="0.35">
      <c r="A2463">
        <v>2021</v>
      </c>
      <c r="B2463">
        <v>4</v>
      </c>
      <c r="C2463">
        <v>13</v>
      </c>
      <c r="D2463">
        <v>13</v>
      </c>
      <c r="E2463">
        <v>26.29</v>
      </c>
    </row>
    <row r="2464" spans="1:5" x14ac:dyDescent="0.35">
      <c r="A2464">
        <v>2021</v>
      </c>
      <c r="B2464">
        <v>4</v>
      </c>
      <c r="C2464">
        <v>13</v>
      </c>
      <c r="D2464">
        <v>14</v>
      </c>
      <c r="E2464">
        <v>25.05</v>
      </c>
    </row>
    <row r="2465" spans="1:5" x14ac:dyDescent="0.35">
      <c r="A2465">
        <v>2021</v>
      </c>
      <c r="B2465">
        <v>4</v>
      </c>
      <c r="C2465">
        <v>13</v>
      </c>
      <c r="D2465">
        <v>15</v>
      </c>
      <c r="E2465">
        <v>23.07</v>
      </c>
    </row>
    <row r="2466" spans="1:5" x14ac:dyDescent="0.35">
      <c r="A2466">
        <v>2021</v>
      </c>
      <c r="B2466">
        <v>4</v>
      </c>
      <c r="C2466">
        <v>13</v>
      </c>
      <c r="D2466">
        <v>16</v>
      </c>
      <c r="E2466">
        <v>22.48</v>
      </c>
    </row>
    <row r="2467" spans="1:5" x14ac:dyDescent="0.35">
      <c r="A2467">
        <v>2021</v>
      </c>
      <c r="B2467">
        <v>4</v>
      </c>
      <c r="C2467">
        <v>13</v>
      </c>
      <c r="D2467">
        <v>17</v>
      </c>
      <c r="E2467">
        <v>22.15</v>
      </c>
    </row>
    <row r="2468" spans="1:5" x14ac:dyDescent="0.35">
      <c r="A2468">
        <v>2021</v>
      </c>
      <c r="B2468">
        <v>4</v>
      </c>
      <c r="C2468">
        <v>13</v>
      </c>
      <c r="D2468">
        <v>18</v>
      </c>
      <c r="E2468">
        <v>21.83</v>
      </c>
    </row>
    <row r="2469" spans="1:5" x14ac:dyDescent="0.35">
      <c r="A2469">
        <v>2021</v>
      </c>
      <c r="B2469">
        <v>4</v>
      </c>
      <c r="C2469">
        <v>13</v>
      </c>
      <c r="D2469">
        <v>19</v>
      </c>
      <c r="E2469">
        <v>21.51</v>
      </c>
    </row>
    <row r="2470" spans="1:5" x14ac:dyDescent="0.35">
      <c r="A2470">
        <v>2021</v>
      </c>
      <c r="B2470">
        <v>4</v>
      </c>
      <c r="C2470">
        <v>13</v>
      </c>
      <c r="D2470">
        <v>20</v>
      </c>
      <c r="E2470">
        <v>21.18</v>
      </c>
    </row>
    <row r="2471" spans="1:5" x14ac:dyDescent="0.35">
      <c r="A2471">
        <v>2021</v>
      </c>
      <c r="B2471">
        <v>4</v>
      </c>
      <c r="C2471">
        <v>13</v>
      </c>
      <c r="D2471">
        <v>21</v>
      </c>
      <c r="E2471">
        <v>20.9</v>
      </c>
    </row>
    <row r="2472" spans="1:5" x14ac:dyDescent="0.35">
      <c r="A2472">
        <v>2021</v>
      </c>
      <c r="B2472">
        <v>4</v>
      </c>
      <c r="C2472">
        <v>13</v>
      </c>
      <c r="D2472">
        <v>22</v>
      </c>
      <c r="E2472">
        <v>20.62</v>
      </c>
    </row>
    <row r="2473" spans="1:5" x14ac:dyDescent="0.35">
      <c r="A2473">
        <v>2021</v>
      </c>
      <c r="B2473">
        <v>4</v>
      </c>
      <c r="C2473">
        <v>13</v>
      </c>
      <c r="D2473">
        <v>23</v>
      </c>
      <c r="E2473">
        <v>20.399999999999999</v>
      </c>
    </row>
    <row r="2474" spans="1:5" x14ac:dyDescent="0.35">
      <c r="A2474">
        <v>2021</v>
      </c>
      <c r="B2474">
        <v>4</v>
      </c>
      <c r="C2474">
        <v>14</v>
      </c>
      <c r="D2474">
        <v>0</v>
      </c>
      <c r="E2474">
        <v>20.28</v>
      </c>
    </row>
    <row r="2475" spans="1:5" x14ac:dyDescent="0.35">
      <c r="A2475">
        <v>2021</v>
      </c>
      <c r="B2475">
        <v>4</v>
      </c>
      <c r="C2475">
        <v>14</v>
      </c>
      <c r="D2475">
        <v>1</v>
      </c>
      <c r="E2475">
        <v>20.25</v>
      </c>
    </row>
    <row r="2476" spans="1:5" x14ac:dyDescent="0.35">
      <c r="A2476">
        <v>2021</v>
      </c>
      <c r="B2476">
        <v>4</v>
      </c>
      <c r="C2476">
        <v>14</v>
      </c>
      <c r="D2476">
        <v>2</v>
      </c>
      <c r="E2476">
        <v>20.12</v>
      </c>
    </row>
    <row r="2477" spans="1:5" x14ac:dyDescent="0.35">
      <c r="A2477">
        <v>2021</v>
      </c>
      <c r="B2477">
        <v>4</v>
      </c>
      <c r="C2477">
        <v>14</v>
      </c>
      <c r="D2477">
        <v>3</v>
      </c>
      <c r="E2477">
        <v>19.93</v>
      </c>
    </row>
    <row r="2478" spans="1:5" x14ac:dyDescent="0.35">
      <c r="A2478">
        <v>2021</v>
      </c>
      <c r="B2478">
        <v>4</v>
      </c>
      <c r="C2478">
        <v>14</v>
      </c>
      <c r="D2478">
        <v>4</v>
      </c>
      <c r="E2478">
        <v>20.83</v>
      </c>
    </row>
    <row r="2479" spans="1:5" x14ac:dyDescent="0.35">
      <c r="A2479">
        <v>2021</v>
      </c>
      <c r="B2479">
        <v>4</v>
      </c>
      <c r="C2479">
        <v>14</v>
      </c>
      <c r="D2479">
        <v>5</v>
      </c>
      <c r="E2479">
        <v>22.08</v>
      </c>
    </row>
    <row r="2480" spans="1:5" x14ac:dyDescent="0.35">
      <c r="A2480">
        <v>2021</v>
      </c>
      <c r="B2480">
        <v>4</v>
      </c>
      <c r="C2480">
        <v>14</v>
      </c>
      <c r="D2480">
        <v>6</v>
      </c>
      <c r="E2480">
        <v>23.65</v>
      </c>
    </row>
    <row r="2481" spans="1:5" x14ac:dyDescent="0.35">
      <c r="A2481">
        <v>2021</v>
      </c>
      <c r="B2481">
        <v>4</v>
      </c>
      <c r="C2481">
        <v>14</v>
      </c>
      <c r="D2481">
        <v>7</v>
      </c>
      <c r="E2481">
        <v>25.22</v>
      </c>
    </row>
    <row r="2482" spans="1:5" x14ac:dyDescent="0.35">
      <c r="A2482">
        <v>2021</v>
      </c>
      <c r="B2482">
        <v>4</v>
      </c>
      <c r="C2482">
        <v>14</v>
      </c>
      <c r="D2482">
        <v>8</v>
      </c>
      <c r="E2482">
        <v>26.23</v>
      </c>
    </row>
    <row r="2483" spans="1:5" x14ac:dyDescent="0.35">
      <c r="A2483">
        <v>2021</v>
      </c>
      <c r="B2483">
        <v>4</v>
      </c>
      <c r="C2483">
        <v>14</v>
      </c>
      <c r="D2483">
        <v>9</v>
      </c>
      <c r="E2483">
        <v>26.72</v>
      </c>
    </row>
    <row r="2484" spans="1:5" x14ac:dyDescent="0.35">
      <c r="A2484">
        <v>2021</v>
      </c>
      <c r="B2484">
        <v>4</v>
      </c>
      <c r="C2484">
        <v>14</v>
      </c>
      <c r="D2484">
        <v>10</v>
      </c>
      <c r="E2484">
        <v>26.89</v>
      </c>
    </row>
    <row r="2485" spans="1:5" x14ac:dyDescent="0.35">
      <c r="A2485">
        <v>2021</v>
      </c>
      <c r="B2485">
        <v>4</v>
      </c>
      <c r="C2485">
        <v>14</v>
      </c>
      <c r="D2485">
        <v>11</v>
      </c>
      <c r="E2485">
        <v>26.8</v>
      </c>
    </row>
    <row r="2486" spans="1:5" x14ac:dyDescent="0.35">
      <c r="A2486">
        <v>2021</v>
      </c>
      <c r="B2486">
        <v>4</v>
      </c>
      <c r="C2486">
        <v>14</v>
      </c>
      <c r="D2486">
        <v>12</v>
      </c>
      <c r="E2486">
        <v>26.32</v>
      </c>
    </row>
    <row r="2487" spans="1:5" x14ac:dyDescent="0.35">
      <c r="A2487">
        <v>2021</v>
      </c>
      <c r="B2487">
        <v>4</v>
      </c>
      <c r="C2487">
        <v>14</v>
      </c>
      <c r="D2487">
        <v>13</v>
      </c>
      <c r="E2487">
        <v>25.54</v>
      </c>
    </row>
    <row r="2488" spans="1:5" x14ac:dyDescent="0.35">
      <c r="A2488">
        <v>2021</v>
      </c>
      <c r="B2488">
        <v>4</v>
      </c>
      <c r="C2488">
        <v>14</v>
      </c>
      <c r="D2488">
        <v>14</v>
      </c>
      <c r="E2488">
        <v>24.43</v>
      </c>
    </row>
    <row r="2489" spans="1:5" x14ac:dyDescent="0.35">
      <c r="A2489">
        <v>2021</v>
      </c>
      <c r="B2489">
        <v>4</v>
      </c>
      <c r="C2489">
        <v>14</v>
      </c>
      <c r="D2489">
        <v>15</v>
      </c>
      <c r="E2489">
        <v>22.54</v>
      </c>
    </row>
    <row r="2490" spans="1:5" x14ac:dyDescent="0.35">
      <c r="A2490">
        <v>2021</v>
      </c>
      <c r="B2490">
        <v>4</v>
      </c>
      <c r="C2490">
        <v>14</v>
      </c>
      <c r="D2490">
        <v>16</v>
      </c>
      <c r="E2490">
        <v>21.89</v>
      </c>
    </row>
    <row r="2491" spans="1:5" x14ac:dyDescent="0.35">
      <c r="A2491">
        <v>2021</v>
      </c>
      <c r="B2491">
        <v>4</v>
      </c>
      <c r="C2491">
        <v>14</v>
      </c>
      <c r="D2491">
        <v>17</v>
      </c>
      <c r="E2491">
        <v>21.43</v>
      </c>
    </row>
    <row r="2492" spans="1:5" x14ac:dyDescent="0.35">
      <c r="A2492">
        <v>2021</v>
      </c>
      <c r="B2492">
        <v>4</v>
      </c>
      <c r="C2492">
        <v>14</v>
      </c>
      <c r="D2492">
        <v>18</v>
      </c>
      <c r="E2492">
        <v>20.99</v>
      </c>
    </row>
    <row r="2493" spans="1:5" x14ac:dyDescent="0.35">
      <c r="A2493">
        <v>2021</v>
      </c>
      <c r="B2493">
        <v>4</v>
      </c>
      <c r="C2493">
        <v>14</v>
      </c>
      <c r="D2493">
        <v>19</v>
      </c>
      <c r="E2493">
        <v>20.58</v>
      </c>
    </row>
    <row r="2494" spans="1:5" x14ac:dyDescent="0.35">
      <c r="A2494">
        <v>2021</v>
      </c>
      <c r="B2494">
        <v>4</v>
      </c>
      <c r="C2494">
        <v>14</v>
      </c>
      <c r="D2494">
        <v>20</v>
      </c>
      <c r="E2494">
        <v>20.23</v>
      </c>
    </row>
    <row r="2495" spans="1:5" x14ac:dyDescent="0.35">
      <c r="A2495">
        <v>2021</v>
      </c>
      <c r="B2495">
        <v>4</v>
      </c>
      <c r="C2495">
        <v>14</v>
      </c>
      <c r="D2495">
        <v>21</v>
      </c>
      <c r="E2495">
        <v>20</v>
      </c>
    </row>
    <row r="2496" spans="1:5" x14ac:dyDescent="0.35">
      <c r="A2496">
        <v>2021</v>
      </c>
      <c r="B2496">
        <v>4</v>
      </c>
      <c r="C2496">
        <v>14</v>
      </c>
      <c r="D2496">
        <v>22</v>
      </c>
      <c r="E2496">
        <v>20.010000000000002</v>
      </c>
    </row>
    <row r="2497" spans="1:5" x14ac:dyDescent="0.35">
      <c r="A2497">
        <v>2021</v>
      </c>
      <c r="B2497">
        <v>4</v>
      </c>
      <c r="C2497">
        <v>14</v>
      </c>
      <c r="D2497">
        <v>23</v>
      </c>
      <c r="E2497">
        <v>20.149999999999999</v>
      </c>
    </row>
    <row r="2498" spans="1:5" x14ac:dyDescent="0.35">
      <c r="A2498">
        <v>2021</v>
      </c>
      <c r="B2498">
        <v>4</v>
      </c>
      <c r="C2498">
        <v>15</v>
      </c>
      <c r="D2498">
        <v>0</v>
      </c>
      <c r="E2498">
        <v>20.18</v>
      </c>
    </row>
    <row r="2499" spans="1:5" x14ac:dyDescent="0.35">
      <c r="A2499">
        <v>2021</v>
      </c>
      <c r="B2499">
        <v>4</v>
      </c>
      <c r="C2499">
        <v>15</v>
      </c>
      <c r="D2499">
        <v>1</v>
      </c>
      <c r="E2499">
        <v>20.149999999999999</v>
      </c>
    </row>
    <row r="2500" spans="1:5" x14ac:dyDescent="0.35">
      <c r="A2500">
        <v>2021</v>
      </c>
      <c r="B2500">
        <v>4</v>
      </c>
      <c r="C2500">
        <v>15</v>
      </c>
      <c r="D2500">
        <v>2</v>
      </c>
      <c r="E2500">
        <v>20.09</v>
      </c>
    </row>
    <row r="2501" spans="1:5" x14ac:dyDescent="0.35">
      <c r="A2501">
        <v>2021</v>
      </c>
      <c r="B2501">
        <v>4</v>
      </c>
      <c r="C2501">
        <v>15</v>
      </c>
      <c r="D2501">
        <v>3</v>
      </c>
      <c r="E2501">
        <v>20</v>
      </c>
    </row>
    <row r="2502" spans="1:5" x14ac:dyDescent="0.35">
      <c r="A2502">
        <v>2021</v>
      </c>
      <c r="B2502">
        <v>4</v>
      </c>
      <c r="C2502">
        <v>15</v>
      </c>
      <c r="D2502">
        <v>4</v>
      </c>
      <c r="E2502">
        <v>20.69</v>
      </c>
    </row>
    <row r="2503" spans="1:5" x14ac:dyDescent="0.35">
      <c r="A2503">
        <v>2021</v>
      </c>
      <c r="B2503">
        <v>4</v>
      </c>
      <c r="C2503">
        <v>15</v>
      </c>
      <c r="D2503">
        <v>5</v>
      </c>
      <c r="E2503">
        <v>21.79</v>
      </c>
    </row>
    <row r="2504" spans="1:5" x14ac:dyDescent="0.35">
      <c r="A2504">
        <v>2021</v>
      </c>
      <c r="B2504">
        <v>4</v>
      </c>
      <c r="C2504">
        <v>15</v>
      </c>
      <c r="D2504">
        <v>6</v>
      </c>
      <c r="E2504">
        <v>23.27</v>
      </c>
    </row>
    <row r="2505" spans="1:5" x14ac:dyDescent="0.35">
      <c r="A2505">
        <v>2021</v>
      </c>
      <c r="B2505">
        <v>4</v>
      </c>
      <c r="C2505">
        <v>15</v>
      </c>
      <c r="D2505">
        <v>7</v>
      </c>
      <c r="E2505">
        <v>24.87</v>
      </c>
    </row>
    <row r="2506" spans="1:5" x14ac:dyDescent="0.35">
      <c r="A2506">
        <v>2021</v>
      </c>
      <c r="B2506">
        <v>4</v>
      </c>
      <c r="C2506">
        <v>15</v>
      </c>
      <c r="D2506">
        <v>8</v>
      </c>
      <c r="E2506">
        <v>25.99</v>
      </c>
    </row>
    <row r="2507" spans="1:5" x14ac:dyDescent="0.35">
      <c r="A2507">
        <v>2021</v>
      </c>
      <c r="B2507">
        <v>4</v>
      </c>
      <c r="C2507">
        <v>15</v>
      </c>
      <c r="D2507">
        <v>9</v>
      </c>
      <c r="E2507">
        <v>26.59</v>
      </c>
    </row>
    <row r="2508" spans="1:5" x14ac:dyDescent="0.35">
      <c r="A2508">
        <v>2021</v>
      </c>
      <c r="B2508">
        <v>4</v>
      </c>
      <c r="C2508">
        <v>15</v>
      </c>
      <c r="D2508">
        <v>10</v>
      </c>
      <c r="E2508">
        <v>26.93</v>
      </c>
    </row>
    <row r="2509" spans="1:5" x14ac:dyDescent="0.35">
      <c r="A2509">
        <v>2021</v>
      </c>
      <c r="B2509">
        <v>4</v>
      </c>
      <c r="C2509">
        <v>15</v>
      </c>
      <c r="D2509">
        <v>11</v>
      </c>
      <c r="E2509">
        <v>27.12</v>
      </c>
    </row>
    <row r="2510" spans="1:5" x14ac:dyDescent="0.35">
      <c r="A2510">
        <v>2021</v>
      </c>
      <c r="B2510">
        <v>4</v>
      </c>
      <c r="C2510">
        <v>15</v>
      </c>
      <c r="D2510">
        <v>12</v>
      </c>
      <c r="E2510">
        <v>27.02</v>
      </c>
    </row>
    <row r="2511" spans="1:5" x14ac:dyDescent="0.35">
      <c r="A2511">
        <v>2021</v>
      </c>
      <c r="B2511">
        <v>4</v>
      </c>
      <c r="C2511">
        <v>15</v>
      </c>
      <c r="D2511">
        <v>13</v>
      </c>
      <c r="E2511">
        <v>26.15</v>
      </c>
    </row>
    <row r="2512" spans="1:5" x14ac:dyDescent="0.35">
      <c r="A2512">
        <v>2021</v>
      </c>
      <c r="B2512">
        <v>4</v>
      </c>
      <c r="C2512">
        <v>15</v>
      </c>
      <c r="D2512">
        <v>14</v>
      </c>
      <c r="E2512">
        <v>24.86</v>
      </c>
    </row>
    <row r="2513" spans="1:5" x14ac:dyDescent="0.35">
      <c r="A2513">
        <v>2021</v>
      </c>
      <c r="B2513">
        <v>4</v>
      </c>
      <c r="C2513">
        <v>15</v>
      </c>
      <c r="D2513">
        <v>15</v>
      </c>
      <c r="E2513">
        <v>23.13</v>
      </c>
    </row>
    <row r="2514" spans="1:5" x14ac:dyDescent="0.35">
      <c r="A2514">
        <v>2021</v>
      </c>
      <c r="B2514">
        <v>4</v>
      </c>
      <c r="C2514">
        <v>15</v>
      </c>
      <c r="D2514">
        <v>16</v>
      </c>
      <c r="E2514">
        <v>22.55</v>
      </c>
    </row>
    <row r="2515" spans="1:5" x14ac:dyDescent="0.35">
      <c r="A2515">
        <v>2021</v>
      </c>
      <c r="B2515">
        <v>4</v>
      </c>
      <c r="C2515">
        <v>15</v>
      </c>
      <c r="D2515">
        <v>17</v>
      </c>
      <c r="E2515">
        <v>22.22</v>
      </c>
    </row>
    <row r="2516" spans="1:5" x14ac:dyDescent="0.35">
      <c r="A2516">
        <v>2021</v>
      </c>
      <c r="B2516">
        <v>4</v>
      </c>
      <c r="C2516">
        <v>15</v>
      </c>
      <c r="D2516">
        <v>18</v>
      </c>
      <c r="E2516">
        <v>21.97</v>
      </c>
    </row>
    <row r="2517" spans="1:5" x14ac:dyDescent="0.35">
      <c r="A2517">
        <v>2021</v>
      </c>
      <c r="B2517">
        <v>4</v>
      </c>
      <c r="C2517">
        <v>15</v>
      </c>
      <c r="D2517">
        <v>19</v>
      </c>
      <c r="E2517">
        <v>21.73</v>
      </c>
    </row>
    <row r="2518" spans="1:5" x14ac:dyDescent="0.35">
      <c r="A2518">
        <v>2021</v>
      </c>
      <c r="B2518">
        <v>4</v>
      </c>
      <c r="C2518">
        <v>15</v>
      </c>
      <c r="D2518">
        <v>20</v>
      </c>
      <c r="E2518">
        <v>21.49</v>
      </c>
    </row>
    <row r="2519" spans="1:5" x14ac:dyDescent="0.35">
      <c r="A2519">
        <v>2021</v>
      </c>
      <c r="B2519">
        <v>4</v>
      </c>
      <c r="C2519">
        <v>15</v>
      </c>
      <c r="D2519">
        <v>21</v>
      </c>
      <c r="E2519">
        <v>21.3</v>
      </c>
    </row>
    <row r="2520" spans="1:5" x14ac:dyDescent="0.35">
      <c r="A2520">
        <v>2021</v>
      </c>
      <c r="B2520">
        <v>4</v>
      </c>
      <c r="C2520">
        <v>15</v>
      </c>
      <c r="D2520">
        <v>22</v>
      </c>
      <c r="E2520">
        <v>21.01</v>
      </c>
    </row>
    <row r="2521" spans="1:5" x14ac:dyDescent="0.35">
      <c r="A2521">
        <v>2021</v>
      </c>
      <c r="B2521">
        <v>4</v>
      </c>
      <c r="C2521">
        <v>15</v>
      </c>
      <c r="D2521">
        <v>23</v>
      </c>
      <c r="E2521">
        <v>20.76</v>
      </c>
    </row>
    <row r="2522" spans="1:5" x14ac:dyDescent="0.35">
      <c r="A2522">
        <v>2021</v>
      </c>
      <c r="B2522">
        <v>4</v>
      </c>
      <c r="C2522">
        <v>16</v>
      </c>
      <c r="D2522">
        <v>0</v>
      </c>
      <c r="E2522">
        <v>20.55</v>
      </c>
    </row>
    <row r="2523" spans="1:5" x14ac:dyDescent="0.35">
      <c r="A2523">
        <v>2021</v>
      </c>
      <c r="B2523">
        <v>4</v>
      </c>
      <c r="C2523">
        <v>16</v>
      </c>
      <c r="D2523">
        <v>1</v>
      </c>
      <c r="E2523">
        <v>20.41</v>
      </c>
    </row>
    <row r="2524" spans="1:5" x14ac:dyDescent="0.35">
      <c r="A2524">
        <v>2021</v>
      </c>
      <c r="B2524">
        <v>4</v>
      </c>
      <c r="C2524">
        <v>16</v>
      </c>
      <c r="D2524">
        <v>2</v>
      </c>
      <c r="E2524">
        <v>20.260000000000002</v>
      </c>
    </row>
    <row r="2525" spans="1:5" x14ac:dyDescent="0.35">
      <c r="A2525">
        <v>2021</v>
      </c>
      <c r="B2525">
        <v>4</v>
      </c>
      <c r="C2525">
        <v>16</v>
      </c>
      <c r="D2525">
        <v>3</v>
      </c>
      <c r="E2525">
        <v>20.079999999999998</v>
      </c>
    </row>
    <row r="2526" spans="1:5" x14ac:dyDescent="0.35">
      <c r="A2526">
        <v>2021</v>
      </c>
      <c r="B2526">
        <v>4</v>
      </c>
      <c r="C2526">
        <v>16</v>
      </c>
      <c r="D2526">
        <v>4</v>
      </c>
      <c r="E2526">
        <v>20.62</v>
      </c>
    </row>
    <row r="2527" spans="1:5" x14ac:dyDescent="0.35">
      <c r="A2527">
        <v>2021</v>
      </c>
      <c r="B2527">
        <v>4</v>
      </c>
      <c r="C2527">
        <v>16</v>
      </c>
      <c r="D2527">
        <v>5</v>
      </c>
      <c r="E2527">
        <v>21.73</v>
      </c>
    </row>
    <row r="2528" spans="1:5" x14ac:dyDescent="0.35">
      <c r="A2528">
        <v>2021</v>
      </c>
      <c r="B2528">
        <v>4</v>
      </c>
      <c r="C2528">
        <v>16</v>
      </c>
      <c r="D2528">
        <v>6</v>
      </c>
      <c r="E2528">
        <v>23.3</v>
      </c>
    </row>
    <row r="2529" spans="1:5" x14ac:dyDescent="0.35">
      <c r="A2529">
        <v>2021</v>
      </c>
      <c r="B2529">
        <v>4</v>
      </c>
      <c r="C2529">
        <v>16</v>
      </c>
      <c r="D2529">
        <v>7</v>
      </c>
      <c r="E2529">
        <v>24.92</v>
      </c>
    </row>
    <row r="2530" spans="1:5" x14ac:dyDescent="0.35">
      <c r="A2530">
        <v>2021</v>
      </c>
      <c r="B2530">
        <v>4</v>
      </c>
      <c r="C2530">
        <v>16</v>
      </c>
      <c r="D2530">
        <v>8</v>
      </c>
      <c r="E2530">
        <v>26.03</v>
      </c>
    </row>
    <row r="2531" spans="1:5" x14ac:dyDescent="0.35">
      <c r="A2531">
        <v>2021</v>
      </c>
      <c r="B2531">
        <v>4</v>
      </c>
      <c r="C2531">
        <v>16</v>
      </c>
      <c r="D2531">
        <v>9</v>
      </c>
      <c r="E2531">
        <v>26.76</v>
      </c>
    </row>
    <row r="2532" spans="1:5" x14ac:dyDescent="0.35">
      <c r="A2532">
        <v>2021</v>
      </c>
      <c r="B2532">
        <v>4</v>
      </c>
      <c r="C2532">
        <v>16</v>
      </c>
      <c r="D2532">
        <v>10</v>
      </c>
      <c r="E2532">
        <v>27.15</v>
      </c>
    </row>
    <row r="2533" spans="1:5" x14ac:dyDescent="0.35">
      <c r="A2533">
        <v>2021</v>
      </c>
      <c r="B2533">
        <v>4</v>
      </c>
      <c r="C2533">
        <v>16</v>
      </c>
      <c r="D2533">
        <v>11</v>
      </c>
      <c r="E2533">
        <v>27.25</v>
      </c>
    </row>
    <row r="2534" spans="1:5" x14ac:dyDescent="0.35">
      <c r="A2534">
        <v>2021</v>
      </c>
      <c r="B2534">
        <v>4</v>
      </c>
      <c r="C2534">
        <v>16</v>
      </c>
      <c r="D2534">
        <v>12</v>
      </c>
      <c r="E2534">
        <v>26.93</v>
      </c>
    </row>
    <row r="2535" spans="1:5" x14ac:dyDescent="0.35">
      <c r="A2535">
        <v>2021</v>
      </c>
      <c r="B2535">
        <v>4</v>
      </c>
      <c r="C2535">
        <v>16</v>
      </c>
      <c r="D2535">
        <v>13</v>
      </c>
      <c r="E2535">
        <v>26.24</v>
      </c>
    </row>
    <row r="2536" spans="1:5" x14ac:dyDescent="0.35">
      <c r="A2536">
        <v>2021</v>
      </c>
      <c r="B2536">
        <v>4</v>
      </c>
      <c r="C2536">
        <v>16</v>
      </c>
      <c r="D2536">
        <v>14</v>
      </c>
      <c r="E2536">
        <v>25.08</v>
      </c>
    </row>
    <row r="2537" spans="1:5" x14ac:dyDescent="0.35">
      <c r="A2537">
        <v>2021</v>
      </c>
      <c r="B2537">
        <v>4</v>
      </c>
      <c r="C2537">
        <v>16</v>
      </c>
      <c r="D2537">
        <v>15</v>
      </c>
      <c r="E2537">
        <v>23.15</v>
      </c>
    </row>
    <row r="2538" spans="1:5" x14ac:dyDescent="0.35">
      <c r="A2538">
        <v>2021</v>
      </c>
      <c r="B2538">
        <v>4</v>
      </c>
      <c r="C2538">
        <v>16</v>
      </c>
      <c r="D2538">
        <v>16</v>
      </c>
      <c r="E2538">
        <v>22.55</v>
      </c>
    </row>
    <row r="2539" spans="1:5" x14ac:dyDescent="0.35">
      <c r="A2539">
        <v>2021</v>
      </c>
      <c r="B2539">
        <v>4</v>
      </c>
      <c r="C2539">
        <v>16</v>
      </c>
      <c r="D2539">
        <v>17</v>
      </c>
      <c r="E2539">
        <v>22.14</v>
      </c>
    </row>
    <row r="2540" spans="1:5" x14ac:dyDescent="0.35">
      <c r="A2540">
        <v>2021</v>
      </c>
      <c r="B2540">
        <v>4</v>
      </c>
      <c r="C2540">
        <v>16</v>
      </c>
      <c r="D2540">
        <v>18</v>
      </c>
      <c r="E2540">
        <v>21.83</v>
      </c>
    </row>
    <row r="2541" spans="1:5" x14ac:dyDescent="0.35">
      <c r="A2541">
        <v>2021</v>
      </c>
      <c r="B2541">
        <v>4</v>
      </c>
      <c r="C2541">
        <v>16</v>
      </c>
      <c r="D2541">
        <v>19</v>
      </c>
      <c r="E2541">
        <v>21.48</v>
      </c>
    </row>
    <row r="2542" spans="1:5" x14ac:dyDescent="0.35">
      <c r="A2542">
        <v>2021</v>
      </c>
      <c r="B2542">
        <v>4</v>
      </c>
      <c r="C2542">
        <v>16</v>
      </c>
      <c r="D2542">
        <v>20</v>
      </c>
      <c r="E2542">
        <v>21.12</v>
      </c>
    </row>
    <row r="2543" spans="1:5" x14ac:dyDescent="0.35">
      <c r="A2543">
        <v>2021</v>
      </c>
      <c r="B2543">
        <v>4</v>
      </c>
      <c r="C2543">
        <v>16</v>
      </c>
      <c r="D2543">
        <v>21</v>
      </c>
      <c r="E2543">
        <v>20.8</v>
      </c>
    </row>
    <row r="2544" spans="1:5" x14ac:dyDescent="0.35">
      <c r="A2544">
        <v>2021</v>
      </c>
      <c r="B2544">
        <v>4</v>
      </c>
      <c r="C2544">
        <v>16</v>
      </c>
      <c r="D2544">
        <v>22</v>
      </c>
      <c r="E2544">
        <v>20.440000000000001</v>
      </c>
    </row>
    <row r="2545" spans="1:5" x14ac:dyDescent="0.35">
      <c r="A2545">
        <v>2021</v>
      </c>
      <c r="B2545">
        <v>4</v>
      </c>
      <c r="C2545">
        <v>16</v>
      </c>
      <c r="D2545">
        <v>23</v>
      </c>
      <c r="E2545">
        <v>20.14</v>
      </c>
    </row>
    <row r="2546" spans="1:5" x14ac:dyDescent="0.35">
      <c r="A2546">
        <v>2021</v>
      </c>
      <c r="B2546">
        <v>4</v>
      </c>
      <c r="C2546">
        <v>17</v>
      </c>
      <c r="D2546">
        <v>0</v>
      </c>
      <c r="E2546">
        <v>19.87</v>
      </c>
    </row>
    <row r="2547" spans="1:5" x14ac:dyDescent="0.35">
      <c r="A2547">
        <v>2021</v>
      </c>
      <c r="B2547">
        <v>4</v>
      </c>
      <c r="C2547">
        <v>17</v>
      </c>
      <c r="D2547">
        <v>1</v>
      </c>
      <c r="E2547">
        <v>19.649999999999999</v>
      </c>
    </row>
    <row r="2548" spans="1:5" x14ac:dyDescent="0.35">
      <c r="A2548">
        <v>2021</v>
      </c>
      <c r="B2548">
        <v>4</v>
      </c>
      <c r="C2548">
        <v>17</v>
      </c>
      <c r="D2548">
        <v>2</v>
      </c>
      <c r="E2548">
        <v>19.5</v>
      </c>
    </row>
    <row r="2549" spans="1:5" x14ac:dyDescent="0.35">
      <c r="A2549">
        <v>2021</v>
      </c>
      <c r="B2549">
        <v>4</v>
      </c>
      <c r="C2549">
        <v>17</v>
      </c>
      <c r="D2549">
        <v>3</v>
      </c>
      <c r="E2549">
        <v>19.47</v>
      </c>
    </row>
    <row r="2550" spans="1:5" x14ac:dyDescent="0.35">
      <c r="A2550">
        <v>2021</v>
      </c>
      <c r="B2550">
        <v>4</v>
      </c>
      <c r="C2550">
        <v>17</v>
      </c>
      <c r="D2550">
        <v>4</v>
      </c>
      <c r="E2550">
        <v>20.18</v>
      </c>
    </row>
    <row r="2551" spans="1:5" x14ac:dyDescent="0.35">
      <c r="A2551">
        <v>2021</v>
      </c>
      <c r="B2551">
        <v>4</v>
      </c>
      <c r="C2551">
        <v>17</v>
      </c>
      <c r="D2551">
        <v>5</v>
      </c>
      <c r="E2551">
        <v>21.65</v>
      </c>
    </row>
    <row r="2552" spans="1:5" x14ac:dyDescent="0.35">
      <c r="A2552">
        <v>2021</v>
      </c>
      <c r="B2552">
        <v>4</v>
      </c>
      <c r="C2552">
        <v>17</v>
      </c>
      <c r="D2552">
        <v>6</v>
      </c>
      <c r="E2552">
        <v>23.27</v>
      </c>
    </row>
    <row r="2553" spans="1:5" x14ac:dyDescent="0.35">
      <c r="A2553">
        <v>2021</v>
      </c>
      <c r="B2553">
        <v>4</v>
      </c>
      <c r="C2553">
        <v>17</v>
      </c>
      <c r="D2553">
        <v>7</v>
      </c>
      <c r="E2553">
        <v>24.56</v>
      </c>
    </row>
    <row r="2554" spans="1:5" x14ac:dyDescent="0.35">
      <c r="A2554">
        <v>2021</v>
      </c>
      <c r="B2554">
        <v>4</v>
      </c>
      <c r="C2554">
        <v>17</v>
      </c>
      <c r="D2554">
        <v>8</v>
      </c>
      <c r="E2554">
        <v>25.58</v>
      </c>
    </row>
    <row r="2555" spans="1:5" x14ac:dyDescent="0.35">
      <c r="A2555">
        <v>2021</v>
      </c>
      <c r="B2555">
        <v>4</v>
      </c>
      <c r="C2555">
        <v>17</v>
      </c>
      <c r="D2555">
        <v>9</v>
      </c>
      <c r="E2555">
        <v>26.33</v>
      </c>
    </row>
    <row r="2556" spans="1:5" x14ac:dyDescent="0.35">
      <c r="A2556">
        <v>2021</v>
      </c>
      <c r="B2556">
        <v>4</v>
      </c>
      <c r="C2556">
        <v>17</v>
      </c>
      <c r="D2556">
        <v>10</v>
      </c>
      <c r="E2556">
        <v>26.72</v>
      </c>
    </row>
    <row r="2557" spans="1:5" x14ac:dyDescent="0.35">
      <c r="A2557">
        <v>2021</v>
      </c>
      <c r="B2557">
        <v>4</v>
      </c>
      <c r="C2557">
        <v>17</v>
      </c>
      <c r="D2557">
        <v>11</v>
      </c>
      <c r="E2557">
        <v>26.65</v>
      </c>
    </row>
    <row r="2558" spans="1:5" x14ac:dyDescent="0.35">
      <c r="A2558">
        <v>2021</v>
      </c>
      <c r="B2558">
        <v>4</v>
      </c>
      <c r="C2558">
        <v>17</v>
      </c>
      <c r="D2558">
        <v>12</v>
      </c>
      <c r="E2558">
        <v>26.19</v>
      </c>
    </row>
    <row r="2559" spans="1:5" x14ac:dyDescent="0.35">
      <c r="A2559">
        <v>2021</v>
      </c>
      <c r="B2559">
        <v>4</v>
      </c>
      <c r="C2559">
        <v>17</v>
      </c>
      <c r="D2559">
        <v>13</v>
      </c>
      <c r="E2559">
        <v>25.43</v>
      </c>
    </row>
    <row r="2560" spans="1:5" x14ac:dyDescent="0.35">
      <c r="A2560">
        <v>2021</v>
      </c>
      <c r="B2560">
        <v>4</v>
      </c>
      <c r="C2560">
        <v>17</v>
      </c>
      <c r="D2560">
        <v>14</v>
      </c>
      <c r="E2560">
        <v>24.02</v>
      </c>
    </row>
    <row r="2561" spans="1:5" x14ac:dyDescent="0.35">
      <c r="A2561">
        <v>2021</v>
      </c>
      <c r="B2561">
        <v>4</v>
      </c>
      <c r="C2561">
        <v>17</v>
      </c>
      <c r="D2561">
        <v>15</v>
      </c>
      <c r="E2561">
        <v>22.16</v>
      </c>
    </row>
    <row r="2562" spans="1:5" x14ac:dyDescent="0.35">
      <c r="A2562">
        <v>2021</v>
      </c>
      <c r="B2562">
        <v>4</v>
      </c>
      <c r="C2562">
        <v>17</v>
      </c>
      <c r="D2562">
        <v>16</v>
      </c>
      <c r="E2562">
        <v>21.8</v>
      </c>
    </row>
    <row r="2563" spans="1:5" x14ac:dyDescent="0.35">
      <c r="A2563">
        <v>2021</v>
      </c>
      <c r="B2563">
        <v>4</v>
      </c>
      <c r="C2563">
        <v>17</v>
      </c>
      <c r="D2563">
        <v>17</v>
      </c>
      <c r="E2563">
        <v>21.34</v>
      </c>
    </row>
    <row r="2564" spans="1:5" x14ac:dyDescent="0.35">
      <c r="A2564">
        <v>2021</v>
      </c>
      <c r="B2564">
        <v>4</v>
      </c>
      <c r="C2564">
        <v>17</v>
      </c>
      <c r="D2564">
        <v>18</v>
      </c>
      <c r="E2564">
        <v>20.41</v>
      </c>
    </row>
    <row r="2565" spans="1:5" x14ac:dyDescent="0.35">
      <c r="A2565">
        <v>2021</v>
      </c>
      <c r="B2565">
        <v>4</v>
      </c>
      <c r="C2565">
        <v>17</v>
      </c>
      <c r="D2565">
        <v>19</v>
      </c>
      <c r="E2565">
        <v>19.45</v>
      </c>
    </row>
    <row r="2566" spans="1:5" x14ac:dyDescent="0.35">
      <c r="A2566">
        <v>2021</v>
      </c>
      <c r="B2566">
        <v>4</v>
      </c>
      <c r="C2566">
        <v>17</v>
      </c>
      <c r="D2566">
        <v>20</v>
      </c>
      <c r="E2566">
        <v>18.809999999999999</v>
      </c>
    </row>
    <row r="2567" spans="1:5" x14ac:dyDescent="0.35">
      <c r="A2567">
        <v>2021</v>
      </c>
      <c r="B2567">
        <v>4</v>
      </c>
      <c r="C2567">
        <v>17</v>
      </c>
      <c r="D2567">
        <v>21</v>
      </c>
      <c r="E2567">
        <v>18.3</v>
      </c>
    </row>
    <row r="2568" spans="1:5" x14ac:dyDescent="0.35">
      <c r="A2568">
        <v>2021</v>
      </c>
      <c r="B2568">
        <v>4</v>
      </c>
      <c r="C2568">
        <v>17</v>
      </c>
      <c r="D2568">
        <v>22</v>
      </c>
      <c r="E2568">
        <v>17.829999999999998</v>
      </c>
    </row>
    <row r="2569" spans="1:5" x14ac:dyDescent="0.35">
      <c r="A2569">
        <v>2021</v>
      </c>
      <c r="B2569">
        <v>4</v>
      </c>
      <c r="C2569">
        <v>17</v>
      </c>
      <c r="D2569">
        <v>23</v>
      </c>
      <c r="E2569">
        <v>17.45</v>
      </c>
    </row>
    <row r="2570" spans="1:5" x14ac:dyDescent="0.35">
      <c r="A2570">
        <v>2021</v>
      </c>
      <c r="B2570">
        <v>4</v>
      </c>
      <c r="C2570">
        <v>18</v>
      </c>
      <c r="D2570">
        <v>0</v>
      </c>
      <c r="E2570">
        <v>17.16</v>
      </c>
    </row>
    <row r="2571" spans="1:5" x14ac:dyDescent="0.35">
      <c r="A2571">
        <v>2021</v>
      </c>
      <c r="B2571">
        <v>4</v>
      </c>
      <c r="C2571">
        <v>18</v>
      </c>
      <c r="D2571">
        <v>1</v>
      </c>
      <c r="E2571">
        <v>16.91</v>
      </c>
    </row>
    <row r="2572" spans="1:5" x14ac:dyDescent="0.35">
      <c r="A2572">
        <v>2021</v>
      </c>
      <c r="B2572">
        <v>4</v>
      </c>
      <c r="C2572">
        <v>18</v>
      </c>
      <c r="D2572">
        <v>2</v>
      </c>
      <c r="E2572">
        <v>16.600000000000001</v>
      </c>
    </row>
    <row r="2573" spans="1:5" x14ac:dyDescent="0.35">
      <c r="A2573">
        <v>2021</v>
      </c>
      <c r="B2573">
        <v>4</v>
      </c>
      <c r="C2573">
        <v>18</v>
      </c>
      <c r="D2573">
        <v>3</v>
      </c>
      <c r="E2573">
        <v>16.309999999999999</v>
      </c>
    </row>
    <row r="2574" spans="1:5" x14ac:dyDescent="0.35">
      <c r="A2574">
        <v>2021</v>
      </c>
      <c r="B2574">
        <v>4</v>
      </c>
      <c r="C2574">
        <v>18</v>
      </c>
      <c r="D2574">
        <v>4</v>
      </c>
      <c r="E2574">
        <v>17.149999999999999</v>
      </c>
    </row>
    <row r="2575" spans="1:5" x14ac:dyDescent="0.35">
      <c r="A2575">
        <v>2021</v>
      </c>
      <c r="B2575">
        <v>4</v>
      </c>
      <c r="C2575">
        <v>18</v>
      </c>
      <c r="D2575">
        <v>5</v>
      </c>
      <c r="E2575">
        <v>19.05</v>
      </c>
    </row>
    <row r="2576" spans="1:5" x14ac:dyDescent="0.35">
      <c r="A2576">
        <v>2021</v>
      </c>
      <c r="B2576">
        <v>4</v>
      </c>
      <c r="C2576">
        <v>18</v>
      </c>
      <c r="D2576">
        <v>6</v>
      </c>
      <c r="E2576">
        <v>21.03</v>
      </c>
    </row>
    <row r="2577" spans="1:5" x14ac:dyDescent="0.35">
      <c r="A2577">
        <v>2021</v>
      </c>
      <c r="B2577">
        <v>4</v>
      </c>
      <c r="C2577">
        <v>18</v>
      </c>
      <c r="D2577">
        <v>7</v>
      </c>
      <c r="E2577">
        <v>22.48</v>
      </c>
    </row>
    <row r="2578" spans="1:5" x14ac:dyDescent="0.35">
      <c r="A2578">
        <v>2021</v>
      </c>
      <c r="B2578">
        <v>4</v>
      </c>
      <c r="C2578">
        <v>18</v>
      </c>
      <c r="D2578">
        <v>8</v>
      </c>
      <c r="E2578">
        <v>23.57</v>
      </c>
    </row>
    <row r="2579" spans="1:5" x14ac:dyDescent="0.35">
      <c r="A2579">
        <v>2021</v>
      </c>
      <c r="B2579">
        <v>4</v>
      </c>
      <c r="C2579">
        <v>18</v>
      </c>
      <c r="D2579">
        <v>9</v>
      </c>
      <c r="E2579">
        <v>24.4</v>
      </c>
    </row>
    <row r="2580" spans="1:5" x14ac:dyDescent="0.35">
      <c r="A2580">
        <v>2021</v>
      </c>
      <c r="B2580">
        <v>4</v>
      </c>
      <c r="C2580">
        <v>18</v>
      </c>
      <c r="D2580">
        <v>10</v>
      </c>
      <c r="E2580">
        <v>24.94</v>
      </c>
    </row>
    <row r="2581" spans="1:5" x14ac:dyDescent="0.35">
      <c r="A2581">
        <v>2021</v>
      </c>
      <c r="B2581">
        <v>4</v>
      </c>
      <c r="C2581">
        <v>18</v>
      </c>
      <c r="D2581">
        <v>11</v>
      </c>
      <c r="E2581">
        <v>25.08</v>
      </c>
    </row>
    <row r="2582" spans="1:5" x14ac:dyDescent="0.35">
      <c r="A2582">
        <v>2021</v>
      </c>
      <c r="B2582">
        <v>4</v>
      </c>
      <c r="C2582">
        <v>18</v>
      </c>
      <c r="D2582">
        <v>12</v>
      </c>
      <c r="E2582">
        <v>24.84</v>
      </c>
    </row>
    <row r="2583" spans="1:5" x14ac:dyDescent="0.35">
      <c r="A2583">
        <v>2021</v>
      </c>
      <c r="B2583">
        <v>4</v>
      </c>
      <c r="C2583">
        <v>18</v>
      </c>
      <c r="D2583">
        <v>13</v>
      </c>
      <c r="E2583">
        <v>24.14</v>
      </c>
    </row>
    <row r="2584" spans="1:5" x14ac:dyDescent="0.35">
      <c r="A2584">
        <v>2021</v>
      </c>
      <c r="B2584">
        <v>4</v>
      </c>
      <c r="C2584">
        <v>18</v>
      </c>
      <c r="D2584">
        <v>14</v>
      </c>
      <c r="E2584">
        <v>22.69</v>
      </c>
    </row>
    <row r="2585" spans="1:5" x14ac:dyDescent="0.35">
      <c r="A2585">
        <v>2021</v>
      </c>
      <c r="B2585">
        <v>4</v>
      </c>
      <c r="C2585">
        <v>18</v>
      </c>
      <c r="D2585">
        <v>15</v>
      </c>
      <c r="E2585">
        <v>20.260000000000002</v>
      </c>
    </row>
    <row r="2586" spans="1:5" x14ac:dyDescent="0.35">
      <c r="A2586">
        <v>2021</v>
      </c>
      <c r="B2586">
        <v>4</v>
      </c>
      <c r="C2586">
        <v>18</v>
      </c>
      <c r="D2586">
        <v>16</v>
      </c>
      <c r="E2586">
        <v>19.48</v>
      </c>
    </row>
    <row r="2587" spans="1:5" x14ac:dyDescent="0.35">
      <c r="A2587">
        <v>2021</v>
      </c>
      <c r="B2587">
        <v>4</v>
      </c>
      <c r="C2587">
        <v>18</v>
      </c>
      <c r="D2587">
        <v>17</v>
      </c>
      <c r="E2587">
        <v>19.05</v>
      </c>
    </row>
    <row r="2588" spans="1:5" x14ac:dyDescent="0.35">
      <c r="A2588">
        <v>2021</v>
      </c>
      <c r="B2588">
        <v>4</v>
      </c>
      <c r="C2588">
        <v>18</v>
      </c>
      <c r="D2588">
        <v>18</v>
      </c>
      <c r="E2588">
        <v>18.649999999999999</v>
      </c>
    </row>
    <row r="2589" spans="1:5" x14ac:dyDescent="0.35">
      <c r="A2589">
        <v>2021</v>
      </c>
      <c r="B2589">
        <v>4</v>
      </c>
      <c r="C2589">
        <v>18</v>
      </c>
      <c r="D2589">
        <v>19</v>
      </c>
      <c r="E2589">
        <v>18.260000000000002</v>
      </c>
    </row>
    <row r="2590" spans="1:5" x14ac:dyDescent="0.35">
      <c r="A2590">
        <v>2021</v>
      </c>
      <c r="B2590">
        <v>4</v>
      </c>
      <c r="C2590">
        <v>18</v>
      </c>
      <c r="D2590">
        <v>20</v>
      </c>
      <c r="E2590">
        <v>17.829999999999998</v>
      </c>
    </row>
    <row r="2591" spans="1:5" x14ac:dyDescent="0.35">
      <c r="A2591">
        <v>2021</v>
      </c>
      <c r="B2591">
        <v>4</v>
      </c>
      <c r="C2591">
        <v>18</v>
      </c>
      <c r="D2591">
        <v>21</v>
      </c>
      <c r="E2591">
        <v>17.420000000000002</v>
      </c>
    </row>
    <row r="2592" spans="1:5" x14ac:dyDescent="0.35">
      <c r="A2592">
        <v>2021</v>
      </c>
      <c r="B2592">
        <v>4</v>
      </c>
      <c r="C2592">
        <v>18</v>
      </c>
      <c r="D2592">
        <v>22</v>
      </c>
      <c r="E2592">
        <v>17.12</v>
      </c>
    </row>
    <row r="2593" spans="1:5" x14ac:dyDescent="0.35">
      <c r="A2593">
        <v>2021</v>
      </c>
      <c r="B2593">
        <v>4</v>
      </c>
      <c r="C2593">
        <v>18</v>
      </c>
      <c r="D2593">
        <v>23</v>
      </c>
      <c r="E2593">
        <v>16.89</v>
      </c>
    </row>
    <row r="2594" spans="1:5" x14ac:dyDescent="0.35">
      <c r="A2594">
        <v>2021</v>
      </c>
      <c r="B2594">
        <v>4</v>
      </c>
      <c r="C2594">
        <v>19</v>
      </c>
      <c r="D2594">
        <v>0</v>
      </c>
      <c r="E2594">
        <v>16.649999999999999</v>
      </c>
    </row>
    <row r="2595" spans="1:5" x14ac:dyDescent="0.35">
      <c r="A2595">
        <v>2021</v>
      </c>
      <c r="B2595">
        <v>4</v>
      </c>
      <c r="C2595">
        <v>19</v>
      </c>
      <c r="D2595">
        <v>1</v>
      </c>
      <c r="E2595">
        <v>16.39</v>
      </c>
    </row>
    <row r="2596" spans="1:5" x14ac:dyDescent="0.35">
      <c r="A2596">
        <v>2021</v>
      </c>
      <c r="B2596">
        <v>4</v>
      </c>
      <c r="C2596">
        <v>19</v>
      </c>
      <c r="D2596">
        <v>2</v>
      </c>
      <c r="E2596">
        <v>16.16</v>
      </c>
    </row>
    <row r="2597" spans="1:5" x14ac:dyDescent="0.35">
      <c r="A2597">
        <v>2021</v>
      </c>
      <c r="B2597">
        <v>4</v>
      </c>
      <c r="C2597">
        <v>19</v>
      </c>
      <c r="D2597">
        <v>3</v>
      </c>
      <c r="E2597">
        <v>16.04</v>
      </c>
    </row>
    <row r="2598" spans="1:5" x14ac:dyDescent="0.35">
      <c r="A2598">
        <v>2021</v>
      </c>
      <c r="B2598">
        <v>4</v>
      </c>
      <c r="C2598">
        <v>19</v>
      </c>
      <c r="D2598">
        <v>4</v>
      </c>
      <c r="E2598">
        <v>17.399999999999999</v>
      </c>
    </row>
    <row r="2599" spans="1:5" x14ac:dyDescent="0.35">
      <c r="A2599">
        <v>2021</v>
      </c>
      <c r="B2599">
        <v>4</v>
      </c>
      <c r="C2599">
        <v>19</v>
      </c>
      <c r="D2599">
        <v>5</v>
      </c>
      <c r="E2599">
        <v>19.760000000000002</v>
      </c>
    </row>
    <row r="2600" spans="1:5" x14ac:dyDescent="0.35">
      <c r="A2600">
        <v>2021</v>
      </c>
      <c r="B2600">
        <v>4</v>
      </c>
      <c r="C2600">
        <v>19</v>
      </c>
      <c r="D2600">
        <v>6</v>
      </c>
      <c r="E2600">
        <v>21.73</v>
      </c>
    </row>
    <row r="2601" spans="1:5" x14ac:dyDescent="0.35">
      <c r="A2601">
        <v>2021</v>
      </c>
      <c r="B2601">
        <v>4</v>
      </c>
      <c r="C2601">
        <v>19</v>
      </c>
      <c r="D2601">
        <v>7</v>
      </c>
      <c r="E2601">
        <v>23.28</v>
      </c>
    </row>
    <row r="2602" spans="1:5" x14ac:dyDescent="0.35">
      <c r="A2602">
        <v>2021</v>
      </c>
      <c r="B2602">
        <v>4</v>
      </c>
      <c r="C2602">
        <v>19</v>
      </c>
      <c r="D2602">
        <v>8</v>
      </c>
      <c r="E2602">
        <v>24.52</v>
      </c>
    </row>
    <row r="2603" spans="1:5" x14ac:dyDescent="0.35">
      <c r="A2603">
        <v>2021</v>
      </c>
      <c r="B2603">
        <v>4</v>
      </c>
      <c r="C2603">
        <v>19</v>
      </c>
      <c r="D2603">
        <v>9</v>
      </c>
      <c r="E2603">
        <v>25.33</v>
      </c>
    </row>
    <row r="2604" spans="1:5" x14ac:dyDescent="0.35">
      <c r="A2604">
        <v>2021</v>
      </c>
      <c r="B2604">
        <v>4</v>
      </c>
      <c r="C2604">
        <v>19</v>
      </c>
      <c r="D2604">
        <v>10</v>
      </c>
      <c r="E2604">
        <v>25.87</v>
      </c>
    </row>
    <row r="2605" spans="1:5" x14ac:dyDescent="0.35">
      <c r="A2605">
        <v>2021</v>
      </c>
      <c r="B2605">
        <v>4</v>
      </c>
      <c r="C2605">
        <v>19</v>
      </c>
      <c r="D2605">
        <v>11</v>
      </c>
      <c r="E2605">
        <v>26.07</v>
      </c>
    </row>
    <row r="2606" spans="1:5" x14ac:dyDescent="0.35">
      <c r="A2606">
        <v>2021</v>
      </c>
      <c r="B2606">
        <v>4</v>
      </c>
      <c r="C2606">
        <v>19</v>
      </c>
      <c r="D2606">
        <v>12</v>
      </c>
      <c r="E2606">
        <v>25.98</v>
      </c>
    </row>
    <row r="2607" spans="1:5" x14ac:dyDescent="0.35">
      <c r="A2607">
        <v>2021</v>
      </c>
      <c r="B2607">
        <v>4</v>
      </c>
      <c r="C2607">
        <v>19</v>
      </c>
      <c r="D2607">
        <v>13</v>
      </c>
      <c r="E2607">
        <v>25.48</v>
      </c>
    </row>
    <row r="2608" spans="1:5" x14ac:dyDescent="0.35">
      <c r="A2608">
        <v>2021</v>
      </c>
      <c r="B2608">
        <v>4</v>
      </c>
      <c r="C2608">
        <v>19</v>
      </c>
      <c r="D2608">
        <v>14</v>
      </c>
      <c r="E2608">
        <v>24.25</v>
      </c>
    </row>
    <row r="2609" spans="1:5" x14ac:dyDescent="0.35">
      <c r="A2609">
        <v>2021</v>
      </c>
      <c r="B2609">
        <v>4</v>
      </c>
      <c r="C2609">
        <v>19</v>
      </c>
      <c r="D2609">
        <v>15</v>
      </c>
      <c r="E2609">
        <v>21.87</v>
      </c>
    </row>
    <row r="2610" spans="1:5" x14ac:dyDescent="0.35">
      <c r="A2610">
        <v>2021</v>
      </c>
      <c r="B2610">
        <v>4</v>
      </c>
      <c r="C2610">
        <v>19</v>
      </c>
      <c r="D2610">
        <v>16</v>
      </c>
      <c r="E2610">
        <v>21.19</v>
      </c>
    </row>
    <row r="2611" spans="1:5" x14ac:dyDescent="0.35">
      <c r="A2611">
        <v>2021</v>
      </c>
      <c r="B2611">
        <v>4</v>
      </c>
      <c r="C2611">
        <v>19</v>
      </c>
      <c r="D2611">
        <v>17</v>
      </c>
      <c r="E2611">
        <v>20.8</v>
      </c>
    </row>
    <row r="2612" spans="1:5" x14ac:dyDescent="0.35">
      <c r="A2612">
        <v>2021</v>
      </c>
      <c r="B2612">
        <v>4</v>
      </c>
      <c r="C2612">
        <v>19</v>
      </c>
      <c r="D2612">
        <v>18</v>
      </c>
      <c r="E2612">
        <v>20.399999999999999</v>
      </c>
    </row>
    <row r="2613" spans="1:5" x14ac:dyDescent="0.35">
      <c r="A2613">
        <v>2021</v>
      </c>
      <c r="B2613">
        <v>4</v>
      </c>
      <c r="C2613">
        <v>19</v>
      </c>
      <c r="D2613">
        <v>19</v>
      </c>
      <c r="E2613">
        <v>20.05</v>
      </c>
    </row>
    <row r="2614" spans="1:5" x14ac:dyDescent="0.35">
      <c r="A2614">
        <v>2021</v>
      </c>
      <c r="B2614">
        <v>4</v>
      </c>
      <c r="C2614">
        <v>19</v>
      </c>
      <c r="D2614">
        <v>20</v>
      </c>
      <c r="E2614">
        <v>19.71</v>
      </c>
    </row>
    <row r="2615" spans="1:5" x14ac:dyDescent="0.35">
      <c r="A2615">
        <v>2021</v>
      </c>
      <c r="B2615">
        <v>4</v>
      </c>
      <c r="C2615">
        <v>19</v>
      </c>
      <c r="D2615">
        <v>21</v>
      </c>
      <c r="E2615">
        <v>19.3</v>
      </c>
    </row>
    <row r="2616" spans="1:5" x14ac:dyDescent="0.35">
      <c r="A2616">
        <v>2021</v>
      </c>
      <c r="B2616">
        <v>4</v>
      </c>
      <c r="C2616">
        <v>19</v>
      </c>
      <c r="D2616">
        <v>22</v>
      </c>
      <c r="E2616">
        <v>19.010000000000002</v>
      </c>
    </row>
    <row r="2617" spans="1:5" x14ac:dyDescent="0.35">
      <c r="A2617">
        <v>2021</v>
      </c>
      <c r="B2617">
        <v>4</v>
      </c>
      <c r="C2617">
        <v>19</v>
      </c>
      <c r="D2617">
        <v>23</v>
      </c>
      <c r="E2617">
        <v>18.68</v>
      </c>
    </row>
    <row r="2618" spans="1:5" x14ac:dyDescent="0.35">
      <c r="A2618">
        <v>2021</v>
      </c>
      <c r="B2618">
        <v>4</v>
      </c>
      <c r="C2618">
        <v>20</v>
      </c>
      <c r="D2618">
        <v>0</v>
      </c>
      <c r="E2618">
        <v>18.29</v>
      </c>
    </row>
    <row r="2619" spans="1:5" x14ac:dyDescent="0.35">
      <c r="A2619">
        <v>2021</v>
      </c>
      <c r="B2619">
        <v>4</v>
      </c>
      <c r="C2619">
        <v>20</v>
      </c>
      <c r="D2619">
        <v>1</v>
      </c>
      <c r="E2619">
        <v>17.940000000000001</v>
      </c>
    </row>
    <row r="2620" spans="1:5" x14ac:dyDescent="0.35">
      <c r="A2620">
        <v>2021</v>
      </c>
      <c r="B2620">
        <v>4</v>
      </c>
      <c r="C2620">
        <v>20</v>
      </c>
      <c r="D2620">
        <v>2</v>
      </c>
      <c r="E2620">
        <v>17.649999999999999</v>
      </c>
    </row>
    <row r="2621" spans="1:5" x14ac:dyDescent="0.35">
      <c r="A2621">
        <v>2021</v>
      </c>
      <c r="B2621">
        <v>4</v>
      </c>
      <c r="C2621">
        <v>20</v>
      </c>
      <c r="D2621">
        <v>3</v>
      </c>
      <c r="E2621">
        <v>17.41</v>
      </c>
    </row>
    <row r="2622" spans="1:5" x14ac:dyDescent="0.35">
      <c r="A2622">
        <v>2021</v>
      </c>
      <c r="B2622">
        <v>4</v>
      </c>
      <c r="C2622">
        <v>20</v>
      </c>
      <c r="D2622">
        <v>4</v>
      </c>
      <c r="E2622">
        <v>18.53</v>
      </c>
    </row>
    <row r="2623" spans="1:5" x14ac:dyDescent="0.35">
      <c r="A2623">
        <v>2021</v>
      </c>
      <c r="B2623">
        <v>4</v>
      </c>
      <c r="C2623">
        <v>20</v>
      </c>
      <c r="D2623">
        <v>5</v>
      </c>
      <c r="E2623">
        <v>20.65</v>
      </c>
    </row>
    <row r="2624" spans="1:5" x14ac:dyDescent="0.35">
      <c r="A2624">
        <v>2021</v>
      </c>
      <c r="B2624">
        <v>4</v>
      </c>
      <c r="C2624">
        <v>20</v>
      </c>
      <c r="D2624">
        <v>6</v>
      </c>
      <c r="E2624">
        <v>22.65</v>
      </c>
    </row>
    <row r="2625" spans="1:5" x14ac:dyDescent="0.35">
      <c r="A2625">
        <v>2021</v>
      </c>
      <c r="B2625">
        <v>4</v>
      </c>
      <c r="C2625">
        <v>20</v>
      </c>
      <c r="D2625">
        <v>7</v>
      </c>
      <c r="E2625">
        <v>24.26</v>
      </c>
    </row>
    <row r="2626" spans="1:5" x14ac:dyDescent="0.35">
      <c r="A2626">
        <v>2021</v>
      </c>
      <c r="B2626">
        <v>4</v>
      </c>
      <c r="C2626">
        <v>20</v>
      </c>
      <c r="D2626">
        <v>8</v>
      </c>
      <c r="E2626">
        <v>25.53</v>
      </c>
    </row>
    <row r="2627" spans="1:5" x14ac:dyDescent="0.35">
      <c r="A2627">
        <v>2021</v>
      </c>
      <c r="B2627">
        <v>4</v>
      </c>
      <c r="C2627">
        <v>20</v>
      </c>
      <c r="D2627">
        <v>9</v>
      </c>
      <c r="E2627">
        <v>26.34</v>
      </c>
    </row>
    <row r="2628" spans="1:5" x14ac:dyDescent="0.35">
      <c r="A2628">
        <v>2021</v>
      </c>
      <c r="B2628">
        <v>4</v>
      </c>
      <c r="C2628">
        <v>20</v>
      </c>
      <c r="D2628">
        <v>10</v>
      </c>
      <c r="E2628">
        <v>26.69</v>
      </c>
    </row>
    <row r="2629" spans="1:5" x14ac:dyDescent="0.35">
      <c r="A2629">
        <v>2021</v>
      </c>
      <c r="B2629">
        <v>4</v>
      </c>
      <c r="C2629">
        <v>20</v>
      </c>
      <c r="D2629">
        <v>11</v>
      </c>
      <c r="E2629">
        <v>26.66</v>
      </c>
    </row>
    <row r="2630" spans="1:5" x14ac:dyDescent="0.35">
      <c r="A2630">
        <v>2021</v>
      </c>
      <c r="B2630">
        <v>4</v>
      </c>
      <c r="C2630">
        <v>20</v>
      </c>
      <c r="D2630">
        <v>12</v>
      </c>
      <c r="E2630">
        <v>26.32</v>
      </c>
    </row>
    <row r="2631" spans="1:5" x14ac:dyDescent="0.35">
      <c r="A2631">
        <v>2021</v>
      </c>
      <c r="B2631">
        <v>4</v>
      </c>
      <c r="C2631">
        <v>20</v>
      </c>
      <c r="D2631">
        <v>13</v>
      </c>
      <c r="E2631">
        <v>25.4</v>
      </c>
    </row>
    <row r="2632" spans="1:5" x14ac:dyDescent="0.35">
      <c r="A2632">
        <v>2021</v>
      </c>
      <c r="B2632">
        <v>4</v>
      </c>
      <c r="C2632">
        <v>20</v>
      </c>
      <c r="D2632">
        <v>14</v>
      </c>
      <c r="E2632">
        <v>24.07</v>
      </c>
    </row>
    <row r="2633" spans="1:5" x14ac:dyDescent="0.35">
      <c r="A2633">
        <v>2021</v>
      </c>
      <c r="B2633">
        <v>4</v>
      </c>
      <c r="C2633">
        <v>20</v>
      </c>
      <c r="D2633">
        <v>15</v>
      </c>
      <c r="E2633">
        <v>22.4</v>
      </c>
    </row>
    <row r="2634" spans="1:5" x14ac:dyDescent="0.35">
      <c r="A2634">
        <v>2021</v>
      </c>
      <c r="B2634">
        <v>4</v>
      </c>
      <c r="C2634">
        <v>20</v>
      </c>
      <c r="D2634">
        <v>16</v>
      </c>
      <c r="E2634">
        <v>21.91</v>
      </c>
    </row>
    <row r="2635" spans="1:5" x14ac:dyDescent="0.35">
      <c r="A2635">
        <v>2021</v>
      </c>
      <c r="B2635">
        <v>4</v>
      </c>
      <c r="C2635">
        <v>20</v>
      </c>
      <c r="D2635">
        <v>17</v>
      </c>
      <c r="E2635">
        <v>21.61</v>
      </c>
    </row>
    <row r="2636" spans="1:5" x14ac:dyDescent="0.35">
      <c r="A2636">
        <v>2021</v>
      </c>
      <c r="B2636">
        <v>4</v>
      </c>
      <c r="C2636">
        <v>20</v>
      </c>
      <c r="D2636">
        <v>18</v>
      </c>
      <c r="E2636">
        <v>21.3</v>
      </c>
    </row>
    <row r="2637" spans="1:5" x14ac:dyDescent="0.35">
      <c r="A2637">
        <v>2021</v>
      </c>
      <c r="B2637">
        <v>4</v>
      </c>
      <c r="C2637">
        <v>20</v>
      </c>
      <c r="D2637">
        <v>19</v>
      </c>
      <c r="E2637">
        <v>20.95</v>
      </c>
    </row>
    <row r="2638" spans="1:5" x14ac:dyDescent="0.35">
      <c r="A2638">
        <v>2021</v>
      </c>
      <c r="B2638">
        <v>4</v>
      </c>
      <c r="C2638">
        <v>20</v>
      </c>
      <c r="D2638">
        <v>20</v>
      </c>
      <c r="E2638">
        <v>20.57</v>
      </c>
    </row>
    <row r="2639" spans="1:5" x14ac:dyDescent="0.35">
      <c r="A2639">
        <v>2021</v>
      </c>
      <c r="B2639">
        <v>4</v>
      </c>
      <c r="C2639">
        <v>20</v>
      </c>
      <c r="D2639">
        <v>21</v>
      </c>
      <c r="E2639">
        <v>20.25</v>
      </c>
    </row>
    <row r="2640" spans="1:5" x14ac:dyDescent="0.35">
      <c r="A2640">
        <v>2021</v>
      </c>
      <c r="B2640">
        <v>4</v>
      </c>
      <c r="C2640">
        <v>20</v>
      </c>
      <c r="D2640">
        <v>22</v>
      </c>
      <c r="E2640">
        <v>20.04</v>
      </c>
    </row>
    <row r="2641" spans="1:5" x14ac:dyDescent="0.35">
      <c r="A2641">
        <v>2021</v>
      </c>
      <c r="B2641">
        <v>4</v>
      </c>
      <c r="C2641">
        <v>20</v>
      </c>
      <c r="D2641">
        <v>23</v>
      </c>
      <c r="E2641">
        <v>19.829999999999998</v>
      </c>
    </row>
    <row r="2642" spans="1:5" x14ac:dyDescent="0.35">
      <c r="A2642">
        <v>2021</v>
      </c>
      <c r="B2642">
        <v>4</v>
      </c>
      <c r="C2642">
        <v>21</v>
      </c>
      <c r="D2642">
        <v>0</v>
      </c>
      <c r="E2642">
        <v>19.68</v>
      </c>
    </row>
    <row r="2643" spans="1:5" x14ac:dyDescent="0.35">
      <c r="A2643">
        <v>2021</v>
      </c>
      <c r="B2643">
        <v>4</v>
      </c>
      <c r="C2643">
        <v>21</v>
      </c>
      <c r="D2643">
        <v>1</v>
      </c>
      <c r="E2643">
        <v>19.510000000000002</v>
      </c>
    </row>
    <row r="2644" spans="1:5" x14ac:dyDescent="0.35">
      <c r="A2644">
        <v>2021</v>
      </c>
      <c r="B2644">
        <v>4</v>
      </c>
      <c r="C2644">
        <v>21</v>
      </c>
      <c r="D2644">
        <v>2</v>
      </c>
      <c r="E2644">
        <v>19.309999999999999</v>
      </c>
    </row>
    <row r="2645" spans="1:5" x14ac:dyDescent="0.35">
      <c r="A2645">
        <v>2021</v>
      </c>
      <c r="B2645">
        <v>4</v>
      </c>
      <c r="C2645">
        <v>21</v>
      </c>
      <c r="D2645">
        <v>3</v>
      </c>
      <c r="E2645">
        <v>19.149999999999999</v>
      </c>
    </row>
    <row r="2646" spans="1:5" x14ac:dyDescent="0.35">
      <c r="A2646">
        <v>2021</v>
      </c>
      <c r="B2646">
        <v>4</v>
      </c>
      <c r="C2646">
        <v>21</v>
      </c>
      <c r="D2646">
        <v>4</v>
      </c>
      <c r="E2646">
        <v>19.91</v>
      </c>
    </row>
    <row r="2647" spans="1:5" x14ac:dyDescent="0.35">
      <c r="A2647">
        <v>2021</v>
      </c>
      <c r="B2647">
        <v>4</v>
      </c>
      <c r="C2647">
        <v>21</v>
      </c>
      <c r="D2647">
        <v>5</v>
      </c>
      <c r="E2647">
        <v>21.4</v>
      </c>
    </row>
    <row r="2648" spans="1:5" x14ac:dyDescent="0.35">
      <c r="A2648">
        <v>2021</v>
      </c>
      <c r="B2648">
        <v>4</v>
      </c>
      <c r="C2648">
        <v>21</v>
      </c>
      <c r="D2648">
        <v>6</v>
      </c>
      <c r="E2648">
        <v>23.33</v>
      </c>
    </row>
    <row r="2649" spans="1:5" x14ac:dyDescent="0.35">
      <c r="A2649">
        <v>2021</v>
      </c>
      <c r="B2649">
        <v>4</v>
      </c>
      <c r="C2649">
        <v>21</v>
      </c>
      <c r="D2649">
        <v>7</v>
      </c>
      <c r="E2649">
        <v>25.22</v>
      </c>
    </row>
    <row r="2650" spans="1:5" x14ac:dyDescent="0.35">
      <c r="A2650">
        <v>2021</v>
      </c>
      <c r="B2650">
        <v>4</v>
      </c>
      <c r="C2650">
        <v>21</v>
      </c>
      <c r="D2650">
        <v>8</v>
      </c>
      <c r="E2650">
        <v>26.58</v>
      </c>
    </row>
    <row r="2651" spans="1:5" x14ac:dyDescent="0.35">
      <c r="A2651">
        <v>2021</v>
      </c>
      <c r="B2651">
        <v>4</v>
      </c>
      <c r="C2651">
        <v>21</v>
      </c>
      <c r="D2651">
        <v>9</v>
      </c>
      <c r="E2651">
        <v>27.43</v>
      </c>
    </row>
    <row r="2652" spans="1:5" x14ac:dyDescent="0.35">
      <c r="A2652">
        <v>2021</v>
      </c>
      <c r="B2652">
        <v>4</v>
      </c>
      <c r="C2652">
        <v>21</v>
      </c>
      <c r="D2652">
        <v>10</v>
      </c>
      <c r="E2652">
        <v>27.81</v>
      </c>
    </row>
    <row r="2653" spans="1:5" x14ac:dyDescent="0.35">
      <c r="A2653">
        <v>2021</v>
      </c>
      <c r="B2653">
        <v>4</v>
      </c>
      <c r="C2653">
        <v>21</v>
      </c>
      <c r="D2653">
        <v>11</v>
      </c>
      <c r="E2653">
        <v>27.83</v>
      </c>
    </row>
    <row r="2654" spans="1:5" x14ac:dyDescent="0.35">
      <c r="A2654">
        <v>2021</v>
      </c>
      <c r="B2654">
        <v>4</v>
      </c>
      <c r="C2654">
        <v>21</v>
      </c>
      <c r="D2654">
        <v>12</v>
      </c>
      <c r="E2654">
        <v>27.55</v>
      </c>
    </row>
    <row r="2655" spans="1:5" x14ac:dyDescent="0.35">
      <c r="A2655">
        <v>2021</v>
      </c>
      <c r="B2655">
        <v>4</v>
      </c>
      <c r="C2655">
        <v>21</v>
      </c>
      <c r="D2655">
        <v>13</v>
      </c>
      <c r="E2655">
        <v>26.87</v>
      </c>
    </row>
    <row r="2656" spans="1:5" x14ac:dyDescent="0.35">
      <c r="A2656">
        <v>2021</v>
      </c>
      <c r="B2656">
        <v>4</v>
      </c>
      <c r="C2656">
        <v>21</v>
      </c>
      <c r="D2656">
        <v>14</v>
      </c>
      <c r="E2656">
        <v>25.49</v>
      </c>
    </row>
    <row r="2657" spans="1:5" x14ac:dyDescent="0.35">
      <c r="A2657">
        <v>2021</v>
      </c>
      <c r="B2657">
        <v>4</v>
      </c>
      <c r="C2657">
        <v>21</v>
      </c>
      <c r="D2657">
        <v>15</v>
      </c>
      <c r="E2657">
        <v>23.07</v>
      </c>
    </row>
    <row r="2658" spans="1:5" x14ac:dyDescent="0.35">
      <c r="A2658">
        <v>2021</v>
      </c>
      <c r="B2658">
        <v>4</v>
      </c>
      <c r="C2658">
        <v>21</v>
      </c>
      <c r="D2658">
        <v>16</v>
      </c>
      <c r="E2658">
        <v>22.46</v>
      </c>
    </row>
    <row r="2659" spans="1:5" x14ac:dyDescent="0.35">
      <c r="A2659">
        <v>2021</v>
      </c>
      <c r="B2659">
        <v>4</v>
      </c>
      <c r="C2659">
        <v>21</v>
      </c>
      <c r="D2659">
        <v>17</v>
      </c>
      <c r="E2659">
        <v>22.19</v>
      </c>
    </row>
    <row r="2660" spans="1:5" x14ac:dyDescent="0.35">
      <c r="A2660">
        <v>2021</v>
      </c>
      <c r="B2660">
        <v>4</v>
      </c>
      <c r="C2660">
        <v>21</v>
      </c>
      <c r="D2660">
        <v>18</v>
      </c>
      <c r="E2660">
        <v>21.97</v>
      </c>
    </row>
    <row r="2661" spans="1:5" x14ac:dyDescent="0.35">
      <c r="A2661">
        <v>2021</v>
      </c>
      <c r="B2661">
        <v>4</v>
      </c>
      <c r="C2661">
        <v>21</v>
      </c>
      <c r="D2661">
        <v>19</v>
      </c>
      <c r="E2661">
        <v>21.76</v>
      </c>
    </row>
    <row r="2662" spans="1:5" x14ac:dyDescent="0.35">
      <c r="A2662">
        <v>2021</v>
      </c>
      <c r="B2662">
        <v>4</v>
      </c>
      <c r="C2662">
        <v>21</v>
      </c>
      <c r="D2662">
        <v>20</v>
      </c>
      <c r="E2662">
        <v>21.6</v>
      </c>
    </row>
    <row r="2663" spans="1:5" x14ac:dyDescent="0.35">
      <c r="A2663">
        <v>2021</v>
      </c>
      <c r="B2663">
        <v>4</v>
      </c>
      <c r="C2663">
        <v>21</v>
      </c>
      <c r="D2663">
        <v>21</v>
      </c>
      <c r="E2663">
        <v>21.4</v>
      </c>
    </row>
    <row r="2664" spans="1:5" x14ac:dyDescent="0.35">
      <c r="A2664">
        <v>2021</v>
      </c>
      <c r="B2664">
        <v>4</v>
      </c>
      <c r="C2664">
        <v>21</v>
      </c>
      <c r="D2664">
        <v>22</v>
      </c>
      <c r="E2664">
        <v>21.08</v>
      </c>
    </row>
    <row r="2665" spans="1:5" x14ac:dyDescent="0.35">
      <c r="A2665">
        <v>2021</v>
      </c>
      <c r="B2665">
        <v>4</v>
      </c>
      <c r="C2665">
        <v>21</v>
      </c>
      <c r="D2665">
        <v>23</v>
      </c>
      <c r="E2665">
        <v>20.8</v>
      </c>
    </row>
    <row r="2666" spans="1:5" x14ac:dyDescent="0.35">
      <c r="A2666">
        <v>2021</v>
      </c>
      <c r="B2666">
        <v>4</v>
      </c>
      <c r="C2666">
        <v>22</v>
      </c>
      <c r="D2666">
        <v>0</v>
      </c>
      <c r="E2666">
        <v>20.57</v>
      </c>
    </row>
    <row r="2667" spans="1:5" x14ac:dyDescent="0.35">
      <c r="A2667">
        <v>2021</v>
      </c>
      <c r="B2667">
        <v>4</v>
      </c>
      <c r="C2667">
        <v>22</v>
      </c>
      <c r="D2667">
        <v>1</v>
      </c>
      <c r="E2667">
        <v>20.399999999999999</v>
      </c>
    </row>
    <row r="2668" spans="1:5" x14ac:dyDescent="0.35">
      <c r="A2668">
        <v>2021</v>
      </c>
      <c r="B2668">
        <v>4</v>
      </c>
      <c r="C2668">
        <v>22</v>
      </c>
      <c r="D2668">
        <v>2</v>
      </c>
      <c r="E2668">
        <v>20.239999999999998</v>
      </c>
    </row>
    <row r="2669" spans="1:5" x14ac:dyDescent="0.35">
      <c r="A2669">
        <v>2021</v>
      </c>
      <c r="B2669">
        <v>4</v>
      </c>
      <c r="C2669">
        <v>22</v>
      </c>
      <c r="D2669">
        <v>3</v>
      </c>
      <c r="E2669">
        <v>20.18</v>
      </c>
    </row>
    <row r="2670" spans="1:5" x14ac:dyDescent="0.35">
      <c r="A2670">
        <v>2021</v>
      </c>
      <c r="B2670">
        <v>4</v>
      </c>
      <c r="C2670">
        <v>22</v>
      </c>
      <c r="D2670">
        <v>4</v>
      </c>
      <c r="E2670">
        <v>20.99</v>
      </c>
    </row>
    <row r="2671" spans="1:5" x14ac:dyDescent="0.35">
      <c r="A2671">
        <v>2021</v>
      </c>
      <c r="B2671">
        <v>4</v>
      </c>
      <c r="C2671">
        <v>22</v>
      </c>
      <c r="D2671">
        <v>5</v>
      </c>
      <c r="E2671">
        <v>22.46</v>
      </c>
    </row>
    <row r="2672" spans="1:5" x14ac:dyDescent="0.35">
      <c r="A2672">
        <v>2021</v>
      </c>
      <c r="B2672">
        <v>4</v>
      </c>
      <c r="C2672">
        <v>22</v>
      </c>
      <c r="D2672">
        <v>6</v>
      </c>
      <c r="E2672">
        <v>24.25</v>
      </c>
    </row>
    <row r="2673" spans="1:5" x14ac:dyDescent="0.35">
      <c r="A2673">
        <v>2021</v>
      </c>
      <c r="B2673">
        <v>4</v>
      </c>
      <c r="C2673">
        <v>22</v>
      </c>
      <c r="D2673">
        <v>7</v>
      </c>
      <c r="E2673">
        <v>25.76</v>
      </c>
    </row>
    <row r="2674" spans="1:5" x14ac:dyDescent="0.35">
      <c r="A2674">
        <v>2021</v>
      </c>
      <c r="B2674">
        <v>4</v>
      </c>
      <c r="C2674">
        <v>22</v>
      </c>
      <c r="D2674">
        <v>8</v>
      </c>
      <c r="E2674">
        <v>26.83</v>
      </c>
    </row>
    <row r="2675" spans="1:5" x14ac:dyDescent="0.35">
      <c r="A2675">
        <v>2021</v>
      </c>
      <c r="B2675">
        <v>4</v>
      </c>
      <c r="C2675">
        <v>22</v>
      </c>
      <c r="D2675">
        <v>9</v>
      </c>
      <c r="E2675">
        <v>27.5</v>
      </c>
    </row>
    <row r="2676" spans="1:5" x14ac:dyDescent="0.35">
      <c r="A2676">
        <v>2021</v>
      </c>
      <c r="B2676">
        <v>4</v>
      </c>
      <c r="C2676">
        <v>22</v>
      </c>
      <c r="D2676">
        <v>10</v>
      </c>
      <c r="E2676">
        <v>27.79</v>
      </c>
    </row>
    <row r="2677" spans="1:5" x14ac:dyDescent="0.35">
      <c r="A2677">
        <v>2021</v>
      </c>
      <c r="B2677">
        <v>4</v>
      </c>
      <c r="C2677">
        <v>22</v>
      </c>
      <c r="D2677">
        <v>11</v>
      </c>
      <c r="E2677">
        <v>27.77</v>
      </c>
    </row>
    <row r="2678" spans="1:5" x14ac:dyDescent="0.35">
      <c r="A2678">
        <v>2021</v>
      </c>
      <c r="B2678">
        <v>4</v>
      </c>
      <c r="C2678">
        <v>22</v>
      </c>
      <c r="D2678">
        <v>12</v>
      </c>
      <c r="E2678">
        <v>27.51</v>
      </c>
    </row>
    <row r="2679" spans="1:5" x14ac:dyDescent="0.35">
      <c r="A2679">
        <v>2021</v>
      </c>
      <c r="B2679">
        <v>4</v>
      </c>
      <c r="C2679">
        <v>22</v>
      </c>
      <c r="D2679">
        <v>13</v>
      </c>
      <c r="E2679">
        <v>26.86</v>
      </c>
    </row>
    <row r="2680" spans="1:5" x14ac:dyDescent="0.35">
      <c r="A2680">
        <v>2021</v>
      </c>
      <c r="B2680">
        <v>4</v>
      </c>
      <c r="C2680">
        <v>22</v>
      </c>
      <c r="D2680">
        <v>14</v>
      </c>
      <c r="E2680">
        <v>25.52</v>
      </c>
    </row>
    <row r="2681" spans="1:5" x14ac:dyDescent="0.35">
      <c r="A2681">
        <v>2021</v>
      </c>
      <c r="B2681">
        <v>4</v>
      </c>
      <c r="C2681">
        <v>22</v>
      </c>
      <c r="D2681">
        <v>15</v>
      </c>
      <c r="E2681">
        <v>23.32</v>
      </c>
    </row>
    <row r="2682" spans="1:5" x14ac:dyDescent="0.35">
      <c r="A2682">
        <v>2021</v>
      </c>
      <c r="B2682">
        <v>4</v>
      </c>
      <c r="C2682">
        <v>22</v>
      </c>
      <c r="D2682">
        <v>16</v>
      </c>
      <c r="E2682">
        <v>22.71</v>
      </c>
    </row>
    <row r="2683" spans="1:5" x14ac:dyDescent="0.35">
      <c r="A2683">
        <v>2021</v>
      </c>
      <c r="B2683">
        <v>4</v>
      </c>
      <c r="C2683">
        <v>22</v>
      </c>
      <c r="D2683">
        <v>17</v>
      </c>
      <c r="E2683">
        <v>22.39</v>
      </c>
    </row>
    <row r="2684" spans="1:5" x14ac:dyDescent="0.35">
      <c r="A2684">
        <v>2021</v>
      </c>
      <c r="B2684">
        <v>4</v>
      </c>
      <c r="C2684">
        <v>22</v>
      </c>
      <c r="D2684">
        <v>18</v>
      </c>
      <c r="E2684">
        <v>22.14</v>
      </c>
    </row>
    <row r="2685" spans="1:5" x14ac:dyDescent="0.35">
      <c r="A2685">
        <v>2021</v>
      </c>
      <c r="B2685">
        <v>4</v>
      </c>
      <c r="C2685">
        <v>22</v>
      </c>
      <c r="D2685">
        <v>19</v>
      </c>
      <c r="E2685">
        <v>21.91</v>
      </c>
    </row>
    <row r="2686" spans="1:5" x14ac:dyDescent="0.35">
      <c r="A2686">
        <v>2021</v>
      </c>
      <c r="B2686">
        <v>4</v>
      </c>
      <c r="C2686">
        <v>22</v>
      </c>
      <c r="D2686">
        <v>20</v>
      </c>
      <c r="E2686">
        <v>21.69</v>
      </c>
    </row>
    <row r="2687" spans="1:5" x14ac:dyDescent="0.35">
      <c r="A2687">
        <v>2021</v>
      </c>
      <c r="B2687">
        <v>4</v>
      </c>
      <c r="C2687">
        <v>22</v>
      </c>
      <c r="D2687">
        <v>21</v>
      </c>
      <c r="E2687">
        <v>21.55</v>
      </c>
    </row>
    <row r="2688" spans="1:5" x14ac:dyDescent="0.35">
      <c r="A2688">
        <v>2021</v>
      </c>
      <c r="B2688">
        <v>4</v>
      </c>
      <c r="C2688">
        <v>22</v>
      </c>
      <c r="D2688">
        <v>22</v>
      </c>
      <c r="E2688">
        <v>21.44</v>
      </c>
    </row>
    <row r="2689" spans="1:5" x14ac:dyDescent="0.35">
      <c r="A2689">
        <v>2021</v>
      </c>
      <c r="B2689">
        <v>4</v>
      </c>
      <c r="C2689">
        <v>22</v>
      </c>
      <c r="D2689">
        <v>23</v>
      </c>
      <c r="E2689">
        <v>21.19</v>
      </c>
    </row>
    <row r="2690" spans="1:5" x14ac:dyDescent="0.35">
      <c r="A2690">
        <v>2021</v>
      </c>
      <c r="B2690">
        <v>4</v>
      </c>
      <c r="C2690">
        <v>23</v>
      </c>
      <c r="D2690">
        <v>0</v>
      </c>
      <c r="E2690">
        <v>20.82</v>
      </c>
    </row>
    <row r="2691" spans="1:5" x14ac:dyDescent="0.35">
      <c r="A2691">
        <v>2021</v>
      </c>
      <c r="B2691">
        <v>4</v>
      </c>
      <c r="C2691">
        <v>23</v>
      </c>
      <c r="D2691">
        <v>1</v>
      </c>
      <c r="E2691">
        <v>20.47</v>
      </c>
    </row>
    <row r="2692" spans="1:5" x14ac:dyDescent="0.35">
      <c r="A2692">
        <v>2021</v>
      </c>
      <c r="B2692">
        <v>4</v>
      </c>
      <c r="C2692">
        <v>23</v>
      </c>
      <c r="D2692">
        <v>2</v>
      </c>
      <c r="E2692">
        <v>20.27</v>
      </c>
    </row>
    <row r="2693" spans="1:5" x14ac:dyDescent="0.35">
      <c r="A2693">
        <v>2021</v>
      </c>
      <c r="B2693">
        <v>4</v>
      </c>
      <c r="C2693">
        <v>23</v>
      </c>
      <c r="D2693">
        <v>3</v>
      </c>
      <c r="E2693">
        <v>20.149999999999999</v>
      </c>
    </row>
    <row r="2694" spans="1:5" x14ac:dyDescent="0.35">
      <c r="A2694">
        <v>2021</v>
      </c>
      <c r="B2694">
        <v>4</v>
      </c>
      <c r="C2694">
        <v>23</v>
      </c>
      <c r="D2694">
        <v>4</v>
      </c>
      <c r="E2694">
        <v>20.83</v>
      </c>
    </row>
    <row r="2695" spans="1:5" x14ac:dyDescent="0.35">
      <c r="A2695">
        <v>2021</v>
      </c>
      <c r="B2695">
        <v>4</v>
      </c>
      <c r="C2695">
        <v>23</v>
      </c>
      <c r="D2695">
        <v>5</v>
      </c>
      <c r="E2695">
        <v>22.08</v>
      </c>
    </row>
    <row r="2696" spans="1:5" x14ac:dyDescent="0.35">
      <c r="A2696">
        <v>2021</v>
      </c>
      <c r="B2696">
        <v>4</v>
      </c>
      <c r="C2696">
        <v>23</v>
      </c>
      <c r="D2696">
        <v>6</v>
      </c>
      <c r="E2696">
        <v>23.72</v>
      </c>
    </row>
    <row r="2697" spans="1:5" x14ac:dyDescent="0.35">
      <c r="A2697">
        <v>2021</v>
      </c>
      <c r="B2697">
        <v>4</v>
      </c>
      <c r="C2697">
        <v>23</v>
      </c>
      <c r="D2697">
        <v>7</v>
      </c>
      <c r="E2697">
        <v>25.33</v>
      </c>
    </row>
    <row r="2698" spans="1:5" x14ac:dyDescent="0.35">
      <c r="A2698">
        <v>2021</v>
      </c>
      <c r="B2698">
        <v>4</v>
      </c>
      <c r="C2698">
        <v>23</v>
      </c>
      <c r="D2698">
        <v>8</v>
      </c>
      <c r="E2698">
        <v>26.4</v>
      </c>
    </row>
    <row r="2699" spans="1:5" x14ac:dyDescent="0.35">
      <c r="A2699">
        <v>2021</v>
      </c>
      <c r="B2699">
        <v>4</v>
      </c>
      <c r="C2699">
        <v>23</v>
      </c>
      <c r="D2699">
        <v>9</v>
      </c>
      <c r="E2699">
        <v>27.1</v>
      </c>
    </row>
    <row r="2700" spans="1:5" x14ac:dyDescent="0.35">
      <c r="A2700">
        <v>2021</v>
      </c>
      <c r="B2700">
        <v>4</v>
      </c>
      <c r="C2700">
        <v>23</v>
      </c>
      <c r="D2700">
        <v>10</v>
      </c>
      <c r="E2700">
        <v>27.47</v>
      </c>
    </row>
    <row r="2701" spans="1:5" x14ac:dyDescent="0.35">
      <c r="A2701">
        <v>2021</v>
      </c>
      <c r="B2701">
        <v>4</v>
      </c>
      <c r="C2701">
        <v>23</v>
      </c>
      <c r="D2701">
        <v>11</v>
      </c>
      <c r="E2701">
        <v>27.5</v>
      </c>
    </row>
    <row r="2702" spans="1:5" x14ac:dyDescent="0.35">
      <c r="A2702">
        <v>2021</v>
      </c>
      <c r="B2702">
        <v>4</v>
      </c>
      <c r="C2702">
        <v>23</v>
      </c>
      <c r="D2702">
        <v>12</v>
      </c>
      <c r="E2702">
        <v>27.27</v>
      </c>
    </row>
    <row r="2703" spans="1:5" x14ac:dyDescent="0.35">
      <c r="A2703">
        <v>2021</v>
      </c>
      <c r="B2703">
        <v>4</v>
      </c>
      <c r="C2703">
        <v>23</v>
      </c>
      <c r="D2703">
        <v>13</v>
      </c>
      <c r="E2703">
        <v>26.62</v>
      </c>
    </row>
    <row r="2704" spans="1:5" x14ac:dyDescent="0.35">
      <c r="A2704">
        <v>2021</v>
      </c>
      <c r="B2704">
        <v>4</v>
      </c>
      <c r="C2704">
        <v>23</v>
      </c>
      <c r="D2704">
        <v>14</v>
      </c>
      <c r="E2704">
        <v>25.38</v>
      </c>
    </row>
    <row r="2705" spans="1:5" x14ac:dyDescent="0.35">
      <c r="A2705">
        <v>2021</v>
      </c>
      <c r="B2705">
        <v>4</v>
      </c>
      <c r="C2705">
        <v>23</v>
      </c>
      <c r="D2705">
        <v>15</v>
      </c>
      <c r="E2705">
        <v>23.26</v>
      </c>
    </row>
    <row r="2706" spans="1:5" x14ac:dyDescent="0.35">
      <c r="A2706">
        <v>2021</v>
      </c>
      <c r="B2706">
        <v>4</v>
      </c>
      <c r="C2706">
        <v>23</v>
      </c>
      <c r="D2706">
        <v>16</v>
      </c>
      <c r="E2706">
        <v>22.79</v>
      </c>
    </row>
    <row r="2707" spans="1:5" x14ac:dyDescent="0.35">
      <c r="A2707">
        <v>2021</v>
      </c>
      <c r="B2707">
        <v>4</v>
      </c>
      <c r="C2707">
        <v>23</v>
      </c>
      <c r="D2707">
        <v>17</v>
      </c>
      <c r="E2707">
        <v>22.58</v>
      </c>
    </row>
    <row r="2708" spans="1:5" x14ac:dyDescent="0.35">
      <c r="A2708">
        <v>2021</v>
      </c>
      <c r="B2708">
        <v>4</v>
      </c>
      <c r="C2708">
        <v>23</v>
      </c>
      <c r="D2708">
        <v>18</v>
      </c>
      <c r="E2708">
        <v>22.31</v>
      </c>
    </row>
    <row r="2709" spans="1:5" x14ac:dyDescent="0.35">
      <c r="A2709">
        <v>2021</v>
      </c>
      <c r="B2709">
        <v>4</v>
      </c>
      <c r="C2709">
        <v>23</v>
      </c>
      <c r="D2709">
        <v>19</v>
      </c>
      <c r="E2709">
        <v>22.01</v>
      </c>
    </row>
    <row r="2710" spans="1:5" x14ac:dyDescent="0.35">
      <c r="A2710">
        <v>2021</v>
      </c>
      <c r="B2710">
        <v>4</v>
      </c>
      <c r="C2710">
        <v>23</v>
      </c>
      <c r="D2710">
        <v>20</v>
      </c>
      <c r="E2710">
        <v>21.69</v>
      </c>
    </row>
    <row r="2711" spans="1:5" x14ac:dyDescent="0.35">
      <c r="A2711">
        <v>2021</v>
      </c>
      <c r="B2711">
        <v>4</v>
      </c>
      <c r="C2711">
        <v>23</v>
      </c>
      <c r="D2711">
        <v>21</v>
      </c>
      <c r="E2711">
        <v>21.4</v>
      </c>
    </row>
    <row r="2712" spans="1:5" x14ac:dyDescent="0.35">
      <c r="A2712">
        <v>2021</v>
      </c>
      <c r="B2712">
        <v>4</v>
      </c>
      <c r="C2712">
        <v>23</v>
      </c>
      <c r="D2712">
        <v>22</v>
      </c>
      <c r="E2712">
        <v>21.06</v>
      </c>
    </row>
    <row r="2713" spans="1:5" x14ac:dyDescent="0.35">
      <c r="A2713">
        <v>2021</v>
      </c>
      <c r="B2713">
        <v>4</v>
      </c>
      <c r="C2713">
        <v>23</v>
      </c>
      <c r="D2713">
        <v>23</v>
      </c>
      <c r="E2713">
        <v>20.78</v>
      </c>
    </row>
    <row r="2714" spans="1:5" x14ac:dyDescent="0.35">
      <c r="A2714">
        <v>2021</v>
      </c>
      <c r="B2714">
        <v>4</v>
      </c>
      <c r="C2714">
        <v>24</v>
      </c>
      <c r="D2714">
        <v>0</v>
      </c>
      <c r="E2714">
        <v>20.53</v>
      </c>
    </row>
    <row r="2715" spans="1:5" x14ac:dyDescent="0.35">
      <c r="A2715">
        <v>2021</v>
      </c>
      <c r="B2715">
        <v>4</v>
      </c>
      <c r="C2715">
        <v>24</v>
      </c>
      <c r="D2715">
        <v>1</v>
      </c>
      <c r="E2715">
        <v>20.37</v>
      </c>
    </row>
    <row r="2716" spans="1:5" x14ac:dyDescent="0.35">
      <c r="A2716">
        <v>2021</v>
      </c>
      <c r="B2716">
        <v>4</v>
      </c>
      <c r="C2716">
        <v>24</v>
      </c>
      <c r="D2716">
        <v>2</v>
      </c>
      <c r="E2716">
        <v>20.239999999999998</v>
      </c>
    </row>
    <row r="2717" spans="1:5" x14ac:dyDescent="0.35">
      <c r="A2717">
        <v>2021</v>
      </c>
      <c r="B2717">
        <v>4</v>
      </c>
      <c r="C2717">
        <v>24</v>
      </c>
      <c r="D2717">
        <v>3</v>
      </c>
      <c r="E2717">
        <v>20.149999999999999</v>
      </c>
    </row>
    <row r="2718" spans="1:5" x14ac:dyDescent="0.35">
      <c r="A2718">
        <v>2021</v>
      </c>
      <c r="B2718">
        <v>4</v>
      </c>
      <c r="C2718">
        <v>24</v>
      </c>
      <c r="D2718">
        <v>4</v>
      </c>
      <c r="E2718">
        <v>20.85</v>
      </c>
    </row>
    <row r="2719" spans="1:5" x14ac:dyDescent="0.35">
      <c r="A2719">
        <v>2021</v>
      </c>
      <c r="B2719">
        <v>4</v>
      </c>
      <c r="C2719">
        <v>24</v>
      </c>
      <c r="D2719">
        <v>5</v>
      </c>
      <c r="E2719">
        <v>22.05</v>
      </c>
    </row>
    <row r="2720" spans="1:5" x14ac:dyDescent="0.35">
      <c r="A2720">
        <v>2021</v>
      </c>
      <c r="B2720">
        <v>4</v>
      </c>
      <c r="C2720">
        <v>24</v>
      </c>
      <c r="D2720">
        <v>6</v>
      </c>
      <c r="E2720">
        <v>23.63</v>
      </c>
    </row>
    <row r="2721" spans="1:5" x14ac:dyDescent="0.35">
      <c r="A2721">
        <v>2021</v>
      </c>
      <c r="B2721">
        <v>4</v>
      </c>
      <c r="C2721">
        <v>24</v>
      </c>
      <c r="D2721">
        <v>7</v>
      </c>
      <c r="E2721">
        <v>25.26</v>
      </c>
    </row>
    <row r="2722" spans="1:5" x14ac:dyDescent="0.35">
      <c r="A2722">
        <v>2021</v>
      </c>
      <c r="B2722">
        <v>4</v>
      </c>
      <c r="C2722">
        <v>24</v>
      </c>
      <c r="D2722">
        <v>8</v>
      </c>
      <c r="E2722">
        <v>26.31</v>
      </c>
    </row>
    <row r="2723" spans="1:5" x14ac:dyDescent="0.35">
      <c r="A2723">
        <v>2021</v>
      </c>
      <c r="B2723">
        <v>4</v>
      </c>
      <c r="C2723">
        <v>24</v>
      </c>
      <c r="D2723">
        <v>9</v>
      </c>
      <c r="E2723">
        <v>26.94</v>
      </c>
    </row>
    <row r="2724" spans="1:5" x14ac:dyDescent="0.35">
      <c r="A2724">
        <v>2021</v>
      </c>
      <c r="B2724">
        <v>4</v>
      </c>
      <c r="C2724">
        <v>24</v>
      </c>
      <c r="D2724">
        <v>10</v>
      </c>
      <c r="E2724">
        <v>27.32</v>
      </c>
    </row>
    <row r="2725" spans="1:5" x14ac:dyDescent="0.35">
      <c r="A2725">
        <v>2021</v>
      </c>
      <c r="B2725">
        <v>4</v>
      </c>
      <c r="C2725">
        <v>24</v>
      </c>
      <c r="D2725">
        <v>11</v>
      </c>
      <c r="E2725">
        <v>27.32</v>
      </c>
    </row>
    <row r="2726" spans="1:5" x14ac:dyDescent="0.35">
      <c r="A2726">
        <v>2021</v>
      </c>
      <c r="B2726">
        <v>4</v>
      </c>
      <c r="C2726">
        <v>24</v>
      </c>
      <c r="D2726">
        <v>12</v>
      </c>
      <c r="E2726">
        <v>26.99</v>
      </c>
    </row>
    <row r="2727" spans="1:5" x14ac:dyDescent="0.35">
      <c r="A2727">
        <v>2021</v>
      </c>
      <c r="B2727">
        <v>4</v>
      </c>
      <c r="C2727">
        <v>24</v>
      </c>
      <c r="D2727">
        <v>13</v>
      </c>
      <c r="E2727">
        <v>26.33</v>
      </c>
    </row>
    <row r="2728" spans="1:5" x14ac:dyDescent="0.35">
      <c r="A2728">
        <v>2021</v>
      </c>
      <c r="B2728">
        <v>4</v>
      </c>
      <c r="C2728">
        <v>24</v>
      </c>
      <c r="D2728">
        <v>14</v>
      </c>
      <c r="E2728">
        <v>25.19</v>
      </c>
    </row>
    <row r="2729" spans="1:5" x14ac:dyDescent="0.35">
      <c r="A2729">
        <v>2021</v>
      </c>
      <c r="B2729">
        <v>4</v>
      </c>
      <c r="C2729">
        <v>24</v>
      </c>
      <c r="D2729">
        <v>15</v>
      </c>
      <c r="E2729">
        <v>23.67</v>
      </c>
    </row>
    <row r="2730" spans="1:5" x14ac:dyDescent="0.35">
      <c r="A2730">
        <v>2021</v>
      </c>
      <c r="B2730">
        <v>4</v>
      </c>
      <c r="C2730">
        <v>24</v>
      </c>
      <c r="D2730">
        <v>16</v>
      </c>
      <c r="E2730">
        <v>23.33</v>
      </c>
    </row>
    <row r="2731" spans="1:5" x14ac:dyDescent="0.35">
      <c r="A2731">
        <v>2021</v>
      </c>
      <c r="B2731">
        <v>4</v>
      </c>
      <c r="C2731">
        <v>24</v>
      </c>
      <c r="D2731">
        <v>17</v>
      </c>
      <c r="E2731">
        <v>23.18</v>
      </c>
    </row>
    <row r="2732" spans="1:5" x14ac:dyDescent="0.35">
      <c r="A2732">
        <v>2021</v>
      </c>
      <c r="B2732">
        <v>4</v>
      </c>
      <c r="C2732">
        <v>24</v>
      </c>
      <c r="D2732">
        <v>18</v>
      </c>
      <c r="E2732">
        <v>23.04</v>
      </c>
    </row>
    <row r="2733" spans="1:5" x14ac:dyDescent="0.35">
      <c r="A2733">
        <v>2021</v>
      </c>
      <c r="B2733">
        <v>4</v>
      </c>
      <c r="C2733">
        <v>24</v>
      </c>
      <c r="D2733">
        <v>19</v>
      </c>
      <c r="E2733">
        <v>22.9</v>
      </c>
    </row>
    <row r="2734" spans="1:5" x14ac:dyDescent="0.35">
      <c r="A2734">
        <v>2021</v>
      </c>
      <c r="B2734">
        <v>4</v>
      </c>
      <c r="C2734">
        <v>24</v>
      </c>
      <c r="D2734">
        <v>20</v>
      </c>
      <c r="E2734">
        <v>22.66</v>
      </c>
    </row>
    <row r="2735" spans="1:5" x14ac:dyDescent="0.35">
      <c r="A2735">
        <v>2021</v>
      </c>
      <c r="B2735">
        <v>4</v>
      </c>
      <c r="C2735">
        <v>24</v>
      </c>
      <c r="D2735">
        <v>21</v>
      </c>
      <c r="E2735">
        <v>22.2</v>
      </c>
    </row>
    <row r="2736" spans="1:5" x14ac:dyDescent="0.35">
      <c r="A2736">
        <v>2021</v>
      </c>
      <c r="B2736">
        <v>4</v>
      </c>
      <c r="C2736">
        <v>24</v>
      </c>
      <c r="D2736">
        <v>22</v>
      </c>
      <c r="E2736">
        <v>21.78</v>
      </c>
    </row>
    <row r="2737" spans="1:5" x14ac:dyDescent="0.35">
      <c r="A2737">
        <v>2021</v>
      </c>
      <c r="B2737">
        <v>4</v>
      </c>
      <c r="C2737">
        <v>24</v>
      </c>
      <c r="D2737">
        <v>23</v>
      </c>
      <c r="E2737">
        <v>21.48</v>
      </c>
    </row>
    <row r="2738" spans="1:5" x14ac:dyDescent="0.35">
      <c r="A2738">
        <v>2021</v>
      </c>
      <c r="B2738">
        <v>4</v>
      </c>
      <c r="C2738">
        <v>25</v>
      </c>
      <c r="D2738">
        <v>0</v>
      </c>
      <c r="E2738">
        <v>21.18</v>
      </c>
    </row>
    <row r="2739" spans="1:5" x14ac:dyDescent="0.35">
      <c r="A2739">
        <v>2021</v>
      </c>
      <c r="B2739">
        <v>4</v>
      </c>
      <c r="C2739">
        <v>25</v>
      </c>
      <c r="D2739">
        <v>1</v>
      </c>
      <c r="E2739">
        <v>20.93</v>
      </c>
    </row>
    <row r="2740" spans="1:5" x14ac:dyDescent="0.35">
      <c r="A2740">
        <v>2021</v>
      </c>
      <c r="B2740">
        <v>4</v>
      </c>
      <c r="C2740">
        <v>25</v>
      </c>
      <c r="D2740">
        <v>2</v>
      </c>
      <c r="E2740">
        <v>20.73</v>
      </c>
    </row>
    <row r="2741" spans="1:5" x14ac:dyDescent="0.35">
      <c r="A2741">
        <v>2021</v>
      </c>
      <c r="B2741">
        <v>4</v>
      </c>
      <c r="C2741">
        <v>25</v>
      </c>
      <c r="D2741">
        <v>3</v>
      </c>
      <c r="E2741">
        <v>20.58</v>
      </c>
    </row>
    <row r="2742" spans="1:5" x14ac:dyDescent="0.35">
      <c r="A2742">
        <v>2021</v>
      </c>
      <c r="B2742">
        <v>4</v>
      </c>
      <c r="C2742">
        <v>25</v>
      </c>
      <c r="D2742">
        <v>4</v>
      </c>
      <c r="E2742">
        <v>21.23</v>
      </c>
    </row>
    <row r="2743" spans="1:5" x14ac:dyDescent="0.35">
      <c r="A2743">
        <v>2021</v>
      </c>
      <c r="B2743">
        <v>4</v>
      </c>
      <c r="C2743">
        <v>25</v>
      </c>
      <c r="D2743">
        <v>5</v>
      </c>
      <c r="E2743">
        <v>22.55</v>
      </c>
    </row>
    <row r="2744" spans="1:5" x14ac:dyDescent="0.35">
      <c r="A2744">
        <v>2021</v>
      </c>
      <c r="B2744">
        <v>4</v>
      </c>
      <c r="C2744">
        <v>25</v>
      </c>
      <c r="D2744">
        <v>6</v>
      </c>
      <c r="E2744">
        <v>24.07</v>
      </c>
    </row>
    <row r="2745" spans="1:5" x14ac:dyDescent="0.35">
      <c r="A2745">
        <v>2021</v>
      </c>
      <c r="B2745">
        <v>4</v>
      </c>
      <c r="C2745">
        <v>25</v>
      </c>
      <c r="D2745">
        <v>7</v>
      </c>
      <c r="E2745">
        <v>25.51</v>
      </c>
    </row>
    <row r="2746" spans="1:5" x14ac:dyDescent="0.35">
      <c r="A2746">
        <v>2021</v>
      </c>
      <c r="B2746">
        <v>4</v>
      </c>
      <c r="C2746">
        <v>25</v>
      </c>
      <c r="D2746">
        <v>8</v>
      </c>
      <c r="E2746">
        <v>26.55</v>
      </c>
    </row>
    <row r="2747" spans="1:5" x14ac:dyDescent="0.35">
      <c r="A2747">
        <v>2021</v>
      </c>
      <c r="B2747">
        <v>4</v>
      </c>
      <c r="C2747">
        <v>25</v>
      </c>
      <c r="D2747">
        <v>9</v>
      </c>
      <c r="E2747">
        <v>27.21</v>
      </c>
    </row>
    <row r="2748" spans="1:5" x14ac:dyDescent="0.35">
      <c r="A2748">
        <v>2021</v>
      </c>
      <c r="B2748">
        <v>4</v>
      </c>
      <c r="C2748">
        <v>25</v>
      </c>
      <c r="D2748">
        <v>10</v>
      </c>
      <c r="E2748">
        <v>27.48</v>
      </c>
    </row>
    <row r="2749" spans="1:5" x14ac:dyDescent="0.35">
      <c r="A2749">
        <v>2021</v>
      </c>
      <c r="B2749">
        <v>4</v>
      </c>
      <c r="C2749">
        <v>25</v>
      </c>
      <c r="D2749">
        <v>11</v>
      </c>
      <c r="E2749">
        <v>27.3</v>
      </c>
    </row>
    <row r="2750" spans="1:5" x14ac:dyDescent="0.35">
      <c r="A2750">
        <v>2021</v>
      </c>
      <c r="B2750">
        <v>4</v>
      </c>
      <c r="C2750">
        <v>25</v>
      </c>
      <c r="D2750">
        <v>12</v>
      </c>
      <c r="E2750">
        <v>26.54</v>
      </c>
    </row>
    <row r="2751" spans="1:5" x14ac:dyDescent="0.35">
      <c r="A2751">
        <v>2021</v>
      </c>
      <c r="B2751">
        <v>4</v>
      </c>
      <c r="C2751">
        <v>25</v>
      </c>
      <c r="D2751">
        <v>13</v>
      </c>
      <c r="E2751">
        <v>25.52</v>
      </c>
    </row>
    <row r="2752" spans="1:5" x14ac:dyDescent="0.35">
      <c r="A2752">
        <v>2021</v>
      </c>
      <c r="B2752">
        <v>4</v>
      </c>
      <c r="C2752">
        <v>25</v>
      </c>
      <c r="D2752">
        <v>14</v>
      </c>
      <c r="E2752">
        <v>24.33</v>
      </c>
    </row>
    <row r="2753" spans="1:5" x14ac:dyDescent="0.35">
      <c r="A2753">
        <v>2021</v>
      </c>
      <c r="B2753">
        <v>4</v>
      </c>
      <c r="C2753">
        <v>25</v>
      </c>
      <c r="D2753">
        <v>15</v>
      </c>
      <c r="E2753">
        <v>23.11</v>
      </c>
    </row>
    <row r="2754" spans="1:5" x14ac:dyDescent="0.35">
      <c r="A2754">
        <v>2021</v>
      </c>
      <c r="B2754">
        <v>4</v>
      </c>
      <c r="C2754">
        <v>25</v>
      </c>
      <c r="D2754">
        <v>16</v>
      </c>
      <c r="E2754">
        <v>22.41</v>
      </c>
    </row>
    <row r="2755" spans="1:5" x14ac:dyDescent="0.35">
      <c r="A2755">
        <v>2021</v>
      </c>
      <c r="B2755">
        <v>4</v>
      </c>
      <c r="C2755">
        <v>25</v>
      </c>
      <c r="D2755">
        <v>17</v>
      </c>
      <c r="E2755">
        <v>21.87</v>
      </c>
    </row>
    <row r="2756" spans="1:5" x14ac:dyDescent="0.35">
      <c r="A2756">
        <v>2021</v>
      </c>
      <c r="B2756">
        <v>4</v>
      </c>
      <c r="C2756">
        <v>25</v>
      </c>
      <c r="D2756">
        <v>18</v>
      </c>
      <c r="E2756">
        <v>21.54</v>
      </c>
    </row>
    <row r="2757" spans="1:5" x14ac:dyDescent="0.35">
      <c r="A2757">
        <v>2021</v>
      </c>
      <c r="B2757">
        <v>4</v>
      </c>
      <c r="C2757">
        <v>25</v>
      </c>
      <c r="D2757">
        <v>19</v>
      </c>
      <c r="E2757">
        <v>21.3</v>
      </c>
    </row>
    <row r="2758" spans="1:5" x14ac:dyDescent="0.35">
      <c r="A2758">
        <v>2021</v>
      </c>
      <c r="B2758">
        <v>4</v>
      </c>
      <c r="C2758">
        <v>25</v>
      </c>
      <c r="D2758">
        <v>20</v>
      </c>
      <c r="E2758">
        <v>21.05</v>
      </c>
    </row>
    <row r="2759" spans="1:5" x14ac:dyDescent="0.35">
      <c r="A2759">
        <v>2021</v>
      </c>
      <c r="B2759">
        <v>4</v>
      </c>
      <c r="C2759">
        <v>25</v>
      </c>
      <c r="D2759">
        <v>21</v>
      </c>
      <c r="E2759">
        <v>20.8</v>
      </c>
    </row>
    <row r="2760" spans="1:5" x14ac:dyDescent="0.35">
      <c r="A2760">
        <v>2021</v>
      </c>
      <c r="B2760">
        <v>4</v>
      </c>
      <c r="C2760">
        <v>25</v>
      </c>
      <c r="D2760">
        <v>22</v>
      </c>
      <c r="E2760">
        <v>20.53</v>
      </c>
    </row>
    <row r="2761" spans="1:5" x14ac:dyDescent="0.35">
      <c r="A2761">
        <v>2021</v>
      </c>
      <c r="B2761">
        <v>4</v>
      </c>
      <c r="C2761">
        <v>25</v>
      </c>
      <c r="D2761">
        <v>23</v>
      </c>
      <c r="E2761">
        <v>20.3</v>
      </c>
    </row>
    <row r="2762" spans="1:5" x14ac:dyDescent="0.35">
      <c r="A2762">
        <v>2021</v>
      </c>
      <c r="B2762">
        <v>4</v>
      </c>
      <c r="C2762">
        <v>26</v>
      </c>
      <c r="D2762">
        <v>0</v>
      </c>
      <c r="E2762">
        <v>20.11</v>
      </c>
    </row>
    <row r="2763" spans="1:5" x14ac:dyDescent="0.35">
      <c r="A2763">
        <v>2021</v>
      </c>
      <c r="B2763">
        <v>4</v>
      </c>
      <c r="C2763">
        <v>26</v>
      </c>
      <c r="D2763">
        <v>1</v>
      </c>
      <c r="E2763">
        <v>19.920000000000002</v>
      </c>
    </row>
    <row r="2764" spans="1:5" x14ac:dyDescent="0.35">
      <c r="A2764">
        <v>2021</v>
      </c>
      <c r="B2764">
        <v>4</v>
      </c>
      <c r="C2764">
        <v>26</v>
      </c>
      <c r="D2764">
        <v>2</v>
      </c>
      <c r="E2764">
        <v>19.75</v>
      </c>
    </row>
    <row r="2765" spans="1:5" x14ac:dyDescent="0.35">
      <c r="A2765">
        <v>2021</v>
      </c>
      <c r="B2765">
        <v>4</v>
      </c>
      <c r="C2765">
        <v>26</v>
      </c>
      <c r="D2765">
        <v>3</v>
      </c>
      <c r="E2765">
        <v>19.7</v>
      </c>
    </row>
    <row r="2766" spans="1:5" x14ac:dyDescent="0.35">
      <c r="A2766">
        <v>2021</v>
      </c>
      <c r="B2766">
        <v>4</v>
      </c>
      <c r="C2766">
        <v>26</v>
      </c>
      <c r="D2766">
        <v>4</v>
      </c>
      <c r="E2766">
        <v>20.9</v>
      </c>
    </row>
    <row r="2767" spans="1:5" x14ac:dyDescent="0.35">
      <c r="A2767">
        <v>2021</v>
      </c>
      <c r="B2767">
        <v>4</v>
      </c>
      <c r="C2767">
        <v>26</v>
      </c>
      <c r="D2767">
        <v>5</v>
      </c>
      <c r="E2767">
        <v>22.43</v>
      </c>
    </row>
    <row r="2768" spans="1:5" x14ac:dyDescent="0.35">
      <c r="A2768">
        <v>2021</v>
      </c>
      <c r="B2768">
        <v>4</v>
      </c>
      <c r="C2768">
        <v>26</v>
      </c>
      <c r="D2768">
        <v>6</v>
      </c>
      <c r="E2768">
        <v>24.19</v>
      </c>
    </row>
    <row r="2769" spans="1:5" x14ac:dyDescent="0.35">
      <c r="A2769">
        <v>2021</v>
      </c>
      <c r="B2769">
        <v>4</v>
      </c>
      <c r="C2769">
        <v>26</v>
      </c>
      <c r="D2769">
        <v>7</v>
      </c>
      <c r="E2769">
        <v>25.87</v>
      </c>
    </row>
    <row r="2770" spans="1:5" x14ac:dyDescent="0.35">
      <c r="A2770">
        <v>2021</v>
      </c>
      <c r="B2770">
        <v>4</v>
      </c>
      <c r="C2770">
        <v>26</v>
      </c>
      <c r="D2770">
        <v>8</v>
      </c>
      <c r="E2770">
        <v>27.04</v>
      </c>
    </row>
    <row r="2771" spans="1:5" x14ac:dyDescent="0.35">
      <c r="A2771">
        <v>2021</v>
      </c>
      <c r="B2771">
        <v>4</v>
      </c>
      <c r="C2771">
        <v>26</v>
      </c>
      <c r="D2771">
        <v>9</v>
      </c>
      <c r="E2771">
        <v>27.67</v>
      </c>
    </row>
    <row r="2772" spans="1:5" x14ac:dyDescent="0.35">
      <c r="A2772">
        <v>2021</v>
      </c>
      <c r="B2772">
        <v>4</v>
      </c>
      <c r="C2772">
        <v>26</v>
      </c>
      <c r="D2772">
        <v>10</v>
      </c>
      <c r="E2772">
        <v>27.84</v>
      </c>
    </row>
    <row r="2773" spans="1:5" x14ac:dyDescent="0.35">
      <c r="A2773">
        <v>2021</v>
      </c>
      <c r="B2773">
        <v>4</v>
      </c>
      <c r="C2773">
        <v>26</v>
      </c>
      <c r="D2773">
        <v>11</v>
      </c>
      <c r="E2773">
        <v>27.62</v>
      </c>
    </row>
    <row r="2774" spans="1:5" x14ac:dyDescent="0.35">
      <c r="A2774">
        <v>2021</v>
      </c>
      <c r="B2774">
        <v>4</v>
      </c>
      <c r="C2774">
        <v>26</v>
      </c>
      <c r="D2774">
        <v>12</v>
      </c>
      <c r="E2774">
        <v>27.23</v>
      </c>
    </row>
    <row r="2775" spans="1:5" x14ac:dyDescent="0.35">
      <c r="A2775">
        <v>2021</v>
      </c>
      <c r="B2775">
        <v>4</v>
      </c>
      <c r="C2775">
        <v>26</v>
      </c>
      <c r="D2775">
        <v>13</v>
      </c>
      <c r="E2775">
        <v>26.51</v>
      </c>
    </row>
    <row r="2776" spans="1:5" x14ac:dyDescent="0.35">
      <c r="A2776">
        <v>2021</v>
      </c>
      <c r="B2776">
        <v>4</v>
      </c>
      <c r="C2776">
        <v>26</v>
      </c>
      <c r="D2776">
        <v>14</v>
      </c>
      <c r="E2776">
        <v>25.16</v>
      </c>
    </row>
    <row r="2777" spans="1:5" x14ac:dyDescent="0.35">
      <c r="A2777">
        <v>2021</v>
      </c>
      <c r="B2777">
        <v>4</v>
      </c>
      <c r="C2777">
        <v>26</v>
      </c>
      <c r="D2777">
        <v>15</v>
      </c>
      <c r="E2777">
        <v>23.02</v>
      </c>
    </row>
    <row r="2778" spans="1:5" x14ac:dyDescent="0.35">
      <c r="A2778">
        <v>2021</v>
      </c>
      <c r="B2778">
        <v>4</v>
      </c>
      <c r="C2778">
        <v>26</v>
      </c>
      <c r="D2778">
        <v>16</v>
      </c>
      <c r="E2778">
        <v>22.32</v>
      </c>
    </row>
    <row r="2779" spans="1:5" x14ac:dyDescent="0.35">
      <c r="A2779">
        <v>2021</v>
      </c>
      <c r="B2779">
        <v>4</v>
      </c>
      <c r="C2779">
        <v>26</v>
      </c>
      <c r="D2779">
        <v>17</v>
      </c>
      <c r="E2779">
        <v>21.84</v>
      </c>
    </row>
    <row r="2780" spans="1:5" x14ac:dyDescent="0.35">
      <c r="A2780">
        <v>2021</v>
      </c>
      <c r="B2780">
        <v>4</v>
      </c>
      <c r="C2780">
        <v>26</v>
      </c>
      <c r="D2780">
        <v>18</v>
      </c>
      <c r="E2780">
        <v>21.33</v>
      </c>
    </row>
    <row r="2781" spans="1:5" x14ac:dyDescent="0.35">
      <c r="A2781">
        <v>2021</v>
      </c>
      <c r="B2781">
        <v>4</v>
      </c>
      <c r="C2781">
        <v>26</v>
      </c>
      <c r="D2781">
        <v>19</v>
      </c>
      <c r="E2781">
        <v>20.92</v>
      </c>
    </row>
    <row r="2782" spans="1:5" x14ac:dyDescent="0.35">
      <c r="A2782">
        <v>2021</v>
      </c>
      <c r="B2782">
        <v>4</v>
      </c>
      <c r="C2782">
        <v>26</v>
      </c>
      <c r="D2782">
        <v>20</v>
      </c>
      <c r="E2782">
        <v>20.62</v>
      </c>
    </row>
    <row r="2783" spans="1:5" x14ac:dyDescent="0.35">
      <c r="A2783">
        <v>2021</v>
      </c>
      <c r="B2783">
        <v>4</v>
      </c>
      <c r="C2783">
        <v>26</v>
      </c>
      <c r="D2783">
        <v>21</v>
      </c>
      <c r="E2783">
        <v>20.239999999999998</v>
      </c>
    </row>
    <row r="2784" spans="1:5" x14ac:dyDescent="0.35">
      <c r="A2784">
        <v>2021</v>
      </c>
      <c r="B2784">
        <v>4</v>
      </c>
      <c r="C2784">
        <v>26</v>
      </c>
      <c r="D2784">
        <v>22</v>
      </c>
      <c r="E2784">
        <v>19.899999999999999</v>
      </c>
    </row>
    <row r="2785" spans="1:5" x14ac:dyDescent="0.35">
      <c r="A2785">
        <v>2021</v>
      </c>
      <c r="B2785">
        <v>4</v>
      </c>
      <c r="C2785">
        <v>26</v>
      </c>
      <c r="D2785">
        <v>23</v>
      </c>
      <c r="E2785">
        <v>19.68</v>
      </c>
    </row>
    <row r="2786" spans="1:5" x14ac:dyDescent="0.35">
      <c r="A2786">
        <v>2021</v>
      </c>
      <c r="B2786">
        <v>4</v>
      </c>
      <c r="C2786">
        <v>27</v>
      </c>
      <c r="D2786">
        <v>0</v>
      </c>
      <c r="E2786">
        <v>19.54</v>
      </c>
    </row>
    <row r="2787" spans="1:5" x14ac:dyDescent="0.35">
      <c r="A2787">
        <v>2021</v>
      </c>
      <c r="B2787">
        <v>4</v>
      </c>
      <c r="C2787">
        <v>27</v>
      </c>
      <c r="D2787">
        <v>1</v>
      </c>
      <c r="E2787">
        <v>19.36</v>
      </c>
    </row>
    <row r="2788" spans="1:5" x14ac:dyDescent="0.35">
      <c r="A2788">
        <v>2021</v>
      </c>
      <c r="B2788">
        <v>4</v>
      </c>
      <c r="C2788">
        <v>27</v>
      </c>
      <c r="D2788">
        <v>2</v>
      </c>
      <c r="E2788">
        <v>19.260000000000002</v>
      </c>
    </row>
    <row r="2789" spans="1:5" x14ac:dyDescent="0.35">
      <c r="A2789">
        <v>2021</v>
      </c>
      <c r="B2789">
        <v>4</v>
      </c>
      <c r="C2789">
        <v>27</v>
      </c>
      <c r="D2789">
        <v>3</v>
      </c>
      <c r="E2789">
        <v>19.34</v>
      </c>
    </row>
    <row r="2790" spans="1:5" x14ac:dyDescent="0.35">
      <c r="A2790">
        <v>2021</v>
      </c>
      <c r="B2790">
        <v>4</v>
      </c>
      <c r="C2790">
        <v>27</v>
      </c>
      <c r="D2790">
        <v>4</v>
      </c>
      <c r="E2790">
        <v>21.02</v>
      </c>
    </row>
    <row r="2791" spans="1:5" x14ac:dyDescent="0.35">
      <c r="A2791">
        <v>2021</v>
      </c>
      <c r="B2791">
        <v>4</v>
      </c>
      <c r="C2791">
        <v>27</v>
      </c>
      <c r="D2791">
        <v>5</v>
      </c>
      <c r="E2791">
        <v>22.8</v>
      </c>
    </row>
    <row r="2792" spans="1:5" x14ac:dyDescent="0.35">
      <c r="A2792">
        <v>2021</v>
      </c>
      <c r="B2792">
        <v>4</v>
      </c>
      <c r="C2792">
        <v>27</v>
      </c>
      <c r="D2792">
        <v>6</v>
      </c>
      <c r="E2792">
        <v>24.76</v>
      </c>
    </row>
    <row r="2793" spans="1:5" x14ac:dyDescent="0.35">
      <c r="A2793">
        <v>2021</v>
      </c>
      <c r="B2793">
        <v>4</v>
      </c>
      <c r="C2793">
        <v>27</v>
      </c>
      <c r="D2793">
        <v>7</v>
      </c>
      <c r="E2793">
        <v>26.4</v>
      </c>
    </row>
    <row r="2794" spans="1:5" x14ac:dyDescent="0.35">
      <c r="A2794">
        <v>2021</v>
      </c>
      <c r="B2794">
        <v>4</v>
      </c>
      <c r="C2794">
        <v>27</v>
      </c>
      <c r="D2794">
        <v>8</v>
      </c>
      <c r="E2794">
        <v>27.43</v>
      </c>
    </row>
    <row r="2795" spans="1:5" x14ac:dyDescent="0.35">
      <c r="A2795">
        <v>2021</v>
      </c>
      <c r="B2795">
        <v>4</v>
      </c>
      <c r="C2795">
        <v>27</v>
      </c>
      <c r="D2795">
        <v>9</v>
      </c>
      <c r="E2795">
        <v>27.99</v>
      </c>
    </row>
    <row r="2796" spans="1:5" x14ac:dyDescent="0.35">
      <c r="A2796">
        <v>2021</v>
      </c>
      <c r="B2796">
        <v>4</v>
      </c>
      <c r="C2796">
        <v>27</v>
      </c>
      <c r="D2796">
        <v>10</v>
      </c>
      <c r="E2796">
        <v>28.21</v>
      </c>
    </row>
    <row r="2797" spans="1:5" x14ac:dyDescent="0.35">
      <c r="A2797">
        <v>2021</v>
      </c>
      <c r="B2797">
        <v>4</v>
      </c>
      <c r="C2797">
        <v>27</v>
      </c>
      <c r="D2797">
        <v>11</v>
      </c>
      <c r="E2797">
        <v>28.13</v>
      </c>
    </row>
    <row r="2798" spans="1:5" x14ac:dyDescent="0.35">
      <c r="A2798">
        <v>2021</v>
      </c>
      <c r="B2798">
        <v>4</v>
      </c>
      <c r="C2798">
        <v>27</v>
      </c>
      <c r="D2798">
        <v>12</v>
      </c>
      <c r="E2798">
        <v>27.69</v>
      </c>
    </row>
    <row r="2799" spans="1:5" x14ac:dyDescent="0.35">
      <c r="A2799">
        <v>2021</v>
      </c>
      <c r="B2799">
        <v>4</v>
      </c>
      <c r="C2799">
        <v>27</v>
      </c>
      <c r="D2799">
        <v>13</v>
      </c>
      <c r="E2799">
        <v>27</v>
      </c>
    </row>
    <row r="2800" spans="1:5" x14ac:dyDescent="0.35">
      <c r="A2800">
        <v>2021</v>
      </c>
      <c r="B2800">
        <v>4</v>
      </c>
      <c r="C2800">
        <v>27</v>
      </c>
      <c r="D2800">
        <v>14</v>
      </c>
      <c r="E2800">
        <v>25.66</v>
      </c>
    </row>
    <row r="2801" spans="1:5" x14ac:dyDescent="0.35">
      <c r="A2801">
        <v>2021</v>
      </c>
      <c r="B2801">
        <v>4</v>
      </c>
      <c r="C2801">
        <v>27</v>
      </c>
      <c r="D2801">
        <v>15</v>
      </c>
      <c r="E2801">
        <v>23.45</v>
      </c>
    </row>
    <row r="2802" spans="1:5" x14ac:dyDescent="0.35">
      <c r="A2802">
        <v>2021</v>
      </c>
      <c r="B2802">
        <v>4</v>
      </c>
      <c r="C2802">
        <v>27</v>
      </c>
      <c r="D2802">
        <v>16</v>
      </c>
      <c r="E2802">
        <v>22.8</v>
      </c>
    </row>
    <row r="2803" spans="1:5" x14ac:dyDescent="0.35">
      <c r="A2803">
        <v>2021</v>
      </c>
      <c r="B2803">
        <v>4</v>
      </c>
      <c r="C2803">
        <v>27</v>
      </c>
      <c r="D2803">
        <v>17</v>
      </c>
      <c r="E2803">
        <v>22.26</v>
      </c>
    </row>
    <row r="2804" spans="1:5" x14ac:dyDescent="0.35">
      <c r="A2804">
        <v>2021</v>
      </c>
      <c r="B2804">
        <v>4</v>
      </c>
      <c r="C2804">
        <v>27</v>
      </c>
      <c r="D2804">
        <v>18</v>
      </c>
      <c r="E2804">
        <v>21.65</v>
      </c>
    </row>
    <row r="2805" spans="1:5" x14ac:dyDescent="0.35">
      <c r="A2805">
        <v>2021</v>
      </c>
      <c r="B2805">
        <v>4</v>
      </c>
      <c r="C2805">
        <v>27</v>
      </c>
      <c r="D2805">
        <v>19</v>
      </c>
      <c r="E2805">
        <v>21.03</v>
      </c>
    </row>
    <row r="2806" spans="1:5" x14ac:dyDescent="0.35">
      <c r="A2806">
        <v>2021</v>
      </c>
      <c r="B2806">
        <v>4</v>
      </c>
      <c r="C2806">
        <v>27</v>
      </c>
      <c r="D2806">
        <v>20</v>
      </c>
      <c r="E2806">
        <v>20.53</v>
      </c>
    </row>
    <row r="2807" spans="1:5" x14ac:dyDescent="0.35">
      <c r="A2807">
        <v>2021</v>
      </c>
      <c r="B2807">
        <v>4</v>
      </c>
      <c r="C2807">
        <v>27</v>
      </c>
      <c r="D2807">
        <v>21</v>
      </c>
      <c r="E2807">
        <v>20.3</v>
      </c>
    </row>
    <row r="2808" spans="1:5" x14ac:dyDescent="0.35">
      <c r="A2808">
        <v>2021</v>
      </c>
      <c r="B2808">
        <v>4</v>
      </c>
      <c r="C2808">
        <v>27</v>
      </c>
      <c r="D2808">
        <v>22</v>
      </c>
      <c r="E2808">
        <v>20.12</v>
      </c>
    </row>
    <row r="2809" spans="1:5" x14ac:dyDescent="0.35">
      <c r="A2809">
        <v>2021</v>
      </c>
      <c r="B2809">
        <v>4</v>
      </c>
      <c r="C2809">
        <v>27</v>
      </c>
      <c r="D2809">
        <v>23</v>
      </c>
      <c r="E2809">
        <v>19.91</v>
      </c>
    </row>
    <row r="2810" spans="1:5" x14ac:dyDescent="0.35">
      <c r="A2810">
        <v>2021</v>
      </c>
      <c r="B2810">
        <v>4</v>
      </c>
      <c r="C2810">
        <v>28</v>
      </c>
      <c r="D2810">
        <v>0</v>
      </c>
      <c r="E2810">
        <v>19.72</v>
      </c>
    </row>
    <row r="2811" spans="1:5" x14ac:dyDescent="0.35">
      <c r="A2811">
        <v>2021</v>
      </c>
      <c r="B2811">
        <v>4</v>
      </c>
      <c r="C2811">
        <v>28</v>
      </c>
      <c r="D2811">
        <v>1</v>
      </c>
      <c r="E2811">
        <v>19.61</v>
      </c>
    </row>
    <row r="2812" spans="1:5" x14ac:dyDescent="0.35">
      <c r="A2812">
        <v>2021</v>
      </c>
      <c r="B2812">
        <v>4</v>
      </c>
      <c r="C2812">
        <v>28</v>
      </c>
      <c r="D2812">
        <v>2</v>
      </c>
      <c r="E2812">
        <v>19.600000000000001</v>
      </c>
    </row>
    <row r="2813" spans="1:5" x14ac:dyDescent="0.35">
      <c r="A2813">
        <v>2021</v>
      </c>
      <c r="B2813">
        <v>4</v>
      </c>
      <c r="C2813">
        <v>28</v>
      </c>
      <c r="D2813">
        <v>3</v>
      </c>
      <c r="E2813">
        <v>19.72</v>
      </c>
    </row>
    <row r="2814" spans="1:5" x14ac:dyDescent="0.35">
      <c r="A2814">
        <v>2021</v>
      </c>
      <c r="B2814">
        <v>4</v>
      </c>
      <c r="C2814">
        <v>28</v>
      </c>
      <c r="D2814">
        <v>4</v>
      </c>
      <c r="E2814">
        <v>21.51</v>
      </c>
    </row>
    <row r="2815" spans="1:5" x14ac:dyDescent="0.35">
      <c r="A2815">
        <v>2021</v>
      </c>
      <c r="B2815">
        <v>4</v>
      </c>
      <c r="C2815">
        <v>28</v>
      </c>
      <c r="D2815">
        <v>5</v>
      </c>
      <c r="E2815">
        <v>23.04</v>
      </c>
    </row>
    <row r="2816" spans="1:5" x14ac:dyDescent="0.35">
      <c r="A2816">
        <v>2021</v>
      </c>
      <c r="B2816">
        <v>4</v>
      </c>
      <c r="C2816">
        <v>28</v>
      </c>
      <c r="D2816">
        <v>6</v>
      </c>
      <c r="E2816">
        <v>24.81</v>
      </c>
    </row>
    <row r="2817" spans="1:5" x14ac:dyDescent="0.35">
      <c r="A2817">
        <v>2021</v>
      </c>
      <c r="B2817">
        <v>4</v>
      </c>
      <c r="C2817">
        <v>28</v>
      </c>
      <c r="D2817">
        <v>7</v>
      </c>
      <c r="E2817">
        <v>26.32</v>
      </c>
    </row>
    <row r="2818" spans="1:5" x14ac:dyDescent="0.35">
      <c r="A2818">
        <v>2021</v>
      </c>
      <c r="B2818">
        <v>4</v>
      </c>
      <c r="C2818">
        <v>28</v>
      </c>
      <c r="D2818">
        <v>8</v>
      </c>
      <c r="E2818">
        <v>27.29</v>
      </c>
    </row>
    <row r="2819" spans="1:5" x14ac:dyDescent="0.35">
      <c r="A2819">
        <v>2021</v>
      </c>
      <c r="B2819">
        <v>4</v>
      </c>
      <c r="C2819">
        <v>28</v>
      </c>
      <c r="D2819">
        <v>9</v>
      </c>
      <c r="E2819">
        <v>27.83</v>
      </c>
    </row>
    <row r="2820" spans="1:5" x14ac:dyDescent="0.35">
      <c r="A2820">
        <v>2021</v>
      </c>
      <c r="B2820">
        <v>4</v>
      </c>
      <c r="C2820">
        <v>28</v>
      </c>
      <c r="D2820">
        <v>10</v>
      </c>
      <c r="E2820">
        <v>28.06</v>
      </c>
    </row>
    <row r="2821" spans="1:5" x14ac:dyDescent="0.35">
      <c r="A2821">
        <v>2021</v>
      </c>
      <c r="B2821">
        <v>4</v>
      </c>
      <c r="C2821">
        <v>28</v>
      </c>
      <c r="D2821">
        <v>11</v>
      </c>
      <c r="E2821">
        <v>27.98</v>
      </c>
    </row>
    <row r="2822" spans="1:5" x14ac:dyDescent="0.35">
      <c r="A2822">
        <v>2021</v>
      </c>
      <c r="B2822">
        <v>4</v>
      </c>
      <c r="C2822">
        <v>28</v>
      </c>
      <c r="D2822">
        <v>12</v>
      </c>
      <c r="E2822">
        <v>27.67</v>
      </c>
    </row>
    <row r="2823" spans="1:5" x14ac:dyDescent="0.35">
      <c r="A2823">
        <v>2021</v>
      </c>
      <c r="B2823">
        <v>4</v>
      </c>
      <c r="C2823">
        <v>28</v>
      </c>
      <c r="D2823">
        <v>13</v>
      </c>
      <c r="E2823">
        <v>26.97</v>
      </c>
    </row>
    <row r="2824" spans="1:5" x14ac:dyDescent="0.35">
      <c r="A2824">
        <v>2021</v>
      </c>
      <c r="B2824">
        <v>4</v>
      </c>
      <c r="C2824">
        <v>28</v>
      </c>
      <c r="D2824">
        <v>14</v>
      </c>
      <c r="E2824">
        <v>25.8</v>
      </c>
    </row>
    <row r="2825" spans="1:5" x14ac:dyDescent="0.35">
      <c r="A2825">
        <v>2021</v>
      </c>
      <c r="B2825">
        <v>4</v>
      </c>
      <c r="C2825">
        <v>28</v>
      </c>
      <c r="D2825">
        <v>15</v>
      </c>
      <c r="E2825">
        <v>23.96</v>
      </c>
    </row>
    <row r="2826" spans="1:5" x14ac:dyDescent="0.35">
      <c r="A2826">
        <v>2021</v>
      </c>
      <c r="B2826">
        <v>4</v>
      </c>
      <c r="C2826">
        <v>28</v>
      </c>
      <c r="D2826">
        <v>16</v>
      </c>
      <c r="E2826">
        <v>23.54</v>
      </c>
    </row>
    <row r="2827" spans="1:5" x14ac:dyDescent="0.35">
      <c r="A2827">
        <v>2021</v>
      </c>
      <c r="B2827">
        <v>4</v>
      </c>
      <c r="C2827">
        <v>28</v>
      </c>
      <c r="D2827">
        <v>17</v>
      </c>
      <c r="E2827">
        <v>23.24</v>
      </c>
    </row>
    <row r="2828" spans="1:5" x14ac:dyDescent="0.35">
      <c r="A2828">
        <v>2021</v>
      </c>
      <c r="B2828">
        <v>4</v>
      </c>
      <c r="C2828">
        <v>28</v>
      </c>
      <c r="D2828">
        <v>18</v>
      </c>
      <c r="E2828">
        <v>22.9</v>
      </c>
    </row>
    <row r="2829" spans="1:5" x14ac:dyDescent="0.35">
      <c r="A2829">
        <v>2021</v>
      </c>
      <c r="B2829">
        <v>4</v>
      </c>
      <c r="C2829">
        <v>28</v>
      </c>
      <c r="D2829">
        <v>19</v>
      </c>
      <c r="E2829">
        <v>22.55</v>
      </c>
    </row>
    <row r="2830" spans="1:5" x14ac:dyDescent="0.35">
      <c r="A2830">
        <v>2021</v>
      </c>
      <c r="B2830">
        <v>4</v>
      </c>
      <c r="C2830">
        <v>28</v>
      </c>
      <c r="D2830">
        <v>20</v>
      </c>
      <c r="E2830">
        <v>22.26</v>
      </c>
    </row>
    <row r="2831" spans="1:5" x14ac:dyDescent="0.35">
      <c r="A2831">
        <v>2021</v>
      </c>
      <c r="B2831">
        <v>4</v>
      </c>
      <c r="C2831">
        <v>28</v>
      </c>
      <c r="D2831">
        <v>21</v>
      </c>
      <c r="E2831">
        <v>22.05</v>
      </c>
    </row>
    <row r="2832" spans="1:5" x14ac:dyDescent="0.35">
      <c r="A2832">
        <v>2021</v>
      </c>
      <c r="B2832">
        <v>4</v>
      </c>
      <c r="C2832">
        <v>28</v>
      </c>
      <c r="D2832">
        <v>22</v>
      </c>
      <c r="E2832">
        <v>21.84</v>
      </c>
    </row>
    <row r="2833" spans="1:5" x14ac:dyDescent="0.35">
      <c r="A2833">
        <v>2021</v>
      </c>
      <c r="B2833">
        <v>4</v>
      </c>
      <c r="C2833">
        <v>28</v>
      </c>
      <c r="D2833">
        <v>23</v>
      </c>
      <c r="E2833">
        <v>21.69</v>
      </c>
    </row>
    <row r="2834" spans="1:5" x14ac:dyDescent="0.35">
      <c r="A2834">
        <v>2021</v>
      </c>
      <c r="B2834">
        <v>4</v>
      </c>
      <c r="C2834">
        <v>29</v>
      </c>
      <c r="D2834">
        <v>0</v>
      </c>
      <c r="E2834">
        <v>21.6</v>
      </c>
    </row>
    <row r="2835" spans="1:5" x14ac:dyDescent="0.35">
      <c r="A2835">
        <v>2021</v>
      </c>
      <c r="B2835">
        <v>4</v>
      </c>
      <c r="C2835">
        <v>29</v>
      </c>
      <c r="D2835">
        <v>1</v>
      </c>
      <c r="E2835">
        <v>21.46</v>
      </c>
    </row>
    <row r="2836" spans="1:5" x14ac:dyDescent="0.35">
      <c r="A2836">
        <v>2021</v>
      </c>
      <c r="B2836">
        <v>4</v>
      </c>
      <c r="C2836">
        <v>29</v>
      </c>
      <c r="D2836">
        <v>2</v>
      </c>
      <c r="E2836">
        <v>21.27</v>
      </c>
    </row>
    <row r="2837" spans="1:5" x14ac:dyDescent="0.35">
      <c r="A2837">
        <v>2021</v>
      </c>
      <c r="B2837">
        <v>4</v>
      </c>
      <c r="C2837">
        <v>29</v>
      </c>
      <c r="D2837">
        <v>3</v>
      </c>
      <c r="E2837">
        <v>21.21</v>
      </c>
    </row>
    <row r="2838" spans="1:5" x14ac:dyDescent="0.35">
      <c r="A2838">
        <v>2021</v>
      </c>
      <c r="B2838">
        <v>4</v>
      </c>
      <c r="C2838">
        <v>29</v>
      </c>
      <c r="D2838">
        <v>4</v>
      </c>
      <c r="E2838">
        <v>22.11</v>
      </c>
    </row>
    <row r="2839" spans="1:5" x14ac:dyDescent="0.35">
      <c r="A2839">
        <v>2021</v>
      </c>
      <c r="B2839">
        <v>4</v>
      </c>
      <c r="C2839">
        <v>29</v>
      </c>
      <c r="D2839">
        <v>5</v>
      </c>
      <c r="E2839">
        <v>23.42</v>
      </c>
    </row>
    <row r="2840" spans="1:5" x14ac:dyDescent="0.35">
      <c r="A2840">
        <v>2021</v>
      </c>
      <c r="B2840">
        <v>4</v>
      </c>
      <c r="C2840">
        <v>29</v>
      </c>
      <c r="D2840">
        <v>6</v>
      </c>
      <c r="E2840">
        <v>24.97</v>
      </c>
    </row>
    <row r="2841" spans="1:5" x14ac:dyDescent="0.35">
      <c r="A2841">
        <v>2021</v>
      </c>
      <c r="B2841">
        <v>4</v>
      </c>
      <c r="C2841">
        <v>29</v>
      </c>
      <c r="D2841">
        <v>7</v>
      </c>
      <c r="E2841">
        <v>26.3</v>
      </c>
    </row>
    <row r="2842" spans="1:5" x14ac:dyDescent="0.35">
      <c r="A2842">
        <v>2021</v>
      </c>
      <c r="B2842">
        <v>4</v>
      </c>
      <c r="C2842">
        <v>29</v>
      </c>
      <c r="D2842">
        <v>8</v>
      </c>
      <c r="E2842">
        <v>27.13</v>
      </c>
    </row>
    <row r="2843" spans="1:5" x14ac:dyDescent="0.35">
      <c r="A2843">
        <v>2021</v>
      </c>
      <c r="B2843">
        <v>4</v>
      </c>
      <c r="C2843">
        <v>29</v>
      </c>
      <c r="D2843">
        <v>9</v>
      </c>
      <c r="E2843">
        <v>27.65</v>
      </c>
    </row>
    <row r="2844" spans="1:5" x14ac:dyDescent="0.35">
      <c r="A2844">
        <v>2021</v>
      </c>
      <c r="B2844">
        <v>4</v>
      </c>
      <c r="C2844">
        <v>29</v>
      </c>
      <c r="D2844">
        <v>10</v>
      </c>
      <c r="E2844">
        <v>27.84</v>
      </c>
    </row>
    <row r="2845" spans="1:5" x14ac:dyDescent="0.35">
      <c r="A2845">
        <v>2021</v>
      </c>
      <c r="B2845">
        <v>4</v>
      </c>
      <c r="C2845">
        <v>29</v>
      </c>
      <c r="D2845">
        <v>11</v>
      </c>
      <c r="E2845">
        <v>27.9</v>
      </c>
    </row>
    <row r="2846" spans="1:5" x14ac:dyDescent="0.35">
      <c r="A2846">
        <v>2021</v>
      </c>
      <c r="B2846">
        <v>4</v>
      </c>
      <c r="C2846">
        <v>29</v>
      </c>
      <c r="D2846">
        <v>12</v>
      </c>
      <c r="E2846">
        <v>27.63</v>
      </c>
    </row>
    <row r="2847" spans="1:5" x14ac:dyDescent="0.35">
      <c r="A2847">
        <v>2021</v>
      </c>
      <c r="B2847">
        <v>4</v>
      </c>
      <c r="C2847">
        <v>29</v>
      </c>
      <c r="D2847">
        <v>13</v>
      </c>
      <c r="E2847">
        <v>26.83</v>
      </c>
    </row>
    <row r="2848" spans="1:5" x14ac:dyDescent="0.35">
      <c r="A2848">
        <v>2021</v>
      </c>
      <c r="B2848">
        <v>4</v>
      </c>
      <c r="C2848">
        <v>29</v>
      </c>
      <c r="D2848">
        <v>14</v>
      </c>
      <c r="E2848">
        <v>25.56</v>
      </c>
    </row>
    <row r="2849" spans="1:5" x14ac:dyDescent="0.35">
      <c r="A2849">
        <v>2021</v>
      </c>
      <c r="B2849">
        <v>4</v>
      </c>
      <c r="C2849">
        <v>29</v>
      </c>
      <c r="D2849">
        <v>15</v>
      </c>
      <c r="E2849">
        <v>23.85</v>
      </c>
    </row>
    <row r="2850" spans="1:5" x14ac:dyDescent="0.35">
      <c r="A2850">
        <v>2021</v>
      </c>
      <c r="B2850">
        <v>4</v>
      </c>
      <c r="C2850">
        <v>29</v>
      </c>
      <c r="D2850">
        <v>16</v>
      </c>
      <c r="E2850">
        <v>23.3</v>
      </c>
    </row>
    <row r="2851" spans="1:5" x14ac:dyDescent="0.35">
      <c r="A2851">
        <v>2021</v>
      </c>
      <c r="B2851">
        <v>4</v>
      </c>
      <c r="C2851">
        <v>29</v>
      </c>
      <c r="D2851">
        <v>17</v>
      </c>
      <c r="E2851">
        <v>22.84</v>
      </c>
    </row>
    <row r="2852" spans="1:5" x14ac:dyDescent="0.35">
      <c r="A2852">
        <v>2021</v>
      </c>
      <c r="B2852">
        <v>4</v>
      </c>
      <c r="C2852">
        <v>29</v>
      </c>
      <c r="D2852">
        <v>18</v>
      </c>
      <c r="E2852">
        <v>22.39</v>
      </c>
    </row>
    <row r="2853" spans="1:5" x14ac:dyDescent="0.35">
      <c r="A2853">
        <v>2021</v>
      </c>
      <c r="B2853">
        <v>4</v>
      </c>
      <c r="C2853">
        <v>29</v>
      </c>
      <c r="D2853">
        <v>19</v>
      </c>
      <c r="E2853">
        <v>22.05</v>
      </c>
    </row>
    <row r="2854" spans="1:5" x14ac:dyDescent="0.35">
      <c r="A2854">
        <v>2021</v>
      </c>
      <c r="B2854">
        <v>4</v>
      </c>
      <c r="C2854">
        <v>29</v>
      </c>
      <c r="D2854">
        <v>20</v>
      </c>
      <c r="E2854">
        <v>21.8</v>
      </c>
    </row>
    <row r="2855" spans="1:5" x14ac:dyDescent="0.35">
      <c r="A2855">
        <v>2021</v>
      </c>
      <c r="B2855">
        <v>4</v>
      </c>
      <c r="C2855">
        <v>29</v>
      </c>
      <c r="D2855">
        <v>21</v>
      </c>
      <c r="E2855">
        <v>21.62</v>
      </c>
    </row>
    <row r="2856" spans="1:5" x14ac:dyDescent="0.35">
      <c r="A2856">
        <v>2021</v>
      </c>
      <c r="B2856">
        <v>4</v>
      </c>
      <c r="C2856">
        <v>29</v>
      </c>
      <c r="D2856">
        <v>22</v>
      </c>
      <c r="E2856">
        <v>21.44</v>
      </c>
    </row>
    <row r="2857" spans="1:5" x14ac:dyDescent="0.35">
      <c r="A2857">
        <v>2021</v>
      </c>
      <c r="B2857">
        <v>4</v>
      </c>
      <c r="C2857">
        <v>29</v>
      </c>
      <c r="D2857">
        <v>23</v>
      </c>
      <c r="E2857">
        <v>21.31</v>
      </c>
    </row>
    <row r="2858" spans="1:5" x14ac:dyDescent="0.35">
      <c r="A2858">
        <v>2021</v>
      </c>
      <c r="B2858">
        <v>4</v>
      </c>
      <c r="C2858">
        <v>30</v>
      </c>
      <c r="D2858">
        <v>0</v>
      </c>
      <c r="E2858">
        <v>21.26</v>
      </c>
    </row>
    <row r="2859" spans="1:5" x14ac:dyDescent="0.35">
      <c r="A2859">
        <v>2021</v>
      </c>
      <c r="B2859">
        <v>4</v>
      </c>
      <c r="C2859">
        <v>30</v>
      </c>
      <c r="D2859">
        <v>1</v>
      </c>
      <c r="E2859">
        <v>21.14</v>
      </c>
    </row>
    <row r="2860" spans="1:5" x14ac:dyDescent="0.35">
      <c r="A2860">
        <v>2021</v>
      </c>
      <c r="B2860">
        <v>4</v>
      </c>
      <c r="C2860">
        <v>30</v>
      </c>
      <c r="D2860">
        <v>2</v>
      </c>
      <c r="E2860">
        <v>21.04</v>
      </c>
    </row>
    <row r="2861" spans="1:5" x14ac:dyDescent="0.35">
      <c r="A2861">
        <v>2021</v>
      </c>
      <c r="B2861">
        <v>4</v>
      </c>
      <c r="C2861">
        <v>30</v>
      </c>
      <c r="D2861">
        <v>3</v>
      </c>
      <c r="E2861">
        <v>20.94</v>
      </c>
    </row>
    <row r="2862" spans="1:5" x14ac:dyDescent="0.35">
      <c r="A2862">
        <v>2021</v>
      </c>
      <c r="B2862">
        <v>4</v>
      </c>
      <c r="C2862">
        <v>30</v>
      </c>
      <c r="D2862">
        <v>4</v>
      </c>
      <c r="E2862">
        <v>22.16</v>
      </c>
    </row>
    <row r="2863" spans="1:5" x14ac:dyDescent="0.35">
      <c r="A2863">
        <v>2021</v>
      </c>
      <c r="B2863">
        <v>4</v>
      </c>
      <c r="C2863">
        <v>30</v>
      </c>
      <c r="D2863">
        <v>5</v>
      </c>
      <c r="E2863">
        <v>23.56</v>
      </c>
    </row>
    <row r="2864" spans="1:5" x14ac:dyDescent="0.35">
      <c r="A2864">
        <v>2021</v>
      </c>
      <c r="B2864">
        <v>4</v>
      </c>
      <c r="C2864">
        <v>30</v>
      </c>
      <c r="D2864">
        <v>6</v>
      </c>
      <c r="E2864">
        <v>25.3</v>
      </c>
    </row>
    <row r="2865" spans="1:5" x14ac:dyDescent="0.35">
      <c r="A2865">
        <v>2021</v>
      </c>
      <c r="B2865">
        <v>4</v>
      </c>
      <c r="C2865">
        <v>30</v>
      </c>
      <c r="D2865">
        <v>7</v>
      </c>
      <c r="E2865">
        <v>26.79</v>
      </c>
    </row>
    <row r="2866" spans="1:5" x14ac:dyDescent="0.35">
      <c r="A2866">
        <v>2021</v>
      </c>
      <c r="B2866">
        <v>4</v>
      </c>
      <c r="C2866">
        <v>30</v>
      </c>
      <c r="D2866">
        <v>8</v>
      </c>
      <c r="E2866">
        <v>27.75</v>
      </c>
    </row>
    <row r="2867" spans="1:5" x14ac:dyDescent="0.35">
      <c r="A2867">
        <v>2021</v>
      </c>
      <c r="B2867">
        <v>4</v>
      </c>
      <c r="C2867">
        <v>30</v>
      </c>
      <c r="D2867">
        <v>9</v>
      </c>
      <c r="E2867">
        <v>28.32</v>
      </c>
    </row>
    <row r="2868" spans="1:5" x14ac:dyDescent="0.35">
      <c r="A2868">
        <v>2021</v>
      </c>
      <c r="B2868">
        <v>4</v>
      </c>
      <c r="C2868">
        <v>30</v>
      </c>
      <c r="D2868">
        <v>10</v>
      </c>
      <c r="E2868">
        <v>28.61</v>
      </c>
    </row>
    <row r="2869" spans="1:5" x14ac:dyDescent="0.35">
      <c r="A2869">
        <v>2021</v>
      </c>
      <c r="B2869">
        <v>4</v>
      </c>
      <c r="C2869">
        <v>30</v>
      </c>
      <c r="D2869">
        <v>11</v>
      </c>
      <c r="E2869">
        <v>28.61</v>
      </c>
    </row>
    <row r="2870" spans="1:5" x14ac:dyDescent="0.35">
      <c r="A2870">
        <v>2021</v>
      </c>
      <c r="B2870">
        <v>4</v>
      </c>
      <c r="C2870">
        <v>30</v>
      </c>
      <c r="D2870">
        <v>12</v>
      </c>
      <c r="E2870">
        <v>28.35</v>
      </c>
    </row>
    <row r="2871" spans="1:5" x14ac:dyDescent="0.35">
      <c r="A2871">
        <v>2021</v>
      </c>
      <c r="B2871">
        <v>4</v>
      </c>
      <c r="C2871">
        <v>30</v>
      </c>
      <c r="D2871">
        <v>13</v>
      </c>
      <c r="E2871">
        <v>27.8</v>
      </c>
    </row>
    <row r="2872" spans="1:5" x14ac:dyDescent="0.35">
      <c r="A2872">
        <v>2021</v>
      </c>
      <c r="B2872">
        <v>4</v>
      </c>
      <c r="C2872">
        <v>30</v>
      </c>
      <c r="D2872">
        <v>14</v>
      </c>
      <c r="E2872">
        <v>26.54</v>
      </c>
    </row>
    <row r="2873" spans="1:5" x14ac:dyDescent="0.35">
      <c r="A2873">
        <v>2021</v>
      </c>
      <c r="B2873">
        <v>4</v>
      </c>
      <c r="C2873">
        <v>30</v>
      </c>
      <c r="D2873">
        <v>15</v>
      </c>
      <c r="E2873">
        <v>24.3</v>
      </c>
    </row>
    <row r="2874" spans="1:5" x14ac:dyDescent="0.35">
      <c r="A2874">
        <v>2021</v>
      </c>
      <c r="B2874">
        <v>4</v>
      </c>
      <c r="C2874">
        <v>30</v>
      </c>
      <c r="D2874">
        <v>16</v>
      </c>
      <c r="E2874">
        <v>23.58</v>
      </c>
    </row>
    <row r="2875" spans="1:5" x14ac:dyDescent="0.35">
      <c r="A2875">
        <v>2021</v>
      </c>
      <c r="B2875">
        <v>4</v>
      </c>
      <c r="C2875">
        <v>30</v>
      </c>
      <c r="D2875">
        <v>17</v>
      </c>
      <c r="E2875">
        <v>23.13</v>
      </c>
    </row>
    <row r="2876" spans="1:5" x14ac:dyDescent="0.35">
      <c r="A2876">
        <v>2021</v>
      </c>
      <c r="B2876">
        <v>4</v>
      </c>
      <c r="C2876">
        <v>30</v>
      </c>
      <c r="D2876">
        <v>18</v>
      </c>
      <c r="E2876">
        <v>22.75</v>
      </c>
    </row>
    <row r="2877" spans="1:5" x14ac:dyDescent="0.35">
      <c r="A2877">
        <v>2021</v>
      </c>
      <c r="B2877">
        <v>4</v>
      </c>
      <c r="C2877">
        <v>30</v>
      </c>
      <c r="D2877">
        <v>19</v>
      </c>
      <c r="E2877">
        <v>22.4</v>
      </c>
    </row>
    <row r="2878" spans="1:5" x14ac:dyDescent="0.35">
      <c r="A2878">
        <v>2021</v>
      </c>
      <c r="B2878">
        <v>4</v>
      </c>
      <c r="C2878">
        <v>30</v>
      </c>
      <c r="D2878">
        <v>20</v>
      </c>
      <c r="E2878">
        <v>22.19</v>
      </c>
    </row>
    <row r="2879" spans="1:5" x14ac:dyDescent="0.35">
      <c r="A2879">
        <v>2021</v>
      </c>
      <c r="B2879">
        <v>4</v>
      </c>
      <c r="C2879">
        <v>30</v>
      </c>
      <c r="D2879">
        <v>21</v>
      </c>
      <c r="E2879">
        <v>21.91</v>
      </c>
    </row>
    <row r="2880" spans="1:5" x14ac:dyDescent="0.35">
      <c r="A2880">
        <v>2021</v>
      </c>
      <c r="B2880">
        <v>4</v>
      </c>
      <c r="C2880">
        <v>30</v>
      </c>
      <c r="D2880">
        <v>22</v>
      </c>
      <c r="E2880">
        <v>21.62</v>
      </c>
    </row>
    <row r="2881" spans="1:5" x14ac:dyDescent="0.35">
      <c r="A2881">
        <v>2021</v>
      </c>
      <c r="B2881">
        <v>4</v>
      </c>
      <c r="C2881">
        <v>30</v>
      </c>
      <c r="D2881">
        <v>23</v>
      </c>
      <c r="E2881">
        <v>21.34</v>
      </c>
    </row>
    <row r="2882" spans="1:5" x14ac:dyDescent="0.35">
      <c r="A2882">
        <v>2021</v>
      </c>
      <c r="B2882">
        <v>5</v>
      </c>
      <c r="C2882">
        <v>1</v>
      </c>
      <c r="D2882">
        <v>0</v>
      </c>
      <c r="E2882">
        <v>21.09</v>
      </c>
    </row>
    <row r="2883" spans="1:5" x14ac:dyDescent="0.35">
      <c r="A2883">
        <v>2021</v>
      </c>
      <c r="B2883">
        <v>5</v>
      </c>
      <c r="C2883">
        <v>1</v>
      </c>
      <c r="D2883">
        <v>1</v>
      </c>
      <c r="E2883">
        <v>20.93</v>
      </c>
    </row>
    <row r="2884" spans="1:5" x14ac:dyDescent="0.35">
      <c r="A2884">
        <v>2021</v>
      </c>
      <c r="B2884">
        <v>5</v>
      </c>
      <c r="C2884">
        <v>1</v>
      </c>
      <c r="D2884">
        <v>2</v>
      </c>
      <c r="E2884">
        <v>20.72</v>
      </c>
    </row>
    <row r="2885" spans="1:5" x14ac:dyDescent="0.35">
      <c r="A2885">
        <v>2021</v>
      </c>
      <c r="B2885">
        <v>5</v>
      </c>
      <c r="C2885">
        <v>1</v>
      </c>
      <c r="D2885">
        <v>3</v>
      </c>
      <c r="E2885">
        <v>20.59</v>
      </c>
    </row>
    <row r="2886" spans="1:5" x14ac:dyDescent="0.35">
      <c r="A2886">
        <v>2021</v>
      </c>
      <c r="B2886">
        <v>5</v>
      </c>
      <c r="C2886">
        <v>1</v>
      </c>
      <c r="D2886">
        <v>4</v>
      </c>
      <c r="E2886">
        <v>22.3</v>
      </c>
    </row>
    <row r="2887" spans="1:5" x14ac:dyDescent="0.35">
      <c r="A2887">
        <v>2021</v>
      </c>
      <c r="B2887">
        <v>5</v>
      </c>
      <c r="C2887">
        <v>1</v>
      </c>
      <c r="D2887">
        <v>5</v>
      </c>
      <c r="E2887">
        <v>23.8</v>
      </c>
    </row>
    <row r="2888" spans="1:5" x14ac:dyDescent="0.35">
      <c r="A2888">
        <v>2021</v>
      </c>
      <c r="B2888">
        <v>5</v>
      </c>
      <c r="C2888">
        <v>1</v>
      </c>
      <c r="D2888">
        <v>6</v>
      </c>
      <c r="E2888">
        <v>25.52</v>
      </c>
    </row>
    <row r="2889" spans="1:5" x14ac:dyDescent="0.35">
      <c r="A2889">
        <v>2021</v>
      </c>
      <c r="B2889">
        <v>5</v>
      </c>
      <c r="C2889">
        <v>1</v>
      </c>
      <c r="D2889">
        <v>7</v>
      </c>
      <c r="E2889">
        <v>27.05</v>
      </c>
    </row>
    <row r="2890" spans="1:5" x14ac:dyDescent="0.35">
      <c r="A2890">
        <v>2021</v>
      </c>
      <c r="B2890">
        <v>5</v>
      </c>
      <c r="C2890">
        <v>1</v>
      </c>
      <c r="D2890">
        <v>8</v>
      </c>
      <c r="E2890">
        <v>28.03</v>
      </c>
    </row>
    <row r="2891" spans="1:5" x14ac:dyDescent="0.35">
      <c r="A2891">
        <v>2021</v>
      </c>
      <c r="B2891">
        <v>5</v>
      </c>
      <c r="C2891">
        <v>1</v>
      </c>
      <c r="D2891">
        <v>9</v>
      </c>
      <c r="E2891">
        <v>28.62</v>
      </c>
    </row>
    <row r="2892" spans="1:5" x14ac:dyDescent="0.35">
      <c r="A2892">
        <v>2021</v>
      </c>
      <c r="B2892">
        <v>5</v>
      </c>
      <c r="C2892">
        <v>1</v>
      </c>
      <c r="D2892">
        <v>10</v>
      </c>
      <c r="E2892">
        <v>28.92</v>
      </c>
    </row>
    <row r="2893" spans="1:5" x14ac:dyDescent="0.35">
      <c r="A2893">
        <v>2021</v>
      </c>
      <c r="B2893">
        <v>5</v>
      </c>
      <c r="C2893">
        <v>1</v>
      </c>
      <c r="D2893">
        <v>11</v>
      </c>
      <c r="E2893">
        <v>28.92</v>
      </c>
    </row>
    <row r="2894" spans="1:5" x14ac:dyDescent="0.35">
      <c r="A2894">
        <v>2021</v>
      </c>
      <c r="B2894">
        <v>5</v>
      </c>
      <c r="C2894">
        <v>1</v>
      </c>
      <c r="D2894">
        <v>12</v>
      </c>
      <c r="E2894">
        <v>28.56</v>
      </c>
    </row>
    <row r="2895" spans="1:5" x14ac:dyDescent="0.35">
      <c r="A2895">
        <v>2021</v>
      </c>
      <c r="B2895">
        <v>5</v>
      </c>
      <c r="C2895">
        <v>1</v>
      </c>
      <c r="D2895">
        <v>13</v>
      </c>
      <c r="E2895">
        <v>27.87</v>
      </c>
    </row>
    <row r="2896" spans="1:5" x14ac:dyDescent="0.35">
      <c r="A2896">
        <v>2021</v>
      </c>
      <c r="B2896">
        <v>5</v>
      </c>
      <c r="C2896">
        <v>1</v>
      </c>
      <c r="D2896">
        <v>14</v>
      </c>
      <c r="E2896">
        <v>26.47</v>
      </c>
    </row>
    <row r="2897" spans="1:5" x14ac:dyDescent="0.35">
      <c r="A2897">
        <v>2021</v>
      </c>
      <c r="B2897">
        <v>5</v>
      </c>
      <c r="C2897">
        <v>1</v>
      </c>
      <c r="D2897">
        <v>15</v>
      </c>
      <c r="E2897">
        <v>24.18</v>
      </c>
    </row>
    <row r="2898" spans="1:5" x14ac:dyDescent="0.35">
      <c r="A2898">
        <v>2021</v>
      </c>
      <c r="B2898">
        <v>5</v>
      </c>
      <c r="C2898">
        <v>1</v>
      </c>
      <c r="D2898">
        <v>16</v>
      </c>
      <c r="E2898">
        <v>23.42</v>
      </c>
    </row>
    <row r="2899" spans="1:5" x14ac:dyDescent="0.35">
      <c r="A2899">
        <v>2021</v>
      </c>
      <c r="B2899">
        <v>5</v>
      </c>
      <c r="C2899">
        <v>1</v>
      </c>
      <c r="D2899">
        <v>17</v>
      </c>
      <c r="E2899">
        <v>22.96</v>
      </c>
    </row>
    <row r="2900" spans="1:5" x14ac:dyDescent="0.35">
      <c r="A2900">
        <v>2021</v>
      </c>
      <c r="B2900">
        <v>5</v>
      </c>
      <c r="C2900">
        <v>1</v>
      </c>
      <c r="D2900">
        <v>18</v>
      </c>
      <c r="E2900">
        <v>22.53</v>
      </c>
    </row>
    <row r="2901" spans="1:5" x14ac:dyDescent="0.35">
      <c r="A2901">
        <v>2021</v>
      </c>
      <c r="B2901">
        <v>5</v>
      </c>
      <c r="C2901">
        <v>1</v>
      </c>
      <c r="D2901">
        <v>19</v>
      </c>
      <c r="E2901">
        <v>22.18</v>
      </c>
    </row>
    <row r="2902" spans="1:5" x14ac:dyDescent="0.35">
      <c r="A2902">
        <v>2021</v>
      </c>
      <c r="B2902">
        <v>5</v>
      </c>
      <c r="C2902">
        <v>1</v>
      </c>
      <c r="D2902">
        <v>20</v>
      </c>
      <c r="E2902">
        <v>21.92</v>
      </c>
    </row>
    <row r="2903" spans="1:5" x14ac:dyDescent="0.35">
      <c r="A2903">
        <v>2021</v>
      </c>
      <c r="B2903">
        <v>5</v>
      </c>
      <c r="C2903">
        <v>1</v>
      </c>
      <c r="D2903">
        <v>21</v>
      </c>
      <c r="E2903">
        <v>21.69</v>
      </c>
    </row>
    <row r="2904" spans="1:5" x14ac:dyDescent="0.35">
      <c r="A2904">
        <v>2021</v>
      </c>
      <c r="B2904">
        <v>5</v>
      </c>
      <c r="C2904">
        <v>1</v>
      </c>
      <c r="D2904">
        <v>22</v>
      </c>
      <c r="E2904">
        <v>21.44</v>
      </c>
    </row>
    <row r="2905" spans="1:5" x14ac:dyDescent="0.35">
      <c r="A2905">
        <v>2021</v>
      </c>
      <c r="B2905">
        <v>5</v>
      </c>
      <c r="C2905">
        <v>1</v>
      </c>
      <c r="D2905">
        <v>23</v>
      </c>
      <c r="E2905">
        <v>21.25</v>
      </c>
    </row>
    <row r="2906" spans="1:5" x14ac:dyDescent="0.35">
      <c r="A2906">
        <v>2021</v>
      </c>
      <c r="B2906">
        <v>5</v>
      </c>
      <c r="C2906">
        <v>2</v>
      </c>
      <c r="D2906">
        <v>0</v>
      </c>
      <c r="E2906">
        <v>21.15</v>
      </c>
    </row>
    <row r="2907" spans="1:5" x14ac:dyDescent="0.35">
      <c r="A2907">
        <v>2021</v>
      </c>
      <c r="B2907">
        <v>5</v>
      </c>
      <c r="C2907">
        <v>2</v>
      </c>
      <c r="D2907">
        <v>1</v>
      </c>
      <c r="E2907">
        <v>21.1</v>
      </c>
    </row>
    <row r="2908" spans="1:5" x14ac:dyDescent="0.35">
      <c r="A2908">
        <v>2021</v>
      </c>
      <c r="B2908">
        <v>5</v>
      </c>
      <c r="C2908">
        <v>2</v>
      </c>
      <c r="D2908">
        <v>2</v>
      </c>
      <c r="E2908">
        <v>21.05</v>
      </c>
    </row>
    <row r="2909" spans="1:5" x14ac:dyDescent="0.35">
      <c r="A2909">
        <v>2021</v>
      </c>
      <c r="B2909">
        <v>5</v>
      </c>
      <c r="C2909">
        <v>2</v>
      </c>
      <c r="D2909">
        <v>3</v>
      </c>
      <c r="E2909">
        <v>21</v>
      </c>
    </row>
    <row r="2910" spans="1:5" x14ac:dyDescent="0.35">
      <c r="A2910">
        <v>2021</v>
      </c>
      <c r="B2910">
        <v>5</v>
      </c>
      <c r="C2910">
        <v>2</v>
      </c>
      <c r="D2910">
        <v>4</v>
      </c>
      <c r="E2910">
        <v>22.11</v>
      </c>
    </row>
    <row r="2911" spans="1:5" x14ac:dyDescent="0.35">
      <c r="A2911">
        <v>2021</v>
      </c>
      <c r="B2911">
        <v>5</v>
      </c>
      <c r="C2911">
        <v>2</v>
      </c>
      <c r="D2911">
        <v>5</v>
      </c>
      <c r="E2911">
        <v>23.44</v>
      </c>
    </row>
    <row r="2912" spans="1:5" x14ac:dyDescent="0.35">
      <c r="A2912">
        <v>2021</v>
      </c>
      <c r="B2912">
        <v>5</v>
      </c>
      <c r="C2912">
        <v>2</v>
      </c>
      <c r="D2912">
        <v>6</v>
      </c>
      <c r="E2912">
        <v>25.03</v>
      </c>
    </row>
    <row r="2913" spans="1:5" x14ac:dyDescent="0.35">
      <c r="A2913">
        <v>2021</v>
      </c>
      <c r="B2913">
        <v>5</v>
      </c>
      <c r="C2913">
        <v>2</v>
      </c>
      <c r="D2913">
        <v>7</v>
      </c>
      <c r="E2913">
        <v>26.4</v>
      </c>
    </row>
    <row r="2914" spans="1:5" x14ac:dyDescent="0.35">
      <c r="A2914">
        <v>2021</v>
      </c>
      <c r="B2914">
        <v>5</v>
      </c>
      <c r="C2914">
        <v>2</v>
      </c>
      <c r="D2914">
        <v>8</v>
      </c>
      <c r="E2914">
        <v>27.31</v>
      </c>
    </row>
    <row r="2915" spans="1:5" x14ac:dyDescent="0.35">
      <c r="A2915">
        <v>2021</v>
      </c>
      <c r="B2915">
        <v>5</v>
      </c>
      <c r="C2915">
        <v>2</v>
      </c>
      <c r="D2915">
        <v>9</v>
      </c>
      <c r="E2915">
        <v>27.87</v>
      </c>
    </row>
    <row r="2916" spans="1:5" x14ac:dyDescent="0.35">
      <c r="A2916">
        <v>2021</v>
      </c>
      <c r="B2916">
        <v>5</v>
      </c>
      <c r="C2916">
        <v>2</v>
      </c>
      <c r="D2916">
        <v>10</v>
      </c>
      <c r="E2916">
        <v>28.12</v>
      </c>
    </row>
    <row r="2917" spans="1:5" x14ac:dyDescent="0.35">
      <c r="A2917">
        <v>2021</v>
      </c>
      <c r="B2917">
        <v>5</v>
      </c>
      <c r="C2917">
        <v>2</v>
      </c>
      <c r="D2917">
        <v>11</v>
      </c>
      <c r="E2917">
        <v>28.08</v>
      </c>
    </row>
    <row r="2918" spans="1:5" x14ac:dyDescent="0.35">
      <c r="A2918">
        <v>2021</v>
      </c>
      <c r="B2918">
        <v>5</v>
      </c>
      <c r="C2918">
        <v>2</v>
      </c>
      <c r="D2918">
        <v>12</v>
      </c>
      <c r="E2918">
        <v>27.75</v>
      </c>
    </row>
    <row r="2919" spans="1:5" x14ac:dyDescent="0.35">
      <c r="A2919">
        <v>2021</v>
      </c>
      <c r="B2919">
        <v>5</v>
      </c>
      <c r="C2919">
        <v>2</v>
      </c>
      <c r="D2919">
        <v>13</v>
      </c>
      <c r="E2919">
        <v>27</v>
      </c>
    </row>
    <row r="2920" spans="1:5" x14ac:dyDescent="0.35">
      <c r="A2920">
        <v>2021</v>
      </c>
      <c r="B2920">
        <v>5</v>
      </c>
      <c r="C2920">
        <v>2</v>
      </c>
      <c r="D2920">
        <v>14</v>
      </c>
      <c r="E2920">
        <v>25.65</v>
      </c>
    </row>
    <row r="2921" spans="1:5" x14ac:dyDescent="0.35">
      <c r="A2921">
        <v>2021</v>
      </c>
      <c r="B2921">
        <v>5</v>
      </c>
      <c r="C2921">
        <v>2</v>
      </c>
      <c r="D2921">
        <v>15</v>
      </c>
      <c r="E2921">
        <v>23.63</v>
      </c>
    </row>
    <row r="2922" spans="1:5" x14ac:dyDescent="0.35">
      <c r="A2922">
        <v>2021</v>
      </c>
      <c r="B2922">
        <v>5</v>
      </c>
      <c r="C2922">
        <v>2</v>
      </c>
      <c r="D2922">
        <v>16</v>
      </c>
      <c r="E2922">
        <v>23.23</v>
      </c>
    </row>
    <row r="2923" spans="1:5" x14ac:dyDescent="0.35">
      <c r="A2923">
        <v>2021</v>
      </c>
      <c r="B2923">
        <v>5</v>
      </c>
      <c r="C2923">
        <v>2</v>
      </c>
      <c r="D2923">
        <v>17</v>
      </c>
      <c r="E2923">
        <v>22.83</v>
      </c>
    </row>
    <row r="2924" spans="1:5" x14ac:dyDescent="0.35">
      <c r="A2924">
        <v>2021</v>
      </c>
      <c r="B2924">
        <v>5</v>
      </c>
      <c r="C2924">
        <v>2</v>
      </c>
      <c r="D2924">
        <v>18</v>
      </c>
      <c r="E2924">
        <v>22.17</v>
      </c>
    </row>
    <row r="2925" spans="1:5" x14ac:dyDescent="0.35">
      <c r="A2925">
        <v>2021</v>
      </c>
      <c r="B2925">
        <v>5</v>
      </c>
      <c r="C2925">
        <v>2</v>
      </c>
      <c r="D2925">
        <v>19</v>
      </c>
      <c r="E2925">
        <v>21.12</v>
      </c>
    </row>
    <row r="2926" spans="1:5" x14ac:dyDescent="0.35">
      <c r="A2926">
        <v>2021</v>
      </c>
      <c r="B2926">
        <v>5</v>
      </c>
      <c r="C2926">
        <v>2</v>
      </c>
      <c r="D2926">
        <v>20</v>
      </c>
      <c r="E2926">
        <v>20.190000000000001</v>
      </c>
    </row>
    <row r="2927" spans="1:5" x14ac:dyDescent="0.35">
      <c r="A2927">
        <v>2021</v>
      </c>
      <c r="B2927">
        <v>5</v>
      </c>
      <c r="C2927">
        <v>2</v>
      </c>
      <c r="D2927">
        <v>21</v>
      </c>
      <c r="E2927">
        <v>19.62</v>
      </c>
    </row>
    <row r="2928" spans="1:5" x14ac:dyDescent="0.35">
      <c r="A2928">
        <v>2021</v>
      </c>
      <c r="B2928">
        <v>5</v>
      </c>
      <c r="C2928">
        <v>2</v>
      </c>
      <c r="D2928">
        <v>22</v>
      </c>
      <c r="E2928">
        <v>19.239999999999998</v>
      </c>
    </row>
    <row r="2929" spans="1:5" x14ac:dyDescent="0.35">
      <c r="A2929">
        <v>2021</v>
      </c>
      <c r="B2929">
        <v>5</v>
      </c>
      <c r="C2929">
        <v>2</v>
      </c>
      <c r="D2929">
        <v>23</v>
      </c>
      <c r="E2929">
        <v>19</v>
      </c>
    </row>
    <row r="2930" spans="1:5" x14ac:dyDescent="0.35">
      <c r="A2930">
        <v>2021</v>
      </c>
      <c r="B2930">
        <v>5</v>
      </c>
      <c r="C2930">
        <v>3</v>
      </c>
      <c r="D2930">
        <v>0</v>
      </c>
      <c r="E2930">
        <v>18.86</v>
      </c>
    </row>
    <row r="2931" spans="1:5" x14ac:dyDescent="0.35">
      <c r="A2931">
        <v>2021</v>
      </c>
      <c r="B2931">
        <v>5</v>
      </c>
      <c r="C2931">
        <v>3</v>
      </c>
      <c r="D2931">
        <v>1</v>
      </c>
      <c r="E2931">
        <v>18.8</v>
      </c>
    </row>
    <row r="2932" spans="1:5" x14ac:dyDescent="0.35">
      <c r="A2932">
        <v>2021</v>
      </c>
      <c r="B2932">
        <v>5</v>
      </c>
      <c r="C2932">
        <v>3</v>
      </c>
      <c r="D2932">
        <v>2</v>
      </c>
      <c r="E2932">
        <v>18.75</v>
      </c>
    </row>
    <row r="2933" spans="1:5" x14ac:dyDescent="0.35">
      <c r="A2933">
        <v>2021</v>
      </c>
      <c r="B2933">
        <v>5</v>
      </c>
      <c r="C2933">
        <v>3</v>
      </c>
      <c r="D2933">
        <v>3</v>
      </c>
      <c r="E2933">
        <v>18.71</v>
      </c>
    </row>
    <row r="2934" spans="1:5" x14ac:dyDescent="0.35">
      <c r="A2934">
        <v>2021</v>
      </c>
      <c r="B2934">
        <v>5</v>
      </c>
      <c r="C2934">
        <v>3</v>
      </c>
      <c r="D2934">
        <v>4</v>
      </c>
      <c r="E2934">
        <v>19.5</v>
      </c>
    </row>
    <row r="2935" spans="1:5" x14ac:dyDescent="0.35">
      <c r="A2935">
        <v>2021</v>
      </c>
      <c r="B2935">
        <v>5</v>
      </c>
      <c r="C2935">
        <v>3</v>
      </c>
      <c r="D2935">
        <v>5</v>
      </c>
      <c r="E2935">
        <v>21.01</v>
      </c>
    </row>
    <row r="2936" spans="1:5" x14ac:dyDescent="0.35">
      <c r="A2936">
        <v>2021</v>
      </c>
      <c r="B2936">
        <v>5</v>
      </c>
      <c r="C2936">
        <v>3</v>
      </c>
      <c r="D2936">
        <v>6</v>
      </c>
      <c r="E2936">
        <v>22.78</v>
      </c>
    </row>
    <row r="2937" spans="1:5" x14ac:dyDescent="0.35">
      <c r="A2937">
        <v>2021</v>
      </c>
      <c r="B2937">
        <v>5</v>
      </c>
      <c r="C2937">
        <v>3</v>
      </c>
      <c r="D2937">
        <v>7</v>
      </c>
      <c r="E2937">
        <v>24.23</v>
      </c>
    </row>
    <row r="2938" spans="1:5" x14ac:dyDescent="0.35">
      <c r="A2938">
        <v>2021</v>
      </c>
      <c r="B2938">
        <v>5</v>
      </c>
      <c r="C2938">
        <v>3</v>
      </c>
      <c r="D2938">
        <v>8</v>
      </c>
      <c r="E2938">
        <v>25.24</v>
      </c>
    </row>
    <row r="2939" spans="1:5" x14ac:dyDescent="0.35">
      <c r="A2939">
        <v>2021</v>
      </c>
      <c r="B2939">
        <v>5</v>
      </c>
      <c r="C2939">
        <v>3</v>
      </c>
      <c r="D2939">
        <v>9</v>
      </c>
      <c r="E2939">
        <v>25.9</v>
      </c>
    </row>
    <row r="2940" spans="1:5" x14ac:dyDescent="0.35">
      <c r="A2940">
        <v>2021</v>
      </c>
      <c r="B2940">
        <v>5</v>
      </c>
      <c r="C2940">
        <v>3</v>
      </c>
      <c r="D2940">
        <v>10</v>
      </c>
      <c r="E2940">
        <v>26.22</v>
      </c>
    </row>
    <row r="2941" spans="1:5" x14ac:dyDescent="0.35">
      <c r="A2941">
        <v>2021</v>
      </c>
      <c r="B2941">
        <v>5</v>
      </c>
      <c r="C2941">
        <v>3</v>
      </c>
      <c r="D2941">
        <v>11</v>
      </c>
      <c r="E2941">
        <v>26.3</v>
      </c>
    </row>
    <row r="2942" spans="1:5" x14ac:dyDescent="0.35">
      <c r="A2942">
        <v>2021</v>
      </c>
      <c r="B2942">
        <v>5</v>
      </c>
      <c r="C2942">
        <v>3</v>
      </c>
      <c r="D2942">
        <v>12</v>
      </c>
      <c r="E2942">
        <v>26.09</v>
      </c>
    </row>
    <row r="2943" spans="1:5" x14ac:dyDescent="0.35">
      <c r="A2943">
        <v>2021</v>
      </c>
      <c r="B2943">
        <v>5</v>
      </c>
      <c r="C2943">
        <v>3</v>
      </c>
      <c r="D2943">
        <v>13</v>
      </c>
      <c r="E2943">
        <v>25.19</v>
      </c>
    </row>
    <row r="2944" spans="1:5" x14ac:dyDescent="0.35">
      <c r="A2944">
        <v>2021</v>
      </c>
      <c r="B2944">
        <v>5</v>
      </c>
      <c r="C2944">
        <v>3</v>
      </c>
      <c r="D2944">
        <v>14</v>
      </c>
      <c r="E2944">
        <v>23.78</v>
      </c>
    </row>
    <row r="2945" spans="1:5" x14ac:dyDescent="0.35">
      <c r="A2945">
        <v>2021</v>
      </c>
      <c r="B2945">
        <v>5</v>
      </c>
      <c r="C2945">
        <v>3</v>
      </c>
      <c r="D2945">
        <v>15</v>
      </c>
      <c r="E2945">
        <v>21.81</v>
      </c>
    </row>
    <row r="2946" spans="1:5" x14ac:dyDescent="0.35">
      <c r="A2946">
        <v>2021</v>
      </c>
      <c r="B2946">
        <v>5</v>
      </c>
      <c r="C2946">
        <v>3</v>
      </c>
      <c r="D2946">
        <v>16</v>
      </c>
      <c r="E2946">
        <v>21.22</v>
      </c>
    </row>
    <row r="2947" spans="1:5" x14ac:dyDescent="0.35">
      <c r="A2947">
        <v>2021</v>
      </c>
      <c r="B2947">
        <v>5</v>
      </c>
      <c r="C2947">
        <v>3</v>
      </c>
      <c r="D2947">
        <v>17</v>
      </c>
      <c r="E2947">
        <v>20.8</v>
      </c>
    </row>
    <row r="2948" spans="1:5" x14ac:dyDescent="0.35">
      <c r="A2948">
        <v>2021</v>
      </c>
      <c r="B2948">
        <v>5</v>
      </c>
      <c r="C2948">
        <v>3</v>
      </c>
      <c r="D2948">
        <v>18</v>
      </c>
      <c r="E2948">
        <v>20.309999999999999</v>
      </c>
    </row>
    <row r="2949" spans="1:5" x14ac:dyDescent="0.35">
      <c r="A2949">
        <v>2021</v>
      </c>
      <c r="B2949">
        <v>5</v>
      </c>
      <c r="C2949">
        <v>3</v>
      </c>
      <c r="D2949">
        <v>19</v>
      </c>
      <c r="E2949">
        <v>19.59</v>
      </c>
    </row>
    <row r="2950" spans="1:5" x14ac:dyDescent="0.35">
      <c r="A2950">
        <v>2021</v>
      </c>
      <c r="B2950">
        <v>5</v>
      </c>
      <c r="C2950">
        <v>3</v>
      </c>
      <c r="D2950">
        <v>20</v>
      </c>
      <c r="E2950">
        <v>18.899999999999999</v>
      </c>
    </row>
    <row r="2951" spans="1:5" x14ac:dyDescent="0.35">
      <c r="A2951">
        <v>2021</v>
      </c>
      <c r="B2951">
        <v>5</v>
      </c>
      <c r="C2951">
        <v>3</v>
      </c>
      <c r="D2951">
        <v>21</v>
      </c>
      <c r="E2951">
        <v>18.260000000000002</v>
      </c>
    </row>
    <row r="2952" spans="1:5" x14ac:dyDescent="0.35">
      <c r="A2952">
        <v>2021</v>
      </c>
      <c r="B2952">
        <v>5</v>
      </c>
      <c r="C2952">
        <v>3</v>
      </c>
      <c r="D2952">
        <v>22</v>
      </c>
      <c r="E2952">
        <v>17.649999999999999</v>
      </c>
    </row>
    <row r="2953" spans="1:5" x14ac:dyDescent="0.35">
      <c r="A2953">
        <v>2021</v>
      </c>
      <c r="B2953">
        <v>5</v>
      </c>
      <c r="C2953">
        <v>3</v>
      </c>
      <c r="D2953">
        <v>23</v>
      </c>
      <c r="E2953">
        <v>17.03</v>
      </c>
    </row>
    <row r="2954" spans="1:5" x14ac:dyDescent="0.35">
      <c r="A2954">
        <v>2021</v>
      </c>
      <c r="B2954">
        <v>5</v>
      </c>
      <c r="C2954">
        <v>4</v>
      </c>
      <c r="D2954">
        <v>0</v>
      </c>
      <c r="E2954">
        <v>16.45</v>
      </c>
    </row>
    <row r="2955" spans="1:5" x14ac:dyDescent="0.35">
      <c r="A2955">
        <v>2021</v>
      </c>
      <c r="B2955">
        <v>5</v>
      </c>
      <c r="C2955">
        <v>4</v>
      </c>
      <c r="D2955">
        <v>1</v>
      </c>
      <c r="E2955">
        <v>15.95</v>
      </c>
    </row>
    <row r="2956" spans="1:5" x14ac:dyDescent="0.35">
      <c r="A2956">
        <v>2021</v>
      </c>
      <c r="B2956">
        <v>5</v>
      </c>
      <c r="C2956">
        <v>4</v>
      </c>
      <c r="D2956">
        <v>2</v>
      </c>
      <c r="E2956">
        <v>15.57</v>
      </c>
    </row>
    <row r="2957" spans="1:5" x14ac:dyDescent="0.35">
      <c r="A2957">
        <v>2021</v>
      </c>
      <c r="B2957">
        <v>5</v>
      </c>
      <c r="C2957">
        <v>4</v>
      </c>
      <c r="D2957">
        <v>3</v>
      </c>
      <c r="E2957">
        <v>15.23</v>
      </c>
    </row>
    <row r="2958" spans="1:5" x14ac:dyDescent="0.35">
      <c r="A2958">
        <v>2021</v>
      </c>
      <c r="B2958">
        <v>5</v>
      </c>
      <c r="C2958">
        <v>4</v>
      </c>
      <c r="D2958">
        <v>4</v>
      </c>
      <c r="E2958">
        <v>16.149999999999999</v>
      </c>
    </row>
    <row r="2959" spans="1:5" x14ac:dyDescent="0.35">
      <c r="A2959">
        <v>2021</v>
      </c>
      <c r="B2959">
        <v>5</v>
      </c>
      <c r="C2959">
        <v>4</v>
      </c>
      <c r="D2959">
        <v>5</v>
      </c>
      <c r="E2959">
        <v>18.53</v>
      </c>
    </row>
    <row r="2960" spans="1:5" x14ac:dyDescent="0.35">
      <c r="A2960">
        <v>2021</v>
      </c>
      <c r="B2960">
        <v>5</v>
      </c>
      <c r="C2960">
        <v>4</v>
      </c>
      <c r="D2960">
        <v>6</v>
      </c>
      <c r="E2960">
        <v>20.99</v>
      </c>
    </row>
    <row r="2961" spans="1:5" x14ac:dyDescent="0.35">
      <c r="A2961">
        <v>2021</v>
      </c>
      <c r="B2961">
        <v>5</v>
      </c>
      <c r="C2961">
        <v>4</v>
      </c>
      <c r="D2961">
        <v>7</v>
      </c>
      <c r="E2961">
        <v>22.5</v>
      </c>
    </row>
    <row r="2962" spans="1:5" x14ac:dyDescent="0.35">
      <c r="A2962">
        <v>2021</v>
      </c>
      <c r="B2962">
        <v>5</v>
      </c>
      <c r="C2962">
        <v>4</v>
      </c>
      <c r="D2962">
        <v>8</v>
      </c>
      <c r="E2962">
        <v>23.58</v>
      </c>
    </row>
    <row r="2963" spans="1:5" x14ac:dyDescent="0.35">
      <c r="A2963">
        <v>2021</v>
      </c>
      <c r="B2963">
        <v>5</v>
      </c>
      <c r="C2963">
        <v>4</v>
      </c>
      <c r="D2963">
        <v>9</v>
      </c>
      <c r="E2963">
        <v>24.4</v>
      </c>
    </row>
    <row r="2964" spans="1:5" x14ac:dyDescent="0.35">
      <c r="A2964">
        <v>2021</v>
      </c>
      <c r="B2964">
        <v>5</v>
      </c>
      <c r="C2964">
        <v>4</v>
      </c>
      <c r="D2964">
        <v>10</v>
      </c>
      <c r="E2964">
        <v>24.9</v>
      </c>
    </row>
    <row r="2965" spans="1:5" x14ac:dyDescent="0.35">
      <c r="A2965">
        <v>2021</v>
      </c>
      <c r="B2965">
        <v>5</v>
      </c>
      <c r="C2965">
        <v>4</v>
      </c>
      <c r="D2965">
        <v>11</v>
      </c>
      <c r="E2965">
        <v>25.06</v>
      </c>
    </row>
    <row r="2966" spans="1:5" x14ac:dyDescent="0.35">
      <c r="A2966">
        <v>2021</v>
      </c>
      <c r="B2966">
        <v>5</v>
      </c>
      <c r="C2966">
        <v>4</v>
      </c>
      <c r="D2966">
        <v>12</v>
      </c>
      <c r="E2966">
        <v>24.8</v>
      </c>
    </row>
    <row r="2967" spans="1:5" x14ac:dyDescent="0.35">
      <c r="A2967">
        <v>2021</v>
      </c>
      <c r="B2967">
        <v>5</v>
      </c>
      <c r="C2967">
        <v>4</v>
      </c>
      <c r="D2967">
        <v>13</v>
      </c>
      <c r="E2967">
        <v>24.12</v>
      </c>
    </row>
    <row r="2968" spans="1:5" x14ac:dyDescent="0.35">
      <c r="A2968">
        <v>2021</v>
      </c>
      <c r="B2968">
        <v>5</v>
      </c>
      <c r="C2968">
        <v>4</v>
      </c>
      <c r="D2968">
        <v>14</v>
      </c>
      <c r="E2968">
        <v>22.55</v>
      </c>
    </row>
    <row r="2969" spans="1:5" x14ac:dyDescent="0.35">
      <c r="A2969">
        <v>2021</v>
      </c>
      <c r="B2969">
        <v>5</v>
      </c>
      <c r="C2969">
        <v>4</v>
      </c>
      <c r="D2969">
        <v>15</v>
      </c>
      <c r="E2969">
        <v>20.440000000000001</v>
      </c>
    </row>
    <row r="2970" spans="1:5" x14ac:dyDescent="0.35">
      <c r="A2970">
        <v>2021</v>
      </c>
      <c r="B2970">
        <v>5</v>
      </c>
      <c r="C2970">
        <v>4</v>
      </c>
      <c r="D2970">
        <v>16</v>
      </c>
      <c r="E2970">
        <v>19.989999999999998</v>
      </c>
    </row>
    <row r="2971" spans="1:5" x14ac:dyDescent="0.35">
      <c r="A2971">
        <v>2021</v>
      </c>
      <c r="B2971">
        <v>5</v>
      </c>
      <c r="C2971">
        <v>4</v>
      </c>
      <c r="D2971">
        <v>17</v>
      </c>
      <c r="E2971">
        <v>19.71</v>
      </c>
    </row>
    <row r="2972" spans="1:5" x14ac:dyDescent="0.35">
      <c r="A2972">
        <v>2021</v>
      </c>
      <c r="B2972">
        <v>5</v>
      </c>
      <c r="C2972">
        <v>4</v>
      </c>
      <c r="D2972">
        <v>18</v>
      </c>
      <c r="E2972">
        <v>19.399999999999999</v>
      </c>
    </row>
    <row r="2973" spans="1:5" x14ac:dyDescent="0.35">
      <c r="A2973">
        <v>2021</v>
      </c>
      <c r="B2973">
        <v>5</v>
      </c>
      <c r="C2973">
        <v>4</v>
      </c>
      <c r="D2973">
        <v>19</v>
      </c>
      <c r="E2973">
        <v>19.04</v>
      </c>
    </row>
    <row r="2974" spans="1:5" x14ac:dyDescent="0.35">
      <c r="A2974">
        <v>2021</v>
      </c>
      <c r="B2974">
        <v>5</v>
      </c>
      <c r="C2974">
        <v>4</v>
      </c>
      <c r="D2974">
        <v>20</v>
      </c>
      <c r="E2974">
        <v>18.62</v>
      </c>
    </row>
    <row r="2975" spans="1:5" x14ac:dyDescent="0.35">
      <c r="A2975">
        <v>2021</v>
      </c>
      <c r="B2975">
        <v>5</v>
      </c>
      <c r="C2975">
        <v>4</v>
      </c>
      <c r="D2975">
        <v>21</v>
      </c>
      <c r="E2975">
        <v>17.87</v>
      </c>
    </row>
    <row r="2976" spans="1:5" x14ac:dyDescent="0.35">
      <c r="A2976">
        <v>2021</v>
      </c>
      <c r="B2976">
        <v>5</v>
      </c>
      <c r="C2976">
        <v>4</v>
      </c>
      <c r="D2976">
        <v>22</v>
      </c>
      <c r="E2976">
        <v>17.260000000000002</v>
      </c>
    </row>
    <row r="2977" spans="1:5" x14ac:dyDescent="0.35">
      <c r="A2977">
        <v>2021</v>
      </c>
      <c r="B2977">
        <v>5</v>
      </c>
      <c r="C2977">
        <v>4</v>
      </c>
      <c r="D2977">
        <v>23</v>
      </c>
      <c r="E2977">
        <v>16.87</v>
      </c>
    </row>
    <row r="2978" spans="1:5" x14ac:dyDescent="0.35">
      <c r="A2978">
        <v>2021</v>
      </c>
      <c r="B2978">
        <v>5</v>
      </c>
      <c r="C2978">
        <v>5</v>
      </c>
      <c r="D2978">
        <v>0</v>
      </c>
      <c r="E2978">
        <v>16.510000000000002</v>
      </c>
    </row>
    <row r="2979" spans="1:5" x14ac:dyDescent="0.35">
      <c r="A2979">
        <v>2021</v>
      </c>
      <c r="B2979">
        <v>5</v>
      </c>
      <c r="C2979">
        <v>5</v>
      </c>
      <c r="D2979">
        <v>1</v>
      </c>
      <c r="E2979">
        <v>16.190000000000001</v>
      </c>
    </row>
    <row r="2980" spans="1:5" x14ac:dyDescent="0.35">
      <c r="A2980">
        <v>2021</v>
      </c>
      <c r="B2980">
        <v>5</v>
      </c>
      <c r="C2980">
        <v>5</v>
      </c>
      <c r="D2980">
        <v>2</v>
      </c>
      <c r="E2980">
        <v>15.91</v>
      </c>
    </row>
    <row r="2981" spans="1:5" x14ac:dyDescent="0.35">
      <c r="A2981">
        <v>2021</v>
      </c>
      <c r="B2981">
        <v>5</v>
      </c>
      <c r="C2981">
        <v>5</v>
      </c>
      <c r="D2981">
        <v>3</v>
      </c>
      <c r="E2981">
        <v>15.67</v>
      </c>
    </row>
    <row r="2982" spans="1:5" x14ac:dyDescent="0.35">
      <c r="A2982">
        <v>2021</v>
      </c>
      <c r="B2982">
        <v>5</v>
      </c>
      <c r="C2982">
        <v>5</v>
      </c>
      <c r="D2982">
        <v>4</v>
      </c>
      <c r="E2982">
        <v>16.829999999999998</v>
      </c>
    </row>
    <row r="2983" spans="1:5" x14ac:dyDescent="0.35">
      <c r="A2983">
        <v>2021</v>
      </c>
      <c r="B2983">
        <v>5</v>
      </c>
      <c r="C2983">
        <v>5</v>
      </c>
      <c r="D2983">
        <v>5</v>
      </c>
      <c r="E2983">
        <v>19.07</v>
      </c>
    </row>
    <row r="2984" spans="1:5" x14ac:dyDescent="0.35">
      <c r="A2984">
        <v>2021</v>
      </c>
      <c r="B2984">
        <v>5</v>
      </c>
      <c r="C2984">
        <v>5</v>
      </c>
      <c r="D2984">
        <v>6</v>
      </c>
      <c r="E2984">
        <v>21.13</v>
      </c>
    </row>
    <row r="2985" spans="1:5" x14ac:dyDescent="0.35">
      <c r="A2985">
        <v>2021</v>
      </c>
      <c r="B2985">
        <v>5</v>
      </c>
      <c r="C2985">
        <v>5</v>
      </c>
      <c r="D2985">
        <v>7</v>
      </c>
      <c r="E2985">
        <v>22.57</v>
      </c>
    </row>
    <row r="2986" spans="1:5" x14ac:dyDescent="0.35">
      <c r="A2986">
        <v>2021</v>
      </c>
      <c r="B2986">
        <v>5</v>
      </c>
      <c r="C2986">
        <v>5</v>
      </c>
      <c r="D2986">
        <v>8</v>
      </c>
      <c r="E2986">
        <v>23.7</v>
      </c>
    </row>
    <row r="2987" spans="1:5" x14ac:dyDescent="0.35">
      <c r="A2987">
        <v>2021</v>
      </c>
      <c r="B2987">
        <v>5</v>
      </c>
      <c r="C2987">
        <v>5</v>
      </c>
      <c r="D2987">
        <v>9</v>
      </c>
      <c r="E2987">
        <v>24.55</v>
      </c>
    </row>
    <row r="2988" spans="1:5" x14ac:dyDescent="0.35">
      <c r="A2988">
        <v>2021</v>
      </c>
      <c r="B2988">
        <v>5</v>
      </c>
      <c r="C2988">
        <v>5</v>
      </c>
      <c r="D2988">
        <v>10</v>
      </c>
      <c r="E2988">
        <v>25.04</v>
      </c>
    </row>
    <row r="2989" spans="1:5" x14ac:dyDescent="0.35">
      <c r="A2989">
        <v>2021</v>
      </c>
      <c r="B2989">
        <v>5</v>
      </c>
      <c r="C2989">
        <v>5</v>
      </c>
      <c r="D2989">
        <v>11</v>
      </c>
      <c r="E2989">
        <v>25.18</v>
      </c>
    </row>
    <row r="2990" spans="1:5" x14ac:dyDescent="0.35">
      <c r="A2990">
        <v>2021</v>
      </c>
      <c r="B2990">
        <v>5</v>
      </c>
      <c r="C2990">
        <v>5</v>
      </c>
      <c r="D2990">
        <v>12</v>
      </c>
      <c r="E2990">
        <v>24.9</v>
      </c>
    </row>
    <row r="2991" spans="1:5" x14ac:dyDescent="0.35">
      <c r="A2991">
        <v>2021</v>
      </c>
      <c r="B2991">
        <v>5</v>
      </c>
      <c r="C2991">
        <v>5</v>
      </c>
      <c r="D2991">
        <v>13</v>
      </c>
      <c r="E2991">
        <v>24.2</v>
      </c>
    </row>
    <row r="2992" spans="1:5" x14ac:dyDescent="0.35">
      <c r="A2992">
        <v>2021</v>
      </c>
      <c r="B2992">
        <v>5</v>
      </c>
      <c r="C2992">
        <v>5</v>
      </c>
      <c r="D2992">
        <v>14</v>
      </c>
      <c r="E2992">
        <v>22.65</v>
      </c>
    </row>
    <row r="2993" spans="1:5" x14ac:dyDescent="0.35">
      <c r="A2993">
        <v>2021</v>
      </c>
      <c r="B2993">
        <v>5</v>
      </c>
      <c r="C2993">
        <v>5</v>
      </c>
      <c r="D2993">
        <v>15</v>
      </c>
      <c r="E2993">
        <v>20.28</v>
      </c>
    </row>
    <row r="2994" spans="1:5" x14ac:dyDescent="0.35">
      <c r="A2994">
        <v>2021</v>
      </c>
      <c r="B2994">
        <v>5</v>
      </c>
      <c r="C2994">
        <v>5</v>
      </c>
      <c r="D2994">
        <v>16</v>
      </c>
      <c r="E2994">
        <v>19.72</v>
      </c>
    </row>
    <row r="2995" spans="1:5" x14ac:dyDescent="0.35">
      <c r="A2995">
        <v>2021</v>
      </c>
      <c r="B2995">
        <v>5</v>
      </c>
      <c r="C2995">
        <v>5</v>
      </c>
      <c r="D2995">
        <v>17</v>
      </c>
      <c r="E2995">
        <v>19.21</v>
      </c>
    </row>
    <row r="2996" spans="1:5" x14ac:dyDescent="0.35">
      <c r="A2996">
        <v>2021</v>
      </c>
      <c r="B2996">
        <v>5</v>
      </c>
      <c r="C2996">
        <v>5</v>
      </c>
      <c r="D2996">
        <v>18</v>
      </c>
      <c r="E2996">
        <v>18.55</v>
      </c>
    </row>
    <row r="2997" spans="1:5" x14ac:dyDescent="0.35">
      <c r="A2997">
        <v>2021</v>
      </c>
      <c r="B2997">
        <v>5</v>
      </c>
      <c r="C2997">
        <v>5</v>
      </c>
      <c r="D2997">
        <v>19</v>
      </c>
      <c r="E2997">
        <v>17.93</v>
      </c>
    </row>
    <row r="2998" spans="1:5" x14ac:dyDescent="0.35">
      <c r="A2998">
        <v>2021</v>
      </c>
      <c r="B2998">
        <v>5</v>
      </c>
      <c r="C2998">
        <v>5</v>
      </c>
      <c r="D2998">
        <v>20</v>
      </c>
      <c r="E2998">
        <v>17.510000000000002</v>
      </c>
    </row>
    <row r="2999" spans="1:5" x14ac:dyDescent="0.35">
      <c r="A2999">
        <v>2021</v>
      </c>
      <c r="B2999">
        <v>5</v>
      </c>
      <c r="C2999">
        <v>5</v>
      </c>
      <c r="D2999">
        <v>21</v>
      </c>
      <c r="E2999">
        <v>17.05</v>
      </c>
    </row>
    <row r="3000" spans="1:5" x14ac:dyDescent="0.35">
      <c r="A3000">
        <v>2021</v>
      </c>
      <c r="B3000">
        <v>5</v>
      </c>
      <c r="C3000">
        <v>5</v>
      </c>
      <c r="D3000">
        <v>22</v>
      </c>
      <c r="E3000">
        <v>16.53</v>
      </c>
    </row>
    <row r="3001" spans="1:5" x14ac:dyDescent="0.35">
      <c r="A3001">
        <v>2021</v>
      </c>
      <c r="B3001">
        <v>5</v>
      </c>
      <c r="C3001">
        <v>5</v>
      </c>
      <c r="D3001">
        <v>23</v>
      </c>
      <c r="E3001">
        <v>16.14</v>
      </c>
    </row>
    <row r="3002" spans="1:5" x14ac:dyDescent="0.35">
      <c r="A3002">
        <v>2021</v>
      </c>
      <c r="B3002">
        <v>5</v>
      </c>
      <c r="C3002">
        <v>6</v>
      </c>
      <c r="D3002">
        <v>0</v>
      </c>
      <c r="E3002">
        <v>15.9</v>
      </c>
    </row>
    <row r="3003" spans="1:5" x14ac:dyDescent="0.35">
      <c r="A3003">
        <v>2021</v>
      </c>
      <c r="B3003">
        <v>5</v>
      </c>
      <c r="C3003">
        <v>6</v>
      </c>
      <c r="D3003">
        <v>1</v>
      </c>
      <c r="E3003">
        <v>15.67</v>
      </c>
    </row>
    <row r="3004" spans="1:5" x14ac:dyDescent="0.35">
      <c r="A3004">
        <v>2021</v>
      </c>
      <c r="B3004">
        <v>5</v>
      </c>
      <c r="C3004">
        <v>6</v>
      </c>
      <c r="D3004">
        <v>2</v>
      </c>
      <c r="E3004">
        <v>15.33</v>
      </c>
    </row>
    <row r="3005" spans="1:5" x14ac:dyDescent="0.35">
      <c r="A3005">
        <v>2021</v>
      </c>
      <c r="B3005">
        <v>5</v>
      </c>
      <c r="C3005">
        <v>6</v>
      </c>
      <c r="D3005">
        <v>3</v>
      </c>
      <c r="E3005">
        <v>14.99</v>
      </c>
    </row>
    <row r="3006" spans="1:5" x14ac:dyDescent="0.35">
      <c r="A3006">
        <v>2021</v>
      </c>
      <c r="B3006">
        <v>5</v>
      </c>
      <c r="C3006">
        <v>6</v>
      </c>
      <c r="D3006">
        <v>4</v>
      </c>
      <c r="E3006">
        <v>15.91</v>
      </c>
    </row>
    <row r="3007" spans="1:5" x14ac:dyDescent="0.35">
      <c r="A3007">
        <v>2021</v>
      </c>
      <c r="B3007">
        <v>5</v>
      </c>
      <c r="C3007">
        <v>6</v>
      </c>
      <c r="D3007">
        <v>5</v>
      </c>
      <c r="E3007">
        <v>18.23</v>
      </c>
    </row>
    <row r="3008" spans="1:5" x14ac:dyDescent="0.35">
      <c r="A3008">
        <v>2021</v>
      </c>
      <c r="B3008">
        <v>5</v>
      </c>
      <c r="C3008">
        <v>6</v>
      </c>
      <c r="D3008">
        <v>6</v>
      </c>
      <c r="E3008">
        <v>20.59</v>
      </c>
    </row>
    <row r="3009" spans="1:5" x14ac:dyDescent="0.35">
      <c r="A3009">
        <v>2021</v>
      </c>
      <c r="B3009">
        <v>5</v>
      </c>
      <c r="C3009">
        <v>6</v>
      </c>
      <c r="D3009">
        <v>7</v>
      </c>
      <c r="E3009">
        <v>22.05</v>
      </c>
    </row>
    <row r="3010" spans="1:5" x14ac:dyDescent="0.35">
      <c r="A3010">
        <v>2021</v>
      </c>
      <c r="B3010">
        <v>5</v>
      </c>
      <c r="C3010">
        <v>6</v>
      </c>
      <c r="D3010">
        <v>8</v>
      </c>
      <c r="E3010">
        <v>23.16</v>
      </c>
    </row>
    <row r="3011" spans="1:5" x14ac:dyDescent="0.35">
      <c r="A3011">
        <v>2021</v>
      </c>
      <c r="B3011">
        <v>5</v>
      </c>
      <c r="C3011">
        <v>6</v>
      </c>
      <c r="D3011">
        <v>9</v>
      </c>
      <c r="E3011">
        <v>23.98</v>
      </c>
    </row>
    <row r="3012" spans="1:5" x14ac:dyDescent="0.35">
      <c r="A3012">
        <v>2021</v>
      </c>
      <c r="B3012">
        <v>5</v>
      </c>
      <c r="C3012">
        <v>6</v>
      </c>
      <c r="D3012">
        <v>10</v>
      </c>
      <c r="E3012">
        <v>24.45</v>
      </c>
    </row>
    <row r="3013" spans="1:5" x14ac:dyDescent="0.35">
      <c r="A3013">
        <v>2021</v>
      </c>
      <c r="B3013">
        <v>5</v>
      </c>
      <c r="C3013">
        <v>6</v>
      </c>
      <c r="D3013">
        <v>11</v>
      </c>
      <c r="E3013">
        <v>24.55</v>
      </c>
    </row>
    <row r="3014" spans="1:5" x14ac:dyDescent="0.35">
      <c r="A3014">
        <v>2021</v>
      </c>
      <c r="B3014">
        <v>5</v>
      </c>
      <c r="C3014">
        <v>6</v>
      </c>
      <c r="D3014">
        <v>12</v>
      </c>
      <c r="E3014">
        <v>24.3</v>
      </c>
    </row>
    <row r="3015" spans="1:5" x14ac:dyDescent="0.35">
      <c r="A3015">
        <v>2021</v>
      </c>
      <c r="B3015">
        <v>5</v>
      </c>
      <c r="C3015">
        <v>6</v>
      </c>
      <c r="D3015">
        <v>13</v>
      </c>
      <c r="E3015">
        <v>23.64</v>
      </c>
    </row>
    <row r="3016" spans="1:5" x14ac:dyDescent="0.35">
      <c r="A3016">
        <v>2021</v>
      </c>
      <c r="B3016">
        <v>5</v>
      </c>
      <c r="C3016">
        <v>6</v>
      </c>
      <c r="D3016">
        <v>14</v>
      </c>
      <c r="E3016">
        <v>21.97</v>
      </c>
    </row>
    <row r="3017" spans="1:5" x14ac:dyDescent="0.35">
      <c r="A3017">
        <v>2021</v>
      </c>
      <c r="B3017">
        <v>5</v>
      </c>
      <c r="C3017">
        <v>6</v>
      </c>
      <c r="D3017">
        <v>15</v>
      </c>
      <c r="E3017">
        <v>19.260000000000002</v>
      </c>
    </row>
    <row r="3018" spans="1:5" x14ac:dyDescent="0.35">
      <c r="A3018">
        <v>2021</v>
      </c>
      <c r="B3018">
        <v>5</v>
      </c>
      <c r="C3018">
        <v>6</v>
      </c>
      <c r="D3018">
        <v>16</v>
      </c>
      <c r="E3018">
        <v>18.8</v>
      </c>
    </row>
    <row r="3019" spans="1:5" x14ac:dyDescent="0.35">
      <c r="A3019">
        <v>2021</v>
      </c>
      <c r="B3019">
        <v>5</v>
      </c>
      <c r="C3019">
        <v>6</v>
      </c>
      <c r="D3019">
        <v>17</v>
      </c>
      <c r="E3019">
        <v>18.61</v>
      </c>
    </row>
    <row r="3020" spans="1:5" x14ac:dyDescent="0.35">
      <c r="A3020">
        <v>2021</v>
      </c>
      <c r="B3020">
        <v>5</v>
      </c>
      <c r="C3020">
        <v>6</v>
      </c>
      <c r="D3020">
        <v>18</v>
      </c>
      <c r="E3020">
        <v>18.38</v>
      </c>
    </row>
    <row r="3021" spans="1:5" x14ac:dyDescent="0.35">
      <c r="A3021">
        <v>2021</v>
      </c>
      <c r="B3021">
        <v>5</v>
      </c>
      <c r="C3021">
        <v>6</v>
      </c>
      <c r="D3021">
        <v>19</v>
      </c>
      <c r="E3021">
        <v>18.100000000000001</v>
      </c>
    </row>
    <row r="3022" spans="1:5" x14ac:dyDescent="0.35">
      <c r="A3022">
        <v>2021</v>
      </c>
      <c r="B3022">
        <v>5</v>
      </c>
      <c r="C3022">
        <v>6</v>
      </c>
      <c r="D3022">
        <v>20</v>
      </c>
      <c r="E3022">
        <v>17.62</v>
      </c>
    </row>
    <row r="3023" spans="1:5" x14ac:dyDescent="0.35">
      <c r="A3023">
        <v>2021</v>
      </c>
      <c r="B3023">
        <v>5</v>
      </c>
      <c r="C3023">
        <v>6</v>
      </c>
      <c r="D3023">
        <v>21</v>
      </c>
      <c r="E3023">
        <v>17.02</v>
      </c>
    </row>
    <row r="3024" spans="1:5" x14ac:dyDescent="0.35">
      <c r="A3024">
        <v>2021</v>
      </c>
      <c r="B3024">
        <v>5</v>
      </c>
      <c r="C3024">
        <v>6</v>
      </c>
      <c r="D3024">
        <v>22</v>
      </c>
      <c r="E3024">
        <v>16.55</v>
      </c>
    </row>
    <row r="3025" spans="1:5" x14ac:dyDescent="0.35">
      <c r="A3025">
        <v>2021</v>
      </c>
      <c r="B3025">
        <v>5</v>
      </c>
      <c r="C3025">
        <v>6</v>
      </c>
      <c r="D3025">
        <v>23</v>
      </c>
      <c r="E3025">
        <v>16.079999999999998</v>
      </c>
    </row>
    <row r="3026" spans="1:5" x14ac:dyDescent="0.35">
      <c r="A3026">
        <v>2021</v>
      </c>
      <c r="B3026">
        <v>5</v>
      </c>
      <c r="C3026">
        <v>7</v>
      </c>
      <c r="D3026">
        <v>0</v>
      </c>
      <c r="E3026">
        <v>15.77</v>
      </c>
    </row>
    <row r="3027" spans="1:5" x14ac:dyDescent="0.35">
      <c r="A3027">
        <v>2021</v>
      </c>
      <c r="B3027">
        <v>5</v>
      </c>
      <c r="C3027">
        <v>7</v>
      </c>
      <c r="D3027">
        <v>1</v>
      </c>
      <c r="E3027">
        <v>15.46</v>
      </c>
    </row>
    <row r="3028" spans="1:5" x14ac:dyDescent="0.35">
      <c r="A3028">
        <v>2021</v>
      </c>
      <c r="B3028">
        <v>5</v>
      </c>
      <c r="C3028">
        <v>7</v>
      </c>
      <c r="D3028">
        <v>2</v>
      </c>
      <c r="E3028">
        <v>15.05</v>
      </c>
    </row>
    <row r="3029" spans="1:5" x14ac:dyDescent="0.35">
      <c r="A3029">
        <v>2021</v>
      </c>
      <c r="B3029">
        <v>5</v>
      </c>
      <c r="C3029">
        <v>7</v>
      </c>
      <c r="D3029">
        <v>3</v>
      </c>
      <c r="E3029">
        <v>14.66</v>
      </c>
    </row>
    <row r="3030" spans="1:5" x14ac:dyDescent="0.35">
      <c r="A3030">
        <v>2021</v>
      </c>
      <c r="B3030">
        <v>5</v>
      </c>
      <c r="C3030">
        <v>7</v>
      </c>
      <c r="D3030">
        <v>4</v>
      </c>
      <c r="E3030">
        <v>15.7</v>
      </c>
    </row>
    <row r="3031" spans="1:5" x14ac:dyDescent="0.35">
      <c r="A3031">
        <v>2021</v>
      </c>
      <c r="B3031">
        <v>5</v>
      </c>
      <c r="C3031">
        <v>7</v>
      </c>
      <c r="D3031">
        <v>5</v>
      </c>
      <c r="E3031">
        <v>18.18</v>
      </c>
    </row>
    <row r="3032" spans="1:5" x14ac:dyDescent="0.35">
      <c r="A3032">
        <v>2021</v>
      </c>
      <c r="B3032">
        <v>5</v>
      </c>
      <c r="C3032">
        <v>7</v>
      </c>
      <c r="D3032">
        <v>6</v>
      </c>
      <c r="E3032">
        <v>20.87</v>
      </c>
    </row>
    <row r="3033" spans="1:5" x14ac:dyDescent="0.35">
      <c r="A3033">
        <v>2021</v>
      </c>
      <c r="B3033">
        <v>5</v>
      </c>
      <c r="C3033">
        <v>7</v>
      </c>
      <c r="D3033">
        <v>7</v>
      </c>
      <c r="E3033">
        <v>22.4</v>
      </c>
    </row>
    <row r="3034" spans="1:5" x14ac:dyDescent="0.35">
      <c r="A3034">
        <v>2021</v>
      </c>
      <c r="B3034">
        <v>5</v>
      </c>
      <c r="C3034">
        <v>7</v>
      </c>
      <c r="D3034">
        <v>8</v>
      </c>
      <c r="E3034">
        <v>23.48</v>
      </c>
    </row>
    <row r="3035" spans="1:5" x14ac:dyDescent="0.35">
      <c r="A3035">
        <v>2021</v>
      </c>
      <c r="B3035">
        <v>5</v>
      </c>
      <c r="C3035">
        <v>7</v>
      </c>
      <c r="D3035">
        <v>9</v>
      </c>
      <c r="E3035">
        <v>24.23</v>
      </c>
    </row>
    <row r="3036" spans="1:5" x14ac:dyDescent="0.35">
      <c r="A3036">
        <v>2021</v>
      </c>
      <c r="B3036">
        <v>5</v>
      </c>
      <c r="C3036">
        <v>7</v>
      </c>
      <c r="D3036">
        <v>10</v>
      </c>
      <c r="E3036">
        <v>24.65</v>
      </c>
    </row>
    <row r="3037" spans="1:5" x14ac:dyDescent="0.35">
      <c r="A3037">
        <v>2021</v>
      </c>
      <c r="B3037">
        <v>5</v>
      </c>
      <c r="C3037">
        <v>7</v>
      </c>
      <c r="D3037">
        <v>11</v>
      </c>
      <c r="E3037">
        <v>24.7</v>
      </c>
    </row>
    <row r="3038" spans="1:5" x14ac:dyDescent="0.35">
      <c r="A3038">
        <v>2021</v>
      </c>
      <c r="B3038">
        <v>5</v>
      </c>
      <c r="C3038">
        <v>7</v>
      </c>
      <c r="D3038">
        <v>12</v>
      </c>
      <c r="E3038">
        <v>24.38</v>
      </c>
    </row>
    <row r="3039" spans="1:5" x14ac:dyDescent="0.35">
      <c r="A3039">
        <v>2021</v>
      </c>
      <c r="B3039">
        <v>5</v>
      </c>
      <c r="C3039">
        <v>7</v>
      </c>
      <c r="D3039">
        <v>13</v>
      </c>
      <c r="E3039">
        <v>23.58</v>
      </c>
    </row>
    <row r="3040" spans="1:5" x14ac:dyDescent="0.35">
      <c r="A3040">
        <v>2021</v>
      </c>
      <c r="B3040">
        <v>5</v>
      </c>
      <c r="C3040">
        <v>7</v>
      </c>
      <c r="D3040">
        <v>14</v>
      </c>
      <c r="E3040">
        <v>21.95</v>
      </c>
    </row>
    <row r="3041" spans="1:5" x14ac:dyDescent="0.35">
      <c r="A3041">
        <v>2021</v>
      </c>
      <c r="B3041">
        <v>5</v>
      </c>
      <c r="C3041">
        <v>7</v>
      </c>
      <c r="D3041">
        <v>15</v>
      </c>
      <c r="E3041">
        <v>20</v>
      </c>
    </row>
    <row r="3042" spans="1:5" x14ac:dyDescent="0.35">
      <c r="A3042">
        <v>2021</v>
      </c>
      <c r="B3042">
        <v>5</v>
      </c>
      <c r="C3042">
        <v>7</v>
      </c>
      <c r="D3042">
        <v>16</v>
      </c>
      <c r="E3042">
        <v>19.39</v>
      </c>
    </row>
    <row r="3043" spans="1:5" x14ac:dyDescent="0.35">
      <c r="A3043">
        <v>2021</v>
      </c>
      <c r="B3043">
        <v>5</v>
      </c>
      <c r="C3043">
        <v>7</v>
      </c>
      <c r="D3043">
        <v>17</v>
      </c>
      <c r="E3043">
        <v>19.079999999999998</v>
      </c>
    </row>
    <row r="3044" spans="1:5" x14ac:dyDescent="0.35">
      <c r="A3044">
        <v>2021</v>
      </c>
      <c r="B3044">
        <v>5</v>
      </c>
      <c r="C3044">
        <v>7</v>
      </c>
      <c r="D3044">
        <v>18</v>
      </c>
      <c r="E3044">
        <v>18.62</v>
      </c>
    </row>
    <row r="3045" spans="1:5" x14ac:dyDescent="0.35">
      <c r="A3045">
        <v>2021</v>
      </c>
      <c r="B3045">
        <v>5</v>
      </c>
      <c r="C3045">
        <v>7</v>
      </c>
      <c r="D3045">
        <v>19</v>
      </c>
      <c r="E3045">
        <v>18.18</v>
      </c>
    </row>
    <row r="3046" spans="1:5" x14ac:dyDescent="0.35">
      <c r="A3046">
        <v>2021</v>
      </c>
      <c r="B3046">
        <v>5</v>
      </c>
      <c r="C3046">
        <v>7</v>
      </c>
      <c r="D3046">
        <v>20</v>
      </c>
      <c r="E3046">
        <v>17.690000000000001</v>
      </c>
    </row>
    <row r="3047" spans="1:5" x14ac:dyDescent="0.35">
      <c r="A3047">
        <v>2021</v>
      </c>
      <c r="B3047">
        <v>5</v>
      </c>
      <c r="C3047">
        <v>7</v>
      </c>
      <c r="D3047">
        <v>21</v>
      </c>
      <c r="E3047">
        <v>17.149999999999999</v>
      </c>
    </row>
    <row r="3048" spans="1:5" x14ac:dyDescent="0.35">
      <c r="A3048">
        <v>2021</v>
      </c>
      <c r="B3048">
        <v>5</v>
      </c>
      <c r="C3048">
        <v>7</v>
      </c>
      <c r="D3048">
        <v>22</v>
      </c>
      <c r="E3048">
        <v>16.62</v>
      </c>
    </row>
    <row r="3049" spans="1:5" x14ac:dyDescent="0.35">
      <c r="A3049">
        <v>2021</v>
      </c>
      <c r="B3049">
        <v>5</v>
      </c>
      <c r="C3049">
        <v>7</v>
      </c>
      <c r="D3049">
        <v>23</v>
      </c>
      <c r="E3049">
        <v>16.170000000000002</v>
      </c>
    </row>
    <row r="3050" spans="1:5" x14ac:dyDescent="0.35">
      <c r="A3050">
        <v>2021</v>
      </c>
      <c r="B3050">
        <v>5</v>
      </c>
      <c r="C3050">
        <v>8</v>
      </c>
      <c r="D3050">
        <v>0</v>
      </c>
      <c r="E3050">
        <v>15.92</v>
      </c>
    </row>
    <row r="3051" spans="1:5" x14ac:dyDescent="0.35">
      <c r="A3051">
        <v>2021</v>
      </c>
      <c r="B3051">
        <v>5</v>
      </c>
      <c r="C3051">
        <v>8</v>
      </c>
      <c r="D3051">
        <v>1</v>
      </c>
      <c r="E3051">
        <v>15.58</v>
      </c>
    </row>
    <row r="3052" spans="1:5" x14ac:dyDescent="0.35">
      <c r="A3052">
        <v>2021</v>
      </c>
      <c r="B3052">
        <v>5</v>
      </c>
      <c r="C3052">
        <v>8</v>
      </c>
      <c r="D3052">
        <v>2</v>
      </c>
      <c r="E3052">
        <v>15.1</v>
      </c>
    </row>
    <row r="3053" spans="1:5" x14ac:dyDescent="0.35">
      <c r="A3053">
        <v>2021</v>
      </c>
      <c r="B3053">
        <v>5</v>
      </c>
      <c r="C3053">
        <v>8</v>
      </c>
      <c r="D3053">
        <v>3</v>
      </c>
      <c r="E3053">
        <v>14.69</v>
      </c>
    </row>
    <row r="3054" spans="1:5" x14ac:dyDescent="0.35">
      <c r="A3054">
        <v>2021</v>
      </c>
      <c r="B3054">
        <v>5</v>
      </c>
      <c r="C3054">
        <v>8</v>
      </c>
      <c r="D3054">
        <v>4</v>
      </c>
      <c r="E3054">
        <v>15.73</v>
      </c>
    </row>
    <row r="3055" spans="1:5" x14ac:dyDescent="0.35">
      <c r="A3055">
        <v>2021</v>
      </c>
      <c r="B3055">
        <v>5</v>
      </c>
      <c r="C3055">
        <v>8</v>
      </c>
      <c r="D3055">
        <v>5</v>
      </c>
      <c r="E3055">
        <v>17.88</v>
      </c>
    </row>
    <row r="3056" spans="1:5" x14ac:dyDescent="0.35">
      <c r="A3056">
        <v>2021</v>
      </c>
      <c r="B3056">
        <v>5</v>
      </c>
      <c r="C3056">
        <v>8</v>
      </c>
      <c r="D3056">
        <v>6</v>
      </c>
      <c r="E3056">
        <v>20.74</v>
      </c>
    </row>
    <row r="3057" spans="1:5" x14ac:dyDescent="0.35">
      <c r="A3057">
        <v>2021</v>
      </c>
      <c r="B3057">
        <v>5</v>
      </c>
      <c r="C3057">
        <v>8</v>
      </c>
      <c r="D3057">
        <v>7</v>
      </c>
      <c r="E3057">
        <v>22.4</v>
      </c>
    </row>
    <row r="3058" spans="1:5" x14ac:dyDescent="0.35">
      <c r="A3058">
        <v>2021</v>
      </c>
      <c r="B3058">
        <v>5</v>
      </c>
      <c r="C3058">
        <v>8</v>
      </c>
      <c r="D3058">
        <v>8</v>
      </c>
      <c r="E3058">
        <v>23.48</v>
      </c>
    </row>
    <row r="3059" spans="1:5" x14ac:dyDescent="0.35">
      <c r="A3059">
        <v>2021</v>
      </c>
      <c r="B3059">
        <v>5</v>
      </c>
      <c r="C3059">
        <v>8</v>
      </c>
      <c r="D3059">
        <v>9</v>
      </c>
      <c r="E3059">
        <v>24.29</v>
      </c>
    </row>
    <row r="3060" spans="1:5" x14ac:dyDescent="0.35">
      <c r="A3060">
        <v>2021</v>
      </c>
      <c r="B3060">
        <v>5</v>
      </c>
      <c r="C3060">
        <v>8</v>
      </c>
      <c r="D3060">
        <v>10</v>
      </c>
      <c r="E3060">
        <v>24.79</v>
      </c>
    </row>
    <row r="3061" spans="1:5" x14ac:dyDescent="0.35">
      <c r="A3061">
        <v>2021</v>
      </c>
      <c r="B3061">
        <v>5</v>
      </c>
      <c r="C3061">
        <v>8</v>
      </c>
      <c r="D3061">
        <v>11</v>
      </c>
      <c r="E3061">
        <v>24.91</v>
      </c>
    </row>
    <row r="3062" spans="1:5" x14ac:dyDescent="0.35">
      <c r="A3062">
        <v>2021</v>
      </c>
      <c r="B3062">
        <v>5</v>
      </c>
      <c r="C3062">
        <v>8</v>
      </c>
      <c r="D3062">
        <v>12</v>
      </c>
      <c r="E3062">
        <v>24.65</v>
      </c>
    </row>
    <row r="3063" spans="1:5" x14ac:dyDescent="0.35">
      <c r="A3063">
        <v>2021</v>
      </c>
      <c r="B3063">
        <v>5</v>
      </c>
      <c r="C3063">
        <v>8</v>
      </c>
      <c r="D3063">
        <v>13</v>
      </c>
      <c r="E3063">
        <v>23.97</v>
      </c>
    </row>
    <row r="3064" spans="1:5" x14ac:dyDescent="0.35">
      <c r="A3064">
        <v>2021</v>
      </c>
      <c r="B3064">
        <v>5</v>
      </c>
      <c r="C3064">
        <v>8</v>
      </c>
      <c r="D3064">
        <v>14</v>
      </c>
      <c r="E3064">
        <v>22.23</v>
      </c>
    </row>
    <row r="3065" spans="1:5" x14ac:dyDescent="0.35">
      <c r="A3065">
        <v>2021</v>
      </c>
      <c r="B3065">
        <v>5</v>
      </c>
      <c r="C3065">
        <v>8</v>
      </c>
      <c r="D3065">
        <v>15</v>
      </c>
      <c r="E3065">
        <v>19.510000000000002</v>
      </c>
    </row>
    <row r="3066" spans="1:5" x14ac:dyDescent="0.35">
      <c r="A3066">
        <v>2021</v>
      </c>
      <c r="B3066">
        <v>5</v>
      </c>
      <c r="C3066">
        <v>8</v>
      </c>
      <c r="D3066">
        <v>16</v>
      </c>
      <c r="E3066">
        <v>19.12</v>
      </c>
    </row>
    <row r="3067" spans="1:5" x14ac:dyDescent="0.35">
      <c r="A3067">
        <v>2021</v>
      </c>
      <c r="B3067">
        <v>5</v>
      </c>
      <c r="C3067">
        <v>8</v>
      </c>
      <c r="D3067">
        <v>17</v>
      </c>
      <c r="E3067">
        <v>18.72</v>
      </c>
    </row>
    <row r="3068" spans="1:5" x14ac:dyDescent="0.35">
      <c r="A3068">
        <v>2021</v>
      </c>
      <c r="B3068">
        <v>5</v>
      </c>
      <c r="C3068">
        <v>8</v>
      </c>
      <c r="D3068">
        <v>18</v>
      </c>
      <c r="E3068">
        <v>18.350000000000001</v>
      </c>
    </row>
    <row r="3069" spans="1:5" x14ac:dyDescent="0.35">
      <c r="A3069">
        <v>2021</v>
      </c>
      <c r="B3069">
        <v>5</v>
      </c>
      <c r="C3069">
        <v>8</v>
      </c>
      <c r="D3069">
        <v>19</v>
      </c>
      <c r="E3069">
        <v>18.05</v>
      </c>
    </row>
    <row r="3070" spans="1:5" x14ac:dyDescent="0.35">
      <c r="A3070">
        <v>2021</v>
      </c>
      <c r="B3070">
        <v>5</v>
      </c>
      <c r="C3070">
        <v>8</v>
      </c>
      <c r="D3070">
        <v>20</v>
      </c>
      <c r="E3070">
        <v>17.8</v>
      </c>
    </row>
    <row r="3071" spans="1:5" x14ac:dyDescent="0.35">
      <c r="A3071">
        <v>2021</v>
      </c>
      <c r="B3071">
        <v>5</v>
      </c>
      <c r="C3071">
        <v>8</v>
      </c>
      <c r="D3071">
        <v>21</v>
      </c>
      <c r="E3071">
        <v>17.66</v>
      </c>
    </row>
    <row r="3072" spans="1:5" x14ac:dyDescent="0.35">
      <c r="A3072">
        <v>2021</v>
      </c>
      <c r="B3072">
        <v>5</v>
      </c>
      <c r="C3072">
        <v>8</v>
      </c>
      <c r="D3072">
        <v>22</v>
      </c>
      <c r="E3072">
        <v>17.29</v>
      </c>
    </row>
    <row r="3073" spans="1:5" x14ac:dyDescent="0.35">
      <c r="A3073">
        <v>2021</v>
      </c>
      <c r="B3073">
        <v>5</v>
      </c>
      <c r="C3073">
        <v>8</v>
      </c>
      <c r="D3073">
        <v>23</v>
      </c>
      <c r="E3073">
        <v>16.829999999999998</v>
      </c>
    </row>
    <row r="3074" spans="1:5" x14ac:dyDescent="0.35">
      <c r="A3074">
        <v>2021</v>
      </c>
      <c r="B3074">
        <v>5</v>
      </c>
      <c r="C3074">
        <v>9</v>
      </c>
      <c r="D3074">
        <v>0</v>
      </c>
      <c r="E3074">
        <v>16.62</v>
      </c>
    </row>
    <row r="3075" spans="1:5" x14ac:dyDescent="0.35">
      <c r="A3075">
        <v>2021</v>
      </c>
      <c r="B3075">
        <v>5</v>
      </c>
      <c r="C3075">
        <v>9</v>
      </c>
      <c r="D3075">
        <v>1</v>
      </c>
      <c r="E3075">
        <v>16.39</v>
      </c>
    </row>
    <row r="3076" spans="1:5" x14ac:dyDescent="0.35">
      <c r="A3076">
        <v>2021</v>
      </c>
      <c r="B3076">
        <v>5</v>
      </c>
      <c r="C3076">
        <v>9</v>
      </c>
      <c r="D3076">
        <v>2</v>
      </c>
      <c r="E3076">
        <v>16.079999999999998</v>
      </c>
    </row>
    <row r="3077" spans="1:5" x14ac:dyDescent="0.35">
      <c r="A3077">
        <v>2021</v>
      </c>
      <c r="B3077">
        <v>5</v>
      </c>
      <c r="C3077">
        <v>9</v>
      </c>
      <c r="D3077">
        <v>3</v>
      </c>
      <c r="E3077">
        <v>15.8</v>
      </c>
    </row>
    <row r="3078" spans="1:5" x14ac:dyDescent="0.35">
      <c r="A3078">
        <v>2021</v>
      </c>
      <c r="B3078">
        <v>5</v>
      </c>
      <c r="C3078">
        <v>9</v>
      </c>
      <c r="D3078">
        <v>4</v>
      </c>
      <c r="E3078">
        <v>17.07</v>
      </c>
    </row>
    <row r="3079" spans="1:5" x14ac:dyDescent="0.35">
      <c r="A3079">
        <v>2021</v>
      </c>
      <c r="B3079">
        <v>5</v>
      </c>
      <c r="C3079">
        <v>9</v>
      </c>
      <c r="D3079">
        <v>5</v>
      </c>
      <c r="E3079">
        <v>19.079999999999998</v>
      </c>
    </row>
    <row r="3080" spans="1:5" x14ac:dyDescent="0.35">
      <c r="A3080">
        <v>2021</v>
      </c>
      <c r="B3080">
        <v>5</v>
      </c>
      <c r="C3080">
        <v>9</v>
      </c>
      <c r="D3080">
        <v>6</v>
      </c>
      <c r="E3080">
        <v>21.44</v>
      </c>
    </row>
    <row r="3081" spans="1:5" x14ac:dyDescent="0.35">
      <c r="A3081">
        <v>2021</v>
      </c>
      <c r="B3081">
        <v>5</v>
      </c>
      <c r="C3081">
        <v>9</v>
      </c>
      <c r="D3081">
        <v>7</v>
      </c>
      <c r="E3081">
        <v>23.05</v>
      </c>
    </row>
    <row r="3082" spans="1:5" x14ac:dyDescent="0.35">
      <c r="A3082">
        <v>2021</v>
      </c>
      <c r="B3082">
        <v>5</v>
      </c>
      <c r="C3082">
        <v>9</v>
      </c>
      <c r="D3082">
        <v>8</v>
      </c>
      <c r="E3082">
        <v>24.02</v>
      </c>
    </row>
    <row r="3083" spans="1:5" x14ac:dyDescent="0.35">
      <c r="A3083">
        <v>2021</v>
      </c>
      <c r="B3083">
        <v>5</v>
      </c>
      <c r="C3083">
        <v>9</v>
      </c>
      <c r="D3083">
        <v>9</v>
      </c>
      <c r="E3083">
        <v>24.65</v>
      </c>
    </row>
    <row r="3084" spans="1:5" x14ac:dyDescent="0.35">
      <c r="A3084">
        <v>2021</v>
      </c>
      <c r="B3084">
        <v>5</v>
      </c>
      <c r="C3084">
        <v>9</v>
      </c>
      <c r="D3084">
        <v>10</v>
      </c>
      <c r="E3084">
        <v>25.08</v>
      </c>
    </row>
    <row r="3085" spans="1:5" x14ac:dyDescent="0.35">
      <c r="A3085">
        <v>2021</v>
      </c>
      <c r="B3085">
        <v>5</v>
      </c>
      <c r="C3085">
        <v>9</v>
      </c>
      <c r="D3085">
        <v>11</v>
      </c>
      <c r="E3085">
        <v>25.21</v>
      </c>
    </row>
    <row r="3086" spans="1:5" x14ac:dyDescent="0.35">
      <c r="A3086">
        <v>2021</v>
      </c>
      <c r="B3086">
        <v>5</v>
      </c>
      <c r="C3086">
        <v>9</v>
      </c>
      <c r="D3086">
        <v>12</v>
      </c>
      <c r="E3086">
        <v>24.99</v>
      </c>
    </row>
    <row r="3087" spans="1:5" x14ac:dyDescent="0.35">
      <c r="A3087">
        <v>2021</v>
      </c>
      <c r="B3087">
        <v>5</v>
      </c>
      <c r="C3087">
        <v>9</v>
      </c>
      <c r="D3087">
        <v>13</v>
      </c>
      <c r="E3087">
        <v>24.36</v>
      </c>
    </row>
    <row r="3088" spans="1:5" x14ac:dyDescent="0.35">
      <c r="A3088">
        <v>2021</v>
      </c>
      <c r="B3088">
        <v>5</v>
      </c>
      <c r="C3088">
        <v>9</v>
      </c>
      <c r="D3088">
        <v>14</v>
      </c>
      <c r="E3088">
        <v>22.74</v>
      </c>
    </row>
    <row r="3089" spans="1:5" x14ac:dyDescent="0.35">
      <c r="A3089">
        <v>2021</v>
      </c>
      <c r="B3089">
        <v>5</v>
      </c>
      <c r="C3089">
        <v>9</v>
      </c>
      <c r="D3089">
        <v>15</v>
      </c>
      <c r="E3089">
        <v>20.49</v>
      </c>
    </row>
    <row r="3090" spans="1:5" x14ac:dyDescent="0.35">
      <c r="A3090">
        <v>2021</v>
      </c>
      <c r="B3090">
        <v>5</v>
      </c>
      <c r="C3090">
        <v>9</v>
      </c>
      <c r="D3090">
        <v>16</v>
      </c>
      <c r="E3090">
        <v>19.88</v>
      </c>
    </row>
    <row r="3091" spans="1:5" x14ac:dyDescent="0.35">
      <c r="A3091">
        <v>2021</v>
      </c>
      <c r="B3091">
        <v>5</v>
      </c>
      <c r="C3091">
        <v>9</v>
      </c>
      <c r="D3091">
        <v>17</v>
      </c>
      <c r="E3091">
        <v>19.420000000000002</v>
      </c>
    </row>
    <row r="3092" spans="1:5" x14ac:dyDescent="0.35">
      <c r="A3092">
        <v>2021</v>
      </c>
      <c r="B3092">
        <v>5</v>
      </c>
      <c r="C3092">
        <v>9</v>
      </c>
      <c r="D3092">
        <v>18</v>
      </c>
      <c r="E3092">
        <v>19.03</v>
      </c>
    </row>
    <row r="3093" spans="1:5" x14ac:dyDescent="0.35">
      <c r="A3093">
        <v>2021</v>
      </c>
      <c r="B3093">
        <v>5</v>
      </c>
      <c r="C3093">
        <v>9</v>
      </c>
      <c r="D3093">
        <v>19</v>
      </c>
      <c r="E3093">
        <v>18.66</v>
      </c>
    </row>
    <row r="3094" spans="1:5" x14ac:dyDescent="0.35">
      <c r="A3094">
        <v>2021</v>
      </c>
      <c r="B3094">
        <v>5</v>
      </c>
      <c r="C3094">
        <v>9</v>
      </c>
      <c r="D3094">
        <v>20</v>
      </c>
      <c r="E3094">
        <v>18.440000000000001</v>
      </c>
    </row>
    <row r="3095" spans="1:5" x14ac:dyDescent="0.35">
      <c r="A3095">
        <v>2021</v>
      </c>
      <c r="B3095">
        <v>5</v>
      </c>
      <c r="C3095">
        <v>9</v>
      </c>
      <c r="D3095">
        <v>21</v>
      </c>
      <c r="E3095">
        <v>18.21</v>
      </c>
    </row>
    <row r="3096" spans="1:5" x14ac:dyDescent="0.35">
      <c r="A3096">
        <v>2021</v>
      </c>
      <c r="B3096">
        <v>5</v>
      </c>
      <c r="C3096">
        <v>9</v>
      </c>
      <c r="D3096">
        <v>22</v>
      </c>
      <c r="E3096">
        <v>17.899999999999999</v>
      </c>
    </row>
    <row r="3097" spans="1:5" x14ac:dyDescent="0.35">
      <c r="A3097">
        <v>2021</v>
      </c>
      <c r="B3097">
        <v>5</v>
      </c>
      <c r="C3097">
        <v>9</v>
      </c>
      <c r="D3097">
        <v>23</v>
      </c>
      <c r="E3097">
        <v>17.600000000000001</v>
      </c>
    </row>
    <row r="3098" spans="1:5" x14ac:dyDescent="0.35">
      <c r="A3098">
        <v>2021</v>
      </c>
      <c r="B3098">
        <v>5</v>
      </c>
      <c r="C3098">
        <v>10</v>
      </c>
      <c r="D3098">
        <v>0</v>
      </c>
      <c r="E3098">
        <v>17.12</v>
      </c>
    </row>
    <row r="3099" spans="1:5" x14ac:dyDescent="0.35">
      <c r="A3099">
        <v>2021</v>
      </c>
      <c r="B3099">
        <v>5</v>
      </c>
      <c r="C3099">
        <v>10</v>
      </c>
      <c r="D3099">
        <v>1</v>
      </c>
      <c r="E3099">
        <v>16.7</v>
      </c>
    </row>
    <row r="3100" spans="1:5" x14ac:dyDescent="0.35">
      <c r="A3100">
        <v>2021</v>
      </c>
      <c r="B3100">
        <v>5</v>
      </c>
      <c r="C3100">
        <v>10</v>
      </c>
      <c r="D3100">
        <v>2</v>
      </c>
      <c r="E3100">
        <v>16.59</v>
      </c>
    </row>
    <row r="3101" spans="1:5" x14ac:dyDescent="0.35">
      <c r="A3101">
        <v>2021</v>
      </c>
      <c r="B3101">
        <v>5</v>
      </c>
      <c r="C3101">
        <v>10</v>
      </c>
      <c r="D3101">
        <v>3</v>
      </c>
      <c r="E3101">
        <v>16.62</v>
      </c>
    </row>
    <row r="3102" spans="1:5" x14ac:dyDescent="0.35">
      <c r="A3102">
        <v>2021</v>
      </c>
      <c r="B3102">
        <v>5</v>
      </c>
      <c r="C3102">
        <v>10</v>
      </c>
      <c r="D3102">
        <v>4</v>
      </c>
      <c r="E3102">
        <v>18.2</v>
      </c>
    </row>
    <row r="3103" spans="1:5" x14ac:dyDescent="0.35">
      <c r="A3103">
        <v>2021</v>
      </c>
      <c r="B3103">
        <v>5</v>
      </c>
      <c r="C3103">
        <v>10</v>
      </c>
      <c r="D3103">
        <v>5</v>
      </c>
      <c r="E3103">
        <v>20.190000000000001</v>
      </c>
    </row>
    <row r="3104" spans="1:5" x14ac:dyDescent="0.35">
      <c r="A3104">
        <v>2021</v>
      </c>
      <c r="B3104">
        <v>5</v>
      </c>
      <c r="C3104">
        <v>10</v>
      </c>
      <c r="D3104">
        <v>6</v>
      </c>
      <c r="E3104">
        <v>22.21</v>
      </c>
    </row>
    <row r="3105" spans="1:5" x14ac:dyDescent="0.35">
      <c r="A3105">
        <v>2021</v>
      </c>
      <c r="B3105">
        <v>5</v>
      </c>
      <c r="C3105">
        <v>10</v>
      </c>
      <c r="D3105">
        <v>7</v>
      </c>
      <c r="E3105">
        <v>23.69</v>
      </c>
    </row>
    <row r="3106" spans="1:5" x14ac:dyDescent="0.35">
      <c r="A3106">
        <v>2021</v>
      </c>
      <c r="B3106">
        <v>5</v>
      </c>
      <c r="C3106">
        <v>10</v>
      </c>
      <c r="D3106">
        <v>8</v>
      </c>
      <c r="E3106">
        <v>24.76</v>
      </c>
    </row>
    <row r="3107" spans="1:5" x14ac:dyDescent="0.35">
      <c r="A3107">
        <v>2021</v>
      </c>
      <c r="B3107">
        <v>5</v>
      </c>
      <c r="C3107">
        <v>10</v>
      </c>
      <c r="D3107">
        <v>9</v>
      </c>
      <c r="E3107">
        <v>25.48</v>
      </c>
    </row>
    <row r="3108" spans="1:5" x14ac:dyDescent="0.35">
      <c r="A3108">
        <v>2021</v>
      </c>
      <c r="B3108">
        <v>5</v>
      </c>
      <c r="C3108">
        <v>10</v>
      </c>
      <c r="D3108">
        <v>10</v>
      </c>
      <c r="E3108">
        <v>25.84</v>
      </c>
    </row>
    <row r="3109" spans="1:5" x14ac:dyDescent="0.35">
      <c r="A3109">
        <v>2021</v>
      </c>
      <c r="B3109">
        <v>5</v>
      </c>
      <c r="C3109">
        <v>10</v>
      </c>
      <c r="D3109">
        <v>11</v>
      </c>
      <c r="E3109">
        <v>25.85</v>
      </c>
    </row>
    <row r="3110" spans="1:5" x14ac:dyDescent="0.35">
      <c r="A3110">
        <v>2021</v>
      </c>
      <c r="B3110">
        <v>5</v>
      </c>
      <c r="C3110">
        <v>10</v>
      </c>
      <c r="D3110">
        <v>12</v>
      </c>
      <c r="E3110">
        <v>25.45</v>
      </c>
    </row>
    <row r="3111" spans="1:5" x14ac:dyDescent="0.35">
      <c r="A3111">
        <v>2021</v>
      </c>
      <c r="B3111">
        <v>5</v>
      </c>
      <c r="C3111">
        <v>10</v>
      </c>
      <c r="D3111">
        <v>13</v>
      </c>
      <c r="E3111">
        <v>24.61</v>
      </c>
    </row>
    <row r="3112" spans="1:5" x14ac:dyDescent="0.35">
      <c r="A3112">
        <v>2021</v>
      </c>
      <c r="B3112">
        <v>5</v>
      </c>
      <c r="C3112">
        <v>10</v>
      </c>
      <c r="D3112">
        <v>14</v>
      </c>
      <c r="E3112">
        <v>22.9</v>
      </c>
    </row>
    <row r="3113" spans="1:5" x14ac:dyDescent="0.35">
      <c r="A3113">
        <v>2021</v>
      </c>
      <c r="B3113">
        <v>5</v>
      </c>
      <c r="C3113">
        <v>10</v>
      </c>
      <c r="D3113">
        <v>15</v>
      </c>
      <c r="E3113">
        <v>20.41</v>
      </c>
    </row>
    <row r="3114" spans="1:5" x14ac:dyDescent="0.35">
      <c r="A3114">
        <v>2021</v>
      </c>
      <c r="B3114">
        <v>5</v>
      </c>
      <c r="C3114">
        <v>10</v>
      </c>
      <c r="D3114">
        <v>16</v>
      </c>
      <c r="E3114">
        <v>19.8</v>
      </c>
    </row>
    <row r="3115" spans="1:5" x14ac:dyDescent="0.35">
      <c r="A3115">
        <v>2021</v>
      </c>
      <c r="B3115">
        <v>5</v>
      </c>
      <c r="C3115">
        <v>10</v>
      </c>
      <c r="D3115">
        <v>17</v>
      </c>
      <c r="E3115">
        <v>19.489999999999998</v>
      </c>
    </row>
    <row r="3116" spans="1:5" x14ac:dyDescent="0.35">
      <c r="A3116">
        <v>2021</v>
      </c>
      <c r="B3116">
        <v>5</v>
      </c>
      <c r="C3116">
        <v>10</v>
      </c>
      <c r="D3116">
        <v>18</v>
      </c>
      <c r="E3116">
        <v>19.010000000000002</v>
      </c>
    </row>
    <row r="3117" spans="1:5" x14ac:dyDescent="0.35">
      <c r="A3117">
        <v>2021</v>
      </c>
      <c r="B3117">
        <v>5</v>
      </c>
      <c r="C3117">
        <v>10</v>
      </c>
      <c r="D3117">
        <v>19</v>
      </c>
      <c r="E3117">
        <v>18.399999999999999</v>
      </c>
    </row>
    <row r="3118" spans="1:5" x14ac:dyDescent="0.35">
      <c r="A3118">
        <v>2021</v>
      </c>
      <c r="B3118">
        <v>5</v>
      </c>
      <c r="C3118">
        <v>10</v>
      </c>
      <c r="D3118">
        <v>20</v>
      </c>
      <c r="E3118">
        <v>17.75</v>
      </c>
    </row>
    <row r="3119" spans="1:5" x14ac:dyDescent="0.35">
      <c r="A3119">
        <v>2021</v>
      </c>
      <c r="B3119">
        <v>5</v>
      </c>
      <c r="C3119">
        <v>10</v>
      </c>
      <c r="D3119">
        <v>21</v>
      </c>
      <c r="E3119">
        <v>17.11</v>
      </c>
    </row>
    <row r="3120" spans="1:5" x14ac:dyDescent="0.35">
      <c r="A3120">
        <v>2021</v>
      </c>
      <c r="B3120">
        <v>5</v>
      </c>
      <c r="C3120">
        <v>10</v>
      </c>
      <c r="D3120">
        <v>22</v>
      </c>
      <c r="E3120">
        <v>16.53</v>
      </c>
    </row>
    <row r="3121" spans="1:5" x14ac:dyDescent="0.35">
      <c r="A3121">
        <v>2021</v>
      </c>
      <c r="B3121">
        <v>5</v>
      </c>
      <c r="C3121">
        <v>10</v>
      </c>
      <c r="D3121">
        <v>23</v>
      </c>
      <c r="E3121">
        <v>16.260000000000002</v>
      </c>
    </row>
    <row r="3122" spans="1:5" x14ac:dyDescent="0.35">
      <c r="A3122">
        <v>2021</v>
      </c>
      <c r="B3122">
        <v>5</v>
      </c>
      <c r="C3122">
        <v>11</v>
      </c>
      <c r="D3122">
        <v>0</v>
      </c>
      <c r="E3122">
        <v>16.100000000000001</v>
      </c>
    </row>
    <row r="3123" spans="1:5" x14ac:dyDescent="0.35">
      <c r="A3123">
        <v>2021</v>
      </c>
      <c r="B3123">
        <v>5</v>
      </c>
      <c r="C3123">
        <v>11</v>
      </c>
      <c r="D3123">
        <v>1</v>
      </c>
      <c r="E3123">
        <v>16</v>
      </c>
    </row>
    <row r="3124" spans="1:5" x14ac:dyDescent="0.35">
      <c r="A3124">
        <v>2021</v>
      </c>
      <c r="B3124">
        <v>5</v>
      </c>
      <c r="C3124">
        <v>11</v>
      </c>
      <c r="D3124">
        <v>2</v>
      </c>
      <c r="E3124">
        <v>15.77</v>
      </c>
    </row>
    <row r="3125" spans="1:5" x14ac:dyDescent="0.35">
      <c r="A3125">
        <v>2021</v>
      </c>
      <c r="B3125">
        <v>5</v>
      </c>
      <c r="C3125">
        <v>11</v>
      </c>
      <c r="D3125">
        <v>3</v>
      </c>
      <c r="E3125">
        <v>15.6</v>
      </c>
    </row>
    <row r="3126" spans="1:5" x14ac:dyDescent="0.35">
      <c r="A3126">
        <v>2021</v>
      </c>
      <c r="B3126">
        <v>5</v>
      </c>
      <c r="C3126">
        <v>11</v>
      </c>
      <c r="D3126">
        <v>4</v>
      </c>
      <c r="E3126">
        <v>16.989999999999998</v>
      </c>
    </row>
    <row r="3127" spans="1:5" x14ac:dyDescent="0.35">
      <c r="A3127">
        <v>2021</v>
      </c>
      <c r="B3127">
        <v>5</v>
      </c>
      <c r="C3127">
        <v>11</v>
      </c>
      <c r="D3127">
        <v>5</v>
      </c>
      <c r="E3127">
        <v>19.3</v>
      </c>
    </row>
    <row r="3128" spans="1:5" x14ac:dyDescent="0.35">
      <c r="A3128">
        <v>2021</v>
      </c>
      <c r="B3128">
        <v>5</v>
      </c>
      <c r="C3128">
        <v>11</v>
      </c>
      <c r="D3128">
        <v>6</v>
      </c>
      <c r="E3128">
        <v>21.5</v>
      </c>
    </row>
    <row r="3129" spans="1:5" x14ac:dyDescent="0.35">
      <c r="A3129">
        <v>2021</v>
      </c>
      <c r="B3129">
        <v>5</v>
      </c>
      <c r="C3129">
        <v>11</v>
      </c>
      <c r="D3129">
        <v>7</v>
      </c>
      <c r="E3129">
        <v>23.12</v>
      </c>
    </row>
    <row r="3130" spans="1:5" x14ac:dyDescent="0.35">
      <c r="A3130">
        <v>2021</v>
      </c>
      <c r="B3130">
        <v>5</v>
      </c>
      <c r="C3130">
        <v>11</v>
      </c>
      <c r="D3130">
        <v>8</v>
      </c>
      <c r="E3130">
        <v>24.27</v>
      </c>
    </row>
    <row r="3131" spans="1:5" x14ac:dyDescent="0.35">
      <c r="A3131">
        <v>2021</v>
      </c>
      <c r="B3131">
        <v>5</v>
      </c>
      <c r="C3131">
        <v>11</v>
      </c>
      <c r="D3131">
        <v>9</v>
      </c>
      <c r="E3131">
        <v>24.96</v>
      </c>
    </row>
    <row r="3132" spans="1:5" x14ac:dyDescent="0.35">
      <c r="A3132">
        <v>2021</v>
      </c>
      <c r="B3132">
        <v>5</v>
      </c>
      <c r="C3132">
        <v>11</v>
      </c>
      <c r="D3132">
        <v>10</v>
      </c>
      <c r="E3132">
        <v>25.29</v>
      </c>
    </row>
    <row r="3133" spans="1:5" x14ac:dyDescent="0.35">
      <c r="A3133">
        <v>2021</v>
      </c>
      <c r="B3133">
        <v>5</v>
      </c>
      <c r="C3133">
        <v>11</v>
      </c>
      <c r="D3133">
        <v>11</v>
      </c>
      <c r="E3133">
        <v>25.27</v>
      </c>
    </row>
    <row r="3134" spans="1:5" x14ac:dyDescent="0.35">
      <c r="A3134">
        <v>2021</v>
      </c>
      <c r="B3134">
        <v>5</v>
      </c>
      <c r="C3134">
        <v>11</v>
      </c>
      <c r="D3134">
        <v>12</v>
      </c>
      <c r="E3134">
        <v>24.98</v>
      </c>
    </row>
    <row r="3135" spans="1:5" x14ac:dyDescent="0.35">
      <c r="A3135">
        <v>2021</v>
      </c>
      <c r="B3135">
        <v>5</v>
      </c>
      <c r="C3135">
        <v>11</v>
      </c>
      <c r="D3135">
        <v>13</v>
      </c>
      <c r="E3135">
        <v>24.33</v>
      </c>
    </row>
    <row r="3136" spans="1:5" x14ac:dyDescent="0.35">
      <c r="A3136">
        <v>2021</v>
      </c>
      <c r="B3136">
        <v>5</v>
      </c>
      <c r="C3136">
        <v>11</v>
      </c>
      <c r="D3136">
        <v>14</v>
      </c>
      <c r="E3136">
        <v>22.73</v>
      </c>
    </row>
    <row r="3137" spans="1:5" x14ac:dyDescent="0.35">
      <c r="A3137">
        <v>2021</v>
      </c>
      <c r="B3137">
        <v>5</v>
      </c>
      <c r="C3137">
        <v>11</v>
      </c>
      <c r="D3137">
        <v>15</v>
      </c>
      <c r="E3137">
        <v>20.079999999999998</v>
      </c>
    </row>
    <row r="3138" spans="1:5" x14ac:dyDescent="0.35">
      <c r="A3138">
        <v>2021</v>
      </c>
      <c r="B3138">
        <v>5</v>
      </c>
      <c r="C3138">
        <v>11</v>
      </c>
      <c r="D3138">
        <v>16</v>
      </c>
      <c r="E3138">
        <v>19.52</v>
      </c>
    </row>
    <row r="3139" spans="1:5" x14ac:dyDescent="0.35">
      <c r="A3139">
        <v>2021</v>
      </c>
      <c r="B3139">
        <v>5</v>
      </c>
      <c r="C3139">
        <v>11</v>
      </c>
      <c r="D3139">
        <v>17</v>
      </c>
      <c r="E3139">
        <v>19.010000000000002</v>
      </c>
    </row>
    <row r="3140" spans="1:5" x14ac:dyDescent="0.35">
      <c r="A3140">
        <v>2021</v>
      </c>
      <c r="B3140">
        <v>5</v>
      </c>
      <c r="C3140">
        <v>11</v>
      </c>
      <c r="D3140">
        <v>18</v>
      </c>
      <c r="E3140">
        <v>18.440000000000001</v>
      </c>
    </row>
    <row r="3141" spans="1:5" x14ac:dyDescent="0.35">
      <c r="A3141">
        <v>2021</v>
      </c>
      <c r="B3141">
        <v>5</v>
      </c>
      <c r="C3141">
        <v>11</v>
      </c>
      <c r="D3141">
        <v>19</v>
      </c>
      <c r="E3141">
        <v>17.899999999999999</v>
      </c>
    </row>
    <row r="3142" spans="1:5" x14ac:dyDescent="0.35">
      <c r="A3142">
        <v>2021</v>
      </c>
      <c r="B3142">
        <v>5</v>
      </c>
      <c r="C3142">
        <v>11</v>
      </c>
      <c r="D3142">
        <v>20</v>
      </c>
      <c r="E3142">
        <v>17.329999999999998</v>
      </c>
    </row>
    <row r="3143" spans="1:5" x14ac:dyDescent="0.35">
      <c r="A3143">
        <v>2021</v>
      </c>
      <c r="B3143">
        <v>5</v>
      </c>
      <c r="C3143">
        <v>11</v>
      </c>
      <c r="D3143">
        <v>21</v>
      </c>
      <c r="E3143">
        <v>16.82</v>
      </c>
    </row>
    <row r="3144" spans="1:5" x14ac:dyDescent="0.35">
      <c r="A3144">
        <v>2021</v>
      </c>
      <c r="B3144">
        <v>5</v>
      </c>
      <c r="C3144">
        <v>11</v>
      </c>
      <c r="D3144">
        <v>22</v>
      </c>
      <c r="E3144">
        <v>16.510000000000002</v>
      </c>
    </row>
    <row r="3145" spans="1:5" x14ac:dyDescent="0.35">
      <c r="A3145">
        <v>2021</v>
      </c>
      <c r="B3145">
        <v>5</v>
      </c>
      <c r="C3145">
        <v>11</v>
      </c>
      <c r="D3145">
        <v>23</v>
      </c>
      <c r="E3145">
        <v>16.260000000000002</v>
      </c>
    </row>
    <row r="3146" spans="1:5" x14ac:dyDescent="0.35">
      <c r="A3146">
        <v>2021</v>
      </c>
      <c r="B3146">
        <v>5</v>
      </c>
      <c r="C3146">
        <v>12</v>
      </c>
      <c r="D3146">
        <v>0</v>
      </c>
      <c r="E3146">
        <v>16.11</v>
      </c>
    </row>
    <row r="3147" spans="1:5" x14ac:dyDescent="0.35">
      <c r="A3147">
        <v>2021</v>
      </c>
      <c r="B3147">
        <v>5</v>
      </c>
      <c r="C3147">
        <v>12</v>
      </c>
      <c r="D3147">
        <v>1</v>
      </c>
      <c r="E3147">
        <v>15.88</v>
      </c>
    </row>
    <row r="3148" spans="1:5" x14ac:dyDescent="0.35">
      <c r="A3148">
        <v>2021</v>
      </c>
      <c r="B3148">
        <v>5</v>
      </c>
      <c r="C3148">
        <v>12</v>
      </c>
      <c r="D3148">
        <v>2</v>
      </c>
      <c r="E3148">
        <v>15.63</v>
      </c>
    </row>
    <row r="3149" spans="1:5" x14ac:dyDescent="0.35">
      <c r="A3149">
        <v>2021</v>
      </c>
      <c r="B3149">
        <v>5</v>
      </c>
      <c r="C3149">
        <v>12</v>
      </c>
      <c r="D3149">
        <v>3</v>
      </c>
      <c r="E3149">
        <v>15.44</v>
      </c>
    </row>
    <row r="3150" spans="1:5" x14ac:dyDescent="0.35">
      <c r="A3150">
        <v>2021</v>
      </c>
      <c r="B3150">
        <v>5</v>
      </c>
      <c r="C3150">
        <v>12</v>
      </c>
      <c r="D3150">
        <v>4</v>
      </c>
      <c r="E3150">
        <v>16.86</v>
      </c>
    </row>
    <row r="3151" spans="1:5" x14ac:dyDescent="0.35">
      <c r="A3151">
        <v>2021</v>
      </c>
      <c r="B3151">
        <v>5</v>
      </c>
      <c r="C3151">
        <v>12</v>
      </c>
      <c r="D3151">
        <v>5</v>
      </c>
      <c r="E3151">
        <v>19.329999999999998</v>
      </c>
    </row>
    <row r="3152" spans="1:5" x14ac:dyDescent="0.35">
      <c r="A3152">
        <v>2021</v>
      </c>
      <c r="B3152">
        <v>5</v>
      </c>
      <c r="C3152">
        <v>12</v>
      </c>
      <c r="D3152">
        <v>6</v>
      </c>
      <c r="E3152">
        <v>21.4</v>
      </c>
    </row>
    <row r="3153" spans="1:5" x14ac:dyDescent="0.35">
      <c r="A3153">
        <v>2021</v>
      </c>
      <c r="B3153">
        <v>5</v>
      </c>
      <c r="C3153">
        <v>12</v>
      </c>
      <c r="D3153">
        <v>7</v>
      </c>
      <c r="E3153">
        <v>23.01</v>
      </c>
    </row>
    <row r="3154" spans="1:5" x14ac:dyDescent="0.35">
      <c r="A3154">
        <v>2021</v>
      </c>
      <c r="B3154">
        <v>5</v>
      </c>
      <c r="C3154">
        <v>12</v>
      </c>
      <c r="D3154">
        <v>8</v>
      </c>
      <c r="E3154">
        <v>24.2</v>
      </c>
    </row>
    <row r="3155" spans="1:5" x14ac:dyDescent="0.35">
      <c r="A3155">
        <v>2021</v>
      </c>
      <c r="B3155">
        <v>5</v>
      </c>
      <c r="C3155">
        <v>12</v>
      </c>
      <c r="D3155">
        <v>9</v>
      </c>
      <c r="E3155">
        <v>24.97</v>
      </c>
    </row>
    <row r="3156" spans="1:5" x14ac:dyDescent="0.35">
      <c r="A3156">
        <v>2021</v>
      </c>
      <c r="B3156">
        <v>5</v>
      </c>
      <c r="C3156">
        <v>12</v>
      </c>
      <c r="D3156">
        <v>10</v>
      </c>
      <c r="E3156">
        <v>25.36</v>
      </c>
    </row>
    <row r="3157" spans="1:5" x14ac:dyDescent="0.35">
      <c r="A3157">
        <v>2021</v>
      </c>
      <c r="B3157">
        <v>5</v>
      </c>
      <c r="C3157">
        <v>12</v>
      </c>
      <c r="D3157">
        <v>11</v>
      </c>
      <c r="E3157">
        <v>25.41</v>
      </c>
    </row>
    <row r="3158" spans="1:5" x14ac:dyDescent="0.35">
      <c r="A3158">
        <v>2021</v>
      </c>
      <c r="B3158">
        <v>5</v>
      </c>
      <c r="C3158">
        <v>12</v>
      </c>
      <c r="D3158">
        <v>12</v>
      </c>
      <c r="E3158">
        <v>25.11</v>
      </c>
    </row>
    <row r="3159" spans="1:5" x14ac:dyDescent="0.35">
      <c r="A3159">
        <v>2021</v>
      </c>
      <c r="B3159">
        <v>5</v>
      </c>
      <c r="C3159">
        <v>12</v>
      </c>
      <c r="D3159">
        <v>13</v>
      </c>
      <c r="E3159">
        <v>24.19</v>
      </c>
    </row>
    <row r="3160" spans="1:5" x14ac:dyDescent="0.35">
      <c r="A3160">
        <v>2021</v>
      </c>
      <c r="B3160">
        <v>5</v>
      </c>
      <c r="C3160">
        <v>12</v>
      </c>
      <c r="D3160">
        <v>14</v>
      </c>
      <c r="E3160">
        <v>22.65</v>
      </c>
    </row>
    <row r="3161" spans="1:5" x14ac:dyDescent="0.35">
      <c r="A3161">
        <v>2021</v>
      </c>
      <c r="B3161">
        <v>5</v>
      </c>
      <c r="C3161">
        <v>12</v>
      </c>
      <c r="D3161">
        <v>15</v>
      </c>
      <c r="E3161">
        <v>20.21</v>
      </c>
    </row>
    <row r="3162" spans="1:5" x14ac:dyDescent="0.35">
      <c r="A3162">
        <v>2021</v>
      </c>
      <c r="B3162">
        <v>5</v>
      </c>
      <c r="C3162">
        <v>12</v>
      </c>
      <c r="D3162">
        <v>16</v>
      </c>
      <c r="E3162">
        <v>19.649999999999999</v>
      </c>
    </row>
    <row r="3163" spans="1:5" x14ac:dyDescent="0.35">
      <c r="A3163">
        <v>2021</v>
      </c>
      <c r="B3163">
        <v>5</v>
      </c>
      <c r="C3163">
        <v>12</v>
      </c>
      <c r="D3163">
        <v>17</v>
      </c>
      <c r="E3163">
        <v>19.190000000000001</v>
      </c>
    </row>
    <row r="3164" spans="1:5" x14ac:dyDescent="0.35">
      <c r="A3164">
        <v>2021</v>
      </c>
      <c r="B3164">
        <v>5</v>
      </c>
      <c r="C3164">
        <v>12</v>
      </c>
      <c r="D3164">
        <v>18</v>
      </c>
      <c r="E3164">
        <v>18.82</v>
      </c>
    </row>
    <row r="3165" spans="1:5" x14ac:dyDescent="0.35">
      <c r="A3165">
        <v>2021</v>
      </c>
      <c r="B3165">
        <v>5</v>
      </c>
      <c r="C3165">
        <v>12</v>
      </c>
      <c r="D3165">
        <v>19</v>
      </c>
      <c r="E3165">
        <v>18.37</v>
      </c>
    </row>
    <row r="3166" spans="1:5" x14ac:dyDescent="0.35">
      <c r="A3166">
        <v>2021</v>
      </c>
      <c r="B3166">
        <v>5</v>
      </c>
      <c r="C3166">
        <v>12</v>
      </c>
      <c r="D3166">
        <v>20</v>
      </c>
      <c r="E3166">
        <v>17.940000000000001</v>
      </c>
    </row>
    <row r="3167" spans="1:5" x14ac:dyDescent="0.35">
      <c r="A3167">
        <v>2021</v>
      </c>
      <c r="B3167">
        <v>5</v>
      </c>
      <c r="C3167">
        <v>12</v>
      </c>
      <c r="D3167">
        <v>21</v>
      </c>
      <c r="E3167">
        <v>17.510000000000002</v>
      </c>
    </row>
    <row r="3168" spans="1:5" x14ac:dyDescent="0.35">
      <c r="A3168">
        <v>2021</v>
      </c>
      <c r="B3168">
        <v>5</v>
      </c>
      <c r="C3168">
        <v>12</v>
      </c>
      <c r="D3168">
        <v>22</v>
      </c>
      <c r="E3168">
        <v>17.079999999999998</v>
      </c>
    </row>
    <row r="3169" spans="1:5" x14ac:dyDescent="0.35">
      <c r="A3169">
        <v>2021</v>
      </c>
      <c r="B3169">
        <v>5</v>
      </c>
      <c r="C3169">
        <v>12</v>
      </c>
      <c r="D3169">
        <v>23</v>
      </c>
      <c r="E3169">
        <v>16.7</v>
      </c>
    </row>
    <row r="3170" spans="1:5" x14ac:dyDescent="0.35">
      <c r="A3170">
        <v>2021</v>
      </c>
      <c r="B3170">
        <v>5</v>
      </c>
      <c r="C3170">
        <v>13</v>
      </c>
      <c r="D3170">
        <v>0</v>
      </c>
      <c r="E3170">
        <v>16.54</v>
      </c>
    </row>
    <row r="3171" spans="1:5" x14ac:dyDescent="0.35">
      <c r="A3171">
        <v>2021</v>
      </c>
      <c r="B3171">
        <v>5</v>
      </c>
      <c r="C3171">
        <v>13</v>
      </c>
      <c r="D3171">
        <v>1</v>
      </c>
      <c r="E3171">
        <v>16.43</v>
      </c>
    </row>
    <row r="3172" spans="1:5" x14ac:dyDescent="0.35">
      <c r="A3172">
        <v>2021</v>
      </c>
      <c r="B3172">
        <v>5</v>
      </c>
      <c r="C3172">
        <v>13</v>
      </c>
      <c r="D3172">
        <v>2</v>
      </c>
      <c r="E3172">
        <v>16.27</v>
      </c>
    </row>
    <row r="3173" spans="1:5" x14ac:dyDescent="0.35">
      <c r="A3173">
        <v>2021</v>
      </c>
      <c r="B3173">
        <v>5</v>
      </c>
      <c r="C3173">
        <v>13</v>
      </c>
      <c r="D3173">
        <v>3</v>
      </c>
      <c r="E3173">
        <v>16.05</v>
      </c>
    </row>
    <row r="3174" spans="1:5" x14ac:dyDescent="0.35">
      <c r="A3174">
        <v>2021</v>
      </c>
      <c r="B3174">
        <v>5</v>
      </c>
      <c r="C3174">
        <v>13</v>
      </c>
      <c r="D3174">
        <v>4</v>
      </c>
      <c r="E3174">
        <v>17.46</v>
      </c>
    </row>
    <row r="3175" spans="1:5" x14ac:dyDescent="0.35">
      <c r="A3175">
        <v>2021</v>
      </c>
      <c r="B3175">
        <v>5</v>
      </c>
      <c r="C3175">
        <v>13</v>
      </c>
      <c r="D3175">
        <v>5</v>
      </c>
      <c r="E3175">
        <v>19.82</v>
      </c>
    </row>
    <row r="3176" spans="1:5" x14ac:dyDescent="0.35">
      <c r="A3176">
        <v>2021</v>
      </c>
      <c r="B3176">
        <v>5</v>
      </c>
      <c r="C3176">
        <v>13</v>
      </c>
      <c r="D3176">
        <v>6</v>
      </c>
      <c r="E3176">
        <v>22</v>
      </c>
    </row>
    <row r="3177" spans="1:5" x14ac:dyDescent="0.35">
      <c r="A3177">
        <v>2021</v>
      </c>
      <c r="B3177">
        <v>5</v>
      </c>
      <c r="C3177">
        <v>13</v>
      </c>
      <c r="D3177">
        <v>7</v>
      </c>
      <c r="E3177">
        <v>23.49</v>
      </c>
    </row>
    <row r="3178" spans="1:5" x14ac:dyDescent="0.35">
      <c r="A3178">
        <v>2021</v>
      </c>
      <c r="B3178">
        <v>5</v>
      </c>
      <c r="C3178">
        <v>13</v>
      </c>
      <c r="D3178">
        <v>8</v>
      </c>
      <c r="E3178">
        <v>24.51</v>
      </c>
    </row>
    <row r="3179" spans="1:5" x14ac:dyDescent="0.35">
      <c r="A3179">
        <v>2021</v>
      </c>
      <c r="B3179">
        <v>5</v>
      </c>
      <c r="C3179">
        <v>13</v>
      </c>
      <c r="D3179">
        <v>9</v>
      </c>
      <c r="E3179">
        <v>25.25</v>
      </c>
    </row>
    <row r="3180" spans="1:5" x14ac:dyDescent="0.35">
      <c r="A3180">
        <v>2021</v>
      </c>
      <c r="B3180">
        <v>5</v>
      </c>
      <c r="C3180">
        <v>13</v>
      </c>
      <c r="D3180">
        <v>10</v>
      </c>
      <c r="E3180">
        <v>25.64</v>
      </c>
    </row>
    <row r="3181" spans="1:5" x14ac:dyDescent="0.35">
      <c r="A3181">
        <v>2021</v>
      </c>
      <c r="B3181">
        <v>5</v>
      </c>
      <c r="C3181">
        <v>13</v>
      </c>
      <c r="D3181">
        <v>11</v>
      </c>
      <c r="E3181">
        <v>25.64</v>
      </c>
    </row>
    <row r="3182" spans="1:5" x14ac:dyDescent="0.35">
      <c r="A3182">
        <v>2021</v>
      </c>
      <c r="B3182">
        <v>5</v>
      </c>
      <c r="C3182">
        <v>13</v>
      </c>
      <c r="D3182">
        <v>12</v>
      </c>
      <c r="E3182">
        <v>25.31</v>
      </c>
    </row>
    <row r="3183" spans="1:5" x14ac:dyDescent="0.35">
      <c r="A3183">
        <v>2021</v>
      </c>
      <c r="B3183">
        <v>5</v>
      </c>
      <c r="C3183">
        <v>13</v>
      </c>
      <c r="D3183">
        <v>13</v>
      </c>
      <c r="E3183">
        <v>24.59</v>
      </c>
    </row>
    <row r="3184" spans="1:5" x14ac:dyDescent="0.35">
      <c r="A3184">
        <v>2021</v>
      </c>
      <c r="B3184">
        <v>5</v>
      </c>
      <c r="C3184">
        <v>13</v>
      </c>
      <c r="D3184">
        <v>14</v>
      </c>
      <c r="E3184">
        <v>23.07</v>
      </c>
    </row>
    <row r="3185" spans="1:5" x14ac:dyDescent="0.35">
      <c r="A3185">
        <v>2021</v>
      </c>
      <c r="B3185">
        <v>5</v>
      </c>
      <c r="C3185">
        <v>13</v>
      </c>
      <c r="D3185">
        <v>15</v>
      </c>
      <c r="E3185">
        <v>20.29</v>
      </c>
    </row>
    <row r="3186" spans="1:5" x14ac:dyDescent="0.35">
      <c r="A3186">
        <v>2021</v>
      </c>
      <c r="B3186">
        <v>5</v>
      </c>
      <c r="C3186">
        <v>13</v>
      </c>
      <c r="D3186">
        <v>16</v>
      </c>
      <c r="E3186">
        <v>19.59</v>
      </c>
    </row>
    <row r="3187" spans="1:5" x14ac:dyDescent="0.35">
      <c r="A3187">
        <v>2021</v>
      </c>
      <c r="B3187">
        <v>5</v>
      </c>
      <c r="C3187">
        <v>13</v>
      </c>
      <c r="D3187">
        <v>17</v>
      </c>
      <c r="E3187">
        <v>19.170000000000002</v>
      </c>
    </row>
    <row r="3188" spans="1:5" x14ac:dyDescent="0.35">
      <c r="A3188">
        <v>2021</v>
      </c>
      <c r="B3188">
        <v>5</v>
      </c>
      <c r="C3188">
        <v>13</v>
      </c>
      <c r="D3188">
        <v>18</v>
      </c>
      <c r="E3188">
        <v>18.82</v>
      </c>
    </row>
    <row r="3189" spans="1:5" x14ac:dyDescent="0.35">
      <c r="A3189">
        <v>2021</v>
      </c>
      <c r="B3189">
        <v>5</v>
      </c>
      <c r="C3189">
        <v>13</v>
      </c>
      <c r="D3189">
        <v>19</v>
      </c>
      <c r="E3189">
        <v>18.489999999999998</v>
      </c>
    </row>
    <row r="3190" spans="1:5" x14ac:dyDescent="0.35">
      <c r="A3190">
        <v>2021</v>
      </c>
      <c r="B3190">
        <v>5</v>
      </c>
      <c r="C3190">
        <v>13</v>
      </c>
      <c r="D3190">
        <v>20</v>
      </c>
      <c r="E3190">
        <v>18.16</v>
      </c>
    </row>
    <row r="3191" spans="1:5" x14ac:dyDescent="0.35">
      <c r="A3191">
        <v>2021</v>
      </c>
      <c r="B3191">
        <v>5</v>
      </c>
      <c r="C3191">
        <v>13</v>
      </c>
      <c r="D3191">
        <v>21</v>
      </c>
      <c r="E3191">
        <v>17.93</v>
      </c>
    </row>
    <row r="3192" spans="1:5" x14ac:dyDescent="0.35">
      <c r="A3192">
        <v>2021</v>
      </c>
      <c r="B3192">
        <v>5</v>
      </c>
      <c r="C3192">
        <v>13</v>
      </c>
      <c r="D3192">
        <v>22</v>
      </c>
      <c r="E3192">
        <v>17.809999999999999</v>
      </c>
    </row>
    <row r="3193" spans="1:5" x14ac:dyDescent="0.35">
      <c r="A3193">
        <v>2021</v>
      </c>
      <c r="B3193">
        <v>5</v>
      </c>
      <c r="C3193">
        <v>13</v>
      </c>
      <c r="D3193">
        <v>23</v>
      </c>
      <c r="E3193">
        <v>17.77</v>
      </c>
    </row>
    <row r="3194" spans="1:5" x14ac:dyDescent="0.35">
      <c r="A3194">
        <v>2021</v>
      </c>
      <c r="B3194">
        <v>5</v>
      </c>
      <c r="C3194">
        <v>14</v>
      </c>
      <c r="D3194">
        <v>0</v>
      </c>
      <c r="E3194">
        <v>17.66</v>
      </c>
    </row>
    <row r="3195" spans="1:5" x14ac:dyDescent="0.35">
      <c r="A3195">
        <v>2021</v>
      </c>
      <c r="B3195">
        <v>5</v>
      </c>
      <c r="C3195">
        <v>14</v>
      </c>
      <c r="D3195">
        <v>1</v>
      </c>
      <c r="E3195">
        <v>17.55</v>
      </c>
    </row>
    <row r="3196" spans="1:5" x14ac:dyDescent="0.35">
      <c r="A3196">
        <v>2021</v>
      </c>
      <c r="B3196">
        <v>5</v>
      </c>
      <c r="C3196">
        <v>14</v>
      </c>
      <c r="D3196">
        <v>2</v>
      </c>
      <c r="E3196">
        <v>17.510000000000002</v>
      </c>
    </row>
    <row r="3197" spans="1:5" x14ac:dyDescent="0.35">
      <c r="A3197">
        <v>2021</v>
      </c>
      <c r="B3197">
        <v>5</v>
      </c>
      <c r="C3197">
        <v>14</v>
      </c>
      <c r="D3197">
        <v>3</v>
      </c>
      <c r="E3197">
        <v>17.48</v>
      </c>
    </row>
    <row r="3198" spans="1:5" x14ac:dyDescent="0.35">
      <c r="A3198">
        <v>2021</v>
      </c>
      <c r="B3198">
        <v>5</v>
      </c>
      <c r="C3198">
        <v>14</v>
      </c>
      <c r="D3198">
        <v>4</v>
      </c>
      <c r="E3198">
        <v>18.96</v>
      </c>
    </row>
    <row r="3199" spans="1:5" x14ac:dyDescent="0.35">
      <c r="A3199">
        <v>2021</v>
      </c>
      <c r="B3199">
        <v>5</v>
      </c>
      <c r="C3199">
        <v>14</v>
      </c>
      <c r="D3199">
        <v>5</v>
      </c>
      <c r="E3199">
        <v>20.94</v>
      </c>
    </row>
    <row r="3200" spans="1:5" x14ac:dyDescent="0.35">
      <c r="A3200">
        <v>2021</v>
      </c>
      <c r="B3200">
        <v>5</v>
      </c>
      <c r="C3200">
        <v>14</v>
      </c>
      <c r="D3200">
        <v>6</v>
      </c>
      <c r="E3200">
        <v>22.81</v>
      </c>
    </row>
    <row r="3201" spans="1:5" x14ac:dyDescent="0.35">
      <c r="A3201">
        <v>2021</v>
      </c>
      <c r="B3201">
        <v>5</v>
      </c>
      <c r="C3201">
        <v>14</v>
      </c>
      <c r="D3201">
        <v>7</v>
      </c>
      <c r="E3201">
        <v>24.29</v>
      </c>
    </row>
    <row r="3202" spans="1:5" x14ac:dyDescent="0.35">
      <c r="A3202">
        <v>2021</v>
      </c>
      <c r="B3202">
        <v>5</v>
      </c>
      <c r="C3202">
        <v>14</v>
      </c>
      <c r="D3202">
        <v>8</v>
      </c>
      <c r="E3202">
        <v>25.33</v>
      </c>
    </row>
    <row r="3203" spans="1:5" x14ac:dyDescent="0.35">
      <c r="A3203">
        <v>2021</v>
      </c>
      <c r="B3203">
        <v>5</v>
      </c>
      <c r="C3203">
        <v>14</v>
      </c>
      <c r="D3203">
        <v>9</v>
      </c>
      <c r="E3203">
        <v>26.04</v>
      </c>
    </row>
    <row r="3204" spans="1:5" x14ac:dyDescent="0.35">
      <c r="A3204">
        <v>2021</v>
      </c>
      <c r="B3204">
        <v>5</v>
      </c>
      <c r="C3204">
        <v>14</v>
      </c>
      <c r="D3204">
        <v>10</v>
      </c>
      <c r="E3204">
        <v>26.46</v>
      </c>
    </row>
    <row r="3205" spans="1:5" x14ac:dyDescent="0.35">
      <c r="A3205">
        <v>2021</v>
      </c>
      <c r="B3205">
        <v>5</v>
      </c>
      <c r="C3205">
        <v>14</v>
      </c>
      <c r="D3205">
        <v>11</v>
      </c>
      <c r="E3205">
        <v>26.55</v>
      </c>
    </row>
    <row r="3206" spans="1:5" x14ac:dyDescent="0.35">
      <c r="A3206">
        <v>2021</v>
      </c>
      <c r="B3206">
        <v>5</v>
      </c>
      <c r="C3206">
        <v>14</v>
      </c>
      <c r="D3206">
        <v>12</v>
      </c>
      <c r="E3206">
        <v>26.38</v>
      </c>
    </row>
    <row r="3207" spans="1:5" x14ac:dyDescent="0.35">
      <c r="A3207">
        <v>2021</v>
      </c>
      <c r="B3207">
        <v>5</v>
      </c>
      <c r="C3207">
        <v>14</v>
      </c>
      <c r="D3207">
        <v>13</v>
      </c>
      <c r="E3207">
        <v>25.8</v>
      </c>
    </row>
    <row r="3208" spans="1:5" x14ac:dyDescent="0.35">
      <c r="A3208">
        <v>2021</v>
      </c>
      <c r="B3208">
        <v>5</v>
      </c>
      <c r="C3208">
        <v>14</v>
      </c>
      <c r="D3208">
        <v>14</v>
      </c>
      <c r="E3208">
        <v>24.27</v>
      </c>
    </row>
    <row r="3209" spans="1:5" x14ac:dyDescent="0.35">
      <c r="A3209">
        <v>2021</v>
      </c>
      <c r="B3209">
        <v>5</v>
      </c>
      <c r="C3209">
        <v>14</v>
      </c>
      <c r="D3209">
        <v>15</v>
      </c>
      <c r="E3209">
        <v>21.65</v>
      </c>
    </row>
    <row r="3210" spans="1:5" x14ac:dyDescent="0.35">
      <c r="A3210">
        <v>2021</v>
      </c>
      <c r="B3210">
        <v>5</v>
      </c>
      <c r="C3210">
        <v>14</v>
      </c>
      <c r="D3210">
        <v>16</v>
      </c>
      <c r="E3210">
        <v>20.88</v>
      </c>
    </row>
    <row r="3211" spans="1:5" x14ac:dyDescent="0.35">
      <c r="A3211">
        <v>2021</v>
      </c>
      <c r="B3211">
        <v>5</v>
      </c>
      <c r="C3211">
        <v>14</v>
      </c>
      <c r="D3211">
        <v>17</v>
      </c>
      <c r="E3211">
        <v>20.3</v>
      </c>
    </row>
    <row r="3212" spans="1:5" x14ac:dyDescent="0.35">
      <c r="A3212">
        <v>2021</v>
      </c>
      <c r="B3212">
        <v>5</v>
      </c>
      <c r="C3212">
        <v>14</v>
      </c>
      <c r="D3212">
        <v>18</v>
      </c>
      <c r="E3212">
        <v>19.77</v>
      </c>
    </row>
    <row r="3213" spans="1:5" x14ac:dyDescent="0.35">
      <c r="A3213">
        <v>2021</v>
      </c>
      <c r="B3213">
        <v>5</v>
      </c>
      <c r="C3213">
        <v>14</v>
      </c>
      <c r="D3213">
        <v>19</v>
      </c>
      <c r="E3213">
        <v>19.21</v>
      </c>
    </row>
    <row r="3214" spans="1:5" x14ac:dyDescent="0.35">
      <c r="A3214">
        <v>2021</v>
      </c>
      <c r="B3214">
        <v>5</v>
      </c>
      <c r="C3214">
        <v>14</v>
      </c>
      <c r="D3214">
        <v>20</v>
      </c>
      <c r="E3214">
        <v>18.72</v>
      </c>
    </row>
    <row r="3215" spans="1:5" x14ac:dyDescent="0.35">
      <c r="A3215">
        <v>2021</v>
      </c>
      <c r="B3215">
        <v>5</v>
      </c>
      <c r="C3215">
        <v>14</v>
      </c>
      <c r="D3215">
        <v>21</v>
      </c>
      <c r="E3215">
        <v>18.45</v>
      </c>
    </row>
    <row r="3216" spans="1:5" x14ac:dyDescent="0.35">
      <c r="A3216">
        <v>2021</v>
      </c>
      <c r="B3216">
        <v>5</v>
      </c>
      <c r="C3216">
        <v>14</v>
      </c>
      <c r="D3216">
        <v>22</v>
      </c>
      <c r="E3216">
        <v>18.399999999999999</v>
      </c>
    </row>
    <row r="3217" spans="1:5" x14ac:dyDescent="0.35">
      <c r="A3217">
        <v>2021</v>
      </c>
      <c r="B3217">
        <v>5</v>
      </c>
      <c r="C3217">
        <v>14</v>
      </c>
      <c r="D3217">
        <v>23</v>
      </c>
      <c r="E3217">
        <v>18.2</v>
      </c>
    </row>
    <row r="3218" spans="1:5" x14ac:dyDescent="0.35">
      <c r="A3218">
        <v>2021</v>
      </c>
      <c r="B3218">
        <v>5</v>
      </c>
      <c r="C3218">
        <v>15</v>
      </c>
      <c r="D3218">
        <v>0</v>
      </c>
      <c r="E3218">
        <v>17.899999999999999</v>
      </c>
    </row>
    <row r="3219" spans="1:5" x14ac:dyDescent="0.35">
      <c r="A3219">
        <v>2021</v>
      </c>
      <c r="B3219">
        <v>5</v>
      </c>
      <c r="C3219">
        <v>15</v>
      </c>
      <c r="D3219">
        <v>1</v>
      </c>
      <c r="E3219">
        <v>17.59</v>
      </c>
    </row>
    <row r="3220" spans="1:5" x14ac:dyDescent="0.35">
      <c r="A3220">
        <v>2021</v>
      </c>
      <c r="B3220">
        <v>5</v>
      </c>
      <c r="C3220">
        <v>15</v>
      </c>
      <c r="D3220">
        <v>2</v>
      </c>
      <c r="E3220">
        <v>17.329999999999998</v>
      </c>
    </row>
    <row r="3221" spans="1:5" x14ac:dyDescent="0.35">
      <c r="A3221">
        <v>2021</v>
      </c>
      <c r="B3221">
        <v>5</v>
      </c>
      <c r="C3221">
        <v>15</v>
      </c>
      <c r="D3221">
        <v>3</v>
      </c>
      <c r="E3221">
        <v>17.11</v>
      </c>
    </row>
    <row r="3222" spans="1:5" x14ac:dyDescent="0.35">
      <c r="A3222">
        <v>2021</v>
      </c>
      <c r="B3222">
        <v>5</v>
      </c>
      <c r="C3222">
        <v>15</v>
      </c>
      <c r="D3222">
        <v>4</v>
      </c>
      <c r="E3222">
        <v>18.88</v>
      </c>
    </row>
    <row r="3223" spans="1:5" x14ac:dyDescent="0.35">
      <c r="A3223">
        <v>2021</v>
      </c>
      <c r="B3223">
        <v>5</v>
      </c>
      <c r="C3223">
        <v>15</v>
      </c>
      <c r="D3223">
        <v>5</v>
      </c>
      <c r="E3223">
        <v>20.93</v>
      </c>
    </row>
    <row r="3224" spans="1:5" x14ac:dyDescent="0.35">
      <c r="A3224">
        <v>2021</v>
      </c>
      <c r="B3224">
        <v>5</v>
      </c>
      <c r="C3224">
        <v>15</v>
      </c>
      <c r="D3224">
        <v>6</v>
      </c>
      <c r="E3224">
        <v>23.1</v>
      </c>
    </row>
    <row r="3225" spans="1:5" x14ac:dyDescent="0.35">
      <c r="A3225">
        <v>2021</v>
      </c>
      <c r="B3225">
        <v>5</v>
      </c>
      <c r="C3225">
        <v>15</v>
      </c>
      <c r="D3225">
        <v>7</v>
      </c>
      <c r="E3225">
        <v>24.82</v>
      </c>
    </row>
    <row r="3226" spans="1:5" x14ac:dyDescent="0.35">
      <c r="A3226">
        <v>2021</v>
      </c>
      <c r="B3226">
        <v>5</v>
      </c>
      <c r="C3226">
        <v>15</v>
      </c>
      <c r="D3226">
        <v>8</v>
      </c>
      <c r="E3226">
        <v>26.02</v>
      </c>
    </row>
    <row r="3227" spans="1:5" x14ac:dyDescent="0.35">
      <c r="A3227">
        <v>2021</v>
      </c>
      <c r="B3227">
        <v>5</v>
      </c>
      <c r="C3227">
        <v>15</v>
      </c>
      <c r="D3227">
        <v>9</v>
      </c>
      <c r="E3227">
        <v>26.83</v>
      </c>
    </row>
    <row r="3228" spans="1:5" x14ac:dyDescent="0.35">
      <c r="A3228">
        <v>2021</v>
      </c>
      <c r="B3228">
        <v>5</v>
      </c>
      <c r="C3228">
        <v>15</v>
      </c>
      <c r="D3228">
        <v>10</v>
      </c>
      <c r="E3228">
        <v>27.29</v>
      </c>
    </row>
    <row r="3229" spans="1:5" x14ac:dyDescent="0.35">
      <c r="A3229">
        <v>2021</v>
      </c>
      <c r="B3229">
        <v>5</v>
      </c>
      <c r="C3229">
        <v>15</v>
      </c>
      <c r="D3229">
        <v>11</v>
      </c>
      <c r="E3229">
        <v>27.39</v>
      </c>
    </row>
    <row r="3230" spans="1:5" x14ac:dyDescent="0.35">
      <c r="A3230">
        <v>2021</v>
      </c>
      <c r="B3230">
        <v>5</v>
      </c>
      <c r="C3230">
        <v>15</v>
      </c>
      <c r="D3230">
        <v>12</v>
      </c>
      <c r="E3230">
        <v>27.12</v>
      </c>
    </row>
    <row r="3231" spans="1:5" x14ac:dyDescent="0.35">
      <c r="A3231">
        <v>2021</v>
      </c>
      <c r="B3231">
        <v>5</v>
      </c>
      <c r="C3231">
        <v>15</v>
      </c>
      <c r="D3231">
        <v>13</v>
      </c>
      <c r="E3231">
        <v>26.39</v>
      </c>
    </row>
    <row r="3232" spans="1:5" x14ac:dyDescent="0.35">
      <c r="A3232">
        <v>2021</v>
      </c>
      <c r="B3232">
        <v>5</v>
      </c>
      <c r="C3232">
        <v>15</v>
      </c>
      <c r="D3232">
        <v>14</v>
      </c>
      <c r="E3232">
        <v>24.73</v>
      </c>
    </row>
    <row r="3233" spans="1:5" x14ac:dyDescent="0.35">
      <c r="A3233">
        <v>2021</v>
      </c>
      <c r="B3233">
        <v>5</v>
      </c>
      <c r="C3233">
        <v>15</v>
      </c>
      <c r="D3233">
        <v>15</v>
      </c>
      <c r="E3233">
        <v>22.07</v>
      </c>
    </row>
    <row r="3234" spans="1:5" x14ac:dyDescent="0.35">
      <c r="A3234">
        <v>2021</v>
      </c>
      <c r="B3234">
        <v>5</v>
      </c>
      <c r="C3234">
        <v>15</v>
      </c>
      <c r="D3234">
        <v>16</v>
      </c>
      <c r="E3234">
        <v>21.46</v>
      </c>
    </row>
    <row r="3235" spans="1:5" x14ac:dyDescent="0.35">
      <c r="A3235">
        <v>2021</v>
      </c>
      <c r="B3235">
        <v>5</v>
      </c>
      <c r="C3235">
        <v>15</v>
      </c>
      <c r="D3235">
        <v>17</v>
      </c>
      <c r="E3235">
        <v>21.12</v>
      </c>
    </row>
    <row r="3236" spans="1:5" x14ac:dyDescent="0.35">
      <c r="A3236">
        <v>2021</v>
      </c>
      <c r="B3236">
        <v>5</v>
      </c>
      <c r="C3236">
        <v>15</v>
      </c>
      <c r="D3236">
        <v>18</v>
      </c>
      <c r="E3236">
        <v>20.73</v>
      </c>
    </row>
    <row r="3237" spans="1:5" x14ac:dyDescent="0.35">
      <c r="A3237">
        <v>2021</v>
      </c>
      <c r="B3237">
        <v>5</v>
      </c>
      <c r="C3237">
        <v>15</v>
      </c>
      <c r="D3237">
        <v>19</v>
      </c>
      <c r="E3237">
        <v>20.21</v>
      </c>
    </row>
    <row r="3238" spans="1:5" x14ac:dyDescent="0.35">
      <c r="A3238">
        <v>2021</v>
      </c>
      <c r="B3238">
        <v>5</v>
      </c>
      <c r="C3238">
        <v>15</v>
      </c>
      <c r="D3238">
        <v>20</v>
      </c>
      <c r="E3238">
        <v>19.62</v>
      </c>
    </row>
    <row r="3239" spans="1:5" x14ac:dyDescent="0.35">
      <c r="A3239">
        <v>2021</v>
      </c>
      <c r="B3239">
        <v>5</v>
      </c>
      <c r="C3239">
        <v>15</v>
      </c>
      <c r="D3239">
        <v>21</v>
      </c>
      <c r="E3239">
        <v>19.149999999999999</v>
      </c>
    </row>
    <row r="3240" spans="1:5" x14ac:dyDescent="0.35">
      <c r="A3240">
        <v>2021</v>
      </c>
      <c r="B3240">
        <v>5</v>
      </c>
      <c r="C3240">
        <v>15</v>
      </c>
      <c r="D3240">
        <v>22</v>
      </c>
      <c r="E3240">
        <v>18.66</v>
      </c>
    </row>
    <row r="3241" spans="1:5" x14ac:dyDescent="0.35">
      <c r="A3241">
        <v>2021</v>
      </c>
      <c r="B3241">
        <v>5</v>
      </c>
      <c r="C3241">
        <v>15</v>
      </c>
      <c r="D3241">
        <v>23</v>
      </c>
      <c r="E3241">
        <v>18.510000000000002</v>
      </c>
    </row>
    <row r="3242" spans="1:5" x14ac:dyDescent="0.35">
      <c r="A3242">
        <v>2021</v>
      </c>
      <c r="B3242">
        <v>5</v>
      </c>
      <c r="C3242">
        <v>16</v>
      </c>
      <c r="D3242">
        <v>0</v>
      </c>
      <c r="E3242">
        <v>18.37</v>
      </c>
    </row>
    <row r="3243" spans="1:5" x14ac:dyDescent="0.35">
      <c r="A3243">
        <v>2021</v>
      </c>
      <c r="B3243">
        <v>5</v>
      </c>
      <c r="C3243">
        <v>16</v>
      </c>
      <c r="D3243">
        <v>1</v>
      </c>
      <c r="E3243">
        <v>18.18</v>
      </c>
    </row>
    <row r="3244" spans="1:5" x14ac:dyDescent="0.35">
      <c r="A3244">
        <v>2021</v>
      </c>
      <c r="B3244">
        <v>5</v>
      </c>
      <c r="C3244">
        <v>16</v>
      </c>
      <c r="D3244">
        <v>2</v>
      </c>
      <c r="E3244">
        <v>18</v>
      </c>
    </row>
    <row r="3245" spans="1:5" x14ac:dyDescent="0.35">
      <c r="A3245">
        <v>2021</v>
      </c>
      <c r="B3245">
        <v>5</v>
      </c>
      <c r="C3245">
        <v>16</v>
      </c>
      <c r="D3245">
        <v>3</v>
      </c>
      <c r="E3245">
        <v>17.86</v>
      </c>
    </row>
    <row r="3246" spans="1:5" x14ac:dyDescent="0.35">
      <c r="A3246">
        <v>2021</v>
      </c>
      <c r="B3246">
        <v>5</v>
      </c>
      <c r="C3246">
        <v>16</v>
      </c>
      <c r="D3246">
        <v>4</v>
      </c>
      <c r="E3246">
        <v>19.66</v>
      </c>
    </row>
    <row r="3247" spans="1:5" x14ac:dyDescent="0.35">
      <c r="A3247">
        <v>2021</v>
      </c>
      <c r="B3247">
        <v>5</v>
      </c>
      <c r="C3247">
        <v>16</v>
      </c>
      <c r="D3247">
        <v>5</v>
      </c>
      <c r="E3247">
        <v>21.92</v>
      </c>
    </row>
    <row r="3248" spans="1:5" x14ac:dyDescent="0.35">
      <c r="A3248">
        <v>2021</v>
      </c>
      <c r="B3248">
        <v>5</v>
      </c>
      <c r="C3248">
        <v>16</v>
      </c>
      <c r="D3248">
        <v>6</v>
      </c>
      <c r="E3248">
        <v>24.02</v>
      </c>
    </row>
    <row r="3249" spans="1:5" x14ac:dyDescent="0.35">
      <c r="A3249">
        <v>2021</v>
      </c>
      <c r="B3249">
        <v>5</v>
      </c>
      <c r="C3249">
        <v>16</v>
      </c>
      <c r="D3249">
        <v>7</v>
      </c>
      <c r="E3249">
        <v>25.56</v>
      </c>
    </row>
    <row r="3250" spans="1:5" x14ac:dyDescent="0.35">
      <c r="A3250">
        <v>2021</v>
      </c>
      <c r="B3250">
        <v>5</v>
      </c>
      <c r="C3250">
        <v>16</v>
      </c>
      <c r="D3250">
        <v>8</v>
      </c>
      <c r="E3250">
        <v>26.6</v>
      </c>
    </row>
    <row r="3251" spans="1:5" x14ac:dyDescent="0.35">
      <c r="A3251">
        <v>2021</v>
      </c>
      <c r="B3251">
        <v>5</v>
      </c>
      <c r="C3251">
        <v>16</v>
      </c>
      <c r="D3251">
        <v>9</v>
      </c>
      <c r="E3251">
        <v>27.27</v>
      </c>
    </row>
    <row r="3252" spans="1:5" x14ac:dyDescent="0.35">
      <c r="A3252">
        <v>2021</v>
      </c>
      <c r="B3252">
        <v>5</v>
      </c>
      <c r="C3252">
        <v>16</v>
      </c>
      <c r="D3252">
        <v>10</v>
      </c>
      <c r="E3252">
        <v>27.62</v>
      </c>
    </row>
    <row r="3253" spans="1:5" x14ac:dyDescent="0.35">
      <c r="A3253">
        <v>2021</v>
      </c>
      <c r="B3253">
        <v>5</v>
      </c>
      <c r="C3253">
        <v>16</v>
      </c>
      <c r="D3253">
        <v>11</v>
      </c>
      <c r="E3253">
        <v>27.65</v>
      </c>
    </row>
    <row r="3254" spans="1:5" x14ac:dyDescent="0.35">
      <c r="A3254">
        <v>2021</v>
      </c>
      <c r="B3254">
        <v>5</v>
      </c>
      <c r="C3254">
        <v>16</v>
      </c>
      <c r="D3254">
        <v>12</v>
      </c>
      <c r="E3254">
        <v>27.36</v>
      </c>
    </row>
    <row r="3255" spans="1:5" x14ac:dyDescent="0.35">
      <c r="A3255">
        <v>2021</v>
      </c>
      <c r="B3255">
        <v>5</v>
      </c>
      <c r="C3255">
        <v>16</v>
      </c>
      <c r="D3255">
        <v>13</v>
      </c>
      <c r="E3255">
        <v>26.68</v>
      </c>
    </row>
    <row r="3256" spans="1:5" x14ac:dyDescent="0.35">
      <c r="A3256">
        <v>2021</v>
      </c>
      <c r="B3256">
        <v>5</v>
      </c>
      <c r="C3256">
        <v>16</v>
      </c>
      <c r="D3256">
        <v>14</v>
      </c>
      <c r="E3256">
        <v>25.26</v>
      </c>
    </row>
    <row r="3257" spans="1:5" x14ac:dyDescent="0.35">
      <c r="A3257">
        <v>2021</v>
      </c>
      <c r="B3257">
        <v>5</v>
      </c>
      <c r="C3257">
        <v>16</v>
      </c>
      <c r="D3257">
        <v>15</v>
      </c>
      <c r="E3257">
        <v>22.79</v>
      </c>
    </row>
    <row r="3258" spans="1:5" x14ac:dyDescent="0.35">
      <c r="A3258">
        <v>2021</v>
      </c>
      <c r="B3258">
        <v>5</v>
      </c>
      <c r="C3258">
        <v>16</v>
      </c>
      <c r="D3258">
        <v>16</v>
      </c>
      <c r="E3258">
        <v>21.93</v>
      </c>
    </row>
    <row r="3259" spans="1:5" x14ac:dyDescent="0.35">
      <c r="A3259">
        <v>2021</v>
      </c>
      <c r="B3259">
        <v>5</v>
      </c>
      <c r="C3259">
        <v>16</v>
      </c>
      <c r="D3259">
        <v>17</v>
      </c>
      <c r="E3259">
        <v>21.35</v>
      </c>
    </row>
    <row r="3260" spans="1:5" x14ac:dyDescent="0.35">
      <c r="A3260">
        <v>2021</v>
      </c>
      <c r="B3260">
        <v>5</v>
      </c>
      <c r="C3260">
        <v>16</v>
      </c>
      <c r="D3260">
        <v>18</v>
      </c>
      <c r="E3260">
        <v>20.97</v>
      </c>
    </row>
    <row r="3261" spans="1:5" x14ac:dyDescent="0.35">
      <c r="A3261">
        <v>2021</v>
      </c>
      <c r="B3261">
        <v>5</v>
      </c>
      <c r="C3261">
        <v>16</v>
      </c>
      <c r="D3261">
        <v>19</v>
      </c>
      <c r="E3261">
        <v>20.69</v>
      </c>
    </row>
    <row r="3262" spans="1:5" x14ac:dyDescent="0.35">
      <c r="A3262">
        <v>2021</v>
      </c>
      <c r="B3262">
        <v>5</v>
      </c>
      <c r="C3262">
        <v>16</v>
      </c>
      <c r="D3262">
        <v>20</v>
      </c>
      <c r="E3262">
        <v>20.48</v>
      </c>
    </row>
    <row r="3263" spans="1:5" x14ac:dyDescent="0.35">
      <c r="A3263">
        <v>2021</v>
      </c>
      <c r="B3263">
        <v>5</v>
      </c>
      <c r="C3263">
        <v>16</v>
      </c>
      <c r="D3263">
        <v>21</v>
      </c>
      <c r="E3263">
        <v>20.260000000000002</v>
      </c>
    </row>
    <row r="3264" spans="1:5" x14ac:dyDescent="0.35">
      <c r="A3264">
        <v>2021</v>
      </c>
      <c r="B3264">
        <v>5</v>
      </c>
      <c r="C3264">
        <v>16</v>
      </c>
      <c r="D3264">
        <v>22</v>
      </c>
      <c r="E3264">
        <v>20.190000000000001</v>
      </c>
    </row>
    <row r="3265" spans="1:5" x14ac:dyDescent="0.35">
      <c r="A3265">
        <v>2021</v>
      </c>
      <c r="B3265">
        <v>5</v>
      </c>
      <c r="C3265">
        <v>16</v>
      </c>
      <c r="D3265">
        <v>23</v>
      </c>
      <c r="E3265">
        <v>20.010000000000002</v>
      </c>
    </row>
    <row r="3266" spans="1:5" x14ac:dyDescent="0.35">
      <c r="A3266">
        <v>2021</v>
      </c>
      <c r="B3266">
        <v>5</v>
      </c>
      <c r="C3266">
        <v>17</v>
      </c>
      <c r="D3266">
        <v>0</v>
      </c>
      <c r="E3266">
        <v>19.760000000000002</v>
      </c>
    </row>
    <row r="3267" spans="1:5" x14ac:dyDescent="0.35">
      <c r="A3267">
        <v>2021</v>
      </c>
      <c r="B3267">
        <v>5</v>
      </c>
      <c r="C3267">
        <v>17</v>
      </c>
      <c r="D3267">
        <v>1</v>
      </c>
      <c r="E3267">
        <v>19.53</v>
      </c>
    </row>
    <row r="3268" spans="1:5" x14ac:dyDescent="0.35">
      <c r="A3268">
        <v>2021</v>
      </c>
      <c r="B3268">
        <v>5</v>
      </c>
      <c r="C3268">
        <v>17</v>
      </c>
      <c r="D3268">
        <v>2</v>
      </c>
      <c r="E3268">
        <v>19.329999999999998</v>
      </c>
    </row>
    <row r="3269" spans="1:5" x14ac:dyDescent="0.35">
      <c r="A3269">
        <v>2021</v>
      </c>
      <c r="B3269">
        <v>5</v>
      </c>
      <c r="C3269">
        <v>17</v>
      </c>
      <c r="D3269">
        <v>3</v>
      </c>
      <c r="E3269">
        <v>19.21</v>
      </c>
    </row>
    <row r="3270" spans="1:5" x14ac:dyDescent="0.35">
      <c r="A3270">
        <v>2021</v>
      </c>
      <c r="B3270">
        <v>5</v>
      </c>
      <c r="C3270">
        <v>17</v>
      </c>
      <c r="D3270">
        <v>4</v>
      </c>
      <c r="E3270">
        <v>20.98</v>
      </c>
    </row>
    <row r="3271" spans="1:5" x14ac:dyDescent="0.35">
      <c r="A3271">
        <v>2021</v>
      </c>
      <c r="B3271">
        <v>5</v>
      </c>
      <c r="C3271">
        <v>17</v>
      </c>
      <c r="D3271">
        <v>5</v>
      </c>
      <c r="E3271">
        <v>22.85</v>
      </c>
    </row>
    <row r="3272" spans="1:5" x14ac:dyDescent="0.35">
      <c r="A3272">
        <v>2021</v>
      </c>
      <c r="B3272">
        <v>5</v>
      </c>
      <c r="C3272">
        <v>17</v>
      </c>
      <c r="D3272">
        <v>6</v>
      </c>
      <c r="E3272">
        <v>24.69</v>
      </c>
    </row>
    <row r="3273" spans="1:5" x14ac:dyDescent="0.35">
      <c r="A3273">
        <v>2021</v>
      </c>
      <c r="B3273">
        <v>5</v>
      </c>
      <c r="C3273">
        <v>17</v>
      </c>
      <c r="D3273">
        <v>7</v>
      </c>
      <c r="E3273">
        <v>26.15</v>
      </c>
    </row>
    <row r="3274" spans="1:5" x14ac:dyDescent="0.35">
      <c r="A3274">
        <v>2021</v>
      </c>
      <c r="B3274">
        <v>5</v>
      </c>
      <c r="C3274">
        <v>17</v>
      </c>
      <c r="D3274">
        <v>8</v>
      </c>
      <c r="E3274">
        <v>27.08</v>
      </c>
    </row>
    <row r="3275" spans="1:5" x14ac:dyDescent="0.35">
      <c r="A3275">
        <v>2021</v>
      </c>
      <c r="B3275">
        <v>5</v>
      </c>
      <c r="C3275">
        <v>17</v>
      </c>
      <c r="D3275">
        <v>9</v>
      </c>
      <c r="E3275">
        <v>27.56</v>
      </c>
    </row>
    <row r="3276" spans="1:5" x14ac:dyDescent="0.35">
      <c r="A3276">
        <v>2021</v>
      </c>
      <c r="B3276">
        <v>5</v>
      </c>
      <c r="C3276">
        <v>17</v>
      </c>
      <c r="D3276">
        <v>10</v>
      </c>
      <c r="E3276">
        <v>27.73</v>
      </c>
    </row>
    <row r="3277" spans="1:5" x14ac:dyDescent="0.35">
      <c r="A3277">
        <v>2021</v>
      </c>
      <c r="B3277">
        <v>5</v>
      </c>
      <c r="C3277">
        <v>17</v>
      </c>
      <c r="D3277">
        <v>11</v>
      </c>
      <c r="E3277">
        <v>27.58</v>
      </c>
    </row>
    <row r="3278" spans="1:5" x14ac:dyDescent="0.35">
      <c r="A3278">
        <v>2021</v>
      </c>
      <c r="B3278">
        <v>5</v>
      </c>
      <c r="C3278">
        <v>17</v>
      </c>
      <c r="D3278">
        <v>12</v>
      </c>
      <c r="E3278">
        <v>27.2</v>
      </c>
    </row>
    <row r="3279" spans="1:5" x14ac:dyDescent="0.35">
      <c r="A3279">
        <v>2021</v>
      </c>
      <c r="B3279">
        <v>5</v>
      </c>
      <c r="C3279">
        <v>17</v>
      </c>
      <c r="D3279">
        <v>13</v>
      </c>
      <c r="E3279">
        <v>26.35</v>
      </c>
    </row>
    <row r="3280" spans="1:5" x14ac:dyDescent="0.35">
      <c r="A3280">
        <v>2021</v>
      </c>
      <c r="B3280">
        <v>5</v>
      </c>
      <c r="C3280">
        <v>17</v>
      </c>
      <c r="D3280">
        <v>14</v>
      </c>
      <c r="E3280">
        <v>24.83</v>
      </c>
    </row>
    <row r="3281" spans="1:5" x14ac:dyDescent="0.35">
      <c r="A3281">
        <v>2021</v>
      </c>
      <c r="B3281">
        <v>5</v>
      </c>
      <c r="C3281">
        <v>17</v>
      </c>
      <c r="D3281">
        <v>15</v>
      </c>
      <c r="E3281">
        <v>22.28</v>
      </c>
    </row>
    <row r="3282" spans="1:5" x14ac:dyDescent="0.35">
      <c r="A3282">
        <v>2021</v>
      </c>
      <c r="B3282">
        <v>5</v>
      </c>
      <c r="C3282">
        <v>17</v>
      </c>
      <c r="D3282">
        <v>16</v>
      </c>
      <c r="E3282">
        <v>21.51</v>
      </c>
    </row>
    <row r="3283" spans="1:5" x14ac:dyDescent="0.35">
      <c r="A3283">
        <v>2021</v>
      </c>
      <c r="B3283">
        <v>5</v>
      </c>
      <c r="C3283">
        <v>17</v>
      </c>
      <c r="D3283">
        <v>17</v>
      </c>
      <c r="E3283">
        <v>20.9</v>
      </c>
    </row>
    <row r="3284" spans="1:5" x14ac:dyDescent="0.35">
      <c r="A3284">
        <v>2021</v>
      </c>
      <c r="B3284">
        <v>5</v>
      </c>
      <c r="C3284">
        <v>17</v>
      </c>
      <c r="D3284">
        <v>18</v>
      </c>
      <c r="E3284">
        <v>20.36</v>
      </c>
    </row>
    <row r="3285" spans="1:5" x14ac:dyDescent="0.35">
      <c r="A3285">
        <v>2021</v>
      </c>
      <c r="B3285">
        <v>5</v>
      </c>
      <c r="C3285">
        <v>17</v>
      </c>
      <c r="D3285">
        <v>19</v>
      </c>
      <c r="E3285">
        <v>19.82</v>
      </c>
    </row>
    <row r="3286" spans="1:5" x14ac:dyDescent="0.35">
      <c r="A3286">
        <v>2021</v>
      </c>
      <c r="B3286">
        <v>5</v>
      </c>
      <c r="C3286">
        <v>17</v>
      </c>
      <c r="D3286">
        <v>20</v>
      </c>
      <c r="E3286">
        <v>19.399999999999999</v>
      </c>
    </row>
    <row r="3287" spans="1:5" x14ac:dyDescent="0.35">
      <c r="A3287">
        <v>2021</v>
      </c>
      <c r="B3287">
        <v>5</v>
      </c>
      <c r="C3287">
        <v>17</v>
      </c>
      <c r="D3287">
        <v>21</v>
      </c>
      <c r="E3287">
        <v>19.100000000000001</v>
      </c>
    </row>
    <row r="3288" spans="1:5" x14ac:dyDescent="0.35">
      <c r="A3288">
        <v>2021</v>
      </c>
      <c r="B3288">
        <v>5</v>
      </c>
      <c r="C3288">
        <v>17</v>
      </c>
      <c r="D3288">
        <v>22</v>
      </c>
      <c r="E3288">
        <v>18.98</v>
      </c>
    </row>
    <row r="3289" spans="1:5" x14ac:dyDescent="0.35">
      <c r="A3289">
        <v>2021</v>
      </c>
      <c r="B3289">
        <v>5</v>
      </c>
      <c r="C3289">
        <v>17</v>
      </c>
      <c r="D3289">
        <v>23</v>
      </c>
      <c r="E3289">
        <v>18.82</v>
      </c>
    </row>
    <row r="3290" spans="1:5" x14ac:dyDescent="0.35">
      <c r="A3290">
        <v>2021</v>
      </c>
      <c r="B3290">
        <v>5</v>
      </c>
      <c r="C3290">
        <v>18</v>
      </c>
      <c r="D3290">
        <v>0</v>
      </c>
      <c r="E3290">
        <v>18.600000000000001</v>
      </c>
    </row>
    <row r="3291" spans="1:5" x14ac:dyDescent="0.35">
      <c r="A3291">
        <v>2021</v>
      </c>
      <c r="B3291">
        <v>5</v>
      </c>
      <c r="C3291">
        <v>18</v>
      </c>
      <c r="D3291">
        <v>1</v>
      </c>
      <c r="E3291">
        <v>18.399999999999999</v>
      </c>
    </row>
    <row r="3292" spans="1:5" x14ac:dyDescent="0.35">
      <c r="A3292">
        <v>2021</v>
      </c>
      <c r="B3292">
        <v>5</v>
      </c>
      <c r="C3292">
        <v>18</v>
      </c>
      <c r="D3292">
        <v>2</v>
      </c>
      <c r="E3292">
        <v>18.22</v>
      </c>
    </row>
    <row r="3293" spans="1:5" x14ac:dyDescent="0.35">
      <c r="A3293">
        <v>2021</v>
      </c>
      <c r="B3293">
        <v>5</v>
      </c>
      <c r="C3293">
        <v>18</v>
      </c>
      <c r="D3293">
        <v>3</v>
      </c>
      <c r="E3293">
        <v>18.14</v>
      </c>
    </row>
    <row r="3294" spans="1:5" x14ac:dyDescent="0.35">
      <c r="A3294">
        <v>2021</v>
      </c>
      <c r="B3294">
        <v>5</v>
      </c>
      <c r="C3294">
        <v>18</v>
      </c>
      <c r="D3294">
        <v>4</v>
      </c>
      <c r="E3294">
        <v>19.82</v>
      </c>
    </row>
    <row r="3295" spans="1:5" x14ac:dyDescent="0.35">
      <c r="A3295">
        <v>2021</v>
      </c>
      <c r="B3295">
        <v>5</v>
      </c>
      <c r="C3295">
        <v>18</v>
      </c>
      <c r="D3295">
        <v>5</v>
      </c>
      <c r="E3295">
        <v>21.91</v>
      </c>
    </row>
    <row r="3296" spans="1:5" x14ac:dyDescent="0.35">
      <c r="A3296">
        <v>2021</v>
      </c>
      <c r="B3296">
        <v>5</v>
      </c>
      <c r="C3296">
        <v>18</v>
      </c>
      <c r="D3296">
        <v>6</v>
      </c>
      <c r="E3296">
        <v>24.13</v>
      </c>
    </row>
    <row r="3297" spans="1:5" x14ac:dyDescent="0.35">
      <c r="A3297">
        <v>2021</v>
      </c>
      <c r="B3297">
        <v>5</v>
      </c>
      <c r="C3297">
        <v>18</v>
      </c>
      <c r="D3297">
        <v>7</v>
      </c>
      <c r="E3297">
        <v>25.66</v>
      </c>
    </row>
    <row r="3298" spans="1:5" x14ac:dyDescent="0.35">
      <c r="A3298">
        <v>2021</v>
      </c>
      <c r="B3298">
        <v>5</v>
      </c>
      <c r="C3298">
        <v>18</v>
      </c>
      <c r="D3298">
        <v>8</v>
      </c>
      <c r="E3298">
        <v>26.48</v>
      </c>
    </row>
    <row r="3299" spans="1:5" x14ac:dyDescent="0.35">
      <c r="A3299">
        <v>2021</v>
      </c>
      <c r="B3299">
        <v>5</v>
      </c>
      <c r="C3299">
        <v>18</v>
      </c>
      <c r="D3299">
        <v>9</v>
      </c>
      <c r="E3299">
        <v>26.92</v>
      </c>
    </row>
    <row r="3300" spans="1:5" x14ac:dyDescent="0.35">
      <c r="A3300">
        <v>2021</v>
      </c>
      <c r="B3300">
        <v>5</v>
      </c>
      <c r="C3300">
        <v>18</v>
      </c>
      <c r="D3300">
        <v>10</v>
      </c>
      <c r="E3300">
        <v>27.08</v>
      </c>
    </row>
    <row r="3301" spans="1:5" x14ac:dyDescent="0.35">
      <c r="A3301">
        <v>2021</v>
      </c>
      <c r="B3301">
        <v>5</v>
      </c>
      <c r="C3301">
        <v>18</v>
      </c>
      <c r="D3301">
        <v>11</v>
      </c>
      <c r="E3301">
        <v>27</v>
      </c>
    </row>
    <row r="3302" spans="1:5" x14ac:dyDescent="0.35">
      <c r="A3302">
        <v>2021</v>
      </c>
      <c r="B3302">
        <v>5</v>
      </c>
      <c r="C3302">
        <v>18</v>
      </c>
      <c r="D3302">
        <v>12</v>
      </c>
      <c r="E3302">
        <v>26.59</v>
      </c>
    </row>
    <row r="3303" spans="1:5" x14ac:dyDescent="0.35">
      <c r="A3303">
        <v>2021</v>
      </c>
      <c r="B3303">
        <v>5</v>
      </c>
      <c r="C3303">
        <v>18</v>
      </c>
      <c r="D3303">
        <v>13</v>
      </c>
      <c r="E3303">
        <v>25.65</v>
      </c>
    </row>
    <row r="3304" spans="1:5" x14ac:dyDescent="0.35">
      <c r="A3304">
        <v>2021</v>
      </c>
      <c r="B3304">
        <v>5</v>
      </c>
      <c r="C3304">
        <v>18</v>
      </c>
      <c r="D3304">
        <v>14</v>
      </c>
      <c r="E3304">
        <v>24.08</v>
      </c>
    </row>
    <row r="3305" spans="1:5" x14ac:dyDescent="0.35">
      <c r="A3305">
        <v>2021</v>
      </c>
      <c r="B3305">
        <v>5</v>
      </c>
      <c r="C3305">
        <v>18</v>
      </c>
      <c r="D3305">
        <v>15</v>
      </c>
      <c r="E3305">
        <v>21.91</v>
      </c>
    </row>
    <row r="3306" spans="1:5" x14ac:dyDescent="0.35">
      <c r="A3306">
        <v>2021</v>
      </c>
      <c r="B3306">
        <v>5</v>
      </c>
      <c r="C3306">
        <v>18</v>
      </c>
      <c r="D3306">
        <v>16</v>
      </c>
      <c r="E3306">
        <v>21.3</v>
      </c>
    </row>
    <row r="3307" spans="1:5" x14ac:dyDescent="0.35">
      <c r="A3307">
        <v>2021</v>
      </c>
      <c r="B3307">
        <v>5</v>
      </c>
      <c r="C3307">
        <v>18</v>
      </c>
      <c r="D3307">
        <v>17</v>
      </c>
      <c r="E3307">
        <v>20.83</v>
      </c>
    </row>
    <row r="3308" spans="1:5" x14ac:dyDescent="0.35">
      <c r="A3308">
        <v>2021</v>
      </c>
      <c r="B3308">
        <v>5</v>
      </c>
      <c r="C3308">
        <v>18</v>
      </c>
      <c r="D3308">
        <v>18</v>
      </c>
      <c r="E3308">
        <v>20.13</v>
      </c>
    </row>
    <row r="3309" spans="1:5" x14ac:dyDescent="0.35">
      <c r="A3309">
        <v>2021</v>
      </c>
      <c r="B3309">
        <v>5</v>
      </c>
      <c r="C3309">
        <v>18</v>
      </c>
      <c r="D3309">
        <v>19</v>
      </c>
      <c r="E3309">
        <v>19.440000000000001</v>
      </c>
    </row>
    <row r="3310" spans="1:5" x14ac:dyDescent="0.35">
      <c r="A3310">
        <v>2021</v>
      </c>
      <c r="B3310">
        <v>5</v>
      </c>
      <c r="C3310">
        <v>18</v>
      </c>
      <c r="D3310">
        <v>20</v>
      </c>
      <c r="E3310">
        <v>18.88</v>
      </c>
    </row>
    <row r="3311" spans="1:5" x14ac:dyDescent="0.35">
      <c r="A3311">
        <v>2021</v>
      </c>
      <c r="B3311">
        <v>5</v>
      </c>
      <c r="C3311">
        <v>18</v>
      </c>
      <c r="D3311">
        <v>21</v>
      </c>
      <c r="E3311">
        <v>18.3</v>
      </c>
    </row>
    <row r="3312" spans="1:5" x14ac:dyDescent="0.35">
      <c r="A3312">
        <v>2021</v>
      </c>
      <c r="B3312">
        <v>5</v>
      </c>
      <c r="C3312">
        <v>18</v>
      </c>
      <c r="D3312">
        <v>22</v>
      </c>
      <c r="E3312">
        <v>17.73</v>
      </c>
    </row>
    <row r="3313" spans="1:5" x14ac:dyDescent="0.35">
      <c r="A3313">
        <v>2021</v>
      </c>
      <c r="B3313">
        <v>5</v>
      </c>
      <c r="C3313">
        <v>18</v>
      </c>
      <c r="D3313">
        <v>23</v>
      </c>
      <c r="E3313">
        <v>17.170000000000002</v>
      </c>
    </row>
    <row r="3314" spans="1:5" x14ac:dyDescent="0.35">
      <c r="A3314">
        <v>2021</v>
      </c>
      <c r="B3314">
        <v>5</v>
      </c>
      <c r="C3314">
        <v>19</v>
      </c>
      <c r="D3314">
        <v>0</v>
      </c>
      <c r="E3314">
        <v>16.559999999999999</v>
      </c>
    </row>
    <row r="3315" spans="1:5" x14ac:dyDescent="0.35">
      <c r="A3315">
        <v>2021</v>
      </c>
      <c r="B3315">
        <v>5</v>
      </c>
      <c r="C3315">
        <v>19</v>
      </c>
      <c r="D3315">
        <v>1</v>
      </c>
      <c r="E3315">
        <v>15.97</v>
      </c>
    </row>
    <row r="3316" spans="1:5" x14ac:dyDescent="0.35">
      <c r="A3316">
        <v>2021</v>
      </c>
      <c r="B3316">
        <v>5</v>
      </c>
      <c r="C3316">
        <v>19</v>
      </c>
      <c r="D3316">
        <v>2</v>
      </c>
      <c r="E3316">
        <v>15.33</v>
      </c>
    </row>
    <row r="3317" spans="1:5" x14ac:dyDescent="0.35">
      <c r="A3317">
        <v>2021</v>
      </c>
      <c r="B3317">
        <v>5</v>
      </c>
      <c r="C3317">
        <v>19</v>
      </c>
      <c r="D3317">
        <v>3</v>
      </c>
      <c r="E3317">
        <v>14.87</v>
      </c>
    </row>
    <row r="3318" spans="1:5" x14ac:dyDescent="0.35">
      <c r="A3318">
        <v>2021</v>
      </c>
      <c r="B3318">
        <v>5</v>
      </c>
      <c r="C3318">
        <v>19</v>
      </c>
      <c r="D3318">
        <v>4</v>
      </c>
      <c r="E3318">
        <v>16.079999999999998</v>
      </c>
    </row>
    <row r="3319" spans="1:5" x14ac:dyDescent="0.35">
      <c r="A3319">
        <v>2021</v>
      </c>
      <c r="B3319">
        <v>5</v>
      </c>
      <c r="C3319">
        <v>19</v>
      </c>
      <c r="D3319">
        <v>5</v>
      </c>
      <c r="E3319">
        <v>18.63</v>
      </c>
    </row>
    <row r="3320" spans="1:5" x14ac:dyDescent="0.35">
      <c r="A3320">
        <v>2021</v>
      </c>
      <c r="B3320">
        <v>5</v>
      </c>
      <c r="C3320">
        <v>19</v>
      </c>
      <c r="D3320">
        <v>6</v>
      </c>
      <c r="E3320">
        <v>20.98</v>
      </c>
    </row>
    <row r="3321" spans="1:5" x14ac:dyDescent="0.35">
      <c r="A3321">
        <v>2021</v>
      </c>
      <c r="B3321">
        <v>5</v>
      </c>
      <c r="C3321">
        <v>19</v>
      </c>
      <c r="D3321">
        <v>7</v>
      </c>
      <c r="E3321">
        <v>22.49</v>
      </c>
    </row>
    <row r="3322" spans="1:5" x14ac:dyDescent="0.35">
      <c r="A3322">
        <v>2021</v>
      </c>
      <c r="B3322">
        <v>5</v>
      </c>
      <c r="C3322">
        <v>19</v>
      </c>
      <c r="D3322">
        <v>8</v>
      </c>
      <c r="E3322">
        <v>23.65</v>
      </c>
    </row>
    <row r="3323" spans="1:5" x14ac:dyDescent="0.35">
      <c r="A3323">
        <v>2021</v>
      </c>
      <c r="B3323">
        <v>5</v>
      </c>
      <c r="C3323">
        <v>19</v>
      </c>
      <c r="D3323">
        <v>9</v>
      </c>
      <c r="E3323">
        <v>24.51</v>
      </c>
    </row>
    <row r="3324" spans="1:5" x14ac:dyDescent="0.35">
      <c r="A3324">
        <v>2021</v>
      </c>
      <c r="B3324">
        <v>5</v>
      </c>
      <c r="C3324">
        <v>19</v>
      </c>
      <c r="D3324">
        <v>10</v>
      </c>
      <c r="E3324">
        <v>25.02</v>
      </c>
    </row>
    <row r="3325" spans="1:5" x14ac:dyDescent="0.35">
      <c r="A3325">
        <v>2021</v>
      </c>
      <c r="B3325">
        <v>5</v>
      </c>
      <c r="C3325">
        <v>19</v>
      </c>
      <c r="D3325">
        <v>11</v>
      </c>
      <c r="E3325">
        <v>25.17</v>
      </c>
    </row>
    <row r="3326" spans="1:5" x14ac:dyDescent="0.35">
      <c r="A3326">
        <v>2021</v>
      </c>
      <c r="B3326">
        <v>5</v>
      </c>
      <c r="C3326">
        <v>19</v>
      </c>
      <c r="D3326">
        <v>12</v>
      </c>
      <c r="E3326">
        <v>24.9</v>
      </c>
    </row>
    <row r="3327" spans="1:5" x14ac:dyDescent="0.35">
      <c r="A3327">
        <v>2021</v>
      </c>
      <c r="B3327">
        <v>5</v>
      </c>
      <c r="C3327">
        <v>19</v>
      </c>
      <c r="D3327">
        <v>13</v>
      </c>
      <c r="E3327">
        <v>24.26</v>
      </c>
    </row>
    <row r="3328" spans="1:5" x14ac:dyDescent="0.35">
      <c r="A3328">
        <v>2021</v>
      </c>
      <c r="B3328">
        <v>5</v>
      </c>
      <c r="C3328">
        <v>19</v>
      </c>
      <c r="D3328">
        <v>14</v>
      </c>
      <c r="E3328">
        <v>22.4</v>
      </c>
    </row>
    <row r="3329" spans="1:5" x14ac:dyDescent="0.35">
      <c r="A3329">
        <v>2021</v>
      </c>
      <c r="B3329">
        <v>5</v>
      </c>
      <c r="C3329">
        <v>19</v>
      </c>
      <c r="D3329">
        <v>15</v>
      </c>
      <c r="E3329">
        <v>20.100000000000001</v>
      </c>
    </row>
    <row r="3330" spans="1:5" x14ac:dyDescent="0.35">
      <c r="A3330">
        <v>2021</v>
      </c>
      <c r="B3330">
        <v>5</v>
      </c>
      <c r="C3330">
        <v>19</v>
      </c>
      <c r="D3330">
        <v>16</v>
      </c>
      <c r="E3330">
        <v>19.579999999999998</v>
      </c>
    </row>
    <row r="3331" spans="1:5" x14ac:dyDescent="0.35">
      <c r="A3331">
        <v>2021</v>
      </c>
      <c r="B3331">
        <v>5</v>
      </c>
      <c r="C3331">
        <v>19</v>
      </c>
      <c r="D3331">
        <v>17</v>
      </c>
      <c r="E3331">
        <v>19.21</v>
      </c>
    </row>
    <row r="3332" spans="1:5" x14ac:dyDescent="0.35">
      <c r="A3332">
        <v>2021</v>
      </c>
      <c r="B3332">
        <v>5</v>
      </c>
      <c r="C3332">
        <v>19</v>
      </c>
      <c r="D3332">
        <v>18</v>
      </c>
      <c r="E3332">
        <v>18.93</v>
      </c>
    </row>
    <row r="3333" spans="1:5" x14ac:dyDescent="0.35">
      <c r="A3333">
        <v>2021</v>
      </c>
      <c r="B3333">
        <v>5</v>
      </c>
      <c r="C3333">
        <v>19</v>
      </c>
      <c r="D3333">
        <v>19</v>
      </c>
      <c r="E3333">
        <v>18.48</v>
      </c>
    </row>
    <row r="3334" spans="1:5" x14ac:dyDescent="0.35">
      <c r="A3334">
        <v>2021</v>
      </c>
      <c r="B3334">
        <v>5</v>
      </c>
      <c r="C3334">
        <v>19</v>
      </c>
      <c r="D3334">
        <v>20</v>
      </c>
      <c r="E3334">
        <v>17.87</v>
      </c>
    </row>
    <row r="3335" spans="1:5" x14ac:dyDescent="0.35">
      <c r="A3335">
        <v>2021</v>
      </c>
      <c r="B3335">
        <v>5</v>
      </c>
      <c r="C3335">
        <v>19</v>
      </c>
      <c r="D3335">
        <v>21</v>
      </c>
      <c r="E3335">
        <v>17.190000000000001</v>
      </c>
    </row>
    <row r="3336" spans="1:5" x14ac:dyDescent="0.35">
      <c r="A3336">
        <v>2021</v>
      </c>
      <c r="B3336">
        <v>5</v>
      </c>
      <c r="C3336">
        <v>19</v>
      </c>
      <c r="D3336">
        <v>22</v>
      </c>
      <c r="E3336">
        <v>16.670000000000002</v>
      </c>
    </row>
    <row r="3337" spans="1:5" x14ac:dyDescent="0.35">
      <c r="A3337">
        <v>2021</v>
      </c>
      <c r="B3337">
        <v>5</v>
      </c>
      <c r="C3337">
        <v>19</v>
      </c>
      <c r="D3337">
        <v>23</v>
      </c>
      <c r="E3337">
        <v>16.37</v>
      </c>
    </row>
    <row r="3338" spans="1:5" x14ac:dyDescent="0.35">
      <c r="A3338">
        <v>2021</v>
      </c>
      <c r="B3338">
        <v>5</v>
      </c>
      <c r="C3338">
        <v>20</v>
      </c>
      <c r="D3338">
        <v>0</v>
      </c>
      <c r="E3338">
        <v>16.2</v>
      </c>
    </row>
    <row r="3339" spans="1:5" x14ac:dyDescent="0.35">
      <c r="A3339">
        <v>2021</v>
      </c>
      <c r="B3339">
        <v>5</v>
      </c>
      <c r="C3339">
        <v>20</v>
      </c>
      <c r="D3339">
        <v>1</v>
      </c>
      <c r="E3339">
        <v>16.010000000000002</v>
      </c>
    </row>
    <row r="3340" spans="1:5" x14ac:dyDescent="0.35">
      <c r="A3340">
        <v>2021</v>
      </c>
      <c r="B3340">
        <v>5</v>
      </c>
      <c r="C3340">
        <v>20</v>
      </c>
      <c r="D3340">
        <v>2</v>
      </c>
      <c r="E3340">
        <v>15.76</v>
      </c>
    </row>
    <row r="3341" spans="1:5" x14ac:dyDescent="0.35">
      <c r="A3341">
        <v>2021</v>
      </c>
      <c r="B3341">
        <v>5</v>
      </c>
      <c r="C3341">
        <v>20</v>
      </c>
      <c r="D3341">
        <v>3</v>
      </c>
      <c r="E3341">
        <v>15.49</v>
      </c>
    </row>
    <row r="3342" spans="1:5" x14ac:dyDescent="0.35">
      <c r="A3342">
        <v>2021</v>
      </c>
      <c r="B3342">
        <v>5</v>
      </c>
      <c r="C3342">
        <v>20</v>
      </c>
      <c r="D3342">
        <v>4</v>
      </c>
      <c r="E3342">
        <v>16.690000000000001</v>
      </c>
    </row>
    <row r="3343" spans="1:5" x14ac:dyDescent="0.35">
      <c r="A3343">
        <v>2021</v>
      </c>
      <c r="B3343">
        <v>5</v>
      </c>
      <c r="C3343">
        <v>20</v>
      </c>
      <c r="D3343">
        <v>5</v>
      </c>
      <c r="E3343">
        <v>19.149999999999999</v>
      </c>
    </row>
    <row r="3344" spans="1:5" x14ac:dyDescent="0.35">
      <c r="A3344">
        <v>2021</v>
      </c>
      <c r="B3344">
        <v>5</v>
      </c>
      <c r="C3344">
        <v>20</v>
      </c>
      <c r="D3344">
        <v>6</v>
      </c>
      <c r="E3344">
        <v>21.58</v>
      </c>
    </row>
    <row r="3345" spans="1:5" x14ac:dyDescent="0.35">
      <c r="A3345">
        <v>2021</v>
      </c>
      <c r="B3345">
        <v>5</v>
      </c>
      <c r="C3345">
        <v>20</v>
      </c>
      <c r="D3345">
        <v>7</v>
      </c>
      <c r="E3345">
        <v>23.36</v>
      </c>
    </row>
    <row r="3346" spans="1:5" x14ac:dyDescent="0.35">
      <c r="A3346">
        <v>2021</v>
      </c>
      <c r="B3346">
        <v>5</v>
      </c>
      <c r="C3346">
        <v>20</v>
      </c>
      <c r="D3346">
        <v>8</v>
      </c>
      <c r="E3346">
        <v>24.65</v>
      </c>
    </row>
    <row r="3347" spans="1:5" x14ac:dyDescent="0.35">
      <c r="A3347">
        <v>2021</v>
      </c>
      <c r="B3347">
        <v>5</v>
      </c>
      <c r="C3347">
        <v>20</v>
      </c>
      <c r="D3347">
        <v>9</v>
      </c>
      <c r="E3347">
        <v>25.44</v>
      </c>
    </row>
    <row r="3348" spans="1:5" x14ac:dyDescent="0.35">
      <c r="A3348">
        <v>2021</v>
      </c>
      <c r="B3348">
        <v>5</v>
      </c>
      <c r="C3348">
        <v>20</v>
      </c>
      <c r="D3348">
        <v>10</v>
      </c>
      <c r="E3348">
        <v>25.78</v>
      </c>
    </row>
    <row r="3349" spans="1:5" x14ac:dyDescent="0.35">
      <c r="A3349">
        <v>2021</v>
      </c>
      <c r="B3349">
        <v>5</v>
      </c>
      <c r="C3349">
        <v>20</v>
      </c>
      <c r="D3349">
        <v>11</v>
      </c>
      <c r="E3349">
        <v>25.78</v>
      </c>
    </row>
    <row r="3350" spans="1:5" x14ac:dyDescent="0.35">
      <c r="A3350">
        <v>2021</v>
      </c>
      <c r="B3350">
        <v>5</v>
      </c>
      <c r="C3350">
        <v>20</v>
      </c>
      <c r="D3350">
        <v>12</v>
      </c>
      <c r="E3350">
        <v>25.41</v>
      </c>
    </row>
    <row r="3351" spans="1:5" x14ac:dyDescent="0.35">
      <c r="A3351">
        <v>2021</v>
      </c>
      <c r="B3351">
        <v>5</v>
      </c>
      <c r="C3351">
        <v>20</v>
      </c>
      <c r="D3351">
        <v>13</v>
      </c>
      <c r="E3351">
        <v>24.78</v>
      </c>
    </row>
    <row r="3352" spans="1:5" x14ac:dyDescent="0.35">
      <c r="A3352">
        <v>2021</v>
      </c>
      <c r="B3352">
        <v>5</v>
      </c>
      <c r="C3352">
        <v>20</v>
      </c>
      <c r="D3352">
        <v>14</v>
      </c>
      <c r="E3352">
        <v>23.39</v>
      </c>
    </row>
    <row r="3353" spans="1:5" x14ac:dyDescent="0.35">
      <c r="A3353">
        <v>2021</v>
      </c>
      <c r="B3353">
        <v>5</v>
      </c>
      <c r="C3353">
        <v>20</v>
      </c>
      <c r="D3353">
        <v>15</v>
      </c>
      <c r="E3353">
        <v>21.45</v>
      </c>
    </row>
    <row r="3354" spans="1:5" x14ac:dyDescent="0.35">
      <c r="A3354">
        <v>2021</v>
      </c>
      <c r="B3354">
        <v>5</v>
      </c>
      <c r="C3354">
        <v>20</v>
      </c>
      <c r="D3354">
        <v>16</v>
      </c>
      <c r="E3354">
        <v>20.73</v>
      </c>
    </row>
    <row r="3355" spans="1:5" x14ac:dyDescent="0.35">
      <c r="A3355">
        <v>2021</v>
      </c>
      <c r="B3355">
        <v>5</v>
      </c>
      <c r="C3355">
        <v>20</v>
      </c>
      <c r="D3355">
        <v>17</v>
      </c>
      <c r="E3355">
        <v>19.98</v>
      </c>
    </row>
    <row r="3356" spans="1:5" x14ac:dyDescent="0.35">
      <c r="A3356">
        <v>2021</v>
      </c>
      <c r="B3356">
        <v>5</v>
      </c>
      <c r="C3356">
        <v>20</v>
      </c>
      <c r="D3356">
        <v>18</v>
      </c>
      <c r="E3356">
        <v>19.23</v>
      </c>
    </row>
    <row r="3357" spans="1:5" x14ac:dyDescent="0.35">
      <c r="A3357">
        <v>2021</v>
      </c>
      <c r="B3357">
        <v>5</v>
      </c>
      <c r="C3357">
        <v>20</v>
      </c>
      <c r="D3357">
        <v>19</v>
      </c>
      <c r="E3357">
        <v>18.43</v>
      </c>
    </row>
    <row r="3358" spans="1:5" x14ac:dyDescent="0.35">
      <c r="A3358">
        <v>2021</v>
      </c>
      <c r="B3358">
        <v>5</v>
      </c>
      <c r="C3358">
        <v>20</v>
      </c>
      <c r="D3358">
        <v>20</v>
      </c>
      <c r="E3358">
        <v>17.68</v>
      </c>
    </row>
    <row r="3359" spans="1:5" x14ac:dyDescent="0.35">
      <c r="A3359">
        <v>2021</v>
      </c>
      <c r="B3359">
        <v>5</v>
      </c>
      <c r="C3359">
        <v>20</v>
      </c>
      <c r="D3359">
        <v>21</v>
      </c>
      <c r="E3359">
        <v>17.12</v>
      </c>
    </row>
    <row r="3360" spans="1:5" x14ac:dyDescent="0.35">
      <c r="A3360">
        <v>2021</v>
      </c>
      <c r="B3360">
        <v>5</v>
      </c>
      <c r="C3360">
        <v>20</v>
      </c>
      <c r="D3360">
        <v>22</v>
      </c>
      <c r="E3360">
        <v>16.760000000000002</v>
      </c>
    </row>
    <row r="3361" spans="1:5" x14ac:dyDescent="0.35">
      <c r="A3361">
        <v>2021</v>
      </c>
      <c r="B3361">
        <v>5</v>
      </c>
      <c r="C3361">
        <v>20</v>
      </c>
      <c r="D3361">
        <v>23</v>
      </c>
      <c r="E3361">
        <v>16.489999999999998</v>
      </c>
    </row>
    <row r="3362" spans="1:5" x14ac:dyDescent="0.35">
      <c r="A3362">
        <v>2021</v>
      </c>
      <c r="B3362">
        <v>5</v>
      </c>
      <c r="C3362">
        <v>21</v>
      </c>
      <c r="D3362">
        <v>0</v>
      </c>
      <c r="E3362">
        <v>16.29</v>
      </c>
    </row>
    <row r="3363" spans="1:5" x14ac:dyDescent="0.35">
      <c r="A3363">
        <v>2021</v>
      </c>
      <c r="B3363">
        <v>5</v>
      </c>
      <c r="C3363">
        <v>21</v>
      </c>
      <c r="D3363">
        <v>1</v>
      </c>
      <c r="E3363">
        <v>16.149999999999999</v>
      </c>
    </row>
    <row r="3364" spans="1:5" x14ac:dyDescent="0.35">
      <c r="A3364">
        <v>2021</v>
      </c>
      <c r="B3364">
        <v>5</v>
      </c>
      <c r="C3364">
        <v>21</v>
      </c>
      <c r="D3364">
        <v>2</v>
      </c>
      <c r="E3364">
        <v>16.079999999999998</v>
      </c>
    </row>
    <row r="3365" spans="1:5" x14ac:dyDescent="0.35">
      <c r="A3365">
        <v>2021</v>
      </c>
      <c r="B3365">
        <v>5</v>
      </c>
      <c r="C3365">
        <v>21</v>
      </c>
      <c r="D3365">
        <v>3</v>
      </c>
      <c r="E3365">
        <v>16.149999999999999</v>
      </c>
    </row>
    <row r="3366" spans="1:5" x14ac:dyDescent="0.35">
      <c r="A3366">
        <v>2021</v>
      </c>
      <c r="B3366">
        <v>5</v>
      </c>
      <c r="C3366">
        <v>21</v>
      </c>
      <c r="D3366">
        <v>4</v>
      </c>
      <c r="E3366">
        <v>18.38</v>
      </c>
    </row>
    <row r="3367" spans="1:5" x14ac:dyDescent="0.35">
      <c r="A3367">
        <v>2021</v>
      </c>
      <c r="B3367">
        <v>5</v>
      </c>
      <c r="C3367">
        <v>21</v>
      </c>
      <c r="D3367">
        <v>5</v>
      </c>
      <c r="E3367">
        <v>20.96</v>
      </c>
    </row>
    <row r="3368" spans="1:5" x14ac:dyDescent="0.35">
      <c r="A3368">
        <v>2021</v>
      </c>
      <c r="B3368">
        <v>5</v>
      </c>
      <c r="C3368">
        <v>21</v>
      </c>
      <c r="D3368">
        <v>6</v>
      </c>
      <c r="E3368">
        <v>23.05</v>
      </c>
    </row>
    <row r="3369" spans="1:5" x14ac:dyDescent="0.35">
      <c r="A3369">
        <v>2021</v>
      </c>
      <c r="B3369">
        <v>5</v>
      </c>
      <c r="C3369">
        <v>21</v>
      </c>
      <c r="D3369">
        <v>7</v>
      </c>
      <c r="E3369">
        <v>24.44</v>
      </c>
    </row>
    <row r="3370" spans="1:5" x14ac:dyDescent="0.35">
      <c r="A3370">
        <v>2021</v>
      </c>
      <c r="B3370">
        <v>5</v>
      </c>
      <c r="C3370">
        <v>21</v>
      </c>
      <c r="D3370">
        <v>8</v>
      </c>
      <c r="E3370">
        <v>25.4</v>
      </c>
    </row>
    <row r="3371" spans="1:5" x14ac:dyDescent="0.35">
      <c r="A3371">
        <v>2021</v>
      </c>
      <c r="B3371">
        <v>5</v>
      </c>
      <c r="C3371">
        <v>21</v>
      </c>
      <c r="D3371">
        <v>9</v>
      </c>
      <c r="E3371">
        <v>26.05</v>
      </c>
    </row>
    <row r="3372" spans="1:5" x14ac:dyDescent="0.35">
      <c r="A3372">
        <v>2021</v>
      </c>
      <c r="B3372">
        <v>5</v>
      </c>
      <c r="C3372">
        <v>21</v>
      </c>
      <c r="D3372">
        <v>10</v>
      </c>
      <c r="E3372">
        <v>26.38</v>
      </c>
    </row>
    <row r="3373" spans="1:5" x14ac:dyDescent="0.35">
      <c r="A3373">
        <v>2021</v>
      </c>
      <c r="B3373">
        <v>5</v>
      </c>
      <c r="C3373">
        <v>21</v>
      </c>
      <c r="D3373">
        <v>11</v>
      </c>
      <c r="E3373">
        <v>26.38</v>
      </c>
    </row>
    <row r="3374" spans="1:5" x14ac:dyDescent="0.35">
      <c r="A3374">
        <v>2021</v>
      </c>
      <c r="B3374">
        <v>5</v>
      </c>
      <c r="C3374">
        <v>21</v>
      </c>
      <c r="D3374">
        <v>12</v>
      </c>
      <c r="E3374">
        <v>26.08</v>
      </c>
    </row>
    <row r="3375" spans="1:5" x14ac:dyDescent="0.35">
      <c r="A3375">
        <v>2021</v>
      </c>
      <c r="B3375">
        <v>5</v>
      </c>
      <c r="C3375">
        <v>21</v>
      </c>
      <c r="D3375">
        <v>13</v>
      </c>
      <c r="E3375">
        <v>25.37</v>
      </c>
    </row>
    <row r="3376" spans="1:5" x14ac:dyDescent="0.35">
      <c r="A3376">
        <v>2021</v>
      </c>
      <c r="B3376">
        <v>5</v>
      </c>
      <c r="C3376">
        <v>21</v>
      </c>
      <c r="D3376">
        <v>14</v>
      </c>
      <c r="E3376">
        <v>23.64</v>
      </c>
    </row>
    <row r="3377" spans="1:5" x14ac:dyDescent="0.35">
      <c r="A3377">
        <v>2021</v>
      </c>
      <c r="B3377">
        <v>5</v>
      </c>
      <c r="C3377">
        <v>21</v>
      </c>
      <c r="D3377">
        <v>15</v>
      </c>
      <c r="E3377">
        <v>20.79</v>
      </c>
    </row>
    <row r="3378" spans="1:5" x14ac:dyDescent="0.35">
      <c r="A3378">
        <v>2021</v>
      </c>
      <c r="B3378">
        <v>5</v>
      </c>
      <c r="C3378">
        <v>21</v>
      </c>
      <c r="D3378">
        <v>16</v>
      </c>
      <c r="E3378">
        <v>20.25</v>
      </c>
    </row>
    <row r="3379" spans="1:5" x14ac:dyDescent="0.35">
      <c r="A3379">
        <v>2021</v>
      </c>
      <c r="B3379">
        <v>5</v>
      </c>
      <c r="C3379">
        <v>21</v>
      </c>
      <c r="D3379">
        <v>17</v>
      </c>
      <c r="E3379">
        <v>19.73</v>
      </c>
    </row>
    <row r="3380" spans="1:5" x14ac:dyDescent="0.35">
      <c r="A3380">
        <v>2021</v>
      </c>
      <c r="B3380">
        <v>5</v>
      </c>
      <c r="C3380">
        <v>21</v>
      </c>
      <c r="D3380">
        <v>18</v>
      </c>
      <c r="E3380">
        <v>19.18</v>
      </c>
    </row>
    <row r="3381" spans="1:5" x14ac:dyDescent="0.35">
      <c r="A3381">
        <v>2021</v>
      </c>
      <c r="B3381">
        <v>5</v>
      </c>
      <c r="C3381">
        <v>21</v>
      </c>
      <c r="D3381">
        <v>19</v>
      </c>
      <c r="E3381">
        <v>18.68</v>
      </c>
    </row>
    <row r="3382" spans="1:5" x14ac:dyDescent="0.35">
      <c r="A3382">
        <v>2021</v>
      </c>
      <c r="B3382">
        <v>5</v>
      </c>
      <c r="C3382">
        <v>21</v>
      </c>
      <c r="D3382">
        <v>20</v>
      </c>
      <c r="E3382">
        <v>18.25</v>
      </c>
    </row>
    <row r="3383" spans="1:5" x14ac:dyDescent="0.35">
      <c r="A3383">
        <v>2021</v>
      </c>
      <c r="B3383">
        <v>5</v>
      </c>
      <c r="C3383">
        <v>21</v>
      </c>
      <c r="D3383">
        <v>21</v>
      </c>
      <c r="E3383">
        <v>17.899999999999999</v>
      </c>
    </row>
    <row r="3384" spans="1:5" x14ac:dyDescent="0.35">
      <c r="A3384">
        <v>2021</v>
      </c>
      <c r="B3384">
        <v>5</v>
      </c>
      <c r="C3384">
        <v>21</v>
      </c>
      <c r="D3384">
        <v>22</v>
      </c>
      <c r="E3384">
        <v>17.55</v>
      </c>
    </row>
    <row r="3385" spans="1:5" x14ac:dyDescent="0.35">
      <c r="A3385">
        <v>2021</v>
      </c>
      <c r="B3385">
        <v>5</v>
      </c>
      <c r="C3385">
        <v>21</v>
      </c>
      <c r="D3385">
        <v>23</v>
      </c>
      <c r="E3385">
        <v>17.309999999999999</v>
      </c>
    </row>
    <row r="3386" spans="1:5" x14ac:dyDescent="0.35">
      <c r="A3386">
        <v>2021</v>
      </c>
      <c r="B3386">
        <v>5</v>
      </c>
      <c r="C3386">
        <v>22</v>
      </c>
      <c r="D3386">
        <v>0</v>
      </c>
      <c r="E3386">
        <v>17.14</v>
      </c>
    </row>
    <row r="3387" spans="1:5" x14ac:dyDescent="0.35">
      <c r="A3387">
        <v>2021</v>
      </c>
      <c r="B3387">
        <v>5</v>
      </c>
      <c r="C3387">
        <v>22</v>
      </c>
      <c r="D3387">
        <v>1</v>
      </c>
      <c r="E3387">
        <v>16.93</v>
      </c>
    </row>
    <row r="3388" spans="1:5" x14ac:dyDescent="0.35">
      <c r="A3388">
        <v>2021</v>
      </c>
      <c r="B3388">
        <v>5</v>
      </c>
      <c r="C3388">
        <v>22</v>
      </c>
      <c r="D3388">
        <v>2</v>
      </c>
      <c r="E3388">
        <v>16.829999999999998</v>
      </c>
    </row>
    <row r="3389" spans="1:5" x14ac:dyDescent="0.35">
      <c r="A3389">
        <v>2021</v>
      </c>
      <c r="B3389">
        <v>5</v>
      </c>
      <c r="C3389">
        <v>22</v>
      </c>
      <c r="D3389">
        <v>3</v>
      </c>
      <c r="E3389">
        <v>17</v>
      </c>
    </row>
    <row r="3390" spans="1:5" x14ac:dyDescent="0.35">
      <c r="A3390">
        <v>2021</v>
      </c>
      <c r="B3390">
        <v>5</v>
      </c>
      <c r="C3390">
        <v>22</v>
      </c>
      <c r="D3390">
        <v>4</v>
      </c>
      <c r="E3390">
        <v>18.62</v>
      </c>
    </row>
    <row r="3391" spans="1:5" x14ac:dyDescent="0.35">
      <c r="A3391">
        <v>2021</v>
      </c>
      <c r="B3391">
        <v>5</v>
      </c>
      <c r="C3391">
        <v>22</v>
      </c>
      <c r="D3391">
        <v>5</v>
      </c>
      <c r="E3391">
        <v>20.69</v>
      </c>
    </row>
    <row r="3392" spans="1:5" x14ac:dyDescent="0.35">
      <c r="A3392">
        <v>2021</v>
      </c>
      <c r="B3392">
        <v>5</v>
      </c>
      <c r="C3392">
        <v>22</v>
      </c>
      <c r="D3392">
        <v>6</v>
      </c>
      <c r="E3392">
        <v>22.55</v>
      </c>
    </row>
    <row r="3393" spans="1:5" x14ac:dyDescent="0.35">
      <c r="A3393">
        <v>2021</v>
      </c>
      <c r="B3393">
        <v>5</v>
      </c>
      <c r="C3393">
        <v>22</v>
      </c>
      <c r="D3393">
        <v>7</v>
      </c>
      <c r="E3393">
        <v>23.93</v>
      </c>
    </row>
    <row r="3394" spans="1:5" x14ac:dyDescent="0.35">
      <c r="A3394">
        <v>2021</v>
      </c>
      <c r="B3394">
        <v>5</v>
      </c>
      <c r="C3394">
        <v>22</v>
      </c>
      <c r="D3394">
        <v>8</v>
      </c>
      <c r="E3394">
        <v>24.92</v>
      </c>
    </row>
    <row r="3395" spans="1:5" x14ac:dyDescent="0.35">
      <c r="A3395">
        <v>2021</v>
      </c>
      <c r="B3395">
        <v>5</v>
      </c>
      <c r="C3395">
        <v>22</v>
      </c>
      <c r="D3395">
        <v>9</v>
      </c>
      <c r="E3395">
        <v>25.44</v>
      </c>
    </row>
    <row r="3396" spans="1:5" x14ac:dyDescent="0.35">
      <c r="A3396">
        <v>2021</v>
      </c>
      <c r="B3396">
        <v>5</v>
      </c>
      <c r="C3396">
        <v>22</v>
      </c>
      <c r="D3396">
        <v>10</v>
      </c>
      <c r="E3396">
        <v>25.48</v>
      </c>
    </row>
    <row r="3397" spans="1:5" x14ac:dyDescent="0.35">
      <c r="A3397">
        <v>2021</v>
      </c>
      <c r="B3397">
        <v>5</v>
      </c>
      <c r="C3397">
        <v>22</v>
      </c>
      <c r="D3397">
        <v>11</v>
      </c>
      <c r="E3397">
        <v>25.2</v>
      </c>
    </row>
    <row r="3398" spans="1:5" x14ac:dyDescent="0.35">
      <c r="A3398">
        <v>2021</v>
      </c>
      <c r="B3398">
        <v>5</v>
      </c>
      <c r="C3398">
        <v>22</v>
      </c>
      <c r="D3398">
        <v>12</v>
      </c>
      <c r="E3398">
        <v>24.83</v>
      </c>
    </row>
    <row r="3399" spans="1:5" x14ac:dyDescent="0.35">
      <c r="A3399">
        <v>2021</v>
      </c>
      <c r="B3399">
        <v>5</v>
      </c>
      <c r="C3399">
        <v>22</v>
      </c>
      <c r="D3399">
        <v>13</v>
      </c>
      <c r="E3399">
        <v>24.01</v>
      </c>
    </row>
    <row r="3400" spans="1:5" x14ac:dyDescent="0.35">
      <c r="A3400">
        <v>2021</v>
      </c>
      <c r="B3400">
        <v>5</v>
      </c>
      <c r="C3400">
        <v>22</v>
      </c>
      <c r="D3400">
        <v>14</v>
      </c>
      <c r="E3400">
        <v>22.39</v>
      </c>
    </row>
    <row r="3401" spans="1:5" x14ac:dyDescent="0.35">
      <c r="A3401">
        <v>2021</v>
      </c>
      <c r="B3401">
        <v>5</v>
      </c>
      <c r="C3401">
        <v>22</v>
      </c>
      <c r="D3401">
        <v>15</v>
      </c>
      <c r="E3401">
        <v>19.78</v>
      </c>
    </row>
    <row r="3402" spans="1:5" x14ac:dyDescent="0.35">
      <c r="A3402">
        <v>2021</v>
      </c>
      <c r="B3402">
        <v>5</v>
      </c>
      <c r="C3402">
        <v>22</v>
      </c>
      <c r="D3402">
        <v>16</v>
      </c>
      <c r="E3402">
        <v>19.04</v>
      </c>
    </row>
    <row r="3403" spans="1:5" x14ac:dyDescent="0.35">
      <c r="A3403">
        <v>2021</v>
      </c>
      <c r="B3403">
        <v>5</v>
      </c>
      <c r="C3403">
        <v>22</v>
      </c>
      <c r="D3403">
        <v>17</v>
      </c>
      <c r="E3403">
        <v>18.489999999999998</v>
      </c>
    </row>
    <row r="3404" spans="1:5" x14ac:dyDescent="0.35">
      <c r="A3404">
        <v>2021</v>
      </c>
      <c r="B3404">
        <v>5</v>
      </c>
      <c r="C3404">
        <v>22</v>
      </c>
      <c r="D3404">
        <v>18</v>
      </c>
      <c r="E3404">
        <v>18.04</v>
      </c>
    </row>
    <row r="3405" spans="1:5" x14ac:dyDescent="0.35">
      <c r="A3405">
        <v>2021</v>
      </c>
      <c r="B3405">
        <v>5</v>
      </c>
      <c r="C3405">
        <v>22</v>
      </c>
      <c r="D3405">
        <v>19</v>
      </c>
      <c r="E3405">
        <v>17.61</v>
      </c>
    </row>
    <row r="3406" spans="1:5" x14ac:dyDescent="0.35">
      <c r="A3406">
        <v>2021</v>
      </c>
      <c r="B3406">
        <v>5</v>
      </c>
      <c r="C3406">
        <v>22</v>
      </c>
      <c r="D3406">
        <v>20</v>
      </c>
      <c r="E3406">
        <v>17.21</v>
      </c>
    </row>
    <row r="3407" spans="1:5" x14ac:dyDescent="0.35">
      <c r="A3407">
        <v>2021</v>
      </c>
      <c r="B3407">
        <v>5</v>
      </c>
      <c r="C3407">
        <v>22</v>
      </c>
      <c r="D3407">
        <v>21</v>
      </c>
      <c r="E3407">
        <v>16.78</v>
      </c>
    </row>
    <row r="3408" spans="1:5" x14ac:dyDescent="0.35">
      <c r="A3408">
        <v>2021</v>
      </c>
      <c r="B3408">
        <v>5</v>
      </c>
      <c r="C3408">
        <v>22</v>
      </c>
      <c r="D3408">
        <v>22</v>
      </c>
      <c r="E3408">
        <v>16.38</v>
      </c>
    </row>
    <row r="3409" spans="1:5" x14ac:dyDescent="0.35">
      <c r="A3409">
        <v>2021</v>
      </c>
      <c r="B3409">
        <v>5</v>
      </c>
      <c r="C3409">
        <v>22</v>
      </c>
      <c r="D3409">
        <v>23</v>
      </c>
      <c r="E3409">
        <v>16.23</v>
      </c>
    </row>
    <row r="3410" spans="1:5" x14ac:dyDescent="0.35">
      <c r="A3410">
        <v>2021</v>
      </c>
      <c r="B3410">
        <v>5</v>
      </c>
      <c r="C3410">
        <v>23</v>
      </c>
      <c r="D3410">
        <v>0</v>
      </c>
      <c r="E3410">
        <v>16.3</v>
      </c>
    </row>
    <row r="3411" spans="1:5" x14ac:dyDescent="0.35">
      <c r="A3411">
        <v>2021</v>
      </c>
      <c r="B3411">
        <v>5</v>
      </c>
      <c r="C3411">
        <v>23</v>
      </c>
      <c r="D3411">
        <v>1</v>
      </c>
      <c r="E3411">
        <v>16.239999999999998</v>
      </c>
    </row>
    <row r="3412" spans="1:5" x14ac:dyDescent="0.35">
      <c r="A3412">
        <v>2021</v>
      </c>
      <c r="B3412">
        <v>5</v>
      </c>
      <c r="C3412">
        <v>23</v>
      </c>
      <c r="D3412">
        <v>2</v>
      </c>
      <c r="E3412">
        <v>16.57</v>
      </c>
    </row>
    <row r="3413" spans="1:5" x14ac:dyDescent="0.35">
      <c r="A3413">
        <v>2021</v>
      </c>
      <c r="B3413">
        <v>5</v>
      </c>
      <c r="C3413">
        <v>23</v>
      </c>
      <c r="D3413">
        <v>3</v>
      </c>
      <c r="E3413">
        <v>17.09</v>
      </c>
    </row>
    <row r="3414" spans="1:5" x14ac:dyDescent="0.35">
      <c r="A3414">
        <v>2021</v>
      </c>
      <c r="B3414">
        <v>5</v>
      </c>
      <c r="C3414">
        <v>23</v>
      </c>
      <c r="D3414">
        <v>4</v>
      </c>
      <c r="E3414">
        <v>18.100000000000001</v>
      </c>
    </row>
    <row r="3415" spans="1:5" x14ac:dyDescent="0.35">
      <c r="A3415">
        <v>2021</v>
      </c>
      <c r="B3415">
        <v>5</v>
      </c>
      <c r="C3415">
        <v>23</v>
      </c>
      <c r="D3415">
        <v>5</v>
      </c>
      <c r="E3415">
        <v>19.66</v>
      </c>
    </row>
    <row r="3416" spans="1:5" x14ac:dyDescent="0.35">
      <c r="A3416">
        <v>2021</v>
      </c>
      <c r="B3416">
        <v>5</v>
      </c>
      <c r="C3416">
        <v>23</v>
      </c>
      <c r="D3416">
        <v>6</v>
      </c>
      <c r="E3416">
        <v>21.44</v>
      </c>
    </row>
    <row r="3417" spans="1:5" x14ac:dyDescent="0.35">
      <c r="A3417">
        <v>2021</v>
      </c>
      <c r="B3417">
        <v>5</v>
      </c>
      <c r="C3417">
        <v>23</v>
      </c>
      <c r="D3417">
        <v>7</v>
      </c>
      <c r="E3417">
        <v>22.96</v>
      </c>
    </row>
    <row r="3418" spans="1:5" x14ac:dyDescent="0.35">
      <c r="A3418">
        <v>2021</v>
      </c>
      <c r="B3418">
        <v>5</v>
      </c>
      <c r="C3418">
        <v>23</v>
      </c>
      <c r="D3418">
        <v>8</v>
      </c>
      <c r="E3418">
        <v>23.95</v>
      </c>
    </row>
    <row r="3419" spans="1:5" x14ac:dyDescent="0.35">
      <c r="A3419">
        <v>2021</v>
      </c>
      <c r="B3419">
        <v>5</v>
      </c>
      <c r="C3419">
        <v>23</v>
      </c>
      <c r="D3419">
        <v>9</v>
      </c>
      <c r="E3419">
        <v>24.64</v>
      </c>
    </row>
    <row r="3420" spans="1:5" x14ac:dyDescent="0.35">
      <c r="A3420">
        <v>2021</v>
      </c>
      <c r="B3420">
        <v>5</v>
      </c>
      <c r="C3420">
        <v>23</v>
      </c>
      <c r="D3420">
        <v>10</v>
      </c>
      <c r="E3420">
        <v>25.06</v>
      </c>
    </row>
    <row r="3421" spans="1:5" x14ac:dyDescent="0.35">
      <c r="A3421">
        <v>2021</v>
      </c>
      <c r="B3421">
        <v>5</v>
      </c>
      <c r="C3421">
        <v>23</v>
      </c>
      <c r="D3421">
        <v>11</v>
      </c>
      <c r="E3421">
        <v>25.15</v>
      </c>
    </row>
    <row r="3422" spans="1:5" x14ac:dyDescent="0.35">
      <c r="A3422">
        <v>2021</v>
      </c>
      <c r="B3422">
        <v>5</v>
      </c>
      <c r="C3422">
        <v>23</v>
      </c>
      <c r="D3422">
        <v>12</v>
      </c>
      <c r="E3422">
        <v>24.72</v>
      </c>
    </row>
    <row r="3423" spans="1:5" x14ac:dyDescent="0.35">
      <c r="A3423">
        <v>2021</v>
      </c>
      <c r="B3423">
        <v>5</v>
      </c>
      <c r="C3423">
        <v>23</v>
      </c>
      <c r="D3423">
        <v>13</v>
      </c>
      <c r="E3423">
        <v>23.89</v>
      </c>
    </row>
    <row r="3424" spans="1:5" x14ac:dyDescent="0.35">
      <c r="A3424">
        <v>2021</v>
      </c>
      <c r="B3424">
        <v>5</v>
      </c>
      <c r="C3424">
        <v>23</v>
      </c>
      <c r="D3424">
        <v>14</v>
      </c>
      <c r="E3424">
        <v>22.32</v>
      </c>
    </row>
    <row r="3425" spans="1:5" x14ac:dyDescent="0.35">
      <c r="A3425">
        <v>2021</v>
      </c>
      <c r="B3425">
        <v>5</v>
      </c>
      <c r="C3425">
        <v>23</v>
      </c>
      <c r="D3425">
        <v>15</v>
      </c>
      <c r="E3425">
        <v>20.54</v>
      </c>
    </row>
    <row r="3426" spans="1:5" x14ac:dyDescent="0.35">
      <c r="A3426">
        <v>2021</v>
      </c>
      <c r="B3426">
        <v>5</v>
      </c>
      <c r="C3426">
        <v>23</v>
      </c>
      <c r="D3426">
        <v>16</v>
      </c>
      <c r="E3426">
        <v>20.079999999999998</v>
      </c>
    </row>
    <row r="3427" spans="1:5" x14ac:dyDescent="0.35">
      <c r="A3427">
        <v>2021</v>
      </c>
      <c r="B3427">
        <v>5</v>
      </c>
      <c r="C3427">
        <v>23</v>
      </c>
      <c r="D3427">
        <v>17</v>
      </c>
      <c r="E3427">
        <v>19.329999999999998</v>
      </c>
    </row>
    <row r="3428" spans="1:5" x14ac:dyDescent="0.35">
      <c r="A3428">
        <v>2021</v>
      </c>
      <c r="B3428">
        <v>5</v>
      </c>
      <c r="C3428">
        <v>23</v>
      </c>
      <c r="D3428">
        <v>18</v>
      </c>
      <c r="E3428">
        <v>18.23</v>
      </c>
    </row>
    <row r="3429" spans="1:5" x14ac:dyDescent="0.35">
      <c r="A3429">
        <v>2021</v>
      </c>
      <c r="B3429">
        <v>5</v>
      </c>
      <c r="C3429">
        <v>23</v>
      </c>
      <c r="D3429">
        <v>19</v>
      </c>
      <c r="E3429">
        <v>17.28</v>
      </c>
    </row>
    <row r="3430" spans="1:5" x14ac:dyDescent="0.35">
      <c r="A3430">
        <v>2021</v>
      </c>
      <c r="B3430">
        <v>5</v>
      </c>
      <c r="C3430">
        <v>23</v>
      </c>
      <c r="D3430">
        <v>20</v>
      </c>
      <c r="E3430">
        <v>16.62</v>
      </c>
    </row>
    <row r="3431" spans="1:5" x14ac:dyDescent="0.35">
      <c r="A3431">
        <v>2021</v>
      </c>
      <c r="B3431">
        <v>5</v>
      </c>
      <c r="C3431">
        <v>23</v>
      </c>
      <c r="D3431">
        <v>21</v>
      </c>
      <c r="E3431">
        <v>16.100000000000001</v>
      </c>
    </row>
    <row r="3432" spans="1:5" x14ac:dyDescent="0.35">
      <c r="A3432">
        <v>2021</v>
      </c>
      <c r="B3432">
        <v>5</v>
      </c>
      <c r="C3432">
        <v>23</v>
      </c>
      <c r="D3432">
        <v>22</v>
      </c>
      <c r="E3432">
        <v>15.59</v>
      </c>
    </row>
    <row r="3433" spans="1:5" x14ac:dyDescent="0.35">
      <c r="A3433">
        <v>2021</v>
      </c>
      <c r="B3433">
        <v>5</v>
      </c>
      <c r="C3433">
        <v>23</v>
      </c>
      <c r="D3433">
        <v>23</v>
      </c>
      <c r="E3433">
        <v>15.16</v>
      </c>
    </row>
    <row r="3434" spans="1:5" x14ac:dyDescent="0.35">
      <c r="A3434">
        <v>2021</v>
      </c>
      <c r="B3434">
        <v>5</v>
      </c>
      <c r="C3434">
        <v>24</v>
      </c>
      <c r="D3434">
        <v>0</v>
      </c>
      <c r="E3434">
        <v>15.05</v>
      </c>
    </row>
    <row r="3435" spans="1:5" x14ac:dyDescent="0.35">
      <c r="A3435">
        <v>2021</v>
      </c>
      <c r="B3435">
        <v>5</v>
      </c>
      <c r="C3435">
        <v>24</v>
      </c>
      <c r="D3435">
        <v>1</v>
      </c>
      <c r="E3435">
        <v>15.14</v>
      </c>
    </row>
    <row r="3436" spans="1:5" x14ac:dyDescent="0.35">
      <c r="A3436">
        <v>2021</v>
      </c>
      <c r="B3436">
        <v>5</v>
      </c>
      <c r="C3436">
        <v>24</v>
      </c>
      <c r="D3436">
        <v>2</v>
      </c>
      <c r="E3436">
        <v>15.19</v>
      </c>
    </row>
    <row r="3437" spans="1:5" x14ac:dyDescent="0.35">
      <c r="A3437">
        <v>2021</v>
      </c>
      <c r="B3437">
        <v>5</v>
      </c>
      <c r="C3437">
        <v>24</v>
      </c>
      <c r="D3437">
        <v>3</v>
      </c>
      <c r="E3437">
        <v>15.16</v>
      </c>
    </row>
    <row r="3438" spans="1:5" x14ac:dyDescent="0.35">
      <c r="A3438">
        <v>2021</v>
      </c>
      <c r="B3438">
        <v>5</v>
      </c>
      <c r="C3438">
        <v>24</v>
      </c>
      <c r="D3438">
        <v>4</v>
      </c>
      <c r="E3438">
        <v>16.63</v>
      </c>
    </row>
    <row r="3439" spans="1:5" x14ac:dyDescent="0.35">
      <c r="A3439">
        <v>2021</v>
      </c>
      <c r="B3439">
        <v>5</v>
      </c>
      <c r="C3439">
        <v>24</v>
      </c>
      <c r="D3439">
        <v>5</v>
      </c>
      <c r="E3439">
        <v>19.29</v>
      </c>
    </row>
    <row r="3440" spans="1:5" x14ac:dyDescent="0.35">
      <c r="A3440">
        <v>2021</v>
      </c>
      <c r="B3440">
        <v>5</v>
      </c>
      <c r="C3440">
        <v>24</v>
      </c>
      <c r="D3440">
        <v>6</v>
      </c>
      <c r="E3440">
        <v>21.7</v>
      </c>
    </row>
    <row r="3441" spans="1:5" x14ac:dyDescent="0.35">
      <c r="A3441">
        <v>2021</v>
      </c>
      <c r="B3441">
        <v>5</v>
      </c>
      <c r="C3441">
        <v>24</v>
      </c>
      <c r="D3441">
        <v>7</v>
      </c>
      <c r="E3441">
        <v>23.1</v>
      </c>
    </row>
    <row r="3442" spans="1:5" x14ac:dyDescent="0.35">
      <c r="A3442">
        <v>2021</v>
      </c>
      <c r="B3442">
        <v>5</v>
      </c>
      <c r="C3442">
        <v>24</v>
      </c>
      <c r="D3442">
        <v>8</v>
      </c>
      <c r="E3442">
        <v>24.12</v>
      </c>
    </row>
    <row r="3443" spans="1:5" x14ac:dyDescent="0.35">
      <c r="A3443">
        <v>2021</v>
      </c>
      <c r="B3443">
        <v>5</v>
      </c>
      <c r="C3443">
        <v>24</v>
      </c>
      <c r="D3443">
        <v>9</v>
      </c>
      <c r="E3443">
        <v>24.74</v>
      </c>
    </row>
    <row r="3444" spans="1:5" x14ac:dyDescent="0.35">
      <c r="A3444">
        <v>2021</v>
      </c>
      <c r="B3444">
        <v>5</v>
      </c>
      <c r="C3444">
        <v>24</v>
      </c>
      <c r="D3444">
        <v>10</v>
      </c>
      <c r="E3444">
        <v>25.07</v>
      </c>
    </row>
    <row r="3445" spans="1:5" x14ac:dyDescent="0.35">
      <c r="A3445">
        <v>2021</v>
      </c>
      <c r="B3445">
        <v>5</v>
      </c>
      <c r="C3445">
        <v>24</v>
      </c>
      <c r="D3445">
        <v>11</v>
      </c>
      <c r="E3445">
        <v>24.98</v>
      </c>
    </row>
    <row r="3446" spans="1:5" x14ac:dyDescent="0.35">
      <c r="A3446">
        <v>2021</v>
      </c>
      <c r="B3446">
        <v>5</v>
      </c>
      <c r="C3446">
        <v>24</v>
      </c>
      <c r="D3446">
        <v>12</v>
      </c>
      <c r="E3446">
        <v>24.37</v>
      </c>
    </row>
    <row r="3447" spans="1:5" x14ac:dyDescent="0.35">
      <c r="A3447">
        <v>2021</v>
      </c>
      <c r="B3447">
        <v>5</v>
      </c>
      <c r="C3447">
        <v>24</v>
      </c>
      <c r="D3447">
        <v>13</v>
      </c>
      <c r="E3447">
        <v>23.37</v>
      </c>
    </row>
    <row r="3448" spans="1:5" x14ac:dyDescent="0.35">
      <c r="A3448">
        <v>2021</v>
      </c>
      <c r="B3448">
        <v>5</v>
      </c>
      <c r="C3448">
        <v>24</v>
      </c>
      <c r="D3448">
        <v>14</v>
      </c>
      <c r="E3448">
        <v>21.83</v>
      </c>
    </row>
    <row r="3449" spans="1:5" x14ac:dyDescent="0.35">
      <c r="A3449">
        <v>2021</v>
      </c>
      <c r="B3449">
        <v>5</v>
      </c>
      <c r="C3449">
        <v>24</v>
      </c>
      <c r="D3449">
        <v>15</v>
      </c>
      <c r="E3449">
        <v>20.02</v>
      </c>
    </row>
    <row r="3450" spans="1:5" x14ac:dyDescent="0.35">
      <c r="A3450">
        <v>2021</v>
      </c>
      <c r="B3450">
        <v>5</v>
      </c>
      <c r="C3450">
        <v>24</v>
      </c>
      <c r="D3450">
        <v>16</v>
      </c>
      <c r="E3450">
        <v>19.100000000000001</v>
      </c>
    </row>
    <row r="3451" spans="1:5" x14ac:dyDescent="0.35">
      <c r="A3451">
        <v>2021</v>
      </c>
      <c r="B3451">
        <v>5</v>
      </c>
      <c r="C3451">
        <v>24</v>
      </c>
      <c r="D3451">
        <v>17</v>
      </c>
      <c r="E3451">
        <v>18.27</v>
      </c>
    </row>
    <row r="3452" spans="1:5" x14ac:dyDescent="0.35">
      <c r="A3452">
        <v>2021</v>
      </c>
      <c r="B3452">
        <v>5</v>
      </c>
      <c r="C3452">
        <v>24</v>
      </c>
      <c r="D3452">
        <v>18</v>
      </c>
      <c r="E3452">
        <v>17.53</v>
      </c>
    </row>
    <row r="3453" spans="1:5" x14ac:dyDescent="0.35">
      <c r="A3453">
        <v>2021</v>
      </c>
      <c r="B3453">
        <v>5</v>
      </c>
      <c r="C3453">
        <v>24</v>
      </c>
      <c r="D3453">
        <v>19</v>
      </c>
      <c r="E3453">
        <v>16.760000000000002</v>
      </c>
    </row>
    <row r="3454" spans="1:5" x14ac:dyDescent="0.35">
      <c r="A3454">
        <v>2021</v>
      </c>
      <c r="B3454">
        <v>5</v>
      </c>
      <c r="C3454">
        <v>24</v>
      </c>
      <c r="D3454">
        <v>20</v>
      </c>
      <c r="E3454">
        <v>16.010000000000002</v>
      </c>
    </row>
    <row r="3455" spans="1:5" x14ac:dyDescent="0.35">
      <c r="A3455">
        <v>2021</v>
      </c>
      <c r="B3455">
        <v>5</v>
      </c>
      <c r="C3455">
        <v>24</v>
      </c>
      <c r="D3455">
        <v>21</v>
      </c>
      <c r="E3455">
        <v>15.35</v>
      </c>
    </row>
    <row r="3456" spans="1:5" x14ac:dyDescent="0.35">
      <c r="A3456">
        <v>2021</v>
      </c>
      <c r="B3456">
        <v>5</v>
      </c>
      <c r="C3456">
        <v>24</v>
      </c>
      <c r="D3456">
        <v>22</v>
      </c>
      <c r="E3456">
        <v>14.73</v>
      </c>
    </row>
    <row r="3457" spans="1:5" x14ac:dyDescent="0.35">
      <c r="A3457">
        <v>2021</v>
      </c>
      <c r="B3457">
        <v>5</v>
      </c>
      <c r="C3457">
        <v>24</v>
      </c>
      <c r="D3457">
        <v>23</v>
      </c>
      <c r="E3457">
        <v>14.16</v>
      </c>
    </row>
    <row r="3458" spans="1:5" x14ac:dyDescent="0.35">
      <c r="A3458">
        <v>2021</v>
      </c>
      <c r="B3458">
        <v>5</v>
      </c>
      <c r="C3458">
        <v>25</v>
      </c>
      <c r="D3458">
        <v>0</v>
      </c>
      <c r="E3458">
        <v>13.62</v>
      </c>
    </row>
    <row r="3459" spans="1:5" x14ac:dyDescent="0.35">
      <c r="A3459">
        <v>2021</v>
      </c>
      <c r="B3459">
        <v>5</v>
      </c>
      <c r="C3459">
        <v>25</v>
      </c>
      <c r="D3459">
        <v>1</v>
      </c>
      <c r="E3459">
        <v>13.11</v>
      </c>
    </row>
    <row r="3460" spans="1:5" x14ac:dyDescent="0.35">
      <c r="A3460">
        <v>2021</v>
      </c>
      <c r="B3460">
        <v>5</v>
      </c>
      <c r="C3460">
        <v>25</v>
      </c>
      <c r="D3460">
        <v>2</v>
      </c>
      <c r="E3460">
        <v>12.66</v>
      </c>
    </row>
    <row r="3461" spans="1:5" x14ac:dyDescent="0.35">
      <c r="A3461">
        <v>2021</v>
      </c>
      <c r="B3461">
        <v>5</v>
      </c>
      <c r="C3461">
        <v>25</v>
      </c>
      <c r="D3461">
        <v>3</v>
      </c>
      <c r="E3461">
        <v>12.31</v>
      </c>
    </row>
    <row r="3462" spans="1:5" x14ac:dyDescent="0.35">
      <c r="A3462">
        <v>2021</v>
      </c>
      <c r="B3462">
        <v>5</v>
      </c>
      <c r="C3462">
        <v>25</v>
      </c>
      <c r="D3462">
        <v>4</v>
      </c>
      <c r="E3462">
        <v>13.73</v>
      </c>
    </row>
    <row r="3463" spans="1:5" x14ac:dyDescent="0.35">
      <c r="A3463">
        <v>2021</v>
      </c>
      <c r="B3463">
        <v>5</v>
      </c>
      <c r="C3463">
        <v>25</v>
      </c>
      <c r="D3463">
        <v>5</v>
      </c>
      <c r="E3463">
        <v>16.66</v>
      </c>
    </row>
    <row r="3464" spans="1:5" x14ac:dyDescent="0.35">
      <c r="A3464">
        <v>2021</v>
      </c>
      <c r="B3464">
        <v>5</v>
      </c>
      <c r="C3464">
        <v>25</v>
      </c>
      <c r="D3464">
        <v>6</v>
      </c>
      <c r="E3464">
        <v>20.059999999999999</v>
      </c>
    </row>
    <row r="3465" spans="1:5" x14ac:dyDescent="0.35">
      <c r="A3465">
        <v>2021</v>
      </c>
      <c r="B3465">
        <v>5</v>
      </c>
      <c r="C3465">
        <v>25</v>
      </c>
      <c r="D3465">
        <v>7</v>
      </c>
      <c r="E3465">
        <v>22.08</v>
      </c>
    </row>
    <row r="3466" spans="1:5" x14ac:dyDescent="0.35">
      <c r="A3466">
        <v>2021</v>
      </c>
      <c r="B3466">
        <v>5</v>
      </c>
      <c r="C3466">
        <v>25</v>
      </c>
      <c r="D3466">
        <v>8</v>
      </c>
      <c r="E3466">
        <v>23.46</v>
      </c>
    </row>
    <row r="3467" spans="1:5" x14ac:dyDescent="0.35">
      <c r="A3467">
        <v>2021</v>
      </c>
      <c r="B3467">
        <v>5</v>
      </c>
      <c r="C3467">
        <v>25</v>
      </c>
      <c r="D3467">
        <v>9</v>
      </c>
      <c r="E3467">
        <v>24.37</v>
      </c>
    </row>
    <row r="3468" spans="1:5" x14ac:dyDescent="0.35">
      <c r="A3468">
        <v>2021</v>
      </c>
      <c r="B3468">
        <v>5</v>
      </c>
      <c r="C3468">
        <v>25</v>
      </c>
      <c r="D3468">
        <v>10</v>
      </c>
      <c r="E3468">
        <v>24.83</v>
      </c>
    </row>
    <row r="3469" spans="1:5" x14ac:dyDescent="0.35">
      <c r="A3469">
        <v>2021</v>
      </c>
      <c r="B3469">
        <v>5</v>
      </c>
      <c r="C3469">
        <v>25</v>
      </c>
      <c r="D3469">
        <v>11</v>
      </c>
      <c r="E3469">
        <v>24.92</v>
      </c>
    </row>
    <row r="3470" spans="1:5" x14ac:dyDescent="0.35">
      <c r="A3470">
        <v>2021</v>
      </c>
      <c r="B3470">
        <v>5</v>
      </c>
      <c r="C3470">
        <v>25</v>
      </c>
      <c r="D3470">
        <v>12</v>
      </c>
      <c r="E3470">
        <v>24.6</v>
      </c>
    </row>
    <row r="3471" spans="1:5" x14ac:dyDescent="0.35">
      <c r="A3471">
        <v>2021</v>
      </c>
      <c r="B3471">
        <v>5</v>
      </c>
      <c r="C3471">
        <v>25</v>
      </c>
      <c r="D3471">
        <v>13</v>
      </c>
      <c r="E3471">
        <v>23.83</v>
      </c>
    </row>
    <row r="3472" spans="1:5" x14ac:dyDescent="0.35">
      <c r="A3472">
        <v>2021</v>
      </c>
      <c r="B3472">
        <v>5</v>
      </c>
      <c r="C3472">
        <v>25</v>
      </c>
      <c r="D3472">
        <v>14</v>
      </c>
      <c r="E3472">
        <v>21.8</v>
      </c>
    </row>
    <row r="3473" spans="1:5" x14ac:dyDescent="0.35">
      <c r="A3473">
        <v>2021</v>
      </c>
      <c r="B3473">
        <v>5</v>
      </c>
      <c r="C3473">
        <v>25</v>
      </c>
      <c r="D3473">
        <v>15</v>
      </c>
      <c r="E3473">
        <v>18.649999999999999</v>
      </c>
    </row>
    <row r="3474" spans="1:5" x14ac:dyDescent="0.35">
      <c r="A3474">
        <v>2021</v>
      </c>
      <c r="B3474">
        <v>5</v>
      </c>
      <c r="C3474">
        <v>25</v>
      </c>
      <c r="D3474">
        <v>16</v>
      </c>
      <c r="E3474">
        <v>17.600000000000001</v>
      </c>
    </row>
    <row r="3475" spans="1:5" x14ac:dyDescent="0.35">
      <c r="A3475">
        <v>2021</v>
      </c>
      <c r="B3475">
        <v>5</v>
      </c>
      <c r="C3475">
        <v>25</v>
      </c>
      <c r="D3475">
        <v>17</v>
      </c>
      <c r="E3475">
        <v>16.84</v>
      </c>
    </row>
    <row r="3476" spans="1:5" x14ac:dyDescent="0.35">
      <c r="A3476">
        <v>2021</v>
      </c>
      <c r="B3476">
        <v>5</v>
      </c>
      <c r="C3476">
        <v>25</v>
      </c>
      <c r="D3476">
        <v>18</v>
      </c>
      <c r="E3476">
        <v>16.3</v>
      </c>
    </row>
    <row r="3477" spans="1:5" x14ac:dyDescent="0.35">
      <c r="A3477">
        <v>2021</v>
      </c>
      <c r="B3477">
        <v>5</v>
      </c>
      <c r="C3477">
        <v>25</v>
      </c>
      <c r="D3477">
        <v>19</v>
      </c>
      <c r="E3477">
        <v>15.97</v>
      </c>
    </row>
    <row r="3478" spans="1:5" x14ac:dyDescent="0.35">
      <c r="A3478">
        <v>2021</v>
      </c>
      <c r="B3478">
        <v>5</v>
      </c>
      <c r="C3478">
        <v>25</v>
      </c>
      <c r="D3478">
        <v>20</v>
      </c>
      <c r="E3478">
        <v>15.83</v>
      </c>
    </row>
    <row r="3479" spans="1:5" x14ac:dyDescent="0.35">
      <c r="A3479">
        <v>2021</v>
      </c>
      <c r="B3479">
        <v>5</v>
      </c>
      <c r="C3479">
        <v>25</v>
      </c>
      <c r="D3479">
        <v>21</v>
      </c>
      <c r="E3479">
        <v>15.53</v>
      </c>
    </row>
    <row r="3480" spans="1:5" x14ac:dyDescent="0.35">
      <c r="A3480">
        <v>2021</v>
      </c>
      <c r="B3480">
        <v>5</v>
      </c>
      <c r="C3480">
        <v>25</v>
      </c>
      <c r="D3480">
        <v>22</v>
      </c>
      <c r="E3480">
        <v>15.26</v>
      </c>
    </row>
    <row r="3481" spans="1:5" x14ac:dyDescent="0.35">
      <c r="A3481">
        <v>2021</v>
      </c>
      <c r="B3481">
        <v>5</v>
      </c>
      <c r="C3481">
        <v>25</v>
      </c>
      <c r="D3481">
        <v>23</v>
      </c>
      <c r="E3481">
        <v>15.22</v>
      </c>
    </row>
    <row r="3482" spans="1:5" x14ac:dyDescent="0.35">
      <c r="A3482">
        <v>2021</v>
      </c>
      <c r="B3482">
        <v>5</v>
      </c>
      <c r="C3482">
        <v>26</v>
      </c>
      <c r="D3482">
        <v>0</v>
      </c>
      <c r="E3482">
        <v>15.18</v>
      </c>
    </row>
    <row r="3483" spans="1:5" x14ac:dyDescent="0.35">
      <c r="A3483">
        <v>2021</v>
      </c>
      <c r="B3483">
        <v>5</v>
      </c>
      <c r="C3483">
        <v>26</v>
      </c>
      <c r="D3483">
        <v>1</v>
      </c>
      <c r="E3483">
        <v>15.06</v>
      </c>
    </row>
    <row r="3484" spans="1:5" x14ac:dyDescent="0.35">
      <c r="A3484">
        <v>2021</v>
      </c>
      <c r="B3484">
        <v>5</v>
      </c>
      <c r="C3484">
        <v>26</v>
      </c>
      <c r="D3484">
        <v>2</v>
      </c>
      <c r="E3484">
        <v>14.97</v>
      </c>
    </row>
    <row r="3485" spans="1:5" x14ac:dyDescent="0.35">
      <c r="A3485">
        <v>2021</v>
      </c>
      <c r="B3485">
        <v>5</v>
      </c>
      <c r="C3485">
        <v>26</v>
      </c>
      <c r="D3485">
        <v>3</v>
      </c>
      <c r="E3485">
        <v>14.86</v>
      </c>
    </row>
    <row r="3486" spans="1:5" x14ac:dyDescent="0.35">
      <c r="A3486">
        <v>2021</v>
      </c>
      <c r="B3486">
        <v>5</v>
      </c>
      <c r="C3486">
        <v>26</v>
      </c>
      <c r="D3486">
        <v>4</v>
      </c>
      <c r="E3486">
        <v>16.260000000000002</v>
      </c>
    </row>
    <row r="3487" spans="1:5" x14ac:dyDescent="0.35">
      <c r="A3487">
        <v>2021</v>
      </c>
      <c r="B3487">
        <v>5</v>
      </c>
      <c r="C3487">
        <v>26</v>
      </c>
      <c r="D3487">
        <v>5</v>
      </c>
      <c r="E3487">
        <v>18.309999999999999</v>
      </c>
    </row>
    <row r="3488" spans="1:5" x14ac:dyDescent="0.35">
      <c r="A3488">
        <v>2021</v>
      </c>
      <c r="B3488">
        <v>5</v>
      </c>
      <c r="C3488">
        <v>26</v>
      </c>
      <c r="D3488">
        <v>6</v>
      </c>
      <c r="E3488">
        <v>20.55</v>
      </c>
    </row>
    <row r="3489" spans="1:5" x14ac:dyDescent="0.35">
      <c r="A3489">
        <v>2021</v>
      </c>
      <c r="B3489">
        <v>5</v>
      </c>
      <c r="C3489">
        <v>26</v>
      </c>
      <c r="D3489">
        <v>7</v>
      </c>
      <c r="E3489">
        <v>22.23</v>
      </c>
    </row>
    <row r="3490" spans="1:5" x14ac:dyDescent="0.35">
      <c r="A3490">
        <v>2021</v>
      </c>
      <c r="B3490">
        <v>5</v>
      </c>
      <c r="C3490">
        <v>26</v>
      </c>
      <c r="D3490">
        <v>8</v>
      </c>
      <c r="E3490">
        <v>23.3</v>
      </c>
    </row>
    <row r="3491" spans="1:5" x14ac:dyDescent="0.35">
      <c r="A3491">
        <v>2021</v>
      </c>
      <c r="B3491">
        <v>5</v>
      </c>
      <c r="C3491">
        <v>26</v>
      </c>
      <c r="D3491">
        <v>9</v>
      </c>
      <c r="E3491">
        <v>24.05</v>
      </c>
    </row>
    <row r="3492" spans="1:5" x14ac:dyDescent="0.35">
      <c r="A3492">
        <v>2021</v>
      </c>
      <c r="B3492">
        <v>5</v>
      </c>
      <c r="C3492">
        <v>26</v>
      </c>
      <c r="D3492">
        <v>10</v>
      </c>
      <c r="E3492">
        <v>24.44</v>
      </c>
    </row>
    <row r="3493" spans="1:5" x14ac:dyDescent="0.35">
      <c r="A3493">
        <v>2021</v>
      </c>
      <c r="B3493">
        <v>5</v>
      </c>
      <c r="C3493">
        <v>26</v>
      </c>
      <c r="D3493">
        <v>11</v>
      </c>
      <c r="E3493">
        <v>24.18</v>
      </c>
    </row>
    <row r="3494" spans="1:5" x14ac:dyDescent="0.35">
      <c r="A3494">
        <v>2021</v>
      </c>
      <c r="B3494">
        <v>5</v>
      </c>
      <c r="C3494">
        <v>26</v>
      </c>
      <c r="D3494">
        <v>12</v>
      </c>
      <c r="E3494">
        <v>23.73</v>
      </c>
    </row>
    <row r="3495" spans="1:5" x14ac:dyDescent="0.35">
      <c r="A3495">
        <v>2021</v>
      </c>
      <c r="B3495">
        <v>5</v>
      </c>
      <c r="C3495">
        <v>26</v>
      </c>
      <c r="D3495">
        <v>13</v>
      </c>
      <c r="E3495">
        <v>23.08</v>
      </c>
    </row>
    <row r="3496" spans="1:5" x14ac:dyDescent="0.35">
      <c r="A3496">
        <v>2021</v>
      </c>
      <c r="B3496">
        <v>5</v>
      </c>
      <c r="C3496">
        <v>26</v>
      </c>
      <c r="D3496">
        <v>14</v>
      </c>
      <c r="E3496">
        <v>21.34</v>
      </c>
    </row>
    <row r="3497" spans="1:5" x14ac:dyDescent="0.35">
      <c r="A3497">
        <v>2021</v>
      </c>
      <c r="B3497">
        <v>5</v>
      </c>
      <c r="C3497">
        <v>26</v>
      </c>
      <c r="D3497">
        <v>15</v>
      </c>
      <c r="E3497">
        <v>19.14</v>
      </c>
    </row>
    <row r="3498" spans="1:5" x14ac:dyDescent="0.35">
      <c r="A3498">
        <v>2021</v>
      </c>
      <c r="B3498">
        <v>5</v>
      </c>
      <c r="C3498">
        <v>26</v>
      </c>
      <c r="D3498">
        <v>16</v>
      </c>
      <c r="E3498">
        <v>18.3</v>
      </c>
    </row>
    <row r="3499" spans="1:5" x14ac:dyDescent="0.35">
      <c r="A3499">
        <v>2021</v>
      </c>
      <c r="B3499">
        <v>5</v>
      </c>
      <c r="C3499">
        <v>26</v>
      </c>
      <c r="D3499">
        <v>17</v>
      </c>
      <c r="E3499">
        <v>17.670000000000002</v>
      </c>
    </row>
    <row r="3500" spans="1:5" x14ac:dyDescent="0.35">
      <c r="A3500">
        <v>2021</v>
      </c>
      <c r="B3500">
        <v>5</v>
      </c>
      <c r="C3500">
        <v>26</v>
      </c>
      <c r="D3500">
        <v>18</v>
      </c>
      <c r="E3500">
        <v>17.02</v>
      </c>
    </row>
    <row r="3501" spans="1:5" x14ac:dyDescent="0.35">
      <c r="A3501">
        <v>2021</v>
      </c>
      <c r="B3501">
        <v>5</v>
      </c>
      <c r="C3501">
        <v>26</v>
      </c>
      <c r="D3501">
        <v>19</v>
      </c>
      <c r="E3501">
        <v>16.3</v>
      </c>
    </row>
    <row r="3502" spans="1:5" x14ac:dyDescent="0.35">
      <c r="A3502">
        <v>2021</v>
      </c>
      <c r="B3502">
        <v>5</v>
      </c>
      <c r="C3502">
        <v>26</v>
      </c>
      <c r="D3502">
        <v>20</v>
      </c>
      <c r="E3502">
        <v>15.46</v>
      </c>
    </row>
    <row r="3503" spans="1:5" x14ac:dyDescent="0.35">
      <c r="A3503">
        <v>2021</v>
      </c>
      <c r="B3503">
        <v>5</v>
      </c>
      <c r="C3503">
        <v>26</v>
      </c>
      <c r="D3503">
        <v>21</v>
      </c>
      <c r="E3503">
        <v>14.79</v>
      </c>
    </row>
    <row r="3504" spans="1:5" x14ac:dyDescent="0.35">
      <c r="A3504">
        <v>2021</v>
      </c>
      <c r="B3504">
        <v>5</v>
      </c>
      <c r="C3504">
        <v>26</v>
      </c>
      <c r="D3504">
        <v>22</v>
      </c>
      <c r="E3504">
        <v>14.23</v>
      </c>
    </row>
    <row r="3505" spans="1:5" x14ac:dyDescent="0.35">
      <c r="A3505">
        <v>2021</v>
      </c>
      <c r="B3505">
        <v>5</v>
      </c>
      <c r="C3505">
        <v>26</v>
      </c>
      <c r="D3505">
        <v>23</v>
      </c>
      <c r="E3505">
        <v>13.73</v>
      </c>
    </row>
    <row r="3506" spans="1:5" x14ac:dyDescent="0.35">
      <c r="A3506">
        <v>2021</v>
      </c>
      <c r="B3506">
        <v>5</v>
      </c>
      <c r="C3506">
        <v>27</v>
      </c>
      <c r="D3506">
        <v>0</v>
      </c>
      <c r="E3506">
        <v>13.27</v>
      </c>
    </row>
    <row r="3507" spans="1:5" x14ac:dyDescent="0.35">
      <c r="A3507">
        <v>2021</v>
      </c>
      <c r="B3507">
        <v>5</v>
      </c>
      <c r="C3507">
        <v>27</v>
      </c>
      <c r="D3507">
        <v>1</v>
      </c>
      <c r="E3507">
        <v>12.87</v>
      </c>
    </row>
    <row r="3508" spans="1:5" x14ac:dyDescent="0.35">
      <c r="A3508">
        <v>2021</v>
      </c>
      <c r="B3508">
        <v>5</v>
      </c>
      <c r="C3508">
        <v>27</v>
      </c>
      <c r="D3508">
        <v>2</v>
      </c>
      <c r="E3508">
        <v>12.48</v>
      </c>
    </row>
    <row r="3509" spans="1:5" x14ac:dyDescent="0.35">
      <c r="A3509">
        <v>2021</v>
      </c>
      <c r="B3509">
        <v>5</v>
      </c>
      <c r="C3509">
        <v>27</v>
      </c>
      <c r="D3509">
        <v>3</v>
      </c>
      <c r="E3509">
        <v>12.13</v>
      </c>
    </row>
    <row r="3510" spans="1:5" x14ac:dyDescent="0.35">
      <c r="A3510">
        <v>2021</v>
      </c>
      <c r="B3510">
        <v>5</v>
      </c>
      <c r="C3510">
        <v>27</v>
      </c>
      <c r="D3510">
        <v>4</v>
      </c>
      <c r="E3510">
        <v>14.34</v>
      </c>
    </row>
    <row r="3511" spans="1:5" x14ac:dyDescent="0.35">
      <c r="A3511">
        <v>2021</v>
      </c>
      <c r="B3511">
        <v>5</v>
      </c>
      <c r="C3511">
        <v>27</v>
      </c>
      <c r="D3511">
        <v>5</v>
      </c>
      <c r="E3511">
        <v>16.920000000000002</v>
      </c>
    </row>
    <row r="3512" spans="1:5" x14ac:dyDescent="0.35">
      <c r="A3512">
        <v>2021</v>
      </c>
      <c r="B3512">
        <v>5</v>
      </c>
      <c r="C3512">
        <v>27</v>
      </c>
      <c r="D3512">
        <v>6</v>
      </c>
      <c r="E3512">
        <v>20.5</v>
      </c>
    </row>
    <row r="3513" spans="1:5" x14ac:dyDescent="0.35">
      <c r="A3513">
        <v>2021</v>
      </c>
      <c r="B3513">
        <v>5</v>
      </c>
      <c r="C3513">
        <v>27</v>
      </c>
      <c r="D3513">
        <v>7</v>
      </c>
      <c r="E3513">
        <v>22.15</v>
      </c>
    </row>
    <row r="3514" spans="1:5" x14ac:dyDescent="0.35">
      <c r="A3514">
        <v>2021</v>
      </c>
      <c r="B3514">
        <v>5</v>
      </c>
      <c r="C3514">
        <v>27</v>
      </c>
      <c r="D3514">
        <v>8</v>
      </c>
      <c r="E3514">
        <v>23.03</v>
      </c>
    </row>
    <row r="3515" spans="1:5" x14ac:dyDescent="0.35">
      <c r="A3515">
        <v>2021</v>
      </c>
      <c r="B3515">
        <v>5</v>
      </c>
      <c r="C3515">
        <v>27</v>
      </c>
      <c r="D3515">
        <v>9</v>
      </c>
      <c r="E3515">
        <v>23.66</v>
      </c>
    </row>
    <row r="3516" spans="1:5" x14ac:dyDescent="0.35">
      <c r="A3516">
        <v>2021</v>
      </c>
      <c r="B3516">
        <v>5</v>
      </c>
      <c r="C3516">
        <v>27</v>
      </c>
      <c r="D3516">
        <v>10</v>
      </c>
      <c r="E3516">
        <v>24.07</v>
      </c>
    </row>
    <row r="3517" spans="1:5" x14ac:dyDescent="0.35">
      <c r="A3517">
        <v>2021</v>
      </c>
      <c r="B3517">
        <v>5</v>
      </c>
      <c r="C3517">
        <v>27</v>
      </c>
      <c r="D3517">
        <v>11</v>
      </c>
      <c r="E3517">
        <v>24.15</v>
      </c>
    </row>
    <row r="3518" spans="1:5" x14ac:dyDescent="0.35">
      <c r="A3518">
        <v>2021</v>
      </c>
      <c r="B3518">
        <v>5</v>
      </c>
      <c r="C3518">
        <v>27</v>
      </c>
      <c r="D3518">
        <v>12</v>
      </c>
      <c r="E3518">
        <v>23.85</v>
      </c>
    </row>
    <row r="3519" spans="1:5" x14ac:dyDescent="0.35">
      <c r="A3519">
        <v>2021</v>
      </c>
      <c r="B3519">
        <v>5</v>
      </c>
      <c r="C3519">
        <v>27</v>
      </c>
      <c r="D3519">
        <v>13</v>
      </c>
      <c r="E3519">
        <v>23.08</v>
      </c>
    </row>
    <row r="3520" spans="1:5" x14ac:dyDescent="0.35">
      <c r="A3520">
        <v>2021</v>
      </c>
      <c r="B3520">
        <v>5</v>
      </c>
      <c r="C3520">
        <v>27</v>
      </c>
      <c r="D3520">
        <v>14</v>
      </c>
      <c r="E3520">
        <v>20.91</v>
      </c>
    </row>
    <row r="3521" spans="1:5" x14ac:dyDescent="0.35">
      <c r="A3521">
        <v>2021</v>
      </c>
      <c r="B3521">
        <v>5</v>
      </c>
      <c r="C3521">
        <v>27</v>
      </c>
      <c r="D3521">
        <v>15</v>
      </c>
      <c r="E3521">
        <v>17.95</v>
      </c>
    </row>
    <row r="3522" spans="1:5" x14ac:dyDescent="0.35">
      <c r="A3522">
        <v>2021</v>
      </c>
      <c r="B3522">
        <v>5</v>
      </c>
      <c r="C3522">
        <v>27</v>
      </c>
      <c r="D3522">
        <v>16</v>
      </c>
      <c r="E3522">
        <v>17.16</v>
      </c>
    </row>
    <row r="3523" spans="1:5" x14ac:dyDescent="0.35">
      <c r="A3523">
        <v>2021</v>
      </c>
      <c r="B3523">
        <v>5</v>
      </c>
      <c r="C3523">
        <v>27</v>
      </c>
      <c r="D3523">
        <v>17</v>
      </c>
      <c r="E3523">
        <v>16.510000000000002</v>
      </c>
    </row>
    <row r="3524" spans="1:5" x14ac:dyDescent="0.35">
      <c r="A3524">
        <v>2021</v>
      </c>
      <c r="B3524">
        <v>5</v>
      </c>
      <c r="C3524">
        <v>27</v>
      </c>
      <c r="D3524">
        <v>18</v>
      </c>
      <c r="E3524">
        <v>15.83</v>
      </c>
    </row>
    <row r="3525" spans="1:5" x14ac:dyDescent="0.35">
      <c r="A3525">
        <v>2021</v>
      </c>
      <c r="B3525">
        <v>5</v>
      </c>
      <c r="C3525">
        <v>27</v>
      </c>
      <c r="D3525">
        <v>19</v>
      </c>
      <c r="E3525">
        <v>15.21</v>
      </c>
    </row>
    <row r="3526" spans="1:5" x14ac:dyDescent="0.35">
      <c r="A3526">
        <v>2021</v>
      </c>
      <c r="B3526">
        <v>5</v>
      </c>
      <c r="C3526">
        <v>27</v>
      </c>
      <c r="D3526">
        <v>20</v>
      </c>
      <c r="E3526">
        <v>14.69</v>
      </c>
    </row>
    <row r="3527" spans="1:5" x14ac:dyDescent="0.35">
      <c r="A3527">
        <v>2021</v>
      </c>
      <c r="B3527">
        <v>5</v>
      </c>
      <c r="C3527">
        <v>27</v>
      </c>
      <c r="D3527">
        <v>21</v>
      </c>
      <c r="E3527">
        <v>14.46</v>
      </c>
    </row>
    <row r="3528" spans="1:5" x14ac:dyDescent="0.35">
      <c r="A3528">
        <v>2021</v>
      </c>
      <c r="B3528">
        <v>5</v>
      </c>
      <c r="C3528">
        <v>27</v>
      </c>
      <c r="D3528">
        <v>22</v>
      </c>
      <c r="E3528">
        <v>14.15</v>
      </c>
    </row>
    <row r="3529" spans="1:5" x14ac:dyDescent="0.35">
      <c r="A3529">
        <v>2021</v>
      </c>
      <c r="B3529">
        <v>5</v>
      </c>
      <c r="C3529">
        <v>27</v>
      </c>
      <c r="D3529">
        <v>23</v>
      </c>
      <c r="E3529">
        <v>14.3</v>
      </c>
    </row>
    <row r="3530" spans="1:5" x14ac:dyDescent="0.35">
      <c r="A3530">
        <v>2021</v>
      </c>
      <c r="B3530">
        <v>5</v>
      </c>
      <c r="C3530">
        <v>28</v>
      </c>
      <c r="D3530">
        <v>0</v>
      </c>
      <c r="E3530">
        <v>14.51</v>
      </c>
    </row>
    <row r="3531" spans="1:5" x14ac:dyDescent="0.35">
      <c r="A3531">
        <v>2021</v>
      </c>
      <c r="B3531">
        <v>5</v>
      </c>
      <c r="C3531">
        <v>28</v>
      </c>
      <c r="D3531">
        <v>1</v>
      </c>
      <c r="E3531">
        <v>14.68</v>
      </c>
    </row>
    <row r="3532" spans="1:5" x14ac:dyDescent="0.35">
      <c r="A3532">
        <v>2021</v>
      </c>
      <c r="B3532">
        <v>5</v>
      </c>
      <c r="C3532">
        <v>28</v>
      </c>
      <c r="D3532">
        <v>2</v>
      </c>
      <c r="E3532">
        <v>15.08</v>
      </c>
    </row>
    <row r="3533" spans="1:5" x14ac:dyDescent="0.35">
      <c r="A3533">
        <v>2021</v>
      </c>
      <c r="B3533">
        <v>5</v>
      </c>
      <c r="C3533">
        <v>28</v>
      </c>
      <c r="D3533">
        <v>3</v>
      </c>
      <c r="E3533">
        <v>15.26</v>
      </c>
    </row>
    <row r="3534" spans="1:5" x14ac:dyDescent="0.35">
      <c r="A3534">
        <v>2021</v>
      </c>
      <c r="B3534">
        <v>5</v>
      </c>
      <c r="C3534">
        <v>28</v>
      </c>
      <c r="D3534">
        <v>4</v>
      </c>
      <c r="E3534">
        <v>16.510000000000002</v>
      </c>
    </row>
    <row r="3535" spans="1:5" x14ac:dyDescent="0.35">
      <c r="A3535">
        <v>2021</v>
      </c>
      <c r="B3535">
        <v>5</v>
      </c>
      <c r="C3535">
        <v>28</v>
      </c>
      <c r="D3535">
        <v>5</v>
      </c>
      <c r="E3535">
        <v>18.399999999999999</v>
      </c>
    </row>
    <row r="3536" spans="1:5" x14ac:dyDescent="0.35">
      <c r="A3536">
        <v>2021</v>
      </c>
      <c r="B3536">
        <v>5</v>
      </c>
      <c r="C3536">
        <v>28</v>
      </c>
      <c r="D3536">
        <v>6</v>
      </c>
      <c r="E3536">
        <v>20.94</v>
      </c>
    </row>
    <row r="3537" spans="1:5" x14ac:dyDescent="0.35">
      <c r="A3537">
        <v>2021</v>
      </c>
      <c r="B3537">
        <v>5</v>
      </c>
      <c r="C3537">
        <v>28</v>
      </c>
      <c r="D3537">
        <v>7</v>
      </c>
      <c r="E3537">
        <v>22.8</v>
      </c>
    </row>
    <row r="3538" spans="1:5" x14ac:dyDescent="0.35">
      <c r="A3538">
        <v>2021</v>
      </c>
      <c r="B3538">
        <v>5</v>
      </c>
      <c r="C3538">
        <v>28</v>
      </c>
      <c r="D3538">
        <v>8</v>
      </c>
      <c r="E3538">
        <v>23.75</v>
      </c>
    </row>
    <row r="3539" spans="1:5" x14ac:dyDescent="0.35">
      <c r="A3539">
        <v>2021</v>
      </c>
      <c r="B3539">
        <v>5</v>
      </c>
      <c r="C3539">
        <v>28</v>
      </c>
      <c r="D3539">
        <v>9</v>
      </c>
      <c r="E3539">
        <v>24.44</v>
      </c>
    </row>
    <row r="3540" spans="1:5" x14ac:dyDescent="0.35">
      <c r="A3540">
        <v>2021</v>
      </c>
      <c r="B3540">
        <v>5</v>
      </c>
      <c r="C3540">
        <v>28</v>
      </c>
      <c r="D3540">
        <v>10</v>
      </c>
      <c r="E3540">
        <v>24.92</v>
      </c>
    </row>
    <row r="3541" spans="1:5" x14ac:dyDescent="0.35">
      <c r="A3541">
        <v>2021</v>
      </c>
      <c r="B3541">
        <v>5</v>
      </c>
      <c r="C3541">
        <v>28</v>
      </c>
      <c r="D3541">
        <v>11</v>
      </c>
      <c r="E3541">
        <v>25.06</v>
      </c>
    </row>
    <row r="3542" spans="1:5" x14ac:dyDescent="0.35">
      <c r="A3542">
        <v>2021</v>
      </c>
      <c r="B3542">
        <v>5</v>
      </c>
      <c r="C3542">
        <v>28</v>
      </c>
      <c r="D3542">
        <v>12</v>
      </c>
      <c r="E3542">
        <v>24.77</v>
      </c>
    </row>
    <row r="3543" spans="1:5" x14ac:dyDescent="0.35">
      <c r="A3543">
        <v>2021</v>
      </c>
      <c r="B3543">
        <v>5</v>
      </c>
      <c r="C3543">
        <v>28</v>
      </c>
      <c r="D3543">
        <v>13</v>
      </c>
      <c r="E3543">
        <v>24.07</v>
      </c>
    </row>
    <row r="3544" spans="1:5" x14ac:dyDescent="0.35">
      <c r="A3544">
        <v>2021</v>
      </c>
      <c r="B3544">
        <v>5</v>
      </c>
      <c r="C3544">
        <v>28</v>
      </c>
      <c r="D3544">
        <v>14</v>
      </c>
      <c r="E3544">
        <v>22.19</v>
      </c>
    </row>
    <row r="3545" spans="1:5" x14ac:dyDescent="0.35">
      <c r="A3545">
        <v>2021</v>
      </c>
      <c r="B3545">
        <v>5</v>
      </c>
      <c r="C3545">
        <v>28</v>
      </c>
      <c r="D3545">
        <v>15</v>
      </c>
      <c r="E3545">
        <v>19.96</v>
      </c>
    </row>
    <row r="3546" spans="1:5" x14ac:dyDescent="0.35">
      <c r="A3546">
        <v>2021</v>
      </c>
      <c r="B3546">
        <v>5</v>
      </c>
      <c r="C3546">
        <v>28</v>
      </c>
      <c r="D3546">
        <v>16</v>
      </c>
      <c r="E3546">
        <v>19.25</v>
      </c>
    </row>
    <row r="3547" spans="1:5" x14ac:dyDescent="0.35">
      <c r="A3547">
        <v>2021</v>
      </c>
      <c r="B3547">
        <v>5</v>
      </c>
      <c r="C3547">
        <v>28</v>
      </c>
      <c r="D3547">
        <v>17</v>
      </c>
      <c r="E3547">
        <v>18.54</v>
      </c>
    </row>
    <row r="3548" spans="1:5" x14ac:dyDescent="0.35">
      <c r="A3548">
        <v>2021</v>
      </c>
      <c r="B3548">
        <v>5</v>
      </c>
      <c r="C3548">
        <v>28</v>
      </c>
      <c r="D3548">
        <v>18</v>
      </c>
      <c r="E3548">
        <v>17.850000000000001</v>
      </c>
    </row>
    <row r="3549" spans="1:5" x14ac:dyDescent="0.35">
      <c r="A3549">
        <v>2021</v>
      </c>
      <c r="B3549">
        <v>5</v>
      </c>
      <c r="C3549">
        <v>28</v>
      </c>
      <c r="D3549">
        <v>19</v>
      </c>
      <c r="E3549">
        <v>17.12</v>
      </c>
    </row>
    <row r="3550" spans="1:5" x14ac:dyDescent="0.35">
      <c r="A3550">
        <v>2021</v>
      </c>
      <c r="B3550">
        <v>5</v>
      </c>
      <c r="C3550">
        <v>28</v>
      </c>
      <c r="D3550">
        <v>20</v>
      </c>
      <c r="E3550">
        <v>16.239999999999998</v>
      </c>
    </row>
    <row r="3551" spans="1:5" x14ac:dyDescent="0.35">
      <c r="A3551">
        <v>2021</v>
      </c>
      <c r="B3551">
        <v>5</v>
      </c>
      <c r="C3551">
        <v>28</v>
      </c>
      <c r="D3551">
        <v>21</v>
      </c>
      <c r="E3551">
        <v>15.67</v>
      </c>
    </row>
    <row r="3552" spans="1:5" x14ac:dyDescent="0.35">
      <c r="A3552">
        <v>2021</v>
      </c>
      <c r="B3552">
        <v>5</v>
      </c>
      <c r="C3552">
        <v>28</v>
      </c>
      <c r="D3552">
        <v>22</v>
      </c>
      <c r="E3552">
        <v>15.53</v>
      </c>
    </row>
    <row r="3553" spans="1:5" x14ac:dyDescent="0.35">
      <c r="A3553">
        <v>2021</v>
      </c>
      <c r="B3553">
        <v>5</v>
      </c>
      <c r="C3553">
        <v>28</v>
      </c>
      <c r="D3553">
        <v>23</v>
      </c>
      <c r="E3553">
        <v>15.48</v>
      </c>
    </row>
    <row r="3554" spans="1:5" x14ac:dyDescent="0.35">
      <c r="A3554">
        <v>2021</v>
      </c>
      <c r="B3554">
        <v>5</v>
      </c>
      <c r="C3554">
        <v>29</v>
      </c>
      <c r="D3554">
        <v>0</v>
      </c>
      <c r="E3554">
        <v>15.3</v>
      </c>
    </row>
    <row r="3555" spans="1:5" x14ac:dyDescent="0.35">
      <c r="A3555">
        <v>2021</v>
      </c>
      <c r="B3555">
        <v>5</v>
      </c>
      <c r="C3555">
        <v>29</v>
      </c>
      <c r="D3555">
        <v>1</v>
      </c>
      <c r="E3555">
        <v>15.06</v>
      </c>
    </row>
    <row r="3556" spans="1:5" x14ac:dyDescent="0.35">
      <c r="A3556">
        <v>2021</v>
      </c>
      <c r="B3556">
        <v>5</v>
      </c>
      <c r="C3556">
        <v>29</v>
      </c>
      <c r="D3556">
        <v>2</v>
      </c>
      <c r="E3556">
        <v>14.83</v>
      </c>
    </row>
    <row r="3557" spans="1:5" x14ac:dyDescent="0.35">
      <c r="A3557">
        <v>2021</v>
      </c>
      <c r="B3557">
        <v>5</v>
      </c>
      <c r="C3557">
        <v>29</v>
      </c>
      <c r="D3557">
        <v>3</v>
      </c>
      <c r="E3557">
        <v>14.63</v>
      </c>
    </row>
    <row r="3558" spans="1:5" x14ac:dyDescent="0.35">
      <c r="A3558">
        <v>2021</v>
      </c>
      <c r="B3558">
        <v>5</v>
      </c>
      <c r="C3558">
        <v>29</v>
      </c>
      <c r="D3558">
        <v>4</v>
      </c>
      <c r="E3558">
        <v>16.559999999999999</v>
      </c>
    </row>
    <row r="3559" spans="1:5" x14ac:dyDescent="0.35">
      <c r="A3559">
        <v>2021</v>
      </c>
      <c r="B3559">
        <v>5</v>
      </c>
      <c r="C3559">
        <v>29</v>
      </c>
      <c r="D3559">
        <v>5</v>
      </c>
      <c r="E3559">
        <v>18.940000000000001</v>
      </c>
    </row>
    <row r="3560" spans="1:5" x14ac:dyDescent="0.35">
      <c r="A3560">
        <v>2021</v>
      </c>
      <c r="B3560">
        <v>5</v>
      </c>
      <c r="C3560">
        <v>29</v>
      </c>
      <c r="D3560">
        <v>6</v>
      </c>
      <c r="E3560">
        <v>21.63</v>
      </c>
    </row>
    <row r="3561" spans="1:5" x14ac:dyDescent="0.35">
      <c r="A3561">
        <v>2021</v>
      </c>
      <c r="B3561">
        <v>5</v>
      </c>
      <c r="C3561">
        <v>29</v>
      </c>
      <c r="D3561">
        <v>7</v>
      </c>
      <c r="E3561">
        <v>23.48</v>
      </c>
    </row>
    <row r="3562" spans="1:5" x14ac:dyDescent="0.35">
      <c r="A3562">
        <v>2021</v>
      </c>
      <c r="B3562">
        <v>5</v>
      </c>
      <c r="C3562">
        <v>29</v>
      </c>
      <c r="D3562">
        <v>8</v>
      </c>
      <c r="E3562">
        <v>24.65</v>
      </c>
    </row>
    <row r="3563" spans="1:5" x14ac:dyDescent="0.35">
      <c r="A3563">
        <v>2021</v>
      </c>
      <c r="B3563">
        <v>5</v>
      </c>
      <c r="C3563">
        <v>29</v>
      </c>
      <c r="D3563">
        <v>9</v>
      </c>
      <c r="E3563">
        <v>25.36</v>
      </c>
    </row>
    <row r="3564" spans="1:5" x14ac:dyDescent="0.35">
      <c r="A3564">
        <v>2021</v>
      </c>
      <c r="B3564">
        <v>5</v>
      </c>
      <c r="C3564">
        <v>29</v>
      </c>
      <c r="D3564">
        <v>10</v>
      </c>
      <c r="E3564">
        <v>25.67</v>
      </c>
    </row>
    <row r="3565" spans="1:5" x14ac:dyDescent="0.35">
      <c r="A3565">
        <v>2021</v>
      </c>
      <c r="B3565">
        <v>5</v>
      </c>
      <c r="C3565">
        <v>29</v>
      </c>
      <c r="D3565">
        <v>11</v>
      </c>
      <c r="E3565">
        <v>25.69</v>
      </c>
    </row>
    <row r="3566" spans="1:5" x14ac:dyDescent="0.35">
      <c r="A3566">
        <v>2021</v>
      </c>
      <c r="B3566">
        <v>5</v>
      </c>
      <c r="C3566">
        <v>29</v>
      </c>
      <c r="D3566">
        <v>12</v>
      </c>
      <c r="E3566">
        <v>25.65</v>
      </c>
    </row>
    <row r="3567" spans="1:5" x14ac:dyDescent="0.35">
      <c r="A3567">
        <v>2021</v>
      </c>
      <c r="B3567">
        <v>5</v>
      </c>
      <c r="C3567">
        <v>29</v>
      </c>
      <c r="D3567">
        <v>13</v>
      </c>
      <c r="E3567">
        <v>25.08</v>
      </c>
    </row>
    <row r="3568" spans="1:5" x14ac:dyDescent="0.35">
      <c r="A3568">
        <v>2021</v>
      </c>
      <c r="B3568">
        <v>5</v>
      </c>
      <c r="C3568">
        <v>29</v>
      </c>
      <c r="D3568">
        <v>14</v>
      </c>
      <c r="E3568">
        <v>23.77</v>
      </c>
    </row>
    <row r="3569" spans="1:5" x14ac:dyDescent="0.35">
      <c r="A3569">
        <v>2021</v>
      </c>
      <c r="B3569">
        <v>5</v>
      </c>
      <c r="C3569">
        <v>29</v>
      </c>
      <c r="D3569">
        <v>15</v>
      </c>
      <c r="E3569">
        <v>21.73</v>
      </c>
    </row>
    <row r="3570" spans="1:5" x14ac:dyDescent="0.35">
      <c r="A3570">
        <v>2021</v>
      </c>
      <c r="B3570">
        <v>5</v>
      </c>
      <c r="C3570">
        <v>29</v>
      </c>
      <c r="D3570">
        <v>16</v>
      </c>
      <c r="E3570">
        <v>20.54</v>
      </c>
    </row>
    <row r="3571" spans="1:5" x14ac:dyDescent="0.35">
      <c r="A3571">
        <v>2021</v>
      </c>
      <c r="B3571">
        <v>5</v>
      </c>
      <c r="C3571">
        <v>29</v>
      </c>
      <c r="D3571">
        <v>17</v>
      </c>
      <c r="E3571">
        <v>19.579999999999998</v>
      </c>
    </row>
    <row r="3572" spans="1:5" x14ac:dyDescent="0.35">
      <c r="A3572">
        <v>2021</v>
      </c>
      <c r="B3572">
        <v>5</v>
      </c>
      <c r="C3572">
        <v>29</v>
      </c>
      <c r="D3572">
        <v>18</v>
      </c>
      <c r="E3572">
        <v>18.72</v>
      </c>
    </row>
    <row r="3573" spans="1:5" x14ac:dyDescent="0.35">
      <c r="A3573">
        <v>2021</v>
      </c>
      <c r="B3573">
        <v>5</v>
      </c>
      <c r="C3573">
        <v>29</v>
      </c>
      <c r="D3573">
        <v>19</v>
      </c>
      <c r="E3573">
        <v>17.8</v>
      </c>
    </row>
    <row r="3574" spans="1:5" x14ac:dyDescent="0.35">
      <c r="A3574">
        <v>2021</v>
      </c>
      <c r="B3574">
        <v>5</v>
      </c>
      <c r="C3574">
        <v>29</v>
      </c>
      <c r="D3574">
        <v>20</v>
      </c>
      <c r="E3574">
        <v>17.010000000000002</v>
      </c>
    </row>
    <row r="3575" spans="1:5" x14ac:dyDescent="0.35">
      <c r="A3575">
        <v>2021</v>
      </c>
      <c r="B3575">
        <v>5</v>
      </c>
      <c r="C3575">
        <v>29</v>
      </c>
      <c r="D3575">
        <v>21</v>
      </c>
      <c r="E3575">
        <v>16.18</v>
      </c>
    </row>
    <row r="3576" spans="1:5" x14ac:dyDescent="0.35">
      <c r="A3576">
        <v>2021</v>
      </c>
      <c r="B3576">
        <v>5</v>
      </c>
      <c r="C3576">
        <v>29</v>
      </c>
      <c r="D3576">
        <v>22</v>
      </c>
      <c r="E3576">
        <v>15.49</v>
      </c>
    </row>
    <row r="3577" spans="1:5" x14ac:dyDescent="0.35">
      <c r="A3577">
        <v>2021</v>
      </c>
      <c r="B3577">
        <v>5</v>
      </c>
      <c r="C3577">
        <v>29</v>
      </c>
      <c r="D3577">
        <v>23</v>
      </c>
      <c r="E3577">
        <v>14.93</v>
      </c>
    </row>
    <row r="3578" spans="1:5" x14ac:dyDescent="0.35">
      <c r="A3578">
        <v>2021</v>
      </c>
      <c r="B3578">
        <v>5</v>
      </c>
      <c r="C3578">
        <v>30</v>
      </c>
      <c r="D3578">
        <v>0</v>
      </c>
      <c r="E3578">
        <v>14.52</v>
      </c>
    </row>
    <row r="3579" spans="1:5" x14ac:dyDescent="0.35">
      <c r="A3579">
        <v>2021</v>
      </c>
      <c r="B3579">
        <v>5</v>
      </c>
      <c r="C3579">
        <v>30</v>
      </c>
      <c r="D3579">
        <v>1</v>
      </c>
      <c r="E3579">
        <v>14.37</v>
      </c>
    </row>
    <row r="3580" spans="1:5" x14ac:dyDescent="0.35">
      <c r="A3580">
        <v>2021</v>
      </c>
      <c r="B3580">
        <v>5</v>
      </c>
      <c r="C3580">
        <v>30</v>
      </c>
      <c r="D3580">
        <v>2</v>
      </c>
      <c r="E3580">
        <v>14.44</v>
      </c>
    </row>
    <row r="3581" spans="1:5" x14ac:dyDescent="0.35">
      <c r="A3581">
        <v>2021</v>
      </c>
      <c r="B3581">
        <v>5</v>
      </c>
      <c r="C3581">
        <v>30</v>
      </c>
      <c r="D3581">
        <v>3</v>
      </c>
      <c r="E3581">
        <v>14.54</v>
      </c>
    </row>
    <row r="3582" spans="1:5" x14ac:dyDescent="0.35">
      <c r="A3582">
        <v>2021</v>
      </c>
      <c r="B3582">
        <v>5</v>
      </c>
      <c r="C3582">
        <v>30</v>
      </c>
      <c r="D3582">
        <v>4</v>
      </c>
      <c r="E3582">
        <v>16.84</v>
      </c>
    </row>
    <row r="3583" spans="1:5" x14ac:dyDescent="0.35">
      <c r="A3583">
        <v>2021</v>
      </c>
      <c r="B3583">
        <v>5</v>
      </c>
      <c r="C3583">
        <v>30</v>
      </c>
      <c r="D3583">
        <v>5</v>
      </c>
      <c r="E3583">
        <v>19.73</v>
      </c>
    </row>
    <row r="3584" spans="1:5" x14ac:dyDescent="0.35">
      <c r="A3584">
        <v>2021</v>
      </c>
      <c r="B3584">
        <v>5</v>
      </c>
      <c r="C3584">
        <v>30</v>
      </c>
      <c r="D3584">
        <v>6</v>
      </c>
      <c r="E3584">
        <v>22.54</v>
      </c>
    </row>
    <row r="3585" spans="1:5" x14ac:dyDescent="0.35">
      <c r="A3585">
        <v>2021</v>
      </c>
      <c r="B3585">
        <v>5</v>
      </c>
      <c r="C3585">
        <v>30</v>
      </c>
      <c r="D3585">
        <v>7</v>
      </c>
      <c r="E3585">
        <v>24.19</v>
      </c>
    </row>
    <row r="3586" spans="1:5" x14ac:dyDescent="0.35">
      <c r="A3586">
        <v>2021</v>
      </c>
      <c r="B3586">
        <v>5</v>
      </c>
      <c r="C3586">
        <v>30</v>
      </c>
      <c r="D3586">
        <v>8</v>
      </c>
      <c r="E3586">
        <v>25.3</v>
      </c>
    </row>
    <row r="3587" spans="1:5" x14ac:dyDescent="0.35">
      <c r="A3587">
        <v>2021</v>
      </c>
      <c r="B3587">
        <v>5</v>
      </c>
      <c r="C3587">
        <v>30</v>
      </c>
      <c r="D3587">
        <v>9</v>
      </c>
      <c r="E3587">
        <v>26.02</v>
      </c>
    </row>
    <row r="3588" spans="1:5" x14ac:dyDescent="0.35">
      <c r="A3588">
        <v>2021</v>
      </c>
      <c r="B3588">
        <v>5</v>
      </c>
      <c r="C3588">
        <v>30</v>
      </c>
      <c r="D3588">
        <v>10</v>
      </c>
      <c r="E3588">
        <v>26.37</v>
      </c>
    </row>
    <row r="3589" spans="1:5" x14ac:dyDescent="0.35">
      <c r="A3589">
        <v>2021</v>
      </c>
      <c r="B3589">
        <v>5</v>
      </c>
      <c r="C3589">
        <v>30</v>
      </c>
      <c r="D3589">
        <v>11</v>
      </c>
      <c r="E3589">
        <v>26.37</v>
      </c>
    </row>
    <row r="3590" spans="1:5" x14ac:dyDescent="0.35">
      <c r="A3590">
        <v>2021</v>
      </c>
      <c r="B3590">
        <v>5</v>
      </c>
      <c r="C3590">
        <v>30</v>
      </c>
      <c r="D3590">
        <v>12</v>
      </c>
      <c r="E3590">
        <v>25.98</v>
      </c>
    </row>
    <row r="3591" spans="1:5" x14ac:dyDescent="0.35">
      <c r="A3591">
        <v>2021</v>
      </c>
      <c r="B3591">
        <v>5</v>
      </c>
      <c r="C3591">
        <v>30</v>
      </c>
      <c r="D3591">
        <v>13</v>
      </c>
      <c r="E3591">
        <v>25.22</v>
      </c>
    </row>
    <row r="3592" spans="1:5" x14ac:dyDescent="0.35">
      <c r="A3592">
        <v>2021</v>
      </c>
      <c r="B3592">
        <v>5</v>
      </c>
      <c r="C3592">
        <v>30</v>
      </c>
      <c r="D3592">
        <v>14</v>
      </c>
      <c r="E3592">
        <v>23.94</v>
      </c>
    </row>
    <row r="3593" spans="1:5" x14ac:dyDescent="0.35">
      <c r="A3593">
        <v>2021</v>
      </c>
      <c r="B3593">
        <v>5</v>
      </c>
      <c r="C3593">
        <v>30</v>
      </c>
      <c r="D3593">
        <v>15</v>
      </c>
      <c r="E3593">
        <v>22.19</v>
      </c>
    </row>
    <row r="3594" spans="1:5" x14ac:dyDescent="0.35">
      <c r="A3594">
        <v>2021</v>
      </c>
      <c r="B3594">
        <v>5</v>
      </c>
      <c r="C3594">
        <v>30</v>
      </c>
      <c r="D3594">
        <v>16</v>
      </c>
      <c r="E3594">
        <v>21.12</v>
      </c>
    </row>
    <row r="3595" spans="1:5" x14ac:dyDescent="0.35">
      <c r="A3595">
        <v>2021</v>
      </c>
      <c r="B3595">
        <v>5</v>
      </c>
      <c r="C3595">
        <v>30</v>
      </c>
      <c r="D3595">
        <v>17</v>
      </c>
      <c r="E3595">
        <v>20.2</v>
      </c>
    </row>
    <row r="3596" spans="1:5" x14ac:dyDescent="0.35">
      <c r="A3596">
        <v>2021</v>
      </c>
      <c r="B3596">
        <v>5</v>
      </c>
      <c r="C3596">
        <v>30</v>
      </c>
      <c r="D3596">
        <v>18</v>
      </c>
      <c r="E3596">
        <v>19.62</v>
      </c>
    </row>
    <row r="3597" spans="1:5" x14ac:dyDescent="0.35">
      <c r="A3597">
        <v>2021</v>
      </c>
      <c r="B3597">
        <v>5</v>
      </c>
      <c r="C3597">
        <v>30</v>
      </c>
      <c r="D3597">
        <v>19</v>
      </c>
      <c r="E3597">
        <v>19.13</v>
      </c>
    </row>
    <row r="3598" spans="1:5" x14ac:dyDescent="0.35">
      <c r="A3598">
        <v>2021</v>
      </c>
      <c r="B3598">
        <v>5</v>
      </c>
      <c r="C3598">
        <v>30</v>
      </c>
      <c r="D3598">
        <v>20</v>
      </c>
      <c r="E3598">
        <v>18.63</v>
      </c>
    </row>
    <row r="3599" spans="1:5" x14ac:dyDescent="0.35">
      <c r="A3599">
        <v>2021</v>
      </c>
      <c r="B3599">
        <v>5</v>
      </c>
      <c r="C3599">
        <v>30</v>
      </c>
      <c r="D3599">
        <v>21</v>
      </c>
      <c r="E3599">
        <v>18.329999999999998</v>
      </c>
    </row>
    <row r="3600" spans="1:5" x14ac:dyDescent="0.35">
      <c r="A3600">
        <v>2021</v>
      </c>
      <c r="B3600">
        <v>5</v>
      </c>
      <c r="C3600">
        <v>30</v>
      </c>
      <c r="D3600">
        <v>22</v>
      </c>
      <c r="E3600">
        <v>18.100000000000001</v>
      </c>
    </row>
    <row r="3601" spans="1:5" x14ac:dyDescent="0.35">
      <c r="A3601">
        <v>2021</v>
      </c>
      <c r="B3601">
        <v>5</v>
      </c>
      <c r="C3601">
        <v>30</v>
      </c>
      <c r="D3601">
        <v>23</v>
      </c>
      <c r="E3601">
        <v>17.97</v>
      </c>
    </row>
    <row r="3602" spans="1:5" x14ac:dyDescent="0.35">
      <c r="A3602">
        <v>2021</v>
      </c>
      <c r="B3602">
        <v>5</v>
      </c>
      <c r="C3602">
        <v>31</v>
      </c>
      <c r="D3602">
        <v>0</v>
      </c>
      <c r="E3602">
        <v>17.940000000000001</v>
      </c>
    </row>
    <row r="3603" spans="1:5" x14ac:dyDescent="0.35">
      <c r="A3603">
        <v>2021</v>
      </c>
      <c r="B3603">
        <v>5</v>
      </c>
      <c r="C3603">
        <v>31</v>
      </c>
      <c r="D3603">
        <v>1</v>
      </c>
      <c r="E3603">
        <v>17.95</v>
      </c>
    </row>
    <row r="3604" spans="1:5" x14ac:dyDescent="0.35">
      <c r="A3604">
        <v>2021</v>
      </c>
      <c r="B3604">
        <v>5</v>
      </c>
      <c r="C3604">
        <v>31</v>
      </c>
      <c r="D3604">
        <v>2</v>
      </c>
      <c r="E3604">
        <v>17.88</v>
      </c>
    </row>
    <row r="3605" spans="1:5" x14ac:dyDescent="0.35">
      <c r="A3605">
        <v>2021</v>
      </c>
      <c r="B3605">
        <v>5</v>
      </c>
      <c r="C3605">
        <v>31</v>
      </c>
      <c r="D3605">
        <v>3</v>
      </c>
      <c r="E3605">
        <v>17.809999999999999</v>
      </c>
    </row>
    <row r="3606" spans="1:5" x14ac:dyDescent="0.35">
      <c r="A3606">
        <v>2021</v>
      </c>
      <c r="B3606">
        <v>5</v>
      </c>
      <c r="C3606">
        <v>31</v>
      </c>
      <c r="D3606">
        <v>4</v>
      </c>
      <c r="E3606">
        <v>18.53</v>
      </c>
    </row>
    <row r="3607" spans="1:5" x14ac:dyDescent="0.35">
      <c r="A3607">
        <v>2021</v>
      </c>
      <c r="B3607">
        <v>5</v>
      </c>
      <c r="C3607">
        <v>31</v>
      </c>
      <c r="D3607">
        <v>5</v>
      </c>
      <c r="E3607">
        <v>19.989999999999998</v>
      </c>
    </row>
    <row r="3608" spans="1:5" x14ac:dyDescent="0.35">
      <c r="A3608">
        <v>2021</v>
      </c>
      <c r="B3608">
        <v>5</v>
      </c>
      <c r="C3608">
        <v>31</v>
      </c>
      <c r="D3608">
        <v>6</v>
      </c>
      <c r="E3608">
        <v>21.78</v>
      </c>
    </row>
    <row r="3609" spans="1:5" x14ac:dyDescent="0.35">
      <c r="A3609">
        <v>2021</v>
      </c>
      <c r="B3609">
        <v>5</v>
      </c>
      <c r="C3609">
        <v>31</v>
      </c>
      <c r="D3609">
        <v>7</v>
      </c>
      <c r="E3609">
        <v>23.75</v>
      </c>
    </row>
    <row r="3610" spans="1:5" x14ac:dyDescent="0.35">
      <c r="A3610">
        <v>2021</v>
      </c>
      <c r="B3610">
        <v>5</v>
      </c>
      <c r="C3610">
        <v>31</v>
      </c>
      <c r="D3610">
        <v>8</v>
      </c>
      <c r="E3610">
        <v>25.06</v>
      </c>
    </row>
    <row r="3611" spans="1:5" x14ac:dyDescent="0.35">
      <c r="A3611">
        <v>2021</v>
      </c>
      <c r="B3611">
        <v>5</v>
      </c>
      <c r="C3611">
        <v>31</v>
      </c>
      <c r="D3611">
        <v>9</v>
      </c>
      <c r="E3611">
        <v>25.83</v>
      </c>
    </row>
    <row r="3612" spans="1:5" x14ac:dyDescent="0.35">
      <c r="A3612">
        <v>2021</v>
      </c>
      <c r="B3612">
        <v>5</v>
      </c>
      <c r="C3612">
        <v>31</v>
      </c>
      <c r="D3612">
        <v>10</v>
      </c>
      <c r="E3612">
        <v>26.19</v>
      </c>
    </row>
    <row r="3613" spans="1:5" x14ac:dyDescent="0.35">
      <c r="A3613">
        <v>2021</v>
      </c>
      <c r="B3613">
        <v>5</v>
      </c>
      <c r="C3613">
        <v>31</v>
      </c>
      <c r="D3613">
        <v>11</v>
      </c>
      <c r="E3613">
        <v>26.23</v>
      </c>
    </row>
    <row r="3614" spans="1:5" x14ac:dyDescent="0.35">
      <c r="A3614">
        <v>2021</v>
      </c>
      <c r="B3614">
        <v>5</v>
      </c>
      <c r="C3614">
        <v>31</v>
      </c>
      <c r="D3614">
        <v>12</v>
      </c>
      <c r="E3614">
        <v>25.79</v>
      </c>
    </row>
    <row r="3615" spans="1:5" x14ac:dyDescent="0.35">
      <c r="A3615">
        <v>2021</v>
      </c>
      <c r="B3615">
        <v>5</v>
      </c>
      <c r="C3615">
        <v>31</v>
      </c>
      <c r="D3615">
        <v>13</v>
      </c>
      <c r="E3615">
        <v>24.98</v>
      </c>
    </row>
    <row r="3616" spans="1:5" x14ac:dyDescent="0.35">
      <c r="A3616">
        <v>2021</v>
      </c>
      <c r="B3616">
        <v>5</v>
      </c>
      <c r="C3616">
        <v>31</v>
      </c>
      <c r="D3616">
        <v>14</v>
      </c>
      <c r="E3616">
        <v>23.37</v>
      </c>
    </row>
    <row r="3617" spans="1:5" x14ac:dyDescent="0.35">
      <c r="A3617">
        <v>2021</v>
      </c>
      <c r="B3617">
        <v>5</v>
      </c>
      <c r="C3617">
        <v>31</v>
      </c>
      <c r="D3617">
        <v>15</v>
      </c>
      <c r="E3617">
        <v>21.36</v>
      </c>
    </row>
    <row r="3618" spans="1:5" x14ac:dyDescent="0.35">
      <c r="A3618">
        <v>2021</v>
      </c>
      <c r="B3618">
        <v>5</v>
      </c>
      <c r="C3618">
        <v>31</v>
      </c>
      <c r="D3618">
        <v>16</v>
      </c>
      <c r="E3618">
        <v>20.8</v>
      </c>
    </row>
    <row r="3619" spans="1:5" x14ac:dyDescent="0.35">
      <c r="A3619">
        <v>2021</v>
      </c>
      <c r="B3619">
        <v>5</v>
      </c>
      <c r="C3619">
        <v>31</v>
      </c>
      <c r="D3619">
        <v>17</v>
      </c>
      <c r="E3619">
        <v>20.25</v>
      </c>
    </row>
    <row r="3620" spans="1:5" x14ac:dyDescent="0.35">
      <c r="A3620">
        <v>2021</v>
      </c>
      <c r="B3620">
        <v>5</v>
      </c>
      <c r="C3620">
        <v>31</v>
      </c>
      <c r="D3620">
        <v>18</v>
      </c>
      <c r="E3620">
        <v>19.8</v>
      </c>
    </row>
    <row r="3621" spans="1:5" x14ac:dyDescent="0.35">
      <c r="A3621">
        <v>2021</v>
      </c>
      <c r="B3621">
        <v>5</v>
      </c>
      <c r="C3621">
        <v>31</v>
      </c>
      <c r="D3621">
        <v>19</v>
      </c>
      <c r="E3621">
        <v>19.54</v>
      </c>
    </row>
    <row r="3622" spans="1:5" x14ac:dyDescent="0.35">
      <c r="A3622">
        <v>2021</v>
      </c>
      <c r="B3622">
        <v>5</v>
      </c>
      <c r="C3622">
        <v>31</v>
      </c>
      <c r="D3622">
        <v>20</v>
      </c>
      <c r="E3622">
        <v>19.32</v>
      </c>
    </row>
    <row r="3623" spans="1:5" x14ac:dyDescent="0.35">
      <c r="A3623">
        <v>2021</v>
      </c>
      <c r="B3623">
        <v>5</v>
      </c>
      <c r="C3623">
        <v>31</v>
      </c>
      <c r="D3623">
        <v>21</v>
      </c>
      <c r="E3623">
        <v>19.05</v>
      </c>
    </row>
    <row r="3624" spans="1:5" x14ac:dyDescent="0.35">
      <c r="A3624">
        <v>2021</v>
      </c>
      <c r="B3624">
        <v>5</v>
      </c>
      <c r="C3624">
        <v>31</v>
      </c>
      <c r="D3624">
        <v>22</v>
      </c>
      <c r="E3624">
        <v>18.760000000000002</v>
      </c>
    </row>
    <row r="3625" spans="1:5" x14ac:dyDescent="0.35">
      <c r="A3625">
        <v>2021</v>
      </c>
      <c r="B3625">
        <v>5</v>
      </c>
      <c r="C3625">
        <v>31</v>
      </c>
      <c r="D3625">
        <v>23</v>
      </c>
      <c r="E3625">
        <v>18.54</v>
      </c>
    </row>
    <row r="3626" spans="1:5" x14ac:dyDescent="0.35">
      <c r="A3626">
        <v>2021</v>
      </c>
      <c r="B3626">
        <v>6</v>
      </c>
      <c r="C3626">
        <v>1</v>
      </c>
      <c r="D3626">
        <v>0</v>
      </c>
      <c r="E3626">
        <v>18.37</v>
      </c>
    </row>
    <row r="3627" spans="1:5" x14ac:dyDescent="0.35">
      <c r="A3627">
        <v>2021</v>
      </c>
      <c r="B3627">
        <v>6</v>
      </c>
      <c r="C3627">
        <v>1</v>
      </c>
      <c r="D3627">
        <v>1</v>
      </c>
      <c r="E3627">
        <v>18.239999999999998</v>
      </c>
    </row>
    <row r="3628" spans="1:5" x14ac:dyDescent="0.35">
      <c r="A3628">
        <v>2021</v>
      </c>
      <c r="B3628">
        <v>6</v>
      </c>
      <c r="C3628">
        <v>1</v>
      </c>
      <c r="D3628">
        <v>2</v>
      </c>
      <c r="E3628">
        <v>18.05</v>
      </c>
    </row>
    <row r="3629" spans="1:5" x14ac:dyDescent="0.35">
      <c r="A3629">
        <v>2021</v>
      </c>
      <c r="B3629">
        <v>6</v>
      </c>
      <c r="C3629">
        <v>1</v>
      </c>
      <c r="D3629">
        <v>3</v>
      </c>
      <c r="E3629">
        <v>17.829999999999998</v>
      </c>
    </row>
    <row r="3630" spans="1:5" x14ac:dyDescent="0.35">
      <c r="A3630">
        <v>2021</v>
      </c>
      <c r="B3630">
        <v>6</v>
      </c>
      <c r="C3630">
        <v>1</v>
      </c>
      <c r="D3630">
        <v>4</v>
      </c>
      <c r="E3630">
        <v>18.61</v>
      </c>
    </row>
    <row r="3631" spans="1:5" x14ac:dyDescent="0.35">
      <c r="A3631">
        <v>2021</v>
      </c>
      <c r="B3631">
        <v>6</v>
      </c>
      <c r="C3631">
        <v>1</v>
      </c>
      <c r="D3631">
        <v>5</v>
      </c>
      <c r="E3631">
        <v>20.03</v>
      </c>
    </row>
    <row r="3632" spans="1:5" x14ac:dyDescent="0.35">
      <c r="A3632">
        <v>2021</v>
      </c>
      <c r="B3632">
        <v>6</v>
      </c>
      <c r="C3632">
        <v>1</v>
      </c>
      <c r="D3632">
        <v>6</v>
      </c>
      <c r="E3632">
        <v>21.76</v>
      </c>
    </row>
    <row r="3633" spans="1:5" x14ac:dyDescent="0.35">
      <c r="A3633">
        <v>2021</v>
      </c>
      <c r="B3633">
        <v>6</v>
      </c>
      <c r="C3633">
        <v>1</v>
      </c>
      <c r="D3633">
        <v>7</v>
      </c>
      <c r="E3633">
        <v>23.65</v>
      </c>
    </row>
    <row r="3634" spans="1:5" x14ac:dyDescent="0.35">
      <c r="A3634">
        <v>2021</v>
      </c>
      <c r="B3634">
        <v>6</v>
      </c>
      <c r="C3634">
        <v>1</v>
      </c>
      <c r="D3634">
        <v>8</v>
      </c>
      <c r="E3634">
        <v>24.95</v>
      </c>
    </row>
    <row r="3635" spans="1:5" x14ac:dyDescent="0.35">
      <c r="A3635">
        <v>2021</v>
      </c>
      <c r="B3635">
        <v>6</v>
      </c>
      <c r="C3635">
        <v>1</v>
      </c>
      <c r="D3635">
        <v>9</v>
      </c>
      <c r="E3635">
        <v>25.76</v>
      </c>
    </row>
    <row r="3636" spans="1:5" x14ac:dyDescent="0.35">
      <c r="A3636">
        <v>2021</v>
      </c>
      <c r="B3636">
        <v>6</v>
      </c>
      <c r="C3636">
        <v>1</v>
      </c>
      <c r="D3636">
        <v>10</v>
      </c>
      <c r="E3636">
        <v>26.18</v>
      </c>
    </row>
    <row r="3637" spans="1:5" x14ac:dyDescent="0.35">
      <c r="A3637">
        <v>2021</v>
      </c>
      <c r="B3637">
        <v>6</v>
      </c>
      <c r="C3637">
        <v>1</v>
      </c>
      <c r="D3637">
        <v>11</v>
      </c>
      <c r="E3637">
        <v>26.18</v>
      </c>
    </row>
    <row r="3638" spans="1:5" x14ac:dyDescent="0.35">
      <c r="A3638">
        <v>2021</v>
      </c>
      <c r="B3638">
        <v>6</v>
      </c>
      <c r="C3638">
        <v>1</v>
      </c>
      <c r="D3638">
        <v>12</v>
      </c>
      <c r="E3638">
        <v>25.89</v>
      </c>
    </row>
    <row r="3639" spans="1:5" x14ac:dyDescent="0.35">
      <c r="A3639">
        <v>2021</v>
      </c>
      <c r="B3639">
        <v>6</v>
      </c>
      <c r="C3639">
        <v>1</v>
      </c>
      <c r="D3639">
        <v>13</v>
      </c>
      <c r="E3639">
        <v>25.12</v>
      </c>
    </row>
    <row r="3640" spans="1:5" x14ac:dyDescent="0.35">
      <c r="A3640">
        <v>2021</v>
      </c>
      <c r="B3640">
        <v>6</v>
      </c>
      <c r="C3640">
        <v>1</v>
      </c>
      <c r="D3640">
        <v>14</v>
      </c>
      <c r="E3640">
        <v>23.5</v>
      </c>
    </row>
    <row r="3641" spans="1:5" x14ac:dyDescent="0.35">
      <c r="A3641">
        <v>2021</v>
      </c>
      <c r="B3641">
        <v>6</v>
      </c>
      <c r="C3641">
        <v>1</v>
      </c>
      <c r="D3641">
        <v>15</v>
      </c>
      <c r="E3641">
        <v>21.16</v>
      </c>
    </row>
    <row r="3642" spans="1:5" x14ac:dyDescent="0.35">
      <c r="A3642">
        <v>2021</v>
      </c>
      <c r="B3642">
        <v>6</v>
      </c>
      <c r="C3642">
        <v>1</v>
      </c>
      <c r="D3642">
        <v>16</v>
      </c>
      <c r="E3642">
        <v>20.55</v>
      </c>
    </row>
    <row r="3643" spans="1:5" x14ac:dyDescent="0.35">
      <c r="A3643">
        <v>2021</v>
      </c>
      <c r="B3643">
        <v>6</v>
      </c>
      <c r="C3643">
        <v>1</v>
      </c>
      <c r="D3643">
        <v>17</v>
      </c>
      <c r="E3643">
        <v>20.03</v>
      </c>
    </row>
    <row r="3644" spans="1:5" x14ac:dyDescent="0.35">
      <c r="A3644">
        <v>2021</v>
      </c>
      <c r="B3644">
        <v>6</v>
      </c>
      <c r="C3644">
        <v>1</v>
      </c>
      <c r="D3644">
        <v>18</v>
      </c>
      <c r="E3644">
        <v>19.579999999999998</v>
      </c>
    </row>
    <row r="3645" spans="1:5" x14ac:dyDescent="0.35">
      <c r="A3645">
        <v>2021</v>
      </c>
      <c r="B3645">
        <v>6</v>
      </c>
      <c r="C3645">
        <v>1</v>
      </c>
      <c r="D3645">
        <v>19</v>
      </c>
      <c r="E3645">
        <v>19.12</v>
      </c>
    </row>
    <row r="3646" spans="1:5" x14ac:dyDescent="0.35">
      <c r="A3646">
        <v>2021</v>
      </c>
      <c r="B3646">
        <v>6</v>
      </c>
      <c r="C3646">
        <v>1</v>
      </c>
      <c r="D3646">
        <v>20</v>
      </c>
      <c r="E3646">
        <v>18.649999999999999</v>
      </c>
    </row>
    <row r="3647" spans="1:5" x14ac:dyDescent="0.35">
      <c r="A3647">
        <v>2021</v>
      </c>
      <c r="B3647">
        <v>6</v>
      </c>
      <c r="C3647">
        <v>1</v>
      </c>
      <c r="D3647">
        <v>21</v>
      </c>
      <c r="E3647">
        <v>18.350000000000001</v>
      </c>
    </row>
    <row r="3648" spans="1:5" x14ac:dyDescent="0.35">
      <c r="A3648">
        <v>2021</v>
      </c>
      <c r="B3648">
        <v>6</v>
      </c>
      <c r="C3648">
        <v>1</v>
      </c>
      <c r="D3648">
        <v>22</v>
      </c>
      <c r="E3648">
        <v>18.329999999999998</v>
      </c>
    </row>
    <row r="3649" spans="1:5" x14ac:dyDescent="0.35">
      <c r="A3649">
        <v>2021</v>
      </c>
      <c r="B3649">
        <v>6</v>
      </c>
      <c r="C3649">
        <v>1</v>
      </c>
      <c r="D3649">
        <v>23</v>
      </c>
      <c r="E3649">
        <v>18.190000000000001</v>
      </c>
    </row>
    <row r="3650" spans="1:5" x14ac:dyDescent="0.35">
      <c r="A3650">
        <v>2021</v>
      </c>
      <c r="B3650">
        <v>6</v>
      </c>
      <c r="C3650">
        <v>2</v>
      </c>
      <c r="D3650">
        <v>0</v>
      </c>
      <c r="E3650">
        <v>17.940000000000001</v>
      </c>
    </row>
    <row r="3651" spans="1:5" x14ac:dyDescent="0.35">
      <c r="A3651">
        <v>2021</v>
      </c>
      <c r="B3651">
        <v>6</v>
      </c>
      <c r="C3651">
        <v>2</v>
      </c>
      <c r="D3651">
        <v>1</v>
      </c>
      <c r="E3651">
        <v>17.78</v>
      </c>
    </row>
    <row r="3652" spans="1:5" x14ac:dyDescent="0.35">
      <c r="A3652">
        <v>2021</v>
      </c>
      <c r="B3652">
        <v>6</v>
      </c>
      <c r="C3652">
        <v>2</v>
      </c>
      <c r="D3652">
        <v>2</v>
      </c>
      <c r="E3652">
        <v>17.48</v>
      </c>
    </row>
    <row r="3653" spans="1:5" x14ac:dyDescent="0.35">
      <c r="A3653">
        <v>2021</v>
      </c>
      <c r="B3653">
        <v>6</v>
      </c>
      <c r="C3653">
        <v>2</v>
      </c>
      <c r="D3653">
        <v>3</v>
      </c>
      <c r="E3653">
        <v>17.22</v>
      </c>
    </row>
    <row r="3654" spans="1:5" x14ac:dyDescent="0.35">
      <c r="A3654">
        <v>2021</v>
      </c>
      <c r="B3654">
        <v>6</v>
      </c>
      <c r="C3654">
        <v>2</v>
      </c>
      <c r="D3654">
        <v>4</v>
      </c>
      <c r="E3654">
        <v>18.420000000000002</v>
      </c>
    </row>
    <row r="3655" spans="1:5" x14ac:dyDescent="0.35">
      <c r="A3655">
        <v>2021</v>
      </c>
      <c r="B3655">
        <v>6</v>
      </c>
      <c r="C3655">
        <v>2</v>
      </c>
      <c r="D3655">
        <v>5</v>
      </c>
      <c r="E3655">
        <v>19.97</v>
      </c>
    </row>
    <row r="3656" spans="1:5" x14ac:dyDescent="0.35">
      <c r="A3656">
        <v>2021</v>
      </c>
      <c r="B3656">
        <v>6</v>
      </c>
      <c r="C3656">
        <v>2</v>
      </c>
      <c r="D3656">
        <v>6</v>
      </c>
      <c r="E3656">
        <v>21.79</v>
      </c>
    </row>
    <row r="3657" spans="1:5" x14ac:dyDescent="0.35">
      <c r="A3657">
        <v>2021</v>
      </c>
      <c r="B3657">
        <v>6</v>
      </c>
      <c r="C3657">
        <v>2</v>
      </c>
      <c r="D3657">
        <v>7</v>
      </c>
      <c r="E3657">
        <v>24.06</v>
      </c>
    </row>
    <row r="3658" spans="1:5" x14ac:dyDescent="0.35">
      <c r="A3658">
        <v>2021</v>
      </c>
      <c r="B3658">
        <v>6</v>
      </c>
      <c r="C3658">
        <v>2</v>
      </c>
      <c r="D3658">
        <v>8</v>
      </c>
      <c r="E3658">
        <v>25.55</v>
      </c>
    </row>
    <row r="3659" spans="1:5" x14ac:dyDescent="0.35">
      <c r="A3659">
        <v>2021</v>
      </c>
      <c r="B3659">
        <v>6</v>
      </c>
      <c r="C3659">
        <v>2</v>
      </c>
      <c r="D3659">
        <v>9</v>
      </c>
      <c r="E3659">
        <v>26.17</v>
      </c>
    </row>
    <row r="3660" spans="1:5" x14ac:dyDescent="0.35">
      <c r="A3660">
        <v>2021</v>
      </c>
      <c r="B3660">
        <v>6</v>
      </c>
      <c r="C3660">
        <v>2</v>
      </c>
      <c r="D3660">
        <v>10</v>
      </c>
      <c r="E3660">
        <v>26.44</v>
      </c>
    </row>
    <row r="3661" spans="1:5" x14ac:dyDescent="0.35">
      <c r="A3661">
        <v>2021</v>
      </c>
      <c r="B3661">
        <v>6</v>
      </c>
      <c r="C3661">
        <v>2</v>
      </c>
      <c r="D3661">
        <v>11</v>
      </c>
      <c r="E3661">
        <v>26.33</v>
      </c>
    </row>
    <row r="3662" spans="1:5" x14ac:dyDescent="0.35">
      <c r="A3662">
        <v>2021</v>
      </c>
      <c r="B3662">
        <v>6</v>
      </c>
      <c r="C3662">
        <v>2</v>
      </c>
      <c r="D3662">
        <v>12</v>
      </c>
      <c r="E3662">
        <v>25.89</v>
      </c>
    </row>
    <row r="3663" spans="1:5" x14ac:dyDescent="0.35">
      <c r="A3663">
        <v>2021</v>
      </c>
      <c r="B3663">
        <v>6</v>
      </c>
      <c r="C3663">
        <v>2</v>
      </c>
      <c r="D3663">
        <v>13</v>
      </c>
      <c r="E3663">
        <v>25.06</v>
      </c>
    </row>
    <row r="3664" spans="1:5" x14ac:dyDescent="0.35">
      <c r="A3664">
        <v>2021</v>
      </c>
      <c r="B3664">
        <v>6</v>
      </c>
      <c r="C3664">
        <v>2</v>
      </c>
      <c r="D3664">
        <v>14</v>
      </c>
      <c r="E3664">
        <v>23.38</v>
      </c>
    </row>
    <row r="3665" spans="1:5" x14ac:dyDescent="0.35">
      <c r="A3665">
        <v>2021</v>
      </c>
      <c r="B3665">
        <v>6</v>
      </c>
      <c r="C3665">
        <v>2</v>
      </c>
      <c r="D3665">
        <v>15</v>
      </c>
      <c r="E3665">
        <v>21.19</v>
      </c>
    </row>
    <row r="3666" spans="1:5" x14ac:dyDescent="0.35">
      <c r="A3666">
        <v>2021</v>
      </c>
      <c r="B3666">
        <v>6</v>
      </c>
      <c r="C3666">
        <v>2</v>
      </c>
      <c r="D3666">
        <v>16</v>
      </c>
      <c r="E3666">
        <v>20.51</v>
      </c>
    </row>
    <row r="3667" spans="1:5" x14ac:dyDescent="0.35">
      <c r="A3667">
        <v>2021</v>
      </c>
      <c r="B3667">
        <v>6</v>
      </c>
      <c r="C3667">
        <v>2</v>
      </c>
      <c r="D3667">
        <v>17</v>
      </c>
      <c r="E3667">
        <v>19.91</v>
      </c>
    </row>
    <row r="3668" spans="1:5" x14ac:dyDescent="0.35">
      <c r="A3668">
        <v>2021</v>
      </c>
      <c r="B3668">
        <v>6</v>
      </c>
      <c r="C3668">
        <v>2</v>
      </c>
      <c r="D3668">
        <v>18</v>
      </c>
      <c r="E3668">
        <v>19.329999999999998</v>
      </c>
    </row>
    <row r="3669" spans="1:5" x14ac:dyDescent="0.35">
      <c r="A3669">
        <v>2021</v>
      </c>
      <c r="B3669">
        <v>6</v>
      </c>
      <c r="C3669">
        <v>2</v>
      </c>
      <c r="D3669">
        <v>19</v>
      </c>
      <c r="E3669">
        <v>18.82</v>
      </c>
    </row>
    <row r="3670" spans="1:5" x14ac:dyDescent="0.35">
      <c r="A3670">
        <v>2021</v>
      </c>
      <c r="B3670">
        <v>6</v>
      </c>
      <c r="C3670">
        <v>2</v>
      </c>
      <c r="D3670">
        <v>20</v>
      </c>
      <c r="E3670">
        <v>18.3</v>
      </c>
    </row>
    <row r="3671" spans="1:5" x14ac:dyDescent="0.35">
      <c r="A3671">
        <v>2021</v>
      </c>
      <c r="B3671">
        <v>6</v>
      </c>
      <c r="C3671">
        <v>2</v>
      </c>
      <c r="D3671">
        <v>21</v>
      </c>
      <c r="E3671">
        <v>17.940000000000001</v>
      </c>
    </row>
    <row r="3672" spans="1:5" x14ac:dyDescent="0.35">
      <c r="A3672">
        <v>2021</v>
      </c>
      <c r="B3672">
        <v>6</v>
      </c>
      <c r="C3672">
        <v>2</v>
      </c>
      <c r="D3672">
        <v>22</v>
      </c>
      <c r="E3672">
        <v>17.760000000000002</v>
      </c>
    </row>
    <row r="3673" spans="1:5" x14ac:dyDescent="0.35">
      <c r="A3673">
        <v>2021</v>
      </c>
      <c r="B3673">
        <v>6</v>
      </c>
      <c r="C3673">
        <v>2</v>
      </c>
      <c r="D3673">
        <v>23</v>
      </c>
      <c r="E3673">
        <v>17.579999999999998</v>
      </c>
    </row>
    <row r="3674" spans="1:5" x14ac:dyDescent="0.35">
      <c r="A3674">
        <v>2021</v>
      </c>
      <c r="B3674">
        <v>6</v>
      </c>
      <c r="C3674">
        <v>3</v>
      </c>
      <c r="D3674">
        <v>0</v>
      </c>
      <c r="E3674">
        <v>17.440000000000001</v>
      </c>
    </row>
    <row r="3675" spans="1:5" x14ac:dyDescent="0.35">
      <c r="A3675">
        <v>2021</v>
      </c>
      <c r="B3675">
        <v>6</v>
      </c>
      <c r="C3675">
        <v>3</v>
      </c>
      <c r="D3675">
        <v>1</v>
      </c>
      <c r="E3675">
        <v>17.27</v>
      </c>
    </row>
    <row r="3676" spans="1:5" x14ac:dyDescent="0.35">
      <c r="A3676">
        <v>2021</v>
      </c>
      <c r="B3676">
        <v>6</v>
      </c>
      <c r="C3676">
        <v>3</v>
      </c>
      <c r="D3676">
        <v>2</v>
      </c>
      <c r="E3676">
        <v>17.14</v>
      </c>
    </row>
    <row r="3677" spans="1:5" x14ac:dyDescent="0.35">
      <c r="A3677">
        <v>2021</v>
      </c>
      <c r="B3677">
        <v>6</v>
      </c>
      <c r="C3677">
        <v>3</v>
      </c>
      <c r="D3677">
        <v>3</v>
      </c>
      <c r="E3677">
        <v>17.09</v>
      </c>
    </row>
    <row r="3678" spans="1:5" x14ac:dyDescent="0.35">
      <c r="A3678">
        <v>2021</v>
      </c>
      <c r="B3678">
        <v>6</v>
      </c>
      <c r="C3678">
        <v>3</v>
      </c>
      <c r="D3678">
        <v>4</v>
      </c>
      <c r="E3678">
        <v>18.920000000000002</v>
      </c>
    </row>
    <row r="3679" spans="1:5" x14ac:dyDescent="0.35">
      <c r="A3679">
        <v>2021</v>
      </c>
      <c r="B3679">
        <v>6</v>
      </c>
      <c r="C3679">
        <v>3</v>
      </c>
      <c r="D3679">
        <v>5</v>
      </c>
      <c r="E3679">
        <v>20.87</v>
      </c>
    </row>
    <row r="3680" spans="1:5" x14ac:dyDescent="0.35">
      <c r="A3680">
        <v>2021</v>
      </c>
      <c r="B3680">
        <v>6</v>
      </c>
      <c r="C3680">
        <v>3</v>
      </c>
      <c r="D3680">
        <v>6</v>
      </c>
      <c r="E3680">
        <v>22.9</v>
      </c>
    </row>
    <row r="3681" spans="1:5" x14ac:dyDescent="0.35">
      <c r="A3681">
        <v>2021</v>
      </c>
      <c r="B3681">
        <v>6</v>
      </c>
      <c r="C3681">
        <v>3</v>
      </c>
      <c r="D3681">
        <v>7</v>
      </c>
      <c r="E3681">
        <v>24.87</v>
      </c>
    </row>
    <row r="3682" spans="1:5" x14ac:dyDescent="0.35">
      <c r="A3682">
        <v>2021</v>
      </c>
      <c r="B3682">
        <v>6</v>
      </c>
      <c r="C3682">
        <v>3</v>
      </c>
      <c r="D3682">
        <v>8</v>
      </c>
      <c r="E3682">
        <v>26.01</v>
      </c>
    </row>
    <row r="3683" spans="1:5" x14ac:dyDescent="0.35">
      <c r="A3683">
        <v>2021</v>
      </c>
      <c r="B3683">
        <v>6</v>
      </c>
      <c r="C3683">
        <v>3</v>
      </c>
      <c r="D3683">
        <v>9</v>
      </c>
      <c r="E3683">
        <v>26.65</v>
      </c>
    </row>
    <row r="3684" spans="1:5" x14ac:dyDescent="0.35">
      <c r="A3684">
        <v>2021</v>
      </c>
      <c r="B3684">
        <v>6</v>
      </c>
      <c r="C3684">
        <v>3</v>
      </c>
      <c r="D3684">
        <v>10</v>
      </c>
      <c r="E3684">
        <v>27</v>
      </c>
    </row>
    <row r="3685" spans="1:5" x14ac:dyDescent="0.35">
      <c r="A3685">
        <v>2021</v>
      </c>
      <c r="B3685">
        <v>6</v>
      </c>
      <c r="C3685">
        <v>3</v>
      </c>
      <c r="D3685">
        <v>11</v>
      </c>
      <c r="E3685">
        <v>27.05</v>
      </c>
    </row>
    <row r="3686" spans="1:5" x14ac:dyDescent="0.35">
      <c r="A3686">
        <v>2021</v>
      </c>
      <c r="B3686">
        <v>6</v>
      </c>
      <c r="C3686">
        <v>3</v>
      </c>
      <c r="D3686">
        <v>12</v>
      </c>
      <c r="E3686">
        <v>26.77</v>
      </c>
    </row>
    <row r="3687" spans="1:5" x14ac:dyDescent="0.35">
      <c r="A3687">
        <v>2021</v>
      </c>
      <c r="B3687">
        <v>6</v>
      </c>
      <c r="C3687">
        <v>3</v>
      </c>
      <c r="D3687">
        <v>13</v>
      </c>
      <c r="E3687">
        <v>26.06</v>
      </c>
    </row>
    <row r="3688" spans="1:5" x14ac:dyDescent="0.35">
      <c r="A3688">
        <v>2021</v>
      </c>
      <c r="B3688">
        <v>6</v>
      </c>
      <c r="C3688">
        <v>3</v>
      </c>
      <c r="D3688">
        <v>14</v>
      </c>
      <c r="E3688">
        <v>24.38</v>
      </c>
    </row>
    <row r="3689" spans="1:5" x14ac:dyDescent="0.35">
      <c r="A3689">
        <v>2021</v>
      </c>
      <c r="B3689">
        <v>6</v>
      </c>
      <c r="C3689">
        <v>3</v>
      </c>
      <c r="D3689">
        <v>15</v>
      </c>
      <c r="E3689">
        <v>22.05</v>
      </c>
    </row>
    <row r="3690" spans="1:5" x14ac:dyDescent="0.35">
      <c r="A3690">
        <v>2021</v>
      </c>
      <c r="B3690">
        <v>6</v>
      </c>
      <c r="C3690">
        <v>3</v>
      </c>
      <c r="D3690">
        <v>16</v>
      </c>
      <c r="E3690">
        <v>21.34</v>
      </c>
    </row>
    <row r="3691" spans="1:5" x14ac:dyDescent="0.35">
      <c r="A3691">
        <v>2021</v>
      </c>
      <c r="B3691">
        <v>6</v>
      </c>
      <c r="C3691">
        <v>3</v>
      </c>
      <c r="D3691">
        <v>17</v>
      </c>
      <c r="E3691">
        <v>20.87</v>
      </c>
    </row>
    <row r="3692" spans="1:5" x14ac:dyDescent="0.35">
      <c r="A3692">
        <v>2021</v>
      </c>
      <c r="B3692">
        <v>6</v>
      </c>
      <c r="C3692">
        <v>3</v>
      </c>
      <c r="D3692">
        <v>18</v>
      </c>
      <c r="E3692">
        <v>20.329999999999998</v>
      </c>
    </row>
    <row r="3693" spans="1:5" x14ac:dyDescent="0.35">
      <c r="A3693">
        <v>2021</v>
      </c>
      <c r="B3693">
        <v>6</v>
      </c>
      <c r="C3693">
        <v>3</v>
      </c>
      <c r="D3693">
        <v>19</v>
      </c>
      <c r="E3693">
        <v>19.71</v>
      </c>
    </row>
    <row r="3694" spans="1:5" x14ac:dyDescent="0.35">
      <c r="A3694">
        <v>2021</v>
      </c>
      <c r="B3694">
        <v>6</v>
      </c>
      <c r="C3694">
        <v>3</v>
      </c>
      <c r="D3694">
        <v>20</v>
      </c>
      <c r="E3694">
        <v>19.02</v>
      </c>
    </row>
    <row r="3695" spans="1:5" x14ac:dyDescent="0.35">
      <c r="A3695">
        <v>2021</v>
      </c>
      <c r="B3695">
        <v>6</v>
      </c>
      <c r="C3695">
        <v>3</v>
      </c>
      <c r="D3695">
        <v>21</v>
      </c>
      <c r="E3695">
        <v>18.329999999999998</v>
      </c>
    </row>
    <row r="3696" spans="1:5" x14ac:dyDescent="0.35">
      <c r="A3696">
        <v>2021</v>
      </c>
      <c r="B3696">
        <v>6</v>
      </c>
      <c r="C3696">
        <v>3</v>
      </c>
      <c r="D3696">
        <v>22</v>
      </c>
      <c r="E3696">
        <v>17.760000000000002</v>
      </c>
    </row>
    <row r="3697" spans="1:5" x14ac:dyDescent="0.35">
      <c r="A3697">
        <v>2021</v>
      </c>
      <c r="B3697">
        <v>6</v>
      </c>
      <c r="C3697">
        <v>3</v>
      </c>
      <c r="D3697">
        <v>23</v>
      </c>
      <c r="E3697">
        <v>17.55</v>
      </c>
    </row>
    <row r="3698" spans="1:5" x14ac:dyDescent="0.35">
      <c r="A3698">
        <v>2021</v>
      </c>
      <c r="B3698">
        <v>6</v>
      </c>
      <c r="C3698">
        <v>4</v>
      </c>
      <c r="D3698">
        <v>0</v>
      </c>
      <c r="E3698">
        <v>17.440000000000001</v>
      </c>
    </row>
    <row r="3699" spans="1:5" x14ac:dyDescent="0.35">
      <c r="A3699">
        <v>2021</v>
      </c>
      <c r="B3699">
        <v>6</v>
      </c>
      <c r="C3699">
        <v>4</v>
      </c>
      <c r="D3699">
        <v>1</v>
      </c>
      <c r="E3699">
        <v>17.29</v>
      </c>
    </row>
    <row r="3700" spans="1:5" x14ac:dyDescent="0.35">
      <c r="A3700">
        <v>2021</v>
      </c>
      <c r="B3700">
        <v>6</v>
      </c>
      <c r="C3700">
        <v>4</v>
      </c>
      <c r="D3700">
        <v>2</v>
      </c>
      <c r="E3700">
        <v>17.149999999999999</v>
      </c>
    </row>
    <row r="3701" spans="1:5" x14ac:dyDescent="0.35">
      <c r="A3701">
        <v>2021</v>
      </c>
      <c r="B3701">
        <v>6</v>
      </c>
      <c r="C3701">
        <v>4</v>
      </c>
      <c r="D3701">
        <v>3</v>
      </c>
      <c r="E3701">
        <v>17.04</v>
      </c>
    </row>
    <row r="3702" spans="1:5" x14ac:dyDescent="0.35">
      <c r="A3702">
        <v>2021</v>
      </c>
      <c r="B3702">
        <v>6</v>
      </c>
      <c r="C3702">
        <v>4</v>
      </c>
      <c r="D3702">
        <v>4</v>
      </c>
      <c r="E3702">
        <v>18.78</v>
      </c>
    </row>
    <row r="3703" spans="1:5" x14ac:dyDescent="0.35">
      <c r="A3703">
        <v>2021</v>
      </c>
      <c r="B3703">
        <v>6</v>
      </c>
      <c r="C3703">
        <v>4</v>
      </c>
      <c r="D3703">
        <v>5</v>
      </c>
      <c r="E3703">
        <v>20.74</v>
      </c>
    </row>
    <row r="3704" spans="1:5" x14ac:dyDescent="0.35">
      <c r="A3704">
        <v>2021</v>
      </c>
      <c r="B3704">
        <v>6</v>
      </c>
      <c r="C3704">
        <v>4</v>
      </c>
      <c r="D3704">
        <v>6</v>
      </c>
      <c r="E3704">
        <v>22.83</v>
      </c>
    </row>
    <row r="3705" spans="1:5" x14ac:dyDescent="0.35">
      <c r="A3705">
        <v>2021</v>
      </c>
      <c r="B3705">
        <v>6</v>
      </c>
      <c r="C3705">
        <v>4</v>
      </c>
      <c r="D3705">
        <v>7</v>
      </c>
      <c r="E3705">
        <v>24.45</v>
      </c>
    </row>
    <row r="3706" spans="1:5" x14ac:dyDescent="0.35">
      <c r="A3706">
        <v>2021</v>
      </c>
      <c r="B3706">
        <v>6</v>
      </c>
      <c r="C3706">
        <v>4</v>
      </c>
      <c r="D3706">
        <v>8</v>
      </c>
      <c r="E3706">
        <v>25.37</v>
      </c>
    </row>
    <row r="3707" spans="1:5" x14ac:dyDescent="0.35">
      <c r="A3707">
        <v>2021</v>
      </c>
      <c r="B3707">
        <v>6</v>
      </c>
      <c r="C3707">
        <v>4</v>
      </c>
      <c r="D3707">
        <v>9</v>
      </c>
      <c r="E3707">
        <v>26</v>
      </c>
    </row>
    <row r="3708" spans="1:5" x14ac:dyDescent="0.35">
      <c r="A3708">
        <v>2021</v>
      </c>
      <c r="B3708">
        <v>6</v>
      </c>
      <c r="C3708">
        <v>4</v>
      </c>
      <c r="D3708">
        <v>10</v>
      </c>
      <c r="E3708">
        <v>26.39</v>
      </c>
    </row>
    <row r="3709" spans="1:5" x14ac:dyDescent="0.35">
      <c r="A3709">
        <v>2021</v>
      </c>
      <c r="B3709">
        <v>6</v>
      </c>
      <c r="C3709">
        <v>4</v>
      </c>
      <c r="D3709">
        <v>11</v>
      </c>
      <c r="E3709">
        <v>26.48</v>
      </c>
    </row>
    <row r="3710" spans="1:5" x14ac:dyDescent="0.35">
      <c r="A3710">
        <v>2021</v>
      </c>
      <c r="B3710">
        <v>6</v>
      </c>
      <c r="C3710">
        <v>4</v>
      </c>
      <c r="D3710">
        <v>12</v>
      </c>
      <c r="E3710">
        <v>26.1</v>
      </c>
    </row>
    <row r="3711" spans="1:5" x14ac:dyDescent="0.35">
      <c r="A3711">
        <v>2021</v>
      </c>
      <c r="B3711">
        <v>6</v>
      </c>
      <c r="C3711">
        <v>4</v>
      </c>
      <c r="D3711">
        <v>13</v>
      </c>
      <c r="E3711">
        <v>25.23</v>
      </c>
    </row>
    <row r="3712" spans="1:5" x14ac:dyDescent="0.35">
      <c r="A3712">
        <v>2021</v>
      </c>
      <c r="B3712">
        <v>6</v>
      </c>
      <c r="C3712">
        <v>4</v>
      </c>
      <c r="D3712">
        <v>14</v>
      </c>
      <c r="E3712">
        <v>23.65</v>
      </c>
    </row>
    <row r="3713" spans="1:5" x14ac:dyDescent="0.35">
      <c r="A3713">
        <v>2021</v>
      </c>
      <c r="B3713">
        <v>6</v>
      </c>
      <c r="C3713">
        <v>4</v>
      </c>
      <c r="D3713">
        <v>15</v>
      </c>
      <c r="E3713">
        <v>21.51</v>
      </c>
    </row>
    <row r="3714" spans="1:5" x14ac:dyDescent="0.35">
      <c r="A3714">
        <v>2021</v>
      </c>
      <c r="B3714">
        <v>6</v>
      </c>
      <c r="C3714">
        <v>4</v>
      </c>
      <c r="D3714">
        <v>16</v>
      </c>
      <c r="E3714">
        <v>21.01</v>
      </c>
    </row>
    <row r="3715" spans="1:5" x14ac:dyDescent="0.35">
      <c r="A3715">
        <v>2021</v>
      </c>
      <c r="B3715">
        <v>6</v>
      </c>
      <c r="C3715">
        <v>4</v>
      </c>
      <c r="D3715">
        <v>17</v>
      </c>
      <c r="E3715">
        <v>20.73</v>
      </c>
    </row>
    <row r="3716" spans="1:5" x14ac:dyDescent="0.35">
      <c r="A3716">
        <v>2021</v>
      </c>
      <c r="B3716">
        <v>6</v>
      </c>
      <c r="C3716">
        <v>4</v>
      </c>
      <c r="D3716">
        <v>18</v>
      </c>
      <c r="E3716">
        <v>20.309999999999999</v>
      </c>
    </row>
    <row r="3717" spans="1:5" x14ac:dyDescent="0.35">
      <c r="A3717">
        <v>2021</v>
      </c>
      <c r="B3717">
        <v>6</v>
      </c>
      <c r="C3717">
        <v>4</v>
      </c>
      <c r="D3717">
        <v>19</v>
      </c>
      <c r="E3717">
        <v>19.690000000000001</v>
      </c>
    </row>
    <row r="3718" spans="1:5" x14ac:dyDescent="0.35">
      <c r="A3718">
        <v>2021</v>
      </c>
      <c r="B3718">
        <v>6</v>
      </c>
      <c r="C3718">
        <v>4</v>
      </c>
      <c r="D3718">
        <v>20</v>
      </c>
      <c r="E3718">
        <v>18.920000000000002</v>
      </c>
    </row>
    <row r="3719" spans="1:5" x14ac:dyDescent="0.35">
      <c r="A3719">
        <v>2021</v>
      </c>
      <c r="B3719">
        <v>6</v>
      </c>
      <c r="C3719">
        <v>4</v>
      </c>
      <c r="D3719">
        <v>21</v>
      </c>
      <c r="E3719">
        <v>18.329999999999998</v>
      </c>
    </row>
    <row r="3720" spans="1:5" x14ac:dyDescent="0.35">
      <c r="A3720">
        <v>2021</v>
      </c>
      <c r="B3720">
        <v>6</v>
      </c>
      <c r="C3720">
        <v>4</v>
      </c>
      <c r="D3720">
        <v>22</v>
      </c>
      <c r="E3720">
        <v>17.940000000000001</v>
      </c>
    </row>
    <row r="3721" spans="1:5" x14ac:dyDescent="0.35">
      <c r="A3721">
        <v>2021</v>
      </c>
      <c r="B3721">
        <v>6</v>
      </c>
      <c r="C3721">
        <v>4</v>
      </c>
      <c r="D3721">
        <v>23</v>
      </c>
      <c r="E3721">
        <v>17.649999999999999</v>
      </c>
    </row>
    <row r="3722" spans="1:5" x14ac:dyDescent="0.35">
      <c r="A3722">
        <v>2021</v>
      </c>
      <c r="B3722">
        <v>6</v>
      </c>
      <c r="C3722">
        <v>5</v>
      </c>
      <c r="D3722">
        <v>0</v>
      </c>
      <c r="E3722">
        <v>17.37</v>
      </c>
    </row>
    <row r="3723" spans="1:5" x14ac:dyDescent="0.35">
      <c r="A3723">
        <v>2021</v>
      </c>
      <c r="B3723">
        <v>6</v>
      </c>
      <c r="C3723">
        <v>5</v>
      </c>
      <c r="D3723">
        <v>1</v>
      </c>
      <c r="E3723">
        <v>17.079999999999998</v>
      </c>
    </row>
    <row r="3724" spans="1:5" x14ac:dyDescent="0.35">
      <c r="A3724">
        <v>2021</v>
      </c>
      <c r="B3724">
        <v>6</v>
      </c>
      <c r="C3724">
        <v>5</v>
      </c>
      <c r="D3724">
        <v>2</v>
      </c>
      <c r="E3724">
        <v>16.760000000000002</v>
      </c>
    </row>
    <row r="3725" spans="1:5" x14ac:dyDescent="0.35">
      <c r="A3725">
        <v>2021</v>
      </c>
      <c r="B3725">
        <v>6</v>
      </c>
      <c r="C3725">
        <v>5</v>
      </c>
      <c r="D3725">
        <v>3</v>
      </c>
      <c r="E3725">
        <v>16.329999999999998</v>
      </c>
    </row>
    <row r="3726" spans="1:5" x14ac:dyDescent="0.35">
      <c r="A3726">
        <v>2021</v>
      </c>
      <c r="B3726">
        <v>6</v>
      </c>
      <c r="C3726">
        <v>5</v>
      </c>
      <c r="D3726">
        <v>4</v>
      </c>
      <c r="E3726">
        <v>16.63</v>
      </c>
    </row>
    <row r="3727" spans="1:5" x14ac:dyDescent="0.35">
      <c r="A3727">
        <v>2021</v>
      </c>
      <c r="B3727">
        <v>6</v>
      </c>
      <c r="C3727">
        <v>5</v>
      </c>
      <c r="D3727">
        <v>5</v>
      </c>
      <c r="E3727">
        <v>18.260000000000002</v>
      </c>
    </row>
    <row r="3728" spans="1:5" x14ac:dyDescent="0.35">
      <c r="A3728">
        <v>2021</v>
      </c>
      <c r="B3728">
        <v>6</v>
      </c>
      <c r="C3728">
        <v>5</v>
      </c>
      <c r="D3728">
        <v>6</v>
      </c>
      <c r="E3728">
        <v>20.52</v>
      </c>
    </row>
    <row r="3729" spans="1:5" x14ac:dyDescent="0.35">
      <c r="A3729">
        <v>2021</v>
      </c>
      <c r="B3729">
        <v>6</v>
      </c>
      <c r="C3729">
        <v>5</v>
      </c>
      <c r="D3729">
        <v>7</v>
      </c>
      <c r="E3729">
        <v>22.26</v>
      </c>
    </row>
    <row r="3730" spans="1:5" x14ac:dyDescent="0.35">
      <c r="A3730">
        <v>2021</v>
      </c>
      <c r="B3730">
        <v>6</v>
      </c>
      <c r="C3730">
        <v>5</v>
      </c>
      <c r="D3730">
        <v>8</v>
      </c>
      <c r="E3730">
        <v>23.52</v>
      </c>
    </row>
    <row r="3731" spans="1:5" x14ac:dyDescent="0.35">
      <c r="A3731">
        <v>2021</v>
      </c>
      <c r="B3731">
        <v>6</v>
      </c>
      <c r="C3731">
        <v>5</v>
      </c>
      <c r="D3731">
        <v>9</v>
      </c>
      <c r="E3731">
        <v>24.44</v>
      </c>
    </row>
    <row r="3732" spans="1:5" x14ac:dyDescent="0.35">
      <c r="A3732">
        <v>2021</v>
      </c>
      <c r="B3732">
        <v>6</v>
      </c>
      <c r="C3732">
        <v>5</v>
      </c>
      <c r="D3732">
        <v>10</v>
      </c>
      <c r="E3732">
        <v>24.97</v>
      </c>
    </row>
    <row r="3733" spans="1:5" x14ac:dyDescent="0.35">
      <c r="A3733">
        <v>2021</v>
      </c>
      <c r="B3733">
        <v>6</v>
      </c>
      <c r="C3733">
        <v>5</v>
      </c>
      <c r="D3733">
        <v>11</v>
      </c>
      <c r="E3733">
        <v>24.99</v>
      </c>
    </row>
    <row r="3734" spans="1:5" x14ac:dyDescent="0.35">
      <c r="A3734">
        <v>2021</v>
      </c>
      <c r="B3734">
        <v>6</v>
      </c>
      <c r="C3734">
        <v>5</v>
      </c>
      <c r="D3734">
        <v>12</v>
      </c>
      <c r="E3734">
        <v>24.61</v>
      </c>
    </row>
    <row r="3735" spans="1:5" x14ac:dyDescent="0.35">
      <c r="A3735">
        <v>2021</v>
      </c>
      <c r="B3735">
        <v>6</v>
      </c>
      <c r="C3735">
        <v>5</v>
      </c>
      <c r="D3735">
        <v>13</v>
      </c>
      <c r="E3735">
        <v>23.71</v>
      </c>
    </row>
    <row r="3736" spans="1:5" x14ac:dyDescent="0.35">
      <c r="A3736">
        <v>2021</v>
      </c>
      <c r="B3736">
        <v>6</v>
      </c>
      <c r="C3736">
        <v>5</v>
      </c>
      <c r="D3736">
        <v>14</v>
      </c>
      <c r="E3736">
        <v>22.06</v>
      </c>
    </row>
    <row r="3737" spans="1:5" x14ac:dyDescent="0.35">
      <c r="A3737">
        <v>2021</v>
      </c>
      <c r="B3737">
        <v>6</v>
      </c>
      <c r="C3737">
        <v>5</v>
      </c>
      <c r="D3737">
        <v>15</v>
      </c>
      <c r="E3737">
        <v>20.05</v>
      </c>
    </row>
    <row r="3738" spans="1:5" x14ac:dyDescent="0.35">
      <c r="A3738">
        <v>2021</v>
      </c>
      <c r="B3738">
        <v>6</v>
      </c>
      <c r="C3738">
        <v>5</v>
      </c>
      <c r="D3738">
        <v>16</v>
      </c>
      <c r="E3738">
        <v>19.440000000000001</v>
      </c>
    </row>
    <row r="3739" spans="1:5" x14ac:dyDescent="0.35">
      <c r="A3739">
        <v>2021</v>
      </c>
      <c r="B3739">
        <v>6</v>
      </c>
      <c r="C3739">
        <v>5</v>
      </c>
      <c r="D3739">
        <v>17</v>
      </c>
      <c r="E3739">
        <v>18.920000000000002</v>
      </c>
    </row>
    <row r="3740" spans="1:5" x14ac:dyDescent="0.35">
      <c r="A3740">
        <v>2021</v>
      </c>
      <c r="B3740">
        <v>6</v>
      </c>
      <c r="C3740">
        <v>5</v>
      </c>
      <c r="D3740">
        <v>18</v>
      </c>
      <c r="E3740">
        <v>18.48</v>
      </c>
    </row>
    <row r="3741" spans="1:5" x14ac:dyDescent="0.35">
      <c r="A3741">
        <v>2021</v>
      </c>
      <c r="B3741">
        <v>6</v>
      </c>
      <c r="C3741">
        <v>5</v>
      </c>
      <c r="D3741">
        <v>19</v>
      </c>
      <c r="E3741">
        <v>17.899999999999999</v>
      </c>
    </row>
    <row r="3742" spans="1:5" x14ac:dyDescent="0.35">
      <c r="A3742">
        <v>2021</v>
      </c>
      <c r="B3742">
        <v>6</v>
      </c>
      <c r="C3742">
        <v>5</v>
      </c>
      <c r="D3742">
        <v>20</v>
      </c>
      <c r="E3742">
        <v>17.32</v>
      </c>
    </row>
    <row r="3743" spans="1:5" x14ac:dyDescent="0.35">
      <c r="A3743">
        <v>2021</v>
      </c>
      <c r="B3743">
        <v>6</v>
      </c>
      <c r="C3743">
        <v>5</v>
      </c>
      <c r="D3743">
        <v>21</v>
      </c>
      <c r="E3743">
        <v>16.75</v>
      </c>
    </row>
    <row r="3744" spans="1:5" x14ac:dyDescent="0.35">
      <c r="A3744">
        <v>2021</v>
      </c>
      <c r="B3744">
        <v>6</v>
      </c>
      <c r="C3744">
        <v>5</v>
      </c>
      <c r="D3744">
        <v>22</v>
      </c>
      <c r="E3744">
        <v>16.32</v>
      </c>
    </row>
    <row r="3745" spans="1:5" x14ac:dyDescent="0.35">
      <c r="A3745">
        <v>2021</v>
      </c>
      <c r="B3745">
        <v>6</v>
      </c>
      <c r="C3745">
        <v>5</v>
      </c>
      <c r="D3745">
        <v>23</v>
      </c>
      <c r="E3745">
        <v>15.95</v>
      </c>
    </row>
    <row r="3746" spans="1:5" x14ac:dyDescent="0.35">
      <c r="A3746">
        <v>2021</v>
      </c>
      <c r="B3746">
        <v>6</v>
      </c>
      <c r="C3746">
        <v>6</v>
      </c>
      <c r="D3746">
        <v>0</v>
      </c>
      <c r="E3746">
        <v>15.68</v>
      </c>
    </row>
    <row r="3747" spans="1:5" x14ac:dyDescent="0.35">
      <c r="A3747">
        <v>2021</v>
      </c>
      <c r="B3747">
        <v>6</v>
      </c>
      <c r="C3747">
        <v>6</v>
      </c>
      <c r="D3747">
        <v>1</v>
      </c>
      <c r="E3747">
        <v>15.47</v>
      </c>
    </row>
    <row r="3748" spans="1:5" x14ac:dyDescent="0.35">
      <c r="A3748">
        <v>2021</v>
      </c>
      <c r="B3748">
        <v>6</v>
      </c>
      <c r="C3748">
        <v>6</v>
      </c>
      <c r="D3748">
        <v>2</v>
      </c>
      <c r="E3748">
        <v>15.28</v>
      </c>
    </row>
    <row r="3749" spans="1:5" x14ac:dyDescent="0.35">
      <c r="A3749">
        <v>2021</v>
      </c>
      <c r="B3749">
        <v>6</v>
      </c>
      <c r="C3749">
        <v>6</v>
      </c>
      <c r="D3749">
        <v>3</v>
      </c>
      <c r="E3749">
        <v>15.08</v>
      </c>
    </row>
    <row r="3750" spans="1:5" x14ac:dyDescent="0.35">
      <c r="A3750">
        <v>2021</v>
      </c>
      <c r="B3750">
        <v>6</v>
      </c>
      <c r="C3750">
        <v>6</v>
      </c>
      <c r="D3750">
        <v>4</v>
      </c>
      <c r="E3750">
        <v>15.79</v>
      </c>
    </row>
    <row r="3751" spans="1:5" x14ac:dyDescent="0.35">
      <c r="A3751">
        <v>2021</v>
      </c>
      <c r="B3751">
        <v>6</v>
      </c>
      <c r="C3751">
        <v>6</v>
      </c>
      <c r="D3751">
        <v>5</v>
      </c>
      <c r="E3751">
        <v>17.77</v>
      </c>
    </row>
    <row r="3752" spans="1:5" x14ac:dyDescent="0.35">
      <c r="A3752">
        <v>2021</v>
      </c>
      <c r="B3752">
        <v>6</v>
      </c>
      <c r="C3752">
        <v>6</v>
      </c>
      <c r="D3752">
        <v>6</v>
      </c>
      <c r="E3752">
        <v>19.87</v>
      </c>
    </row>
    <row r="3753" spans="1:5" x14ac:dyDescent="0.35">
      <c r="A3753">
        <v>2021</v>
      </c>
      <c r="B3753">
        <v>6</v>
      </c>
      <c r="C3753">
        <v>6</v>
      </c>
      <c r="D3753">
        <v>7</v>
      </c>
      <c r="E3753">
        <v>21.48</v>
      </c>
    </row>
    <row r="3754" spans="1:5" x14ac:dyDescent="0.35">
      <c r="A3754">
        <v>2021</v>
      </c>
      <c r="B3754">
        <v>6</v>
      </c>
      <c r="C3754">
        <v>6</v>
      </c>
      <c r="D3754">
        <v>8</v>
      </c>
      <c r="E3754">
        <v>22.73</v>
      </c>
    </row>
    <row r="3755" spans="1:5" x14ac:dyDescent="0.35">
      <c r="A3755">
        <v>2021</v>
      </c>
      <c r="B3755">
        <v>6</v>
      </c>
      <c r="C3755">
        <v>6</v>
      </c>
      <c r="D3755">
        <v>9</v>
      </c>
      <c r="E3755">
        <v>23.68</v>
      </c>
    </row>
    <row r="3756" spans="1:5" x14ac:dyDescent="0.35">
      <c r="A3756">
        <v>2021</v>
      </c>
      <c r="B3756">
        <v>6</v>
      </c>
      <c r="C3756">
        <v>6</v>
      </c>
      <c r="D3756">
        <v>10</v>
      </c>
      <c r="E3756">
        <v>24.27</v>
      </c>
    </row>
    <row r="3757" spans="1:5" x14ac:dyDescent="0.35">
      <c r="A3757">
        <v>2021</v>
      </c>
      <c r="B3757">
        <v>6</v>
      </c>
      <c r="C3757">
        <v>6</v>
      </c>
      <c r="D3757">
        <v>11</v>
      </c>
      <c r="E3757">
        <v>24.41</v>
      </c>
    </row>
    <row r="3758" spans="1:5" x14ac:dyDescent="0.35">
      <c r="A3758">
        <v>2021</v>
      </c>
      <c r="B3758">
        <v>6</v>
      </c>
      <c r="C3758">
        <v>6</v>
      </c>
      <c r="D3758">
        <v>12</v>
      </c>
      <c r="E3758">
        <v>24.09</v>
      </c>
    </row>
    <row r="3759" spans="1:5" x14ac:dyDescent="0.35">
      <c r="A3759">
        <v>2021</v>
      </c>
      <c r="B3759">
        <v>6</v>
      </c>
      <c r="C3759">
        <v>6</v>
      </c>
      <c r="D3759">
        <v>13</v>
      </c>
      <c r="E3759">
        <v>23.26</v>
      </c>
    </row>
    <row r="3760" spans="1:5" x14ac:dyDescent="0.35">
      <c r="A3760">
        <v>2021</v>
      </c>
      <c r="B3760">
        <v>6</v>
      </c>
      <c r="C3760">
        <v>6</v>
      </c>
      <c r="D3760">
        <v>14</v>
      </c>
      <c r="E3760">
        <v>21.12</v>
      </c>
    </row>
    <row r="3761" spans="1:5" x14ac:dyDescent="0.35">
      <c r="A3761">
        <v>2021</v>
      </c>
      <c r="B3761">
        <v>6</v>
      </c>
      <c r="C3761">
        <v>6</v>
      </c>
      <c r="D3761">
        <v>15</v>
      </c>
      <c r="E3761">
        <v>18.73</v>
      </c>
    </row>
    <row r="3762" spans="1:5" x14ac:dyDescent="0.35">
      <c r="A3762">
        <v>2021</v>
      </c>
      <c r="B3762">
        <v>6</v>
      </c>
      <c r="C3762">
        <v>6</v>
      </c>
      <c r="D3762">
        <v>16</v>
      </c>
      <c r="E3762">
        <v>18.329999999999998</v>
      </c>
    </row>
    <row r="3763" spans="1:5" x14ac:dyDescent="0.35">
      <c r="A3763">
        <v>2021</v>
      </c>
      <c r="B3763">
        <v>6</v>
      </c>
      <c r="C3763">
        <v>6</v>
      </c>
      <c r="D3763">
        <v>17</v>
      </c>
      <c r="E3763">
        <v>18.05</v>
      </c>
    </row>
    <row r="3764" spans="1:5" x14ac:dyDescent="0.35">
      <c r="A3764">
        <v>2021</v>
      </c>
      <c r="B3764">
        <v>6</v>
      </c>
      <c r="C3764">
        <v>6</v>
      </c>
      <c r="D3764">
        <v>18</v>
      </c>
      <c r="E3764">
        <v>17.64</v>
      </c>
    </row>
    <row r="3765" spans="1:5" x14ac:dyDescent="0.35">
      <c r="A3765">
        <v>2021</v>
      </c>
      <c r="B3765">
        <v>6</v>
      </c>
      <c r="C3765">
        <v>6</v>
      </c>
      <c r="D3765">
        <v>19</v>
      </c>
      <c r="E3765">
        <v>17.21</v>
      </c>
    </row>
    <row r="3766" spans="1:5" x14ac:dyDescent="0.35">
      <c r="A3766">
        <v>2021</v>
      </c>
      <c r="B3766">
        <v>6</v>
      </c>
      <c r="C3766">
        <v>6</v>
      </c>
      <c r="D3766">
        <v>20</v>
      </c>
      <c r="E3766">
        <v>16.89</v>
      </c>
    </row>
    <row r="3767" spans="1:5" x14ac:dyDescent="0.35">
      <c r="A3767">
        <v>2021</v>
      </c>
      <c r="B3767">
        <v>6</v>
      </c>
      <c r="C3767">
        <v>6</v>
      </c>
      <c r="D3767">
        <v>21</v>
      </c>
      <c r="E3767">
        <v>16.43</v>
      </c>
    </row>
    <row r="3768" spans="1:5" x14ac:dyDescent="0.35">
      <c r="A3768">
        <v>2021</v>
      </c>
      <c r="B3768">
        <v>6</v>
      </c>
      <c r="C3768">
        <v>6</v>
      </c>
      <c r="D3768">
        <v>22</v>
      </c>
      <c r="E3768">
        <v>15.79</v>
      </c>
    </row>
    <row r="3769" spans="1:5" x14ac:dyDescent="0.35">
      <c r="A3769">
        <v>2021</v>
      </c>
      <c r="B3769">
        <v>6</v>
      </c>
      <c r="C3769">
        <v>6</v>
      </c>
      <c r="D3769">
        <v>23</v>
      </c>
      <c r="E3769">
        <v>15.23</v>
      </c>
    </row>
    <row r="3770" spans="1:5" x14ac:dyDescent="0.35">
      <c r="A3770">
        <v>2021</v>
      </c>
      <c r="B3770">
        <v>6</v>
      </c>
      <c r="C3770">
        <v>7</v>
      </c>
      <c r="D3770">
        <v>0</v>
      </c>
      <c r="E3770">
        <v>14.74</v>
      </c>
    </row>
    <row r="3771" spans="1:5" x14ac:dyDescent="0.35">
      <c r="A3771">
        <v>2021</v>
      </c>
      <c r="B3771">
        <v>6</v>
      </c>
      <c r="C3771">
        <v>7</v>
      </c>
      <c r="D3771">
        <v>1</v>
      </c>
      <c r="E3771">
        <v>14.39</v>
      </c>
    </row>
    <row r="3772" spans="1:5" x14ac:dyDescent="0.35">
      <c r="A3772">
        <v>2021</v>
      </c>
      <c r="B3772">
        <v>6</v>
      </c>
      <c r="C3772">
        <v>7</v>
      </c>
      <c r="D3772">
        <v>2</v>
      </c>
      <c r="E3772">
        <v>14.04</v>
      </c>
    </row>
    <row r="3773" spans="1:5" x14ac:dyDescent="0.35">
      <c r="A3773">
        <v>2021</v>
      </c>
      <c r="B3773">
        <v>6</v>
      </c>
      <c r="C3773">
        <v>7</v>
      </c>
      <c r="D3773">
        <v>3</v>
      </c>
      <c r="E3773">
        <v>13.69</v>
      </c>
    </row>
    <row r="3774" spans="1:5" x14ac:dyDescent="0.35">
      <c r="A3774">
        <v>2021</v>
      </c>
      <c r="B3774">
        <v>6</v>
      </c>
      <c r="C3774">
        <v>7</v>
      </c>
      <c r="D3774">
        <v>4</v>
      </c>
      <c r="E3774">
        <v>14.62</v>
      </c>
    </row>
    <row r="3775" spans="1:5" x14ac:dyDescent="0.35">
      <c r="A3775">
        <v>2021</v>
      </c>
      <c r="B3775">
        <v>6</v>
      </c>
      <c r="C3775">
        <v>7</v>
      </c>
      <c r="D3775">
        <v>5</v>
      </c>
      <c r="E3775">
        <v>17.170000000000002</v>
      </c>
    </row>
    <row r="3776" spans="1:5" x14ac:dyDescent="0.35">
      <c r="A3776">
        <v>2021</v>
      </c>
      <c r="B3776">
        <v>6</v>
      </c>
      <c r="C3776">
        <v>7</v>
      </c>
      <c r="D3776">
        <v>6</v>
      </c>
      <c r="E3776">
        <v>19.87</v>
      </c>
    </row>
    <row r="3777" spans="1:5" x14ac:dyDescent="0.35">
      <c r="A3777">
        <v>2021</v>
      </c>
      <c r="B3777">
        <v>6</v>
      </c>
      <c r="C3777">
        <v>7</v>
      </c>
      <c r="D3777">
        <v>7</v>
      </c>
      <c r="E3777">
        <v>21.68</v>
      </c>
    </row>
    <row r="3778" spans="1:5" x14ac:dyDescent="0.35">
      <c r="A3778">
        <v>2021</v>
      </c>
      <c r="B3778">
        <v>6</v>
      </c>
      <c r="C3778">
        <v>7</v>
      </c>
      <c r="D3778">
        <v>8</v>
      </c>
      <c r="E3778">
        <v>22.99</v>
      </c>
    </row>
    <row r="3779" spans="1:5" x14ac:dyDescent="0.35">
      <c r="A3779">
        <v>2021</v>
      </c>
      <c r="B3779">
        <v>6</v>
      </c>
      <c r="C3779">
        <v>7</v>
      </c>
      <c r="D3779">
        <v>9</v>
      </c>
      <c r="E3779">
        <v>23.9</v>
      </c>
    </row>
    <row r="3780" spans="1:5" x14ac:dyDescent="0.35">
      <c r="A3780">
        <v>2021</v>
      </c>
      <c r="B3780">
        <v>6</v>
      </c>
      <c r="C3780">
        <v>7</v>
      </c>
      <c r="D3780">
        <v>10</v>
      </c>
      <c r="E3780">
        <v>24.44</v>
      </c>
    </row>
    <row r="3781" spans="1:5" x14ac:dyDescent="0.35">
      <c r="A3781">
        <v>2021</v>
      </c>
      <c r="B3781">
        <v>6</v>
      </c>
      <c r="C3781">
        <v>7</v>
      </c>
      <c r="D3781">
        <v>11</v>
      </c>
      <c r="E3781">
        <v>24.59</v>
      </c>
    </row>
    <row r="3782" spans="1:5" x14ac:dyDescent="0.35">
      <c r="A3782">
        <v>2021</v>
      </c>
      <c r="B3782">
        <v>6</v>
      </c>
      <c r="C3782">
        <v>7</v>
      </c>
      <c r="D3782">
        <v>12</v>
      </c>
      <c r="E3782">
        <v>24.33</v>
      </c>
    </row>
    <row r="3783" spans="1:5" x14ac:dyDescent="0.35">
      <c r="A3783">
        <v>2021</v>
      </c>
      <c r="B3783">
        <v>6</v>
      </c>
      <c r="C3783">
        <v>7</v>
      </c>
      <c r="D3783">
        <v>13</v>
      </c>
      <c r="E3783">
        <v>23.53</v>
      </c>
    </row>
    <row r="3784" spans="1:5" x14ac:dyDescent="0.35">
      <c r="A3784">
        <v>2021</v>
      </c>
      <c r="B3784">
        <v>6</v>
      </c>
      <c r="C3784">
        <v>7</v>
      </c>
      <c r="D3784">
        <v>14</v>
      </c>
      <c r="E3784">
        <v>21.37</v>
      </c>
    </row>
    <row r="3785" spans="1:5" x14ac:dyDescent="0.35">
      <c r="A3785">
        <v>2021</v>
      </c>
      <c r="B3785">
        <v>6</v>
      </c>
      <c r="C3785">
        <v>7</v>
      </c>
      <c r="D3785">
        <v>15</v>
      </c>
      <c r="E3785">
        <v>19.239999999999998</v>
      </c>
    </row>
    <row r="3786" spans="1:5" x14ac:dyDescent="0.35">
      <c r="A3786">
        <v>2021</v>
      </c>
      <c r="B3786">
        <v>6</v>
      </c>
      <c r="C3786">
        <v>7</v>
      </c>
      <c r="D3786">
        <v>16</v>
      </c>
      <c r="E3786">
        <v>18.829999999999998</v>
      </c>
    </row>
    <row r="3787" spans="1:5" x14ac:dyDescent="0.35">
      <c r="A3787">
        <v>2021</v>
      </c>
      <c r="B3787">
        <v>6</v>
      </c>
      <c r="C3787">
        <v>7</v>
      </c>
      <c r="D3787">
        <v>17</v>
      </c>
      <c r="E3787">
        <v>18.579999999999998</v>
      </c>
    </row>
    <row r="3788" spans="1:5" x14ac:dyDescent="0.35">
      <c r="A3788">
        <v>2021</v>
      </c>
      <c r="B3788">
        <v>6</v>
      </c>
      <c r="C3788">
        <v>7</v>
      </c>
      <c r="D3788">
        <v>18</v>
      </c>
      <c r="E3788">
        <v>18.39</v>
      </c>
    </row>
    <row r="3789" spans="1:5" x14ac:dyDescent="0.35">
      <c r="A3789">
        <v>2021</v>
      </c>
      <c r="B3789">
        <v>6</v>
      </c>
      <c r="C3789">
        <v>7</v>
      </c>
      <c r="D3789">
        <v>19</v>
      </c>
      <c r="E3789">
        <v>18.13</v>
      </c>
    </row>
    <row r="3790" spans="1:5" x14ac:dyDescent="0.35">
      <c r="A3790">
        <v>2021</v>
      </c>
      <c r="B3790">
        <v>6</v>
      </c>
      <c r="C3790">
        <v>7</v>
      </c>
      <c r="D3790">
        <v>20</v>
      </c>
      <c r="E3790">
        <v>17.77</v>
      </c>
    </row>
    <row r="3791" spans="1:5" x14ac:dyDescent="0.35">
      <c r="A3791">
        <v>2021</v>
      </c>
      <c r="B3791">
        <v>6</v>
      </c>
      <c r="C3791">
        <v>7</v>
      </c>
      <c r="D3791">
        <v>21</v>
      </c>
      <c r="E3791">
        <v>17.3</v>
      </c>
    </row>
    <row r="3792" spans="1:5" x14ac:dyDescent="0.35">
      <c r="A3792">
        <v>2021</v>
      </c>
      <c r="B3792">
        <v>6</v>
      </c>
      <c r="C3792">
        <v>7</v>
      </c>
      <c r="D3792">
        <v>22</v>
      </c>
      <c r="E3792">
        <v>16.8</v>
      </c>
    </row>
    <row r="3793" spans="1:5" x14ac:dyDescent="0.35">
      <c r="A3793">
        <v>2021</v>
      </c>
      <c r="B3793">
        <v>6</v>
      </c>
      <c r="C3793">
        <v>7</v>
      </c>
      <c r="D3793">
        <v>23</v>
      </c>
      <c r="E3793">
        <v>16.260000000000002</v>
      </c>
    </row>
    <row r="3794" spans="1:5" x14ac:dyDescent="0.35">
      <c r="A3794">
        <v>2021</v>
      </c>
      <c r="B3794">
        <v>6</v>
      </c>
      <c r="C3794">
        <v>8</v>
      </c>
      <c r="D3794">
        <v>0</v>
      </c>
      <c r="E3794">
        <v>15.98</v>
      </c>
    </row>
    <row r="3795" spans="1:5" x14ac:dyDescent="0.35">
      <c r="A3795">
        <v>2021</v>
      </c>
      <c r="B3795">
        <v>6</v>
      </c>
      <c r="C3795">
        <v>8</v>
      </c>
      <c r="D3795">
        <v>1</v>
      </c>
      <c r="E3795">
        <v>15.88</v>
      </c>
    </row>
    <row r="3796" spans="1:5" x14ac:dyDescent="0.35">
      <c r="A3796">
        <v>2021</v>
      </c>
      <c r="B3796">
        <v>6</v>
      </c>
      <c r="C3796">
        <v>8</v>
      </c>
      <c r="D3796">
        <v>2</v>
      </c>
      <c r="E3796">
        <v>15.55</v>
      </c>
    </row>
    <row r="3797" spans="1:5" x14ac:dyDescent="0.35">
      <c r="A3797">
        <v>2021</v>
      </c>
      <c r="B3797">
        <v>6</v>
      </c>
      <c r="C3797">
        <v>8</v>
      </c>
      <c r="D3797">
        <v>3</v>
      </c>
      <c r="E3797">
        <v>15.37</v>
      </c>
    </row>
    <row r="3798" spans="1:5" x14ac:dyDescent="0.35">
      <c r="A3798">
        <v>2021</v>
      </c>
      <c r="B3798">
        <v>6</v>
      </c>
      <c r="C3798">
        <v>8</v>
      </c>
      <c r="D3798">
        <v>4</v>
      </c>
      <c r="E3798">
        <v>16.329999999999998</v>
      </c>
    </row>
    <row r="3799" spans="1:5" x14ac:dyDescent="0.35">
      <c r="A3799">
        <v>2021</v>
      </c>
      <c r="B3799">
        <v>6</v>
      </c>
      <c r="C3799">
        <v>8</v>
      </c>
      <c r="D3799">
        <v>5</v>
      </c>
      <c r="E3799">
        <v>18.55</v>
      </c>
    </row>
    <row r="3800" spans="1:5" x14ac:dyDescent="0.35">
      <c r="A3800">
        <v>2021</v>
      </c>
      <c r="B3800">
        <v>6</v>
      </c>
      <c r="C3800">
        <v>8</v>
      </c>
      <c r="D3800">
        <v>6</v>
      </c>
      <c r="E3800">
        <v>20.87</v>
      </c>
    </row>
    <row r="3801" spans="1:5" x14ac:dyDescent="0.35">
      <c r="A3801">
        <v>2021</v>
      </c>
      <c r="B3801">
        <v>6</v>
      </c>
      <c r="C3801">
        <v>8</v>
      </c>
      <c r="D3801">
        <v>7</v>
      </c>
      <c r="E3801">
        <v>22.59</v>
      </c>
    </row>
    <row r="3802" spans="1:5" x14ac:dyDescent="0.35">
      <c r="A3802">
        <v>2021</v>
      </c>
      <c r="B3802">
        <v>6</v>
      </c>
      <c r="C3802">
        <v>8</v>
      </c>
      <c r="D3802">
        <v>8</v>
      </c>
      <c r="E3802">
        <v>23.89</v>
      </c>
    </row>
    <row r="3803" spans="1:5" x14ac:dyDescent="0.35">
      <c r="A3803">
        <v>2021</v>
      </c>
      <c r="B3803">
        <v>6</v>
      </c>
      <c r="C3803">
        <v>8</v>
      </c>
      <c r="D3803">
        <v>9</v>
      </c>
      <c r="E3803">
        <v>24.78</v>
      </c>
    </row>
    <row r="3804" spans="1:5" x14ac:dyDescent="0.35">
      <c r="A3804">
        <v>2021</v>
      </c>
      <c r="B3804">
        <v>6</v>
      </c>
      <c r="C3804">
        <v>8</v>
      </c>
      <c r="D3804">
        <v>10</v>
      </c>
      <c r="E3804">
        <v>25.26</v>
      </c>
    </row>
    <row r="3805" spans="1:5" x14ac:dyDescent="0.35">
      <c r="A3805">
        <v>2021</v>
      </c>
      <c r="B3805">
        <v>6</v>
      </c>
      <c r="C3805">
        <v>8</v>
      </c>
      <c r="D3805">
        <v>11</v>
      </c>
      <c r="E3805">
        <v>25.36</v>
      </c>
    </row>
    <row r="3806" spans="1:5" x14ac:dyDescent="0.35">
      <c r="A3806">
        <v>2021</v>
      </c>
      <c r="B3806">
        <v>6</v>
      </c>
      <c r="C3806">
        <v>8</v>
      </c>
      <c r="D3806">
        <v>12</v>
      </c>
      <c r="E3806">
        <v>25.13</v>
      </c>
    </row>
    <row r="3807" spans="1:5" x14ac:dyDescent="0.35">
      <c r="A3807">
        <v>2021</v>
      </c>
      <c r="B3807">
        <v>6</v>
      </c>
      <c r="C3807">
        <v>8</v>
      </c>
      <c r="D3807">
        <v>13</v>
      </c>
      <c r="E3807">
        <v>24.39</v>
      </c>
    </row>
    <row r="3808" spans="1:5" x14ac:dyDescent="0.35">
      <c r="A3808">
        <v>2021</v>
      </c>
      <c r="B3808">
        <v>6</v>
      </c>
      <c r="C3808">
        <v>8</v>
      </c>
      <c r="D3808">
        <v>14</v>
      </c>
      <c r="E3808">
        <v>22.44</v>
      </c>
    </row>
    <row r="3809" spans="1:5" x14ac:dyDescent="0.35">
      <c r="A3809">
        <v>2021</v>
      </c>
      <c r="B3809">
        <v>6</v>
      </c>
      <c r="C3809">
        <v>8</v>
      </c>
      <c r="D3809">
        <v>15</v>
      </c>
      <c r="E3809">
        <v>20.149999999999999</v>
      </c>
    </row>
    <row r="3810" spans="1:5" x14ac:dyDescent="0.35">
      <c r="A3810">
        <v>2021</v>
      </c>
      <c r="B3810">
        <v>6</v>
      </c>
      <c r="C3810">
        <v>8</v>
      </c>
      <c r="D3810">
        <v>16</v>
      </c>
      <c r="E3810">
        <v>19.71</v>
      </c>
    </row>
    <row r="3811" spans="1:5" x14ac:dyDescent="0.35">
      <c r="A3811">
        <v>2021</v>
      </c>
      <c r="B3811">
        <v>6</v>
      </c>
      <c r="C3811">
        <v>8</v>
      </c>
      <c r="D3811">
        <v>17</v>
      </c>
      <c r="E3811">
        <v>19.38</v>
      </c>
    </row>
    <row r="3812" spans="1:5" x14ac:dyDescent="0.35">
      <c r="A3812">
        <v>2021</v>
      </c>
      <c r="B3812">
        <v>6</v>
      </c>
      <c r="C3812">
        <v>8</v>
      </c>
      <c r="D3812">
        <v>18</v>
      </c>
      <c r="E3812">
        <v>18.87</v>
      </c>
    </row>
    <row r="3813" spans="1:5" x14ac:dyDescent="0.35">
      <c r="A3813">
        <v>2021</v>
      </c>
      <c r="B3813">
        <v>6</v>
      </c>
      <c r="C3813">
        <v>8</v>
      </c>
      <c r="D3813">
        <v>19</v>
      </c>
      <c r="E3813">
        <v>18.2</v>
      </c>
    </row>
    <row r="3814" spans="1:5" x14ac:dyDescent="0.35">
      <c r="A3814">
        <v>2021</v>
      </c>
      <c r="B3814">
        <v>6</v>
      </c>
      <c r="C3814">
        <v>8</v>
      </c>
      <c r="D3814">
        <v>20</v>
      </c>
      <c r="E3814">
        <v>17.62</v>
      </c>
    </row>
    <row r="3815" spans="1:5" x14ac:dyDescent="0.35">
      <c r="A3815">
        <v>2021</v>
      </c>
      <c r="B3815">
        <v>6</v>
      </c>
      <c r="C3815">
        <v>8</v>
      </c>
      <c r="D3815">
        <v>21</v>
      </c>
      <c r="E3815">
        <v>17.05</v>
      </c>
    </row>
    <row r="3816" spans="1:5" x14ac:dyDescent="0.35">
      <c r="A3816">
        <v>2021</v>
      </c>
      <c r="B3816">
        <v>6</v>
      </c>
      <c r="C3816">
        <v>8</v>
      </c>
      <c r="D3816">
        <v>22</v>
      </c>
      <c r="E3816">
        <v>16.5</v>
      </c>
    </row>
    <row r="3817" spans="1:5" x14ac:dyDescent="0.35">
      <c r="A3817">
        <v>2021</v>
      </c>
      <c r="B3817">
        <v>6</v>
      </c>
      <c r="C3817">
        <v>8</v>
      </c>
      <c r="D3817">
        <v>23</v>
      </c>
      <c r="E3817">
        <v>16.02</v>
      </c>
    </row>
    <row r="3818" spans="1:5" x14ac:dyDescent="0.35">
      <c r="A3818">
        <v>2021</v>
      </c>
      <c r="B3818">
        <v>6</v>
      </c>
      <c r="C3818">
        <v>9</v>
      </c>
      <c r="D3818">
        <v>0</v>
      </c>
      <c r="E3818">
        <v>15.66</v>
      </c>
    </row>
    <row r="3819" spans="1:5" x14ac:dyDescent="0.35">
      <c r="A3819">
        <v>2021</v>
      </c>
      <c r="B3819">
        <v>6</v>
      </c>
      <c r="C3819">
        <v>9</v>
      </c>
      <c r="D3819">
        <v>1</v>
      </c>
      <c r="E3819">
        <v>15.37</v>
      </c>
    </row>
    <row r="3820" spans="1:5" x14ac:dyDescent="0.35">
      <c r="A3820">
        <v>2021</v>
      </c>
      <c r="B3820">
        <v>6</v>
      </c>
      <c r="C3820">
        <v>9</v>
      </c>
      <c r="D3820">
        <v>2</v>
      </c>
      <c r="E3820">
        <v>14.96</v>
      </c>
    </row>
    <row r="3821" spans="1:5" x14ac:dyDescent="0.35">
      <c r="A3821">
        <v>2021</v>
      </c>
      <c r="B3821">
        <v>6</v>
      </c>
      <c r="C3821">
        <v>9</v>
      </c>
      <c r="D3821">
        <v>3</v>
      </c>
      <c r="E3821">
        <v>14.58</v>
      </c>
    </row>
    <row r="3822" spans="1:5" x14ac:dyDescent="0.35">
      <c r="A3822">
        <v>2021</v>
      </c>
      <c r="B3822">
        <v>6</v>
      </c>
      <c r="C3822">
        <v>9</v>
      </c>
      <c r="D3822">
        <v>4</v>
      </c>
      <c r="E3822">
        <v>15.56</v>
      </c>
    </row>
    <row r="3823" spans="1:5" x14ac:dyDescent="0.35">
      <c r="A3823">
        <v>2021</v>
      </c>
      <c r="B3823">
        <v>6</v>
      </c>
      <c r="C3823">
        <v>9</v>
      </c>
      <c r="D3823">
        <v>5</v>
      </c>
      <c r="E3823">
        <v>17.89</v>
      </c>
    </row>
    <row r="3824" spans="1:5" x14ac:dyDescent="0.35">
      <c r="A3824">
        <v>2021</v>
      </c>
      <c r="B3824">
        <v>6</v>
      </c>
      <c r="C3824">
        <v>9</v>
      </c>
      <c r="D3824">
        <v>6</v>
      </c>
      <c r="E3824">
        <v>20.52</v>
      </c>
    </row>
    <row r="3825" spans="1:5" x14ac:dyDescent="0.35">
      <c r="A3825">
        <v>2021</v>
      </c>
      <c r="B3825">
        <v>6</v>
      </c>
      <c r="C3825">
        <v>9</v>
      </c>
      <c r="D3825">
        <v>7</v>
      </c>
      <c r="E3825">
        <v>22.53</v>
      </c>
    </row>
    <row r="3826" spans="1:5" x14ac:dyDescent="0.35">
      <c r="A3826">
        <v>2021</v>
      </c>
      <c r="B3826">
        <v>6</v>
      </c>
      <c r="C3826">
        <v>9</v>
      </c>
      <c r="D3826">
        <v>8</v>
      </c>
      <c r="E3826">
        <v>23.82</v>
      </c>
    </row>
    <row r="3827" spans="1:5" x14ac:dyDescent="0.35">
      <c r="A3827">
        <v>2021</v>
      </c>
      <c r="B3827">
        <v>6</v>
      </c>
      <c r="C3827">
        <v>9</v>
      </c>
      <c r="D3827">
        <v>9</v>
      </c>
      <c r="E3827">
        <v>24.65</v>
      </c>
    </row>
    <row r="3828" spans="1:5" x14ac:dyDescent="0.35">
      <c r="A3828">
        <v>2021</v>
      </c>
      <c r="B3828">
        <v>6</v>
      </c>
      <c r="C3828">
        <v>9</v>
      </c>
      <c r="D3828">
        <v>10</v>
      </c>
      <c r="E3828">
        <v>25.01</v>
      </c>
    </row>
    <row r="3829" spans="1:5" x14ac:dyDescent="0.35">
      <c r="A3829">
        <v>2021</v>
      </c>
      <c r="B3829">
        <v>6</v>
      </c>
      <c r="C3829">
        <v>9</v>
      </c>
      <c r="D3829">
        <v>11</v>
      </c>
      <c r="E3829">
        <v>25.04</v>
      </c>
    </row>
    <row r="3830" spans="1:5" x14ac:dyDescent="0.35">
      <c r="A3830">
        <v>2021</v>
      </c>
      <c r="B3830">
        <v>6</v>
      </c>
      <c r="C3830">
        <v>9</v>
      </c>
      <c r="D3830">
        <v>12</v>
      </c>
      <c r="E3830">
        <v>24.55</v>
      </c>
    </row>
    <row r="3831" spans="1:5" x14ac:dyDescent="0.35">
      <c r="A3831">
        <v>2021</v>
      </c>
      <c r="B3831">
        <v>6</v>
      </c>
      <c r="C3831">
        <v>9</v>
      </c>
      <c r="D3831">
        <v>13</v>
      </c>
      <c r="E3831">
        <v>23.83</v>
      </c>
    </row>
    <row r="3832" spans="1:5" x14ac:dyDescent="0.35">
      <c r="A3832">
        <v>2021</v>
      </c>
      <c r="B3832">
        <v>6</v>
      </c>
      <c r="C3832">
        <v>9</v>
      </c>
      <c r="D3832">
        <v>14</v>
      </c>
      <c r="E3832">
        <v>21.71</v>
      </c>
    </row>
    <row r="3833" spans="1:5" x14ac:dyDescent="0.35">
      <c r="A3833">
        <v>2021</v>
      </c>
      <c r="B3833">
        <v>6</v>
      </c>
      <c r="C3833">
        <v>9</v>
      </c>
      <c r="D3833">
        <v>15</v>
      </c>
      <c r="E3833">
        <v>18.72</v>
      </c>
    </row>
    <row r="3834" spans="1:5" x14ac:dyDescent="0.35">
      <c r="A3834">
        <v>2021</v>
      </c>
      <c r="B3834">
        <v>6</v>
      </c>
      <c r="C3834">
        <v>9</v>
      </c>
      <c r="D3834">
        <v>16</v>
      </c>
      <c r="E3834">
        <v>17.829999999999998</v>
      </c>
    </row>
    <row r="3835" spans="1:5" x14ac:dyDescent="0.35">
      <c r="A3835">
        <v>2021</v>
      </c>
      <c r="B3835">
        <v>6</v>
      </c>
      <c r="C3835">
        <v>9</v>
      </c>
      <c r="D3835">
        <v>17</v>
      </c>
      <c r="E3835">
        <v>17.05</v>
      </c>
    </row>
    <row r="3836" spans="1:5" x14ac:dyDescent="0.35">
      <c r="A3836">
        <v>2021</v>
      </c>
      <c r="B3836">
        <v>6</v>
      </c>
      <c r="C3836">
        <v>9</v>
      </c>
      <c r="D3836">
        <v>18</v>
      </c>
      <c r="E3836">
        <v>16.329999999999998</v>
      </c>
    </row>
    <row r="3837" spans="1:5" x14ac:dyDescent="0.35">
      <c r="A3837">
        <v>2021</v>
      </c>
      <c r="B3837">
        <v>6</v>
      </c>
      <c r="C3837">
        <v>9</v>
      </c>
      <c r="D3837">
        <v>19</v>
      </c>
      <c r="E3837">
        <v>15.73</v>
      </c>
    </row>
    <row r="3838" spans="1:5" x14ac:dyDescent="0.35">
      <c r="A3838">
        <v>2021</v>
      </c>
      <c r="B3838">
        <v>6</v>
      </c>
      <c r="C3838">
        <v>9</v>
      </c>
      <c r="D3838">
        <v>20</v>
      </c>
      <c r="E3838">
        <v>15.23</v>
      </c>
    </row>
    <row r="3839" spans="1:5" x14ac:dyDescent="0.35">
      <c r="A3839">
        <v>2021</v>
      </c>
      <c r="B3839">
        <v>6</v>
      </c>
      <c r="C3839">
        <v>9</v>
      </c>
      <c r="D3839">
        <v>21</v>
      </c>
      <c r="E3839">
        <v>14.84</v>
      </c>
    </row>
    <row r="3840" spans="1:5" x14ac:dyDescent="0.35">
      <c r="A3840">
        <v>2021</v>
      </c>
      <c r="B3840">
        <v>6</v>
      </c>
      <c r="C3840">
        <v>9</v>
      </c>
      <c r="D3840">
        <v>22</v>
      </c>
      <c r="E3840">
        <v>14.62</v>
      </c>
    </row>
    <row r="3841" spans="1:5" x14ac:dyDescent="0.35">
      <c r="A3841">
        <v>2021</v>
      </c>
      <c r="B3841">
        <v>6</v>
      </c>
      <c r="C3841">
        <v>9</v>
      </c>
      <c r="D3841">
        <v>23</v>
      </c>
      <c r="E3841">
        <v>14.36</v>
      </c>
    </row>
    <row r="3842" spans="1:5" x14ac:dyDescent="0.35">
      <c r="A3842">
        <v>2021</v>
      </c>
      <c r="B3842">
        <v>6</v>
      </c>
      <c r="C3842">
        <v>10</v>
      </c>
      <c r="D3842">
        <v>0</v>
      </c>
      <c r="E3842">
        <v>14.08</v>
      </c>
    </row>
    <row r="3843" spans="1:5" x14ac:dyDescent="0.35">
      <c r="A3843">
        <v>2021</v>
      </c>
      <c r="B3843">
        <v>6</v>
      </c>
      <c r="C3843">
        <v>10</v>
      </c>
      <c r="D3843">
        <v>1</v>
      </c>
      <c r="E3843">
        <v>13.84</v>
      </c>
    </row>
    <row r="3844" spans="1:5" x14ac:dyDescent="0.35">
      <c r="A3844">
        <v>2021</v>
      </c>
      <c r="B3844">
        <v>6</v>
      </c>
      <c r="C3844">
        <v>10</v>
      </c>
      <c r="D3844">
        <v>2</v>
      </c>
      <c r="E3844">
        <v>13.62</v>
      </c>
    </row>
    <row r="3845" spans="1:5" x14ac:dyDescent="0.35">
      <c r="A3845">
        <v>2021</v>
      </c>
      <c r="B3845">
        <v>6</v>
      </c>
      <c r="C3845">
        <v>10</v>
      </c>
      <c r="D3845">
        <v>3</v>
      </c>
      <c r="E3845">
        <v>13.47</v>
      </c>
    </row>
    <row r="3846" spans="1:5" x14ac:dyDescent="0.35">
      <c r="A3846">
        <v>2021</v>
      </c>
      <c r="B3846">
        <v>6</v>
      </c>
      <c r="C3846">
        <v>10</v>
      </c>
      <c r="D3846">
        <v>4</v>
      </c>
      <c r="E3846">
        <v>15.14</v>
      </c>
    </row>
    <row r="3847" spans="1:5" x14ac:dyDescent="0.35">
      <c r="A3847">
        <v>2021</v>
      </c>
      <c r="B3847">
        <v>6</v>
      </c>
      <c r="C3847">
        <v>10</v>
      </c>
      <c r="D3847">
        <v>5</v>
      </c>
      <c r="E3847">
        <v>18.149999999999999</v>
      </c>
    </row>
    <row r="3848" spans="1:5" x14ac:dyDescent="0.35">
      <c r="A3848">
        <v>2021</v>
      </c>
      <c r="B3848">
        <v>6</v>
      </c>
      <c r="C3848">
        <v>10</v>
      </c>
      <c r="D3848">
        <v>6</v>
      </c>
      <c r="E3848">
        <v>20.76</v>
      </c>
    </row>
    <row r="3849" spans="1:5" x14ac:dyDescent="0.35">
      <c r="A3849">
        <v>2021</v>
      </c>
      <c r="B3849">
        <v>6</v>
      </c>
      <c r="C3849">
        <v>10</v>
      </c>
      <c r="D3849">
        <v>7</v>
      </c>
      <c r="E3849">
        <v>22.53</v>
      </c>
    </row>
    <row r="3850" spans="1:5" x14ac:dyDescent="0.35">
      <c r="A3850">
        <v>2021</v>
      </c>
      <c r="B3850">
        <v>6</v>
      </c>
      <c r="C3850">
        <v>10</v>
      </c>
      <c r="D3850">
        <v>8</v>
      </c>
      <c r="E3850">
        <v>23.85</v>
      </c>
    </row>
    <row r="3851" spans="1:5" x14ac:dyDescent="0.35">
      <c r="A3851">
        <v>2021</v>
      </c>
      <c r="B3851">
        <v>6</v>
      </c>
      <c r="C3851">
        <v>10</v>
      </c>
      <c r="D3851">
        <v>9</v>
      </c>
      <c r="E3851">
        <v>24.62</v>
      </c>
    </row>
    <row r="3852" spans="1:5" x14ac:dyDescent="0.35">
      <c r="A3852">
        <v>2021</v>
      </c>
      <c r="B3852">
        <v>6</v>
      </c>
      <c r="C3852">
        <v>10</v>
      </c>
      <c r="D3852">
        <v>10</v>
      </c>
      <c r="E3852">
        <v>24.82</v>
      </c>
    </row>
    <row r="3853" spans="1:5" x14ac:dyDescent="0.35">
      <c r="A3853">
        <v>2021</v>
      </c>
      <c r="B3853">
        <v>6</v>
      </c>
      <c r="C3853">
        <v>10</v>
      </c>
      <c r="D3853">
        <v>11</v>
      </c>
      <c r="E3853">
        <v>24.81</v>
      </c>
    </row>
    <row r="3854" spans="1:5" x14ac:dyDescent="0.35">
      <c r="A3854">
        <v>2021</v>
      </c>
      <c r="B3854">
        <v>6</v>
      </c>
      <c r="C3854">
        <v>10</v>
      </c>
      <c r="D3854">
        <v>12</v>
      </c>
      <c r="E3854">
        <v>24.51</v>
      </c>
    </row>
    <row r="3855" spans="1:5" x14ac:dyDescent="0.35">
      <c r="A3855">
        <v>2021</v>
      </c>
      <c r="B3855">
        <v>6</v>
      </c>
      <c r="C3855">
        <v>10</v>
      </c>
      <c r="D3855">
        <v>13</v>
      </c>
      <c r="E3855">
        <v>23.6</v>
      </c>
    </row>
    <row r="3856" spans="1:5" x14ac:dyDescent="0.35">
      <c r="A3856">
        <v>2021</v>
      </c>
      <c r="B3856">
        <v>6</v>
      </c>
      <c r="C3856">
        <v>10</v>
      </c>
      <c r="D3856">
        <v>14</v>
      </c>
      <c r="E3856">
        <v>21.9</v>
      </c>
    </row>
    <row r="3857" spans="1:5" x14ac:dyDescent="0.35">
      <c r="A3857">
        <v>2021</v>
      </c>
      <c r="B3857">
        <v>6</v>
      </c>
      <c r="C3857">
        <v>10</v>
      </c>
      <c r="D3857">
        <v>15</v>
      </c>
      <c r="E3857">
        <v>19.760000000000002</v>
      </c>
    </row>
    <row r="3858" spans="1:5" x14ac:dyDescent="0.35">
      <c r="A3858">
        <v>2021</v>
      </c>
      <c r="B3858">
        <v>6</v>
      </c>
      <c r="C3858">
        <v>10</v>
      </c>
      <c r="D3858">
        <v>16</v>
      </c>
      <c r="E3858">
        <v>19.25</v>
      </c>
    </row>
    <row r="3859" spans="1:5" x14ac:dyDescent="0.35">
      <c r="A3859">
        <v>2021</v>
      </c>
      <c r="B3859">
        <v>6</v>
      </c>
      <c r="C3859">
        <v>10</v>
      </c>
      <c r="D3859">
        <v>17</v>
      </c>
      <c r="E3859">
        <v>19</v>
      </c>
    </row>
    <row r="3860" spans="1:5" x14ac:dyDescent="0.35">
      <c r="A3860">
        <v>2021</v>
      </c>
      <c r="B3860">
        <v>6</v>
      </c>
      <c r="C3860">
        <v>10</v>
      </c>
      <c r="D3860">
        <v>18</v>
      </c>
      <c r="E3860">
        <v>18.809999999999999</v>
      </c>
    </row>
    <row r="3861" spans="1:5" x14ac:dyDescent="0.35">
      <c r="A3861">
        <v>2021</v>
      </c>
      <c r="B3861">
        <v>6</v>
      </c>
      <c r="C3861">
        <v>10</v>
      </c>
      <c r="D3861">
        <v>19</v>
      </c>
      <c r="E3861">
        <v>18.579999999999998</v>
      </c>
    </row>
    <row r="3862" spans="1:5" x14ac:dyDescent="0.35">
      <c r="A3862">
        <v>2021</v>
      </c>
      <c r="B3862">
        <v>6</v>
      </c>
      <c r="C3862">
        <v>10</v>
      </c>
      <c r="D3862">
        <v>20</v>
      </c>
      <c r="E3862">
        <v>18.23</v>
      </c>
    </row>
    <row r="3863" spans="1:5" x14ac:dyDescent="0.35">
      <c r="A3863">
        <v>2021</v>
      </c>
      <c r="B3863">
        <v>6</v>
      </c>
      <c r="C3863">
        <v>10</v>
      </c>
      <c r="D3863">
        <v>21</v>
      </c>
      <c r="E3863">
        <v>17.7</v>
      </c>
    </row>
    <row r="3864" spans="1:5" x14ac:dyDescent="0.35">
      <c r="A3864">
        <v>2021</v>
      </c>
      <c r="B3864">
        <v>6</v>
      </c>
      <c r="C3864">
        <v>10</v>
      </c>
      <c r="D3864">
        <v>22</v>
      </c>
      <c r="E3864">
        <v>17.010000000000002</v>
      </c>
    </row>
    <row r="3865" spans="1:5" x14ac:dyDescent="0.35">
      <c r="A3865">
        <v>2021</v>
      </c>
      <c r="B3865">
        <v>6</v>
      </c>
      <c r="C3865">
        <v>10</v>
      </c>
      <c r="D3865">
        <v>23</v>
      </c>
      <c r="E3865">
        <v>16.23</v>
      </c>
    </row>
    <row r="3866" spans="1:5" x14ac:dyDescent="0.35">
      <c r="A3866">
        <v>2021</v>
      </c>
      <c r="B3866">
        <v>6</v>
      </c>
      <c r="C3866">
        <v>11</v>
      </c>
      <c r="D3866">
        <v>0</v>
      </c>
      <c r="E3866">
        <v>15.83</v>
      </c>
    </row>
    <row r="3867" spans="1:5" x14ac:dyDescent="0.35">
      <c r="A3867">
        <v>2021</v>
      </c>
      <c r="B3867">
        <v>6</v>
      </c>
      <c r="C3867">
        <v>11</v>
      </c>
      <c r="D3867">
        <v>1</v>
      </c>
      <c r="E3867">
        <v>15.55</v>
      </c>
    </row>
    <row r="3868" spans="1:5" x14ac:dyDescent="0.35">
      <c r="A3868">
        <v>2021</v>
      </c>
      <c r="B3868">
        <v>6</v>
      </c>
      <c r="C3868">
        <v>11</v>
      </c>
      <c r="D3868">
        <v>2</v>
      </c>
      <c r="E3868">
        <v>15.26</v>
      </c>
    </row>
    <row r="3869" spans="1:5" x14ac:dyDescent="0.35">
      <c r="A3869">
        <v>2021</v>
      </c>
      <c r="B3869">
        <v>6</v>
      </c>
      <c r="C3869">
        <v>11</v>
      </c>
      <c r="D3869">
        <v>3</v>
      </c>
      <c r="E3869">
        <v>15.05</v>
      </c>
    </row>
    <row r="3870" spans="1:5" x14ac:dyDescent="0.35">
      <c r="A3870">
        <v>2021</v>
      </c>
      <c r="B3870">
        <v>6</v>
      </c>
      <c r="C3870">
        <v>11</v>
      </c>
      <c r="D3870">
        <v>4</v>
      </c>
      <c r="E3870">
        <v>16.399999999999999</v>
      </c>
    </row>
    <row r="3871" spans="1:5" x14ac:dyDescent="0.35">
      <c r="A3871">
        <v>2021</v>
      </c>
      <c r="B3871">
        <v>6</v>
      </c>
      <c r="C3871">
        <v>11</v>
      </c>
      <c r="D3871">
        <v>5</v>
      </c>
      <c r="E3871">
        <v>18.93</v>
      </c>
    </row>
    <row r="3872" spans="1:5" x14ac:dyDescent="0.35">
      <c r="A3872">
        <v>2021</v>
      </c>
      <c r="B3872">
        <v>6</v>
      </c>
      <c r="C3872">
        <v>11</v>
      </c>
      <c r="D3872">
        <v>6</v>
      </c>
      <c r="E3872">
        <v>21.1</v>
      </c>
    </row>
    <row r="3873" spans="1:5" x14ac:dyDescent="0.35">
      <c r="A3873">
        <v>2021</v>
      </c>
      <c r="B3873">
        <v>6</v>
      </c>
      <c r="C3873">
        <v>11</v>
      </c>
      <c r="D3873">
        <v>7</v>
      </c>
      <c r="E3873">
        <v>22.63</v>
      </c>
    </row>
    <row r="3874" spans="1:5" x14ac:dyDescent="0.35">
      <c r="A3874">
        <v>2021</v>
      </c>
      <c r="B3874">
        <v>6</v>
      </c>
      <c r="C3874">
        <v>11</v>
      </c>
      <c r="D3874">
        <v>8</v>
      </c>
      <c r="E3874">
        <v>23.51</v>
      </c>
    </row>
    <row r="3875" spans="1:5" x14ac:dyDescent="0.35">
      <c r="A3875">
        <v>2021</v>
      </c>
      <c r="B3875">
        <v>6</v>
      </c>
      <c r="C3875">
        <v>11</v>
      </c>
      <c r="D3875">
        <v>9</v>
      </c>
      <c r="E3875">
        <v>23.82</v>
      </c>
    </row>
    <row r="3876" spans="1:5" x14ac:dyDescent="0.35">
      <c r="A3876">
        <v>2021</v>
      </c>
      <c r="B3876">
        <v>6</v>
      </c>
      <c r="C3876">
        <v>11</v>
      </c>
      <c r="D3876">
        <v>10</v>
      </c>
      <c r="E3876">
        <v>23.88</v>
      </c>
    </row>
    <row r="3877" spans="1:5" x14ac:dyDescent="0.35">
      <c r="A3877">
        <v>2021</v>
      </c>
      <c r="B3877">
        <v>6</v>
      </c>
      <c r="C3877">
        <v>11</v>
      </c>
      <c r="D3877">
        <v>11</v>
      </c>
      <c r="E3877">
        <v>24.04</v>
      </c>
    </row>
    <row r="3878" spans="1:5" x14ac:dyDescent="0.35">
      <c r="A3878">
        <v>2021</v>
      </c>
      <c r="B3878">
        <v>6</v>
      </c>
      <c r="C3878">
        <v>11</v>
      </c>
      <c r="D3878">
        <v>12</v>
      </c>
      <c r="E3878">
        <v>23.8</v>
      </c>
    </row>
    <row r="3879" spans="1:5" x14ac:dyDescent="0.35">
      <c r="A3879">
        <v>2021</v>
      </c>
      <c r="B3879">
        <v>6</v>
      </c>
      <c r="C3879">
        <v>11</v>
      </c>
      <c r="D3879">
        <v>13</v>
      </c>
      <c r="E3879">
        <v>22.91</v>
      </c>
    </row>
    <row r="3880" spans="1:5" x14ac:dyDescent="0.35">
      <c r="A3880">
        <v>2021</v>
      </c>
      <c r="B3880">
        <v>6</v>
      </c>
      <c r="C3880">
        <v>11</v>
      </c>
      <c r="D3880">
        <v>14</v>
      </c>
      <c r="E3880">
        <v>21.39</v>
      </c>
    </row>
    <row r="3881" spans="1:5" x14ac:dyDescent="0.35">
      <c r="A3881">
        <v>2021</v>
      </c>
      <c r="B3881">
        <v>6</v>
      </c>
      <c r="C3881">
        <v>11</v>
      </c>
      <c r="D3881">
        <v>15</v>
      </c>
      <c r="E3881">
        <v>19.87</v>
      </c>
    </row>
    <row r="3882" spans="1:5" x14ac:dyDescent="0.35">
      <c r="A3882">
        <v>2021</v>
      </c>
      <c r="B3882">
        <v>6</v>
      </c>
      <c r="C3882">
        <v>11</v>
      </c>
      <c r="D3882">
        <v>16</v>
      </c>
      <c r="E3882">
        <v>19.39</v>
      </c>
    </row>
    <row r="3883" spans="1:5" x14ac:dyDescent="0.35">
      <c r="A3883">
        <v>2021</v>
      </c>
      <c r="B3883">
        <v>6</v>
      </c>
      <c r="C3883">
        <v>11</v>
      </c>
      <c r="D3883">
        <v>17</v>
      </c>
      <c r="E3883">
        <v>19.010000000000002</v>
      </c>
    </row>
    <row r="3884" spans="1:5" x14ac:dyDescent="0.35">
      <c r="A3884">
        <v>2021</v>
      </c>
      <c r="B3884">
        <v>6</v>
      </c>
      <c r="C3884">
        <v>11</v>
      </c>
      <c r="D3884">
        <v>18</v>
      </c>
      <c r="E3884">
        <v>18.61</v>
      </c>
    </row>
    <row r="3885" spans="1:5" x14ac:dyDescent="0.35">
      <c r="A3885">
        <v>2021</v>
      </c>
      <c r="B3885">
        <v>6</v>
      </c>
      <c r="C3885">
        <v>11</v>
      </c>
      <c r="D3885">
        <v>19</v>
      </c>
      <c r="E3885">
        <v>18.23</v>
      </c>
    </row>
    <row r="3886" spans="1:5" x14ac:dyDescent="0.35">
      <c r="A3886">
        <v>2021</v>
      </c>
      <c r="B3886">
        <v>6</v>
      </c>
      <c r="C3886">
        <v>11</v>
      </c>
      <c r="D3886">
        <v>20</v>
      </c>
      <c r="E3886">
        <v>17.68</v>
      </c>
    </row>
    <row r="3887" spans="1:5" x14ac:dyDescent="0.35">
      <c r="A3887">
        <v>2021</v>
      </c>
      <c r="B3887">
        <v>6</v>
      </c>
      <c r="C3887">
        <v>11</v>
      </c>
      <c r="D3887">
        <v>21</v>
      </c>
      <c r="E3887">
        <v>17.14</v>
      </c>
    </row>
    <row r="3888" spans="1:5" x14ac:dyDescent="0.35">
      <c r="A3888">
        <v>2021</v>
      </c>
      <c r="B3888">
        <v>6</v>
      </c>
      <c r="C3888">
        <v>11</v>
      </c>
      <c r="D3888">
        <v>22</v>
      </c>
      <c r="E3888">
        <v>16.37</v>
      </c>
    </row>
    <row r="3889" spans="1:5" x14ac:dyDescent="0.35">
      <c r="A3889">
        <v>2021</v>
      </c>
      <c r="B3889">
        <v>6</v>
      </c>
      <c r="C3889">
        <v>11</v>
      </c>
      <c r="D3889">
        <v>23</v>
      </c>
      <c r="E3889">
        <v>15.53</v>
      </c>
    </row>
    <row r="3890" spans="1:5" x14ac:dyDescent="0.35">
      <c r="A3890">
        <v>2021</v>
      </c>
      <c r="B3890">
        <v>6</v>
      </c>
      <c r="C3890">
        <v>12</v>
      </c>
      <c r="D3890">
        <v>0</v>
      </c>
      <c r="E3890">
        <v>14.86</v>
      </c>
    </row>
    <row r="3891" spans="1:5" x14ac:dyDescent="0.35">
      <c r="A3891">
        <v>2021</v>
      </c>
      <c r="B3891">
        <v>6</v>
      </c>
      <c r="C3891">
        <v>12</v>
      </c>
      <c r="D3891">
        <v>1</v>
      </c>
      <c r="E3891">
        <v>14.26</v>
      </c>
    </row>
    <row r="3892" spans="1:5" x14ac:dyDescent="0.35">
      <c r="A3892">
        <v>2021</v>
      </c>
      <c r="B3892">
        <v>6</v>
      </c>
      <c r="C3892">
        <v>12</v>
      </c>
      <c r="D3892">
        <v>2</v>
      </c>
      <c r="E3892">
        <v>13.86</v>
      </c>
    </row>
    <row r="3893" spans="1:5" x14ac:dyDescent="0.35">
      <c r="A3893">
        <v>2021</v>
      </c>
      <c r="B3893">
        <v>6</v>
      </c>
      <c r="C3893">
        <v>12</v>
      </c>
      <c r="D3893">
        <v>3</v>
      </c>
      <c r="E3893">
        <v>13.57</v>
      </c>
    </row>
    <row r="3894" spans="1:5" x14ac:dyDescent="0.35">
      <c r="A3894">
        <v>2021</v>
      </c>
      <c r="B3894">
        <v>6</v>
      </c>
      <c r="C3894">
        <v>12</v>
      </c>
      <c r="D3894">
        <v>4</v>
      </c>
      <c r="E3894">
        <v>14.7</v>
      </c>
    </row>
    <row r="3895" spans="1:5" x14ac:dyDescent="0.35">
      <c r="A3895">
        <v>2021</v>
      </c>
      <c r="B3895">
        <v>6</v>
      </c>
      <c r="C3895">
        <v>12</v>
      </c>
      <c r="D3895">
        <v>5</v>
      </c>
      <c r="E3895">
        <v>17.559999999999999</v>
      </c>
    </row>
    <row r="3896" spans="1:5" x14ac:dyDescent="0.35">
      <c r="A3896">
        <v>2021</v>
      </c>
      <c r="B3896">
        <v>6</v>
      </c>
      <c r="C3896">
        <v>12</v>
      </c>
      <c r="D3896">
        <v>6</v>
      </c>
      <c r="E3896">
        <v>20.41</v>
      </c>
    </row>
    <row r="3897" spans="1:5" x14ac:dyDescent="0.35">
      <c r="A3897">
        <v>2021</v>
      </c>
      <c r="B3897">
        <v>6</v>
      </c>
      <c r="C3897">
        <v>12</v>
      </c>
      <c r="D3897">
        <v>7</v>
      </c>
      <c r="E3897">
        <v>22.28</v>
      </c>
    </row>
    <row r="3898" spans="1:5" x14ac:dyDescent="0.35">
      <c r="A3898">
        <v>2021</v>
      </c>
      <c r="B3898">
        <v>6</v>
      </c>
      <c r="C3898">
        <v>12</v>
      </c>
      <c r="D3898">
        <v>8</v>
      </c>
      <c r="E3898">
        <v>23.33</v>
      </c>
    </row>
    <row r="3899" spans="1:5" x14ac:dyDescent="0.35">
      <c r="A3899">
        <v>2021</v>
      </c>
      <c r="B3899">
        <v>6</v>
      </c>
      <c r="C3899">
        <v>12</v>
      </c>
      <c r="D3899">
        <v>9</v>
      </c>
      <c r="E3899">
        <v>24.02</v>
      </c>
    </row>
    <row r="3900" spans="1:5" x14ac:dyDescent="0.35">
      <c r="A3900">
        <v>2021</v>
      </c>
      <c r="B3900">
        <v>6</v>
      </c>
      <c r="C3900">
        <v>12</v>
      </c>
      <c r="D3900">
        <v>10</v>
      </c>
      <c r="E3900">
        <v>24.45</v>
      </c>
    </row>
    <row r="3901" spans="1:5" x14ac:dyDescent="0.35">
      <c r="A3901">
        <v>2021</v>
      </c>
      <c r="B3901">
        <v>6</v>
      </c>
      <c r="C3901">
        <v>12</v>
      </c>
      <c r="D3901">
        <v>11</v>
      </c>
      <c r="E3901">
        <v>24.52</v>
      </c>
    </row>
    <row r="3902" spans="1:5" x14ac:dyDescent="0.35">
      <c r="A3902">
        <v>2021</v>
      </c>
      <c r="B3902">
        <v>6</v>
      </c>
      <c r="C3902">
        <v>12</v>
      </c>
      <c r="D3902">
        <v>12</v>
      </c>
      <c r="E3902">
        <v>24.21</v>
      </c>
    </row>
    <row r="3903" spans="1:5" x14ac:dyDescent="0.35">
      <c r="A3903">
        <v>2021</v>
      </c>
      <c r="B3903">
        <v>6</v>
      </c>
      <c r="C3903">
        <v>12</v>
      </c>
      <c r="D3903">
        <v>13</v>
      </c>
      <c r="E3903">
        <v>23.39</v>
      </c>
    </row>
    <row r="3904" spans="1:5" x14ac:dyDescent="0.35">
      <c r="A3904">
        <v>2021</v>
      </c>
      <c r="B3904">
        <v>6</v>
      </c>
      <c r="C3904">
        <v>12</v>
      </c>
      <c r="D3904">
        <v>14</v>
      </c>
      <c r="E3904">
        <v>21.07</v>
      </c>
    </row>
    <row r="3905" spans="1:5" x14ac:dyDescent="0.35">
      <c r="A3905">
        <v>2021</v>
      </c>
      <c r="B3905">
        <v>6</v>
      </c>
      <c r="C3905">
        <v>12</v>
      </c>
      <c r="D3905">
        <v>15</v>
      </c>
      <c r="E3905">
        <v>18.55</v>
      </c>
    </row>
    <row r="3906" spans="1:5" x14ac:dyDescent="0.35">
      <c r="A3906">
        <v>2021</v>
      </c>
      <c r="B3906">
        <v>6</v>
      </c>
      <c r="C3906">
        <v>12</v>
      </c>
      <c r="D3906">
        <v>16</v>
      </c>
      <c r="E3906">
        <v>17.93</v>
      </c>
    </row>
    <row r="3907" spans="1:5" x14ac:dyDescent="0.35">
      <c r="A3907">
        <v>2021</v>
      </c>
      <c r="B3907">
        <v>6</v>
      </c>
      <c r="C3907">
        <v>12</v>
      </c>
      <c r="D3907">
        <v>17</v>
      </c>
      <c r="E3907">
        <v>17.55</v>
      </c>
    </row>
    <row r="3908" spans="1:5" x14ac:dyDescent="0.35">
      <c r="A3908">
        <v>2021</v>
      </c>
      <c r="B3908">
        <v>6</v>
      </c>
      <c r="C3908">
        <v>12</v>
      </c>
      <c r="D3908">
        <v>18</v>
      </c>
      <c r="E3908">
        <v>16.87</v>
      </c>
    </row>
    <row r="3909" spans="1:5" x14ac:dyDescent="0.35">
      <c r="A3909">
        <v>2021</v>
      </c>
      <c r="B3909">
        <v>6</v>
      </c>
      <c r="C3909">
        <v>12</v>
      </c>
      <c r="D3909">
        <v>19</v>
      </c>
      <c r="E3909">
        <v>16.11</v>
      </c>
    </row>
    <row r="3910" spans="1:5" x14ac:dyDescent="0.35">
      <c r="A3910">
        <v>2021</v>
      </c>
      <c r="B3910">
        <v>6</v>
      </c>
      <c r="C3910">
        <v>12</v>
      </c>
      <c r="D3910">
        <v>20</v>
      </c>
      <c r="E3910">
        <v>15.26</v>
      </c>
    </row>
    <row r="3911" spans="1:5" x14ac:dyDescent="0.35">
      <c r="A3911">
        <v>2021</v>
      </c>
      <c r="B3911">
        <v>6</v>
      </c>
      <c r="C3911">
        <v>12</v>
      </c>
      <c r="D3911">
        <v>21</v>
      </c>
      <c r="E3911">
        <v>14.65</v>
      </c>
    </row>
    <row r="3912" spans="1:5" x14ac:dyDescent="0.35">
      <c r="A3912">
        <v>2021</v>
      </c>
      <c r="B3912">
        <v>6</v>
      </c>
      <c r="C3912">
        <v>12</v>
      </c>
      <c r="D3912">
        <v>22</v>
      </c>
      <c r="E3912">
        <v>14.18</v>
      </c>
    </row>
    <row r="3913" spans="1:5" x14ac:dyDescent="0.35">
      <c r="A3913">
        <v>2021</v>
      </c>
      <c r="B3913">
        <v>6</v>
      </c>
      <c r="C3913">
        <v>12</v>
      </c>
      <c r="D3913">
        <v>23</v>
      </c>
      <c r="E3913">
        <v>13.8</v>
      </c>
    </row>
    <row r="3914" spans="1:5" x14ac:dyDescent="0.35">
      <c r="A3914">
        <v>2021</v>
      </c>
      <c r="B3914">
        <v>6</v>
      </c>
      <c r="C3914">
        <v>13</v>
      </c>
      <c r="D3914">
        <v>0</v>
      </c>
      <c r="E3914">
        <v>13.46</v>
      </c>
    </row>
    <row r="3915" spans="1:5" x14ac:dyDescent="0.35">
      <c r="A3915">
        <v>2021</v>
      </c>
      <c r="B3915">
        <v>6</v>
      </c>
      <c r="C3915">
        <v>13</v>
      </c>
      <c r="D3915">
        <v>1</v>
      </c>
      <c r="E3915">
        <v>13.17</v>
      </c>
    </row>
    <row r="3916" spans="1:5" x14ac:dyDescent="0.35">
      <c r="A3916">
        <v>2021</v>
      </c>
      <c r="B3916">
        <v>6</v>
      </c>
      <c r="C3916">
        <v>13</v>
      </c>
      <c r="D3916">
        <v>2</v>
      </c>
      <c r="E3916">
        <v>12.84</v>
      </c>
    </row>
    <row r="3917" spans="1:5" x14ac:dyDescent="0.35">
      <c r="A3917">
        <v>2021</v>
      </c>
      <c r="B3917">
        <v>6</v>
      </c>
      <c r="C3917">
        <v>13</v>
      </c>
      <c r="D3917">
        <v>3</v>
      </c>
      <c r="E3917">
        <v>12.44</v>
      </c>
    </row>
    <row r="3918" spans="1:5" x14ac:dyDescent="0.35">
      <c r="A3918">
        <v>2021</v>
      </c>
      <c r="B3918">
        <v>6</v>
      </c>
      <c r="C3918">
        <v>13</v>
      </c>
      <c r="D3918">
        <v>4</v>
      </c>
      <c r="E3918">
        <v>13.62</v>
      </c>
    </row>
    <row r="3919" spans="1:5" x14ac:dyDescent="0.35">
      <c r="A3919">
        <v>2021</v>
      </c>
      <c r="B3919">
        <v>6</v>
      </c>
      <c r="C3919">
        <v>13</v>
      </c>
      <c r="D3919">
        <v>5</v>
      </c>
      <c r="E3919">
        <v>16.27</v>
      </c>
    </row>
    <row r="3920" spans="1:5" x14ac:dyDescent="0.35">
      <c r="A3920">
        <v>2021</v>
      </c>
      <c r="B3920">
        <v>6</v>
      </c>
      <c r="C3920">
        <v>13</v>
      </c>
      <c r="D3920">
        <v>6</v>
      </c>
      <c r="E3920">
        <v>20.22</v>
      </c>
    </row>
    <row r="3921" spans="1:5" x14ac:dyDescent="0.35">
      <c r="A3921">
        <v>2021</v>
      </c>
      <c r="B3921">
        <v>6</v>
      </c>
      <c r="C3921">
        <v>13</v>
      </c>
      <c r="D3921">
        <v>7</v>
      </c>
      <c r="E3921">
        <v>22.15</v>
      </c>
    </row>
    <row r="3922" spans="1:5" x14ac:dyDescent="0.35">
      <c r="A3922">
        <v>2021</v>
      </c>
      <c r="B3922">
        <v>6</v>
      </c>
      <c r="C3922">
        <v>13</v>
      </c>
      <c r="D3922">
        <v>8</v>
      </c>
      <c r="E3922">
        <v>23.15</v>
      </c>
    </row>
    <row r="3923" spans="1:5" x14ac:dyDescent="0.35">
      <c r="A3923">
        <v>2021</v>
      </c>
      <c r="B3923">
        <v>6</v>
      </c>
      <c r="C3923">
        <v>13</v>
      </c>
      <c r="D3923">
        <v>9</v>
      </c>
      <c r="E3923">
        <v>23.88</v>
      </c>
    </row>
    <row r="3924" spans="1:5" x14ac:dyDescent="0.35">
      <c r="A3924">
        <v>2021</v>
      </c>
      <c r="B3924">
        <v>6</v>
      </c>
      <c r="C3924">
        <v>13</v>
      </c>
      <c r="D3924">
        <v>10</v>
      </c>
      <c r="E3924">
        <v>24.29</v>
      </c>
    </row>
    <row r="3925" spans="1:5" x14ac:dyDescent="0.35">
      <c r="A3925">
        <v>2021</v>
      </c>
      <c r="B3925">
        <v>6</v>
      </c>
      <c r="C3925">
        <v>13</v>
      </c>
      <c r="D3925">
        <v>11</v>
      </c>
      <c r="E3925">
        <v>24.32</v>
      </c>
    </row>
    <row r="3926" spans="1:5" x14ac:dyDescent="0.35">
      <c r="A3926">
        <v>2021</v>
      </c>
      <c r="B3926">
        <v>6</v>
      </c>
      <c r="C3926">
        <v>13</v>
      </c>
      <c r="D3926">
        <v>12</v>
      </c>
      <c r="E3926">
        <v>23.97</v>
      </c>
    </row>
    <row r="3927" spans="1:5" x14ac:dyDescent="0.35">
      <c r="A3927">
        <v>2021</v>
      </c>
      <c r="B3927">
        <v>6</v>
      </c>
      <c r="C3927">
        <v>13</v>
      </c>
      <c r="D3927">
        <v>13</v>
      </c>
      <c r="E3927">
        <v>23.07</v>
      </c>
    </row>
    <row r="3928" spans="1:5" x14ac:dyDescent="0.35">
      <c r="A3928">
        <v>2021</v>
      </c>
      <c r="B3928">
        <v>6</v>
      </c>
      <c r="C3928">
        <v>13</v>
      </c>
      <c r="D3928">
        <v>14</v>
      </c>
      <c r="E3928">
        <v>20.49</v>
      </c>
    </row>
    <row r="3929" spans="1:5" x14ac:dyDescent="0.35">
      <c r="A3929">
        <v>2021</v>
      </c>
      <c r="B3929">
        <v>6</v>
      </c>
      <c r="C3929">
        <v>13</v>
      </c>
      <c r="D3929">
        <v>15</v>
      </c>
      <c r="E3929">
        <v>17.489999999999998</v>
      </c>
    </row>
    <row r="3930" spans="1:5" x14ac:dyDescent="0.35">
      <c r="A3930">
        <v>2021</v>
      </c>
      <c r="B3930">
        <v>6</v>
      </c>
      <c r="C3930">
        <v>13</v>
      </c>
      <c r="D3930">
        <v>16</v>
      </c>
      <c r="E3930">
        <v>16.66</v>
      </c>
    </row>
    <row r="3931" spans="1:5" x14ac:dyDescent="0.35">
      <c r="A3931">
        <v>2021</v>
      </c>
      <c r="B3931">
        <v>6</v>
      </c>
      <c r="C3931">
        <v>13</v>
      </c>
      <c r="D3931">
        <v>17</v>
      </c>
      <c r="E3931">
        <v>16.07</v>
      </c>
    </row>
    <row r="3932" spans="1:5" x14ac:dyDescent="0.35">
      <c r="A3932">
        <v>2021</v>
      </c>
      <c r="B3932">
        <v>6</v>
      </c>
      <c r="C3932">
        <v>13</v>
      </c>
      <c r="D3932">
        <v>18</v>
      </c>
      <c r="E3932">
        <v>15.55</v>
      </c>
    </row>
    <row r="3933" spans="1:5" x14ac:dyDescent="0.35">
      <c r="A3933">
        <v>2021</v>
      </c>
      <c r="B3933">
        <v>6</v>
      </c>
      <c r="C3933">
        <v>13</v>
      </c>
      <c r="D3933">
        <v>19</v>
      </c>
      <c r="E3933">
        <v>14.94</v>
      </c>
    </row>
    <row r="3934" spans="1:5" x14ac:dyDescent="0.35">
      <c r="A3934">
        <v>2021</v>
      </c>
      <c r="B3934">
        <v>6</v>
      </c>
      <c r="C3934">
        <v>13</v>
      </c>
      <c r="D3934">
        <v>20</v>
      </c>
      <c r="E3934">
        <v>14.49</v>
      </c>
    </row>
    <row r="3935" spans="1:5" x14ac:dyDescent="0.35">
      <c r="A3935">
        <v>2021</v>
      </c>
      <c r="B3935">
        <v>6</v>
      </c>
      <c r="C3935">
        <v>13</v>
      </c>
      <c r="D3935">
        <v>21</v>
      </c>
      <c r="E3935">
        <v>14.13</v>
      </c>
    </row>
    <row r="3936" spans="1:5" x14ac:dyDescent="0.35">
      <c r="A3936">
        <v>2021</v>
      </c>
      <c r="B3936">
        <v>6</v>
      </c>
      <c r="C3936">
        <v>13</v>
      </c>
      <c r="D3936">
        <v>22</v>
      </c>
      <c r="E3936">
        <v>13.82</v>
      </c>
    </row>
    <row r="3937" spans="1:5" x14ac:dyDescent="0.35">
      <c r="A3937">
        <v>2021</v>
      </c>
      <c r="B3937">
        <v>6</v>
      </c>
      <c r="C3937">
        <v>13</v>
      </c>
      <c r="D3937">
        <v>23</v>
      </c>
      <c r="E3937">
        <v>13.57</v>
      </c>
    </row>
    <row r="3938" spans="1:5" x14ac:dyDescent="0.35">
      <c r="A3938">
        <v>2021</v>
      </c>
      <c r="B3938">
        <v>6</v>
      </c>
      <c r="C3938">
        <v>14</v>
      </c>
      <c r="D3938">
        <v>0</v>
      </c>
      <c r="E3938">
        <v>13.37</v>
      </c>
    </row>
    <row r="3939" spans="1:5" x14ac:dyDescent="0.35">
      <c r="A3939">
        <v>2021</v>
      </c>
      <c r="B3939">
        <v>6</v>
      </c>
      <c r="C3939">
        <v>14</v>
      </c>
      <c r="D3939">
        <v>1</v>
      </c>
      <c r="E3939">
        <v>12.94</v>
      </c>
    </row>
    <row r="3940" spans="1:5" x14ac:dyDescent="0.35">
      <c r="A3940">
        <v>2021</v>
      </c>
      <c r="B3940">
        <v>6</v>
      </c>
      <c r="C3940">
        <v>14</v>
      </c>
      <c r="D3940">
        <v>2</v>
      </c>
      <c r="E3940">
        <v>12.55</v>
      </c>
    </row>
    <row r="3941" spans="1:5" x14ac:dyDescent="0.35">
      <c r="A3941">
        <v>2021</v>
      </c>
      <c r="B3941">
        <v>6</v>
      </c>
      <c r="C3941">
        <v>14</v>
      </c>
      <c r="D3941">
        <v>3</v>
      </c>
      <c r="E3941">
        <v>12.35</v>
      </c>
    </row>
    <row r="3942" spans="1:5" x14ac:dyDescent="0.35">
      <c r="A3942">
        <v>2021</v>
      </c>
      <c r="B3942">
        <v>6</v>
      </c>
      <c r="C3942">
        <v>14</v>
      </c>
      <c r="D3942">
        <v>4</v>
      </c>
      <c r="E3942">
        <v>14.58</v>
      </c>
    </row>
    <row r="3943" spans="1:5" x14ac:dyDescent="0.35">
      <c r="A3943">
        <v>2021</v>
      </c>
      <c r="B3943">
        <v>6</v>
      </c>
      <c r="C3943">
        <v>14</v>
      </c>
      <c r="D3943">
        <v>5</v>
      </c>
      <c r="E3943">
        <v>17.600000000000001</v>
      </c>
    </row>
    <row r="3944" spans="1:5" x14ac:dyDescent="0.35">
      <c r="A3944">
        <v>2021</v>
      </c>
      <c r="B3944">
        <v>6</v>
      </c>
      <c r="C3944">
        <v>14</v>
      </c>
      <c r="D3944">
        <v>6</v>
      </c>
      <c r="E3944">
        <v>20.37</v>
      </c>
    </row>
    <row r="3945" spans="1:5" x14ac:dyDescent="0.35">
      <c r="A3945">
        <v>2021</v>
      </c>
      <c r="B3945">
        <v>6</v>
      </c>
      <c r="C3945">
        <v>14</v>
      </c>
      <c r="D3945">
        <v>7</v>
      </c>
      <c r="E3945">
        <v>22.17</v>
      </c>
    </row>
    <row r="3946" spans="1:5" x14ac:dyDescent="0.35">
      <c r="A3946">
        <v>2021</v>
      </c>
      <c r="B3946">
        <v>6</v>
      </c>
      <c r="C3946">
        <v>14</v>
      </c>
      <c r="D3946">
        <v>8</v>
      </c>
      <c r="E3946">
        <v>23.31</v>
      </c>
    </row>
    <row r="3947" spans="1:5" x14ac:dyDescent="0.35">
      <c r="A3947">
        <v>2021</v>
      </c>
      <c r="B3947">
        <v>6</v>
      </c>
      <c r="C3947">
        <v>14</v>
      </c>
      <c r="D3947">
        <v>9</v>
      </c>
      <c r="E3947">
        <v>24.12</v>
      </c>
    </row>
    <row r="3948" spans="1:5" x14ac:dyDescent="0.35">
      <c r="A3948">
        <v>2021</v>
      </c>
      <c r="B3948">
        <v>6</v>
      </c>
      <c r="C3948">
        <v>14</v>
      </c>
      <c r="D3948">
        <v>10</v>
      </c>
      <c r="E3948">
        <v>24.61</v>
      </c>
    </row>
    <row r="3949" spans="1:5" x14ac:dyDescent="0.35">
      <c r="A3949">
        <v>2021</v>
      </c>
      <c r="B3949">
        <v>6</v>
      </c>
      <c r="C3949">
        <v>14</v>
      </c>
      <c r="D3949">
        <v>11</v>
      </c>
      <c r="E3949">
        <v>24.63</v>
      </c>
    </row>
    <row r="3950" spans="1:5" x14ac:dyDescent="0.35">
      <c r="A3950">
        <v>2021</v>
      </c>
      <c r="B3950">
        <v>6</v>
      </c>
      <c r="C3950">
        <v>14</v>
      </c>
      <c r="D3950">
        <v>12</v>
      </c>
      <c r="E3950">
        <v>24.3</v>
      </c>
    </row>
    <row r="3951" spans="1:5" x14ac:dyDescent="0.35">
      <c r="A3951">
        <v>2021</v>
      </c>
      <c r="B3951">
        <v>6</v>
      </c>
      <c r="C3951">
        <v>14</v>
      </c>
      <c r="D3951">
        <v>13</v>
      </c>
      <c r="E3951">
        <v>23.52</v>
      </c>
    </row>
    <row r="3952" spans="1:5" x14ac:dyDescent="0.35">
      <c r="A3952">
        <v>2021</v>
      </c>
      <c r="B3952">
        <v>6</v>
      </c>
      <c r="C3952">
        <v>14</v>
      </c>
      <c r="D3952">
        <v>14</v>
      </c>
      <c r="E3952">
        <v>21.26</v>
      </c>
    </row>
    <row r="3953" spans="1:5" x14ac:dyDescent="0.35">
      <c r="A3953">
        <v>2021</v>
      </c>
      <c r="B3953">
        <v>6</v>
      </c>
      <c r="C3953">
        <v>14</v>
      </c>
      <c r="D3953">
        <v>15</v>
      </c>
      <c r="E3953">
        <v>18.350000000000001</v>
      </c>
    </row>
    <row r="3954" spans="1:5" x14ac:dyDescent="0.35">
      <c r="A3954">
        <v>2021</v>
      </c>
      <c r="B3954">
        <v>6</v>
      </c>
      <c r="C3954">
        <v>14</v>
      </c>
      <c r="D3954">
        <v>16</v>
      </c>
      <c r="E3954">
        <v>17.260000000000002</v>
      </c>
    </row>
    <row r="3955" spans="1:5" x14ac:dyDescent="0.35">
      <c r="A3955">
        <v>2021</v>
      </c>
      <c r="B3955">
        <v>6</v>
      </c>
      <c r="C3955">
        <v>14</v>
      </c>
      <c r="D3955">
        <v>17</v>
      </c>
      <c r="E3955">
        <v>16.48</v>
      </c>
    </row>
    <row r="3956" spans="1:5" x14ac:dyDescent="0.35">
      <c r="A3956">
        <v>2021</v>
      </c>
      <c r="B3956">
        <v>6</v>
      </c>
      <c r="C3956">
        <v>14</v>
      </c>
      <c r="D3956">
        <v>18</v>
      </c>
      <c r="E3956">
        <v>15.83</v>
      </c>
    </row>
    <row r="3957" spans="1:5" x14ac:dyDescent="0.35">
      <c r="A3957">
        <v>2021</v>
      </c>
      <c r="B3957">
        <v>6</v>
      </c>
      <c r="C3957">
        <v>14</v>
      </c>
      <c r="D3957">
        <v>19</v>
      </c>
      <c r="E3957">
        <v>15.26</v>
      </c>
    </row>
    <row r="3958" spans="1:5" x14ac:dyDescent="0.35">
      <c r="A3958">
        <v>2021</v>
      </c>
      <c r="B3958">
        <v>6</v>
      </c>
      <c r="C3958">
        <v>14</v>
      </c>
      <c r="D3958">
        <v>20</v>
      </c>
      <c r="E3958">
        <v>14.78</v>
      </c>
    </row>
    <row r="3959" spans="1:5" x14ac:dyDescent="0.35">
      <c r="A3959">
        <v>2021</v>
      </c>
      <c r="B3959">
        <v>6</v>
      </c>
      <c r="C3959">
        <v>14</v>
      </c>
      <c r="D3959">
        <v>21</v>
      </c>
      <c r="E3959">
        <v>14.37</v>
      </c>
    </row>
    <row r="3960" spans="1:5" x14ac:dyDescent="0.35">
      <c r="A3960">
        <v>2021</v>
      </c>
      <c r="B3960">
        <v>6</v>
      </c>
      <c r="C3960">
        <v>14</v>
      </c>
      <c r="D3960">
        <v>22</v>
      </c>
      <c r="E3960">
        <v>14.05</v>
      </c>
    </row>
    <row r="3961" spans="1:5" x14ac:dyDescent="0.35">
      <c r="A3961">
        <v>2021</v>
      </c>
      <c r="B3961">
        <v>6</v>
      </c>
      <c r="C3961">
        <v>14</v>
      </c>
      <c r="D3961">
        <v>23</v>
      </c>
      <c r="E3961">
        <v>13.84</v>
      </c>
    </row>
    <row r="3962" spans="1:5" x14ac:dyDescent="0.35">
      <c r="A3962">
        <v>2021</v>
      </c>
      <c r="B3962">
        <v>6</v>
      </c>
      <c r="C3962">
        <v>15</v>
      </c>
      <c r="D3962">
        <v>0</v>
      </c>
      <c r="E3962">
        <v>13.69</v>
      </c>
    </row>
    <row r="3963" spans="1:5" x14ac:dyDescent="0.35">
      <c r="A3963">
        <v>2021</v>
      </c>
      <c r="B3963">
        <v>6</v>
      </c>
      <c r="C3963">
        <v>15</v>
      </c>
      <c r="D3963">
        <v>1</v>
      </c>
      <c r="E3963">
        <v>13.49</v>
      </c>
    </row>
    <row r="3964" spans="1:5" x14ac:dyDescent="0.35">
      <c r="A3964">
        <v>2021</v>
      </c>
      <c r="B3964">
        <v>6</v>
      </c>
      <c r="C3964">
        <v>15</v>
      </c>
      <c r="D3964">
        <v>2</v>
      </c>
      <c r="E3964">
        <v>13.3</v>
      </c>
    </row>
    <row r="3965" spans="1:5" x14ac:dyDescent="0.35">
      <c r="A3965">
        <v>2021</v>
      </c>
      <c r="B3965">
        <v>6</v>
      </c>
      <c r="C3965">
        <v>15</v>
      </c>
      <c r="D3965">
        <v>3</v>
      </c>
      <c r="E3965">
        <v>13.19</v>
      </c>
    </row>
    <row r="3966" spans="1:5" x14ac:dyDescent="0.35">
      <c r="A3966">
        <v>2021</v>
      </c>
      <c r="B3966">
        <v>6</v>
      </c>
      <c r="C3966">
        <v>15</v>
      </c>
      <c r="D3966">
        <v>4</v>
      </c>
      <c r="E3966">
        <v>14.39</v>
      </c>
    </row>
    <row r="3967" spans="1:5" x14ac:dyDescent="0.35">
      <c r="A3967">
        <v>2021</v>
      </c>
      <c r="B3967">
        <v>6</v>
      </c>
      <c r="C3967">
        <v>15</v>
      </c>
      <c r="D3967">
        <v>5</v>
      </c>
      <c r="E3967">
        <v>17.02</v>
      </c>
    </row>
    <row r="3968" spans="1:5" x14ac:dyDescent="0.35">
      <c r="A3968">
        <v>2021</v>
      </c>
      <c r="B3968">
        <v>6</v>
      </c>
      <c r="C3968">
        <v>15</v>
      </c>
      <c r="D3968">
        <v>6</v>
      </c>
      <c r="E3968">
        <v>19.920000000000002</v>
      </c>
    </row>
    <row r="3969" spans="1:5" x14ac:dyDescent="0.35">
      <c r="A3969">
        <v>2021</v>
      </c>
      <c r="B3969">
        <v>6</v>
      </c>
      <c r="C3969">
        <v>15</v>
      </c>
      <c r="D3969">
        <v>7</v>
      </c>
      <c r="E3969">
        <v>22.01</v>
      </c>
    </row>
    <row r="3970" spans="1:5" x14ac:dyDescent="0.35">
      <c r="A3970">
        <v>2021</v>
      </c>
      <c r="B3970">
        <v>6</v>
      </c>
      <c r="C3970">
        <v>15</v>
      </c>
      <c r="D3970">
        <v>8</v>
      </c>
      <c r="E3970">
        <v>23.13</v>
      </c>
    </row>
    <row r="3971" spans="1:5" x14ac:dyDescent="0.35">
      <c r="A3971">
        <v>2021</v>
      </c>
      <c r="B3971">
        <v>6</v>
      </c>
      <c r="C3971">
        <v>15</v>
      </c>
      <c r="D3971">
        <v>9</v>
      </c>
      <c r="E3971">
        <v>23.88</v>
      </c>
    </row>
    <row r="3972" spans="1:5" x14ac:dyDescent="0.35">
      <c r="A3972">
        <v>2021</v>
      </c>
      <c r="B3972">
        <v>6</v>
      </c>
      <c r="C3972">
        <v>15</v>
      </c>
      <c r="D3972">
        <v>10</v>
      </c>
      <c r="E3972">
        <v>24.21</v>
      </c>
    </row>
    <row r="3973" spans="1:5" x14ac:dyDescent="0.35">
      <c r="A3973">
        <v>2021</v>
      </c>
      <c r="B3973">
        <v>6</v>
      </c>
      <c r="C3973">
        <v>15</v>
      </c>
      <c r="D3973">
        <v>11</v>
      </c>
      <c r="E3973">
        <v>24.2</v>
      </c>
    </row>
    <row r="3974" spans="1:5" x14ac:dyDescent="0.35">
      <c r="A3974">
        <v>2021</v>
      </c>
      <c r="B3974">
        <v>6</v>
      </c>
      <c r="C3974">
        <v>15</v>
      </c>
      <c r="D3974">
        <v>12</v>
      </c>
      <c r="E3974">
        <v>23.89</v>
      </c>
    </row>
    <row r="3975" spans="1:5" x14ac:dyDescent="0.35">
      <c r="A3975">
        <v>2021</v>
      </c>
      <c r="B3975">
        <v>6</v>
      </c>
      <c r="C3975">
        <v>15</v>
      </c>
      <c r="D3975">
        <v>13</v>
      </c>
      <c r="E3975">
        <v>23.12</v>
      </c>
    </row>
    <row r="3976" spans="1:5" x14ac:dyDescent="0.35">
      <c r="A3976">
        <v>2021</v>
      </c>
      <c r="B3976">
        <v>6</v>
      </c>
      <c r="C3976">
        <v>15</v>
      </c>
      <c r="D3976">
        <v>14</v>
      </c>
      <c r="E3976">
        <v>20.9</v>
      </c>
    </row>
    <row r="3977" spans="1:5" x14ac:dyDescent="0.35">
      <c r="A3977">
        <v>2021</v>
      </c>
      <c r="B3977">
        <v>6</v>
      </c>
      <c r="C3977">
        <v>15</v>
      </c>
      <c r="D3977">
        <v>15</v>
      </c>
      <c r="E3977">
        <v>18.399999999999999</v>
      </c>
    </row>
    <row r="3978" spans="1:5" x14ac:dyDescent="0.35">
      <c r="A3978">
        <v>2021</v>
      </c>
      <c r="B3978">
        <v>6</v>
      </c>
      <c r="C3978">
        <v>15</v>
      </c>
      <c r="D3978">
        <v>16</v>
      </c>
      <c r="E3978">
        <v>17.829999999999998</v>
      </c>
    </row>
    <row r="3979" spans="1:5" x14ac:dyDescent="0.35">
      <c r="A3979">
        <v>2021</v>
      </c>
      <c r="B3979">
        <v>6</v>
      </c>
      <c r="C3979">
        <v>15</v>
      </c>
      <c r="D3979">
        <v>17</v>
      </c>
      <c r="E3979">
        <v>17.03</v>
      </c>
    </row>
    <row r="3980" spans="1:5" x14ac:dyDescent="0.35">
      <c r="A3980">
        <v>2021</v>
      </c>
      <c r="B3980">
        <v>6</v>
      </c>
      <c r="C3980">
        <v>15</v>
      </c>
      <c r="D3980">
        <v>18</v>
      </c>
      <c r="E3980">
        <v>16.18</v>
      </c>
    </row>
    <row r="3981" spans="1:5" x14ac:dyDescent="0.35">
      <c r="A3981">
        <v>2021</v>
      </c>
      <c r="B3981">
        <v>6</v>
      </c>
      <c r="C3981">
        <v>15</v>
      </c>
      <c r="D3981">
        <v>19</v>
      </c>
      <c r="E3981">
        <v>15.76</v>
      </c>
    </row>
    <row r="3982" spans="1:5" x14ac:dyDescent="0.35">
      <c r="A3982">
        <v>2021</v>
      </c>
      <c r="B3982">
        <v>6</v>
      </c>
      <c r="C3982">
        <v>15</v>
      </c>
      <c r="D3982">
        <v>20</v>
      </c>
      <c r="E3982">
        <v>15.55</v>
      </c>
    </row>
    <row r="3983" spans="1:5" x14ac:dyDescent="0.35">
      <c r="A3983">
        <v>2021</v>
      </c>
      <c r="B3983">
        <v>6</v>
      </c>
      <c r="C3983">
        <v>15</v>
      </c>
      <c r="D3983">
        <v>21</v>
      </c>
      <c r="E3983">
        <v>15.62</v>
      </c>
    </row>
    <row r="3984" spans="1:5" x14ac:dyDescent="0.35">
      <c r="A3984">
        <v>2021</v>
      </c>
      <c r="B3984">
        <v>6</v>
      </c>
      <c r="C3984">
        <v>15</v>
      </c>
      <c r="D3984">
        <v>22</v>
      </c>
      <c r="E3984">
        <v>15.43</v>
      </c>
    </row>
    <row r="3985" spans="1:5" x14ac:dyDescent="0.35">
      <c r="A3985">
        <v>2021</v>
      </c>
      <c r="B3985">
        <v>6</v>
      </c>
      <c r="C3985">
        <v>15</v>
      </c>
      <c r="D3985">
        <v>23</v>
      </c>
      <c r="E3985">
        <v>14.95</v>
      </c>
    </row>
    <row r="3986" spans="1:5" x14ac:dyDescent="0.35">
      <c r="A3986">
        <v>2021</v>
      </c>
      <c r="B3986">
        <v>6</v>
      </c>
      <c r="C3986">
        <v>16</v>
      </c>
      <c r="D3986">
        <v>0</v>
      </c>
      <c r="E3986">
        <v>14.55</v>
      </c>
    </row>
    <row r="3987" spans="1:5" x14ac:dyDescent="0.35">
      <c r="A3987">
        <v>2021</v>
      </c>
      <c r="B3987">
        <v>6</v>
      </c>
      <c r="C3987">
        <v>16</v>
      </c>
      <c r="D3987">
        <v>1</v>
      </c>
      <c r="E3987">
        <v>14.53</v>
      </c>
    </row>
    <row r="3988" spans="1:5" x14ac:dyDescent="0.35">
      <c r="A3988">
        <v>2021</v>
      </c>
      <c r="B3988">
        <v>6</v>
      </c>
      <c r="C3988">
        <v>16</v>
      </c>
      <c r="D3988">
        <v>2</v>
      </c>
      <c r="E3988">
        <v>14.51</v>
      </c>
    </row>
    <row r="3989" spans="1:5" x14ac:dyDescent="0.35">
      <c r="A3989">
        <v>2021</v>
      </c>
      <c r="B3989">
        <v>6</v>
      </c>
      <c r="C3989">
        <v>16</v>
      </c>
      <c r="D3989">
        <v>3</v>
      </c>
      <c r="E3989">
        <v>14.57</v>
      </c>
    </row>
    <row r="3990" spans="1:5" x14ac:dyDescent="0.35">
      <c r="A3990">
        <v>2021</v>
      </c>
      <c r="B3990">
        <v>6</v>
      </c>
      <c r="C3990">
        <v>16</v>
      </c>
      <c r="D3990">
        <v>4</v>
      </c>
      <c r="E3990">
        <v>16.34</v>
      </c>
    </row>
    <row r="3991" spans="1:5" x14ac:dyDescent="0.35">
      <c r="A3991">
        <v>2021</v>
      </c>
      <c r="B3991">
        <v>6</v>
      </c>
      <c r="C3991">
        <v>16</v>
      </c>
      <c r="D3991">
        <v>5</v>
      </c>
      <c r="E3991">
        <v>18.5</v>
      </c>
    </row>
    <row r="3992" spans="1:5" x14ac:dyDescent="0.35">
      <c r="A3992">
        <v>2021</v>
      </c>
      <c r="B3992">
        <v>6</v>
      </c>
      <c r="C3992">
        <v>16</v>
      </c>
      <c r="D3992">
        <v>6</v>
      </c>
      <c r="E3992">
        <v>20.86</v>
      </c>
    </row>
    <row r="3993" spans="1:5" x14ac:dyDescent="0.35">
      <c r="A3993">
        <v>2021</v>
      </c>
      <c r="B3993">
        <v>6</v>
      </c>
      <c r="C3993">
        <v>16</v>
      </c>
      <c r="D3993">
        <v>7</v>
      </c>
      <c r="E3993">
        <v>22.86</v>
      </c>
    </row>
    <row r="3994" spans="1:5" x14ac:dyDescent="0.35">
      <c r="A3994">
        <v>2021</v>
      </c>
      <c r="B3994">
        <v>6</v>
      </c>
      <c r="C3994">
        <v>16</v>
      </c>
      <c r="D3994">
        <v>8</v>
      </c>
      <c r="E3994">
        <v>24.26</v>
      </c>
    </row>
    <row r="3995" spans="1:5" x14ac:dyDescent="0.35">
      <c r="A3995">
        <v>2021</v>
      </c>
      <c r="B3995">
        <v>6</v>
      </c>
      <c r="C3995">
        <v>16</v>
      </c>
      <c r="D3995">
        <v>9</v>
      </c>
      <c r="E3995">
        <v>25.06</v>
      </c>
    </row>
    <row r="3996" spans="1:5" x14ac:dyDescent="0.35">
      <c r="A3996">
        <v>2021</v>
      </c>
      <c r="B3996">
        <v>6</v>
      </c>
      <c r="C3996">
        <v>16</v>
      </c>
      <c r="D3996">
        <v>10</v>
      </c>
      <c r="E3996">
        <v>25.41</v>
      </c>
    </row>
    <row r="3997" spans="1:5" x14ac:dyDescent="0.35">
      <c r="A3997">
        <v>2021</v>
      </c>
      <c r="B3997">
        <v>6</v>
      </c>
      <c r="C3997">
        <v>16</v>
      </c>
      <c r="D3997">
        <v>11</v>
      </c>
      <c r="E3997">
        <v>25.5</v>
      </c>
    </row>
    <row r="3998" spans="1:5" x14ac:dyDescent="0.35">
      <c r="A3998">
        <v>2021</v>
      </c>
      <c r="B3998">
        <v>6</v>
      </c>
      <c r="C3998">
        <v>16</v>
      </c>
      <c r="D3998">
        <v>12</v>
      </c>
      <c r="E3998">
        <v>25.12</v>
      </c>
    </row>
    <row r="3999" spans="1:5" x14ac:dyDescent="0.35">
      <c r="A3999">
        <v>2021</v>
      </c>
      <c r="B3999">
        <v>6</v>
      </c>
      <c r="C3999">
        <v>16</v>
      </c>
      <c r="D3999">
        <v>13</v>
      </c>
      <c r="E3999">
        <v>24.1</v>
      </c>
    </row>
    <row r="4000" spans="1:5" x14ac:dyDescent="0.35">
      <c r="A4000">
        <v>2021</v>
      </c>
      <c r="B4000">
        <v>6</v>
      </c>
      <c r="C4000">
        <v>16</v>
      </c>
      <c r="D4000">
        <v>14</v>
      </c>
      <c r="E4000">
        <v>22.38</v>
      </c>
    </row>
    <row r="4001" spans="1:5" x14ac:dyDescent="0.35">
      <c r="A4001">
        <v>2021</v>
      </c>
      <c r="B4001">
        <v>6</v>
      </c>
      <c r="C4001">
        <v>16</v>
      </c>
      <c r="D4001">
        <v>15</v>
      </c>
      <c r="E4001">
        <v>19.98</v>
      </c>
    </row>
    <row r="4002" spans="1:5" x14ac:dyDescent="0.35">
      <c r="A4002">
        <v>2021</v>
      </c>
      <c r="B4002">
        <v>6</v>
      </c>
      <c r="C4002">
        <v>16</v>
      </c>
      <c r="D4002">
        <v>16</v>
      </c>
      <c r="E4002">
        <v>19.3</v>
      </c>
    </row>
    <row r="4003" spans="1:5" x14ac:dyDescent="0.35">
      <c r="A4003">
        <v>2021</v>
      </c>
      <c r="B4003">
        <v>6</v>
      </c>
      <c r="C4003">
        <v>16</v>
      </c>
      <c r="D4003">
        <v>17</v>
      </c>
      <c r="E4003">
        <v>18.8</v>
      </c>
    </row>
    <row r="4004" spans="1:5" x14ac:dyDescent="0.35">
      <c r="A4004">
        <v>2021</v>
      </c>
      <c r="B4004">
        <v>6</v>
      </c>
      <c r="C4004">
        <v>16</v>
      </c>
      <c r="D4004">
        <v>18</v>
      </c>
      <c r="E4004">
        <v>18.510000000000002</v>
      </c>
    </row>
    <row r="4005" spans="1:5" x14ac:dyDescent="0.35">
      <c r="A4005">
        <v>2021</v>
      </c>
      <c r="B4005">
        <v>6</v>
      </c>
      <c r="C4005">
        <v>16</v>
      </c>
      <c r="D4005">
        <v>19</v>
      </c>
      <c r="E4005">
        <v>18.329999999999998</v>
      </c>
    </row>
    <row r="4006" spans="1:5" x14ac:dyDescent="0.35">
      <c r="A4006">
        <v>2021</v>
      </c>
      <c r="B4006">
        <v>6</v>
      </c>
      <c r="C4006">
        <v>16</v>
      </c>
      <c r="D4006">
        <v>20</v>
      </c>
      <c r="E4006">
        <v>18.07</v>
      </c>
    </row>
    <row r="4007" spans="1:5" x14ac:dyDescent="0.35">
      <c r="A4007">
        <v>2021</v>
      </c>
      <c r="B4007">
        <v>6</v>
      </c>
      <c r="C4007">
        <v>16</v>
      </c>
      <c r="D4007">
        <v>21</v>
      </c>
      <c r="E4007">
        <v>17.899999999999999</v>
      </c>
    </row>
    <row r="4008" spans="1:5" x14ac:dyDescent="0.35">
      <c r="A4008">
        <v>2021</v>
      </c>
      <c r="B4008">
        <v>6</v>
      </c>
      <c r="C4008">
        <v>16</v>
      </c>
      <c r="D4008">
        <v>22</v>
      </c>
      <c r="E4008">
        <v>17.600000000000001</v>
      </c>
    </row>
    <row r="4009" spans="1:5" x14ac:dyDescent="0.35">
      <c r="A4009">
        <v>2021</v>
      </c>
      <c r="B4009">
        <v>6</v>
      </c>
      <c r="C4009">
        <v>16</v>
      </c>
      <c r="D4009">
        <v>23</v>
      </c>
      <c r="E4009">
        <v>17.3</v>
      </c>
    </row>
    <row r="4010" spans="1:5" x14ac:dyDescent="0.35">
      <c r="A4010">
        <v>2021</v>
      </c>
      <c r="B4010">
        <v>6</v>
      </c>
      <c r="C4010">
        <v>17</v>
      </c>
      <c r="D4010">
        <v>0</v>
      </c>
      <c r="E4010">
        <v>17.07</v>
      </c>
    </row>
    <row r="4011" spans="1:5" x14ac:dyDescent="0.35">
      <c r="A4011">
        <v>2021</v>
      </c>
      <c r="B4011">
        <v>6</v>
      </c>
      <c r="C4011">
        <v>17</v>
      </c>
      <c r="D4011">
        <v>1</v>
      </c>
      <c r="E4011">
        <v>16.84</v>
      </c>
    </row>
    <row r="4012" spans="1:5" x14ac:dyDescent="0.35">
      <c r="A4012">
        <v>2021</v>
      </c>
      <c r="B4012">
        <v>6</v>
      </c>
      <c r="C4012">
        <v>17</v>
      </c>
      <c r="D4012">
        <v>2</v>
      </c>
      <c r="E4012">
        <v>16.7</v>
      </c>
    </row>
    <row r="4013" spans="1:5" x14ac:dyDescent="0.35">
      <c r="A4013">
        <v>2021</v>
      </c>
      <c r="B4013">
        <v>6</v>
      </c>
      <c r="C4013">
        <v>17</v>
      </c>
      <c r="D4013">
        <v>3</v>
      </c>
      <c r="E4013">
        <v>16.5</v>
      </c>
    </row>
    <row r="4014" spans="1:5" x14ac:dyDescent="0.35">
      <c r="A4014">
        <v>2021</v>
      </c>
      <c r="B4014">
        <v>6</v>
      </c>
      <c r="C4014">
        <v>17</v>
      </c>
      <c r="D4014">
        <v>4</v>
      </c>
      <c r="E4014">
        <v>17.25</v>
      </c>
    </row>
    <row r="4015" spans="1:5" x14ac:dyDescent="0.35">
      <c r="A4015">
        <v>2021</v>
      </c>
      <c r="B4015">
        <v>6</v>
      </c>
      <c r="C4015">
        <v>17</v>
      </c>
      <c r="D4015">
        <v>5</v>
      </c>
      <c r="E4015">
        <v>19.04</v>
      </c>
    </row>
    <row r="4016" spans="1:5" x14ac:dyDescent="0.35">
      <c r="A4016">
        <v>2021</v>
      </c>
      <c r="B4016">
        <v>6</v>
      </c>
      <c r="C4016">
        <v>17</v>
      </c>
      <c r="D4016">
        <v>6</v>
      </c>
      <c r="E4016">
        <v>21.32</v>
      </c>
    </row>
    <row r="4017" spans="1:5" x14ac:dyDescent="0.35">
      <c r="A4017">
        <v>2021</v>
      </c>
      <c r="B4017">
        <v>6</v>
      </c>
      <c r="C4017">
        <v>17</v>
      </c>
      <c r="D4017">
        <v>7</v>
      </c>
      <c r="E4017">
        <v>23.39</v>
      </c>
    </row>
    <row r="4018" spans="1:5" x14ac:dyDescent="0.35">
      <c r="A4018">
        <v>2021</v>
      </c>
      <c r="B4018">
        <v>6</v>
      </c>
      <c r="C4018">
        <v>17</v>
      </c>
      <c r="D4018">
        <v>8</v>
      </c>
      <c r="E4018">
        <v>24.69</v>
      </c>
    </row>
    <row r="4019" spans="1:5" x14ac:dyDescent="0.35">
      <c r="A4019">
        <v>2021</v>
      </c>
      <c r="B4019">
        <v>6</v>
      </c>
      <c r="C4019">
        <v>17</v>
      </c>
      <c r="D4019">
        <v>9</v>
      </c>
      <c r="E4019">
        <v>25.4</v>
      </c>
    </row>
    <row r="4020" spans="1:5" x14ac:dyDescent="0.35">
      <c r="A4020">
        <v>2021</v>
      </c>
      <c r="B4020">
        <v>6</v>
      </c>
      <c r="C4020">
        <v>17</v>
      </c>
      <c r="D4020">
        <v>10</v>
      </c>
      <c r="E4020">
        <v>25.68</v>
      </c>
    </row>
    <row r="4021" spans="1:5" x14ac:dyDescent="0.35">
      <c r="A4021">
        <v>2021</v>
      </c>
      <c r="B4021">
        <v>6</v>
      </c>
      <c r="C4021">
        <v>17</v>
      </c>
      <c r="D4021">
        <v>11</v>
      </c>
      <c r="E4021">
        <v>25.8</v>
      </c>
    </row>
    <row r="4022" spans="1:5" x14ac:dyDescent="0.35">
      <c r="A4022">
        <v>2021</v>
      </c>
      <c r="B4022">
        <v>6</v>
      </c>
      <c r="C4022">
        <v>17</v>
      </c>
      <c r="D4022">
        <v>12</v>
      </c>
      <c r="E4022">
        <v>25.57</v>
      </c>
    </row>
    <row r="4023" spans="1:5" x14ac:dyDescent="0.35">
      <c r="A4023">
        <v>2021</v>
      </c>
      <c r="B4023">
        <v>6</v>
      </c>
      <c r="C4023">
        <v>17</v>
      </c>
      <c r="D4023">
        <v>13</v>
      </c>
      <c r="E4023">
        <v>24.69</v>
      </c>
    </row>
    <row r="4024" spans="1:5" x14ac:dyDescent="0.35">
      <c r="A4024">
        <v>2021</v>
      </c>
      <c r="B4024">
        <v>6</v>
      </c>
      <c r="C4024">
        <v>17</v>
      </c>
      <c r="D4024">
        <v>14</v>
      </c>
      <c r="E4024">
        <v>22.82</v>
      </c>
    </row>
    <row r="4025" spans="1:5" x14ac:dyDescent="0.35">
      <c r="A4025">
        <v>2021</v>
      </c>
      <c r="B4025">
        <v>6</v>
      </c>
      <c r="C4025">
        <v>17</v>
      </c>
      <c r="D4025">
        <v>15</v>
      </c>
      <c r="E4025">
        <v>20.87</v>
      </c>
    </row>
    <row r="4026" spans="1:5" x14ac:dyDescent="0.35">
      <c r="A4026">
        <v>2021</v>
      </c>
      <c r="B4026">
        <v>6</v>
      </c>
      <c r="C4026">
        <v>17</v>
      </c>
      <c r="D4026">
        <v>16</v>
      </c>
      <c r="E4026">
        <v>20.28</v>
      </c>
    </row>
    <row r="4027" spans="1:5" x14ac:dyDescent="0.35">
      <c r="A4027">
        <v>2021</v>
      </c>
      <c r="B4027">
        <v>6</v>
      </c>
      <c r="C4027">
        <v>17</v>
      </c>
      <c r="D4027">
        <v>17</v>
      </c>
      <c r="E4027">
        <v>19.59</v>
      </c>
    </row>
    <row r="4028" spans="1:5" x14ac:dyDescent="0.35">
      <c r="A4028">
        <v>2021</v>
      </c>
      <c r="B4028">
        <v>6</v>
      </c>
      <c r="C4028">
        <v>17</v>
      </c>
      <c r="D4028">
        <v>18</v>
      </c>
      <c r="E4028">
        <v>18.86</v>
      </c>
    </row>
    <row r="4029" spans="1:5" x14ac:dyDescent="0.35">
      <c r="A4029">
        <v>2021</v>
      </c>
      <c r="B4029">
        <v>6</v>
      </c>
      <c r="C4029">
        <v>17</v>
      </c>
      <c r="D4029">
        <v>19</v>
      </c>
      <c r="E4029">
        <v>18.239999999999998</v>
      </c>
    </row>
    <row r="4030" spans="1:5" x14ac:dyDescent="0.35">
      <c r="A4030">
        <v>2021</v>
      </c>
      <c r="B4030">
        <v>6</v>
      </c>
      <c r="C4030">
        <v>17</v>
      </c>
      <c r="D4030">
        <v>20</v>
      </c>
      <c r="E4030">
        <v>17.920000000000002</v>
      </c>
    </row>
    <row r="4031" spans="1:5" x14ac:dyDescent="0.35">
      <c r="A4031">
        <v>2021</v>
      </c>
      <c r="B4031">
        <v>6</v>
      </c>
      <c r="C4031">
        <v>17</v>
      </c>
      <c r="D4031">
        <v>21</v>
      </c>
      <c r="E4031">
        <v>17.71</v>
      </c>
    </row>
    <row r="4032" spans="1:5" x14ac:dyDescent="0.35">
      <c r="A4032">
        <v>2021</v>
      </c>
      <c r="B4032">
        <v>6</v>
      </c>
      <c r="C4032">
        <v>17</v>
      </c>
      <c r="D4032">
        <v>22</v>
      </c>
      <c r="E4032">
        <v>17.43</v>
      </c>
    </row>
    <row r="4033" spans="1:5" x14ac:dyDescent="0.35">
      <c r="A4033">
        <v>2021</v>
      </c>
      <c r="B4033">
        <v>6</v>
      </c>
      <c r="C4033">
        <v>17</v>
      </c>
      <c r="D4033">
        <v>23</v>
      </c>
      <c r="E4033">
        <v>17.170000000000002</v>
      </c>
    </row>
    <row r="4034" spans="1:5" x14ac:dyDescent="0.35">
      <c r="A4034">
        <v>2021</v>
      </c>
      <c r="B4034">
        <v>6</v>
      </c>
      <c r="C4034">
        <v>18</v>
      </c>
      <c r="D4034">
        <v>0</v>
      </c>
      <c r="E4034">
        <v>17</v>
      </c>
    </row>
    <row r="4035" spans="1:5" x14ac:dyDescent="0.35">
      <c r="A4035">
        <v>2021</v>
      </c>
      <c r="B4035">
        <v>6</v>
      </c>
      <c r="C4035">
        <v>18</v>
      </c>
      <c r="D4035">
        <v>1</v>
      </c>
      <c r="E4035">
        <v>16.920000000000002</v>
      </c>
    </row>
    <row r="4036" spans="1:5" x14ac:dyDescent="0.35">
      <c r="A4036">
        <v>2021</v>
      </c>
      <c r="B4036">
        <v>6</v>
      </c>
      <c r="C4036">
        <v>18</v>
      </c>
      <c r="D4036">
        <v>2</v>
      </c>
      <c r="E4036">
        <v>16.96</v>
      </c>
    </row>
    <row r="4037" spans="1:5" x14ac:dyDescent="0.35">
      <c r="A4037">
        <v>2021</v>
      </c>
      <c r="B4037">
        <v>6</v>
      </c>
      <c r="C4037">
        <v>18</v>
      </c>
      <c r="D4037">
        <v>3</v>
      </c>
      <c r="E4037">
        <v>17.05</v>
      </c>
    </row>
    <row r="4038" spans="1:5" x14ac:dyDescent="0.35">
      <c r="A4038">
        <v>2021</v>
      </c>
      <c r="B4038">
        <v>6</v>
      </c>
      <c r="C4038">
        <v>18</v>
      </c>
      <c r="D4038">
        <v>4</v>
      </c>
      <c r="E4038">
        <v>17.98</v>
      </c>
    </row>
    <row r="4039" spans="1:5" x14ac:dyDescent="0.35">
      <c r="A4039">
        <v>2021</v>
      </c>
      <c r="B4039">
        <v>6</v>
      </c>
      <c r="C4039">
        <v>18</v>
      </c>
      <c r="D4039">
        <v>5</v>
      </c>
      <c r="E4039">
        <v>19.54</v>
      </c>
    </row>
    <row r="4040" spans="1:5" x14ac:dyDescent="0.35">
      <c r="A4040">
        <v>2021</v>
      </c>
      <c r="B4040">
        <v>6</v>
      </c>
      <c r="C4040">
        <v>18</v>
      </c>
      <c r="D4040">
        <v>6</v>
      </c>
      <c r="E4040">
        <v>21.6</v>
      </c>
    </row>
    <row r="4041" spans="1:5" x14ac:dyDescent="0.35">
      <c r="A4041">
        <v>2021</v>
      </c>
      <c r="B4041">
        <v>6</v>
      </c>
      <c r="C4041">
        <v>18</v>
      </c>
      <c r="D4041">
        <v>7</v>
      </c>
      <c r="E4041">
        <v>23.89</v>
      </c>
    </row>
    <row r="4042" spans="1:5" x14ac:dyDescent="0.35">
      <c r="A4042">
        <v>2021</v>
      </c>
      <c r="B4042">
        <v>6</v>
      </c>
      <c r="C4042">
        <v>18</v>
      </c>
      <c r="D4042">
        <v>8</v>
      </c>
      <c r="E4042">
        <v>25.23</v>
      </c>
    </row>
    <row r="4043" spans="1:5" x14ac:dyDescent="0.35">
      <c r="A4043">
        <v>2021</v>
      </c>
      <c r="B4043">
        <v>6</v>
      </c>
      <c r="C4043">
        <v>18</v>
      </c>
      <c r="D4043">
        <v>9</v>
      </c>
      <c r="E4043">
        <v>25.96</v>
      </c>
    </row>
    <row r="4044" spans="1:5" x14ac:dyDescent="0.35">
      <c r="A4044">
        <v>2021</v>
      </c>
      <c r="B4044">
        <v>6</v>
      </c>
      <c r="C4044">
        <v>18</v>
      </c>
      <c r="D4044">
        <v>10</v>
      </c>
      <c r="E4044">
        <v>26.23</v>
      </c>
    </row>
    <row r="4045" spans="1:5" x14ac:dyDescent="0.35">
      <c r="A4045">
        <v>2021</v>
      </c>
      <c r="B4045">
        <v>6</v>
      </c>
      <c r="C4045">
        <v>18</v>
      </c>
      <c r="D4045">
        <v>11</v>
      </c>
      <c r="E4045">
        <v>26.05</v>
      </c>
    </row>
    <row r="4046" spans="1:5" x14ac:dyDescent="0.35">
      <c r="A4046">
        <v>2021</v>
      </c>
      <c r="B4046">
        <v>6</v>
      </c>
      <c r="C4046">
        <v>18</v>
      </c>
      <c r="D4046">
        <v>12</v>
      </c>
      <c r="E4046">
        <v>25.55</v>
      </c>
    </row>
    <row r="4047" spans="1:5" x14ac:dyDescent="0.35">
      <c r="A4047">
        <v>2021</v>
      </c>
      <c r="B4047">
        <v>6</v>
      </c>
      <c r="C4047">
        <v>18</v>
      </c>
      <c r="D4047">
        <v>13</v>
      </c>
      <c r="E4047">
        <v>24.41</v>
      </c>
    </row>
    <row r="4048" spans="1:5" x14ac:dyDescent="0.35">
      <c r="A4048">
        <v>2021</v>
      </c>
      <c r="B4048">
        <v>6</v>
      </c>
      <c r="C4048">
        <v>18</v>
      </c>
      <c r="D4048">
        <v>14</v>
      </c>
      <c r="E4048">
        <v>22.42</v>
      </c>
    </row>
    <row r="4049" spans="1:5" x14ac:dyDescent="0.35">
      <c r="A4049">
        <v>2021</v>
      </c>
      <c r="B4049">
        <v>6</v>
      </c>
      <c r="C4049">
        <v>18</v>
      </c>
      <c r="D4049">
        <v>15</v>
      </c>
      <c r="E4049">
        <v>20.25</v>
      </c>
    </row>
    <row r="4050" spans="1:5" x14ac:dyDescent="0.35">
      <c r="A4050">
        <v>2021</v>
      </c>
      <c r="B4050">
        <v>6</v>
      </c>
      <c r="C4050">
        <v>18</v>
      </c>
      <c r="D4050">
        <v>16</v>
      </c>
      <c r="E4050">
        <v>19.62</v>
      </c>
    </row>
    <row r="4051" spans="1:5" x14ac:dyDescent="0.35">
      <c r="A4051">
        <v>2021</v>
      </c>
      <c r="B4051">
        <v>6</v>
      </c>
      <c r="C4051">
        <v>18</v>
      </c>
      <c r="D4051">
        <v>17</v>
      </c>
      <c r="E4051">
        <v>19.239999999999998</v>
      </c>
    </row>
    <row r="4052" spans="1:5" x14ac:dyDescent="0.35">
      <c r="A4052">
        <v>2021</v>
      </c>
      <c r="B4052">
        <v>6</v>
      </c>
      <c r="C4052">
        <v>18</v>
      </c>
      <c r="D4052">
        <v>18</v>
      </c>
      <c r="E4052">
        <v>19.02</v>
      </c>
    </row>
    <row r="4053" spans="1:5" x14ac:dyDescent="0.35">
      <c r="A4053">
        <v>2021</v>
      </c>
      <c r="B4053">
        <v>6</v>
      </c>
      <c r="C4053">
        <v>18</v>
      </c>
      <c r="D4053">
        <v>19</v>
      </c>
      <c r="E4053">
        <v>18.73</v>
      </c>
    </row>
    <row r="4054" spans="1:5" x14ac:dyDescent="0.35">
      <c r="A4054">
        <v>2021</v>
      </c>
      <c r="B4054">
        <v>6</v>
      </c>
      <c r="C4054">
        <v>18</v>
      </c>
      <c r="D4054">
        <v>20</v>
      </c>
      <c r="E4054">
        <v>18.29</v>
      </c>
    </row>
    <row r="4055" spans="1:5" x14ac:dyDescent="0.35">
      <c r="A4055">
        <v>2021</v>
      </c>
      <c r="B4055">
        <v>6</v>
      </c>
      <c r="C4055">
        <v>18</v>
      </c>
      <c r="D4055">
        <v>21</v>
      </c>
      <c r="E4055">
        <v>17.87</v>
      </c>
    </row>
    <row r="4056" spans="1:5" x14ac:dyDescent="0.35">
      <c r="A4056">
        <v>2021</v>
      </c>
      <c r="B4056">
        <v>6</v>
      </c>
      <c r="C4056">
        <v>18</v>
      </c>
      <c r="D4056">
        <v>22</v>
      </c>
      <c r="E4056">
        <v>17.489999999999998</v>
      </c>
    </row>
    <row r="4057" spans="1:5" x14ac:dyDescent="0.35">
      <c r="A4057">
        <v>2021</v>
      </c>
      <c r="B4057">
        <v>6</v>
      </c>
      <c r="C4057">
        <v>18</v>
      </c>
      <c r="D4057">
        <v>23</v>
      </c>
      <c r="E4057">
        <v>17.190000000000001</v>
      </c>
    </row>
    <row r="4058" spans="1:5" x14ac:dyDescent="0.35">
      <c r="A4058">
        <v>2021</v>
      </c>
      <c r="B4058">
        <v>6</v>
      </c>
      <c r="C4058">
        <v>19</v>
      </c>
      <c r="D4058">
        <v>0</v>
      </c>
      <c r="E4058">
        <v>16.87</v>
      </c>
    </row>
    <row r="4059" spans="1:5" x14ac:dyDescent="0.35">
      <c r="A4059">
        <v>2021</v>
      </c>
      <c r="B4059">
        <v>6</v>
      </c>
      <c r="C4059">
        <v>19</v>
      </c>
      <c r="D4059">
        <v>1</v>
      </c>
      <c r="E4059">
        <v>16.559999999999999</v>
      </c>
    </row>
    <row r="4060" spans="1:5" x14ac:dyDescent="0.35">
      <c r="A4060">
        <v>2021</v>
      </c>
      <c r="B4060">
        <v>6</v>
      </c>
      <c r="C4060">
        <v>19</v>
      </c>
      <c r="D4060">
        <v>2</v>
      </c>
      <c r="E4060">
        <v>16.34</v>
      </c>
    </row>
    <row r="4061" spans="1:5" x14ac:dyDescent="0.35">
      <c r="A4061">
        <v>2021</v>
      </c>
      <c r="B4061">
        <v>6</v>
      </c>
      <c r="C4061">
        <v>19</v>
      </c>
      <c r="D4061">
        <v>3</v>
      </c>
      <c r="E4061">
        <v>16.190000000000001</v>
      </c>
    </row>
    <row r="4062" spans="1:5" x14ac:dyDescent="0.35">
      <c r="A4062">
        <v>2021</v>
      </c>
      <c r="B4062">
        <v>6</v>
      </c>
      <c r="C4062">
        <v>19</v>
      </c>
      <c r="D4062">
        <v>4</v>
      </c>
      <c r="E4062">
        <v>17.21</v>
      </c>
    </row>
    <row r="4063" spans="1:5" x14ac:dyDescent="0.35">
      <c r="A4063">
        <v>2021</v>
      </c>
      <c r="B4063">
        <v>6</v>
      </c>
      <c r="C4063">
        <v>19</v>
      </c>
      <c r="D4063">
        <v>5</v>
      </c>
      <c r="E4063">
        <v>18.899999999999999</v>
      </c>
    </row>
    <row r="4064" spans="1:5" x14ac:dyDescent="0.35">
      <c r="A4064">
        <v>2021</v>
      </c>
      <c r="B4064">
        <v>6</v>
      </c>
      <c r="C4064">
        <v>19</v>
      </c>
      <c r="D4064">
        <v>6</v>
      </c>
      <c r="E4064">
        <v>20.93</v>
      </c>
    </row>
    <row r="4065" spans="1:5" x14ac:dyDescent="0.35">
      <c r="A4065">
        <v>2021</v>
      </c>
      <c r="B4065">
        <v>6</v>
      </c>
      <c r="C4065">
        <v>19</v>
      </c>
      <c r="D4065">
        <v>7</v>
      </c>
      <c r="E4065">
        <v>22.71</v>
      </c>
    </row>
    <row r="4066" spans="1:5" x14ac:dyDescent="0.35">
      <c r="A4066">
        <v>2021</v>
      </c>
      <c r="B4066">
        <v>6</v>
      </c>
      <c r="C4066">
        <v>19</v>
      </c>
      <c r="D4066">
        <v>8</v>
      </c>
      <c r="E4066">
        <v>23.81</v>
      </c>
    </row>
    <row r="4067" spans="1:5" x14ac:dyDescent="0.35">
      <c r="A4067">
        <v>2021</v>
      </c>
      <c r="B4067">
        <v>6</v>
      </c>
      <c r="C4067">
        <v>19</v>
      </c>
      <c r="D4067">
        <v>9</v>
      </c>
      <c r="E4067">
        <v>24.58</v>
      </c>
    </row>
    <row r="4068" spans="1:5" x14ac:dyDescent="0.35">
      <c r="A4068">
        <v>2021</v>
      </c>
      <c r="B4068">
        <v>6</v>
      </c>
      <c r="C4068">
        <v>19</v>
      </c>
      <c r="D4068">
        <v>10</v>
      </c>
      <c r="E4068">
        <v>24.98</v>
      </c>
    </row>
    <row r="4069" spans="1:5" x14ac:dyDescent="0.35">
      <c r="A4069">
        <v>2021</v>
      </c>
      <c r="B4069">
        <v>6</v>
      </c>
      <c r="C4069">
        <v>19</v>
      </c>
      <c r="D4069">
        <v>11</v>
      </c>
      <c r="E4069">
        <v>24.97</v>
      </c>
    </row>
    <row r="4070" spans="1:5" x14ac:dyDescent="0.35">
      <c r="A4070">
        <v>2021</v>
      </c>
      <c r="B4070">
        <v>6</v>
      </c>
      <c r="C4070">
        <v>19</v>
      </c>
      <c r="D4070">
        <v>12</v>
      </c>
      <c r="E4070">
        <v>24.54</v>
      </c>
    </row>
    <row r="4071" spans="1:5" x14ac:dyDescent="0.35">
      <c r="A4071">
        <v>2021</v>
      </c>
      <c r="B4071">
        <v>6</v>
      </c>
      <c r="C4071">
        <v>19</v>
      </c>
      <c r="D4071">
        <v>13</v>
      </c>
      <c r="E4071">
        <v>23.65</v>
      </c>
    </row>
    <row r="4072" spans="1:5" x14ac:dyDescent="0.35">
      <c r="A4072">
        <v>2021</v>
      </c>
      <c r="B4072">
        <v>6</v>
      </c>
      <c r="C4072">
        <v>19</v>
      </c>
      <c r="D4072">
        <v>14</v>
      </c>
      <c r="E4072">
        <v>21.6</v>
      </c>
    </row>
    <row r="4073" spans="1:5" x14ac:dyDescent="0.35">
      <c r="A4073">
        <v>2021</v>
      </c>
      <c r="B4073">
        <v>6</v>
      </c>
      <c r="C4073">
        <v>19</v>
      </c>
      <c r="D4073">
        <v>15</v>
      </c>
      <c r="E4073">
        <v>19.61</v>
      </c>
    </row>
    <row r="4074" spans="1:5" x14ac:dyDescent="0.35">
      <c r="A4074">
        <v>2021</v>
      </c>
      <c r="B4074">
        <v>6</v>
      </c>
      <c r="C4074">
        <v>19</v>
      </c>
      <c r="D4074">
        <v>16</v>
      </c>
      <c r="E4074">
        <v>19.04</v>
      </c>
    </row>
    <row r="4075" spans="1:5" x14ac:dyDescent="0.35">
      <c r="A4075">
        <v>2021</v>
      </c>
      <c r="B4075">
        <v>6</v>
      </c>
      <c r="C4075">
        <v>19</v>
      </c>
      <c r="D4075">
        <v>17</v>
      </c>
      <c r="E4075">
        <v>18.579999999999998</v>
      </c>
    </row>
    <row r="4076" spans="1:5" x14ac:dyDescent="0.35">
      <c r="A4076">
        <v>2021</v>
      </c>
      <c r="B4076">
        <v>6</v>
      </c>
      <c r="C4076">
        <v>19</v>
      </c>
      <c r="D4076">
        <v>18</v>
      </c>
      <c r="E4076">
        <v>18.02</v>
      </c>
    </row>
    <row r="4077" spans="1:5" x14ac:dyDescent="0.35">
      <c r="A4077">
        <v>2021</v>
      </c>
      <c r="B4077">
        <v>6</v>
      </c>
      <c r="C4077">
        <v>19</v>
      </c>
      <c r="D4077">
        <v>19</v>
      </c>
      <c r="E4077">
        <v>17.57</v>
      </c>
    </row>
    <row r="4078" spans="1:5" x14ac:dyDescent="0.35">
      <c r="A4078">
        <v>2021</v>
      </c>
      <c r="B4078">
        <v>6</v>
      </c>
      <c r="C4078">
        <v>19</v>
      </c>
      <c r="D4078">
        <v>20</v>
      </c>
      <c r="E4078">
        <v>17.23</v>
      </c>
    </row>
    <row r="4079" spans="1:5" x14ac:dyDescent="0.35">
      <c r="A4079">
        <v>2021</v>
      </c>
      <c r="B4079">
        <v>6</v>
      </c>
      <c r="C4079">
        <v>19</v>
      </c>
      <c r="D4079">
        <v>21</v>
      </c>
      <c r="E4079">
        <v>17.12</v>
      </c>
    </row>
    <row r="4080" spans="1:5" x14ac:dyDescent="0.35">
      <c r="A4080">
        <v>2021</v>
      </c>
      <c r="B4080">
        <v>6</v>
      </c>
      <c r="C4080">
        <v>19</v>
      </c>
      <c r="D4080">
        <v>22</v>
      </c>
      <c r="E4080">
        <v>17.11</v>
      </c>
    </row>
    <row r="4081" spans="1:5" x14ac:dyDescent="0.35">
      <c r="A4081">
        <v>2021</v>
      </c>
      <c r="B4081">
        <v>6</v>
      </c>
      <c r="C4081">
        <v>19</v>
      </c>
      <c r="D4081">
        <v>23</v>
      </c>
      <c r="E4081">
        <v>16.989999999999998</v>
      </c>
    </row>
    <row r="4082" spans="1:5" x14ac:dyDescent="0.35">
      <c r="A4082">
        <v>2021</v>
      </c>
      <c r="B4082">
        <v>6</v>
      </c>
      <c r="C4082">
        <v>20</v>
      </c>
      <c r="D4082">
        <v>0</v>
      </c>
      <c r="E4082">
        <v>16.72</v>
      </c>
    </row>
    <row r="4083" spans="1:5" x14ac:dyDescent="0.35">
      <c r="A4083">
        <v>2021</v>
      </c>
      <c r="B4083">
        <v>6</v>
      </c>
      <c r="C4083">
        <v>20</v>
      </c>
      <c r="D4083">
        <v>1</v>
      </c>
      <c r="E4083">
        <v>16.29</v>
      </c>
    </row>
    <row r="4084" spans="1:5" x14ac:dyDescent="0.35">
      <c r="A4084">
        <v>2021</v>
      </c>
      <c r="B4084">
        <v>6</v>
      </c>
      <c r="C4084">
        <v>20</v>
      </c>
      <c r="D4084">
        <v>2</v>
      </c>
      <c r="E4084">
        <v>15.61</v>
      </c>
    </row>
    <row r="4085" spans="1:5" x14ac:dyDescent="0.35">
      <c r="A4085">
        <v>2021</v>
      </c>
      <c r="B4085">
        <v>6</v>
      </c>
      <c r="C4085">
        <v>20</v>
      </c>
      <c r="D4085">
        <v>3</v>
      </c>
      <c r="E4085">
        <v>14.78</v>
      </c>
    </row>
    <row r="4086" spans="1:5" x14ac:dyDescent="0.35">
      <c r="A4086">
        <v>2021</v>
      </c>
      <c r="B4086">
        <v>6</v>
      </c>
      <c r="C4086">
        <v>20</v>
      </c>
      <c r="D4086">
        <v>4</v>
      </c>
      <c r="E4086">
        <v>15.6</v>
      </c>
    </row>
    <row r="4087" spans="1:5" x14ac:dyDescent="0.35">
      <c r="A4087">
        <v>2021</v>
      </c>
      <c r="B4087">
        <v>6</v>
      </c>
      <c r="C4087">
        <v>20</v>
      </c>
      <c r="D4087">
        <v>5</v>
      </c>
      <c r="E4087">
        <v>17.739999999999998</v>
      </c>
    </row>
    <row r="4088" spans="1:5" x14ac:dyDescent="0.35">
      <c r="A4088">
        <v>2021</v>
      </c>
      <c r="B4088">
        <v>6</v>
      </c>
      <c r="C4088">
        <v>20</v>
      </c>
      <c r="D4088">
        <v>6</v>
      </c>
      <c r="E4088">
        <v>20.48</v>
      </c>
    </row>
    <row r="4089" spans="1:5" x14ac:dyDescent="0.35">
      <c r="A4089">
        <v>2021</v>
      </c>
      <c r="B4089">
        <v>6</v>
      </c>
      <c r="C4089">
        <v>20</v>
      </c>
      <c r="D4089">
        <v>7</v>
      </c>
      <c r="E4089">
        <v>22.52</v>
      </c>
    </row>
    <row r="4090" spans="1:5" x14ac:dyDescent="0.35">
      <c r="A4090">
        <v>2021</v>
      </c>
      <c r="B4090">
        <v>6</v>
      </c>
      <c r="C4090">
        <v>20</v>
      </c>
      <c r="D4090">
        <v>8</v>
      </c>
      <c r="E4090">
        <v>23.89</v>
      </c>
    </row>
    <row r="4091" spans="1:5" x14ac:dyDescent="0.35">
      <c r="A4091">
        <v>2021</v>
      </c>
      <c r="B4091">
        <v>6</v>
      </c>
      <c r="C4091">
        <v>20</v>
      </c>
      <c r="D4091">
        <v>9</v>
      </c>
      <c r="E4091">
        <v>24.81</v>
      </c>
    </row>
    <row r="4092" spans="1:5" x14ac:dyDescent="0.35">
      <c r="A4092">
        <v>2021</v>
      </c>
      <c r="B4092">
        <v>6</v>
      </c>
      <c r="C4092">
        <v>20</v>
      </c>
      <c r="D4092">
        <v>10</v>
      </c>
      <c r="E4092">
        <v>25.26</v>
      </c>
    </row>
    <row r="4093" spans="1:5" x14ac:dyDescent="0.35">
      <c r="A4093">
        <v>2021</v>
      </c>
      <c r="B4093">
        <v>6</v>
      </c>
      <c r="C4093">
        <v>20</v>
      </c>
      <c r="D4093">
        <v>11</v>
      </c>
      <c r="E4093">
        <v>25.21</v>
      </c>
    </row>
    <row r="4094" spans="1:5" x14ac:dyDescent="0.35">
      <c r="A4094">
        <v>2021</v>
      </c>
      <c r="B4094">
        <v>6</v>
      </c>
      <c r="C4094">
        <v>20</v>
      </c>
      <c r="D4094">
        <v>12</v>
      </c>
      <c r="E4094">
        <v>24.78</v>
      </c>
    </row>
    <row r="4095" spans="1:5" x14ac:dyDescent="0.35">
      <c r="A4095">
        <v>2021</v>
      </c>
      <c r="B4095">
        <v>6</v>
      </c>
      <c r="C4095">
        <v>20</v>
      </c>
      <c r="D4095">
        <v>13</v>
      </c>
      <c r="E4095">
        <v>23.9</v>
      </c>
    </row>
    <row r="4096" spans="1:5" x14ac:dyDescent="0.35">
      <c r="A4096">
        <v>2021</v>
      </c>
      <c r="B4096">
        <v>6</v>
      </c>
      <c r="C4096">
        <v>20</v>
      </c>
      <c r="D4096">
        <v>14</v>
      </c>
      <c r="E4096">
        <v>22.28</v>
      </c>
    </row>
    <row r="4097" spans="1:5" x14ac:dyDescent="0.35">
      <c r="A4097">
        <v>2021</v>
      </c>
      <c r="B4097">
        <v>6</v>
      </c>
      <c r="C4097">
        <v>20</v>
      </c>
      <c r="D4097">
        <v>15</v>
      </c>
      <c r="E4097">
        <v>20.37</v>
      </c>
    </row>
    <row r="4098" spans="1:5" x14ac:dyDescent="0.35">
      <c r="A4098">
        <v>2021</v>
      </c>
      <c r="B4098">
        <v>6</v>
      </c>
      <c r="C4098">
        <v>20</v>
      </c>
      <c r="D4098">
        <v>16</v>
      </c>
      <c r="E4098">
        <v>19.850000000000001</v>
      </c>
    </row>
    <row r="4099" spans="1:5" x14ac:dyDescent="0.35">
      <c r="A4099">
        <v>2021</v>
      </c>
      <c r="B4099">
        <v>6</v>
      </c>
      <c r="C4099">
        <v>20</v>
      </c>
      <c r="D4099">
        <v>17</v>
      </c>
      <c r="E4099">
        <v>19.43</v>
      </c>
    </row>
    <row r="4100" spans="1:5" x14ac:dyDescent="0.35">
      <c r="A4100">
        <v>2021</v>
      </c>
      <c r="B4100">
        <v>6</v>
      </c>
      <c r="C4100">
        <v>20</v>
      </c>
      <c r="D4100">
        <v>18</v>
      </c>
      <c r="E4100">
        <v>19.100000000000001</v>
      </c>
    </row>
    <row r="4101" spans="1:5" x14ac:dyDescent="0.35">
      <c r="A4101">
        <v>2021</v>
      </c>
      <c r="B4101">
        <v>6</v>
      </c>
      <c r="C4101">
        <v>20</v>
      </c>
      <c r="D4101">
        <v>19</v>
      </c>
      <c r="E4101">
        <v>18.72</v>
      </c>
    </row>
    <row r="4102" spans="1:5" x14ac:dyDescent="0.35">
      <c r="A4102">
        <v>2021</v>
      </c>
      <c r="B4102">
        <v>6</v>
      </c>
      <c r="C4102">
        <v>20</v>
      </c>
      <c r="D4102">
        <v>20</v>
      </c>
      <c r="E4102">
        <v>18.32</v>
      </c>
    </row>
    <row r="4103" spans="1:5" x14ac:dyDescent="0.35">
      <c r="A4103">
        <v>2021</v>
      </c>
      <c r="B4103">
        <v>6</v>
      </c>
      <c r="C4103">
        <v>20</v>
      </c>
      <c r="D4103">
        <v>21</v>
      </c>
      <c r="E4103">
        <v>17.97</v>
      </c>
    </row>
    <row r="4104" spans="1:5" x14ac:dyDescent="0.35">
      <c r="A4104">
        <v>2021</v>
      </c>
      <c r="B4104">
        <v>6</v>
      </c>
      <c r="C4104">
        <v>20</v>
      </c>
      <c r="D4104">
        <v>22</v>
      </c>
      <c r="E4104">
        <v>17.71</v>
      </c>
    </row>
    <row r="4105" spans="1:5" x14ac:dyDescent="0.35">
      <c r="A4105">
        <v>2021</v>
      </c>
      <c r="B4105">
        <v>6</v>
      </c>
      <c r="C4105">
        <v>20</v>
      </c>
      <c r="D4105">
        <v>23</v>
      </c>
      <c r="E4105">
        <v>17.45</v>
      </c>
    </row>
    <row r="4106" spans="1:5" x14ac:dyDescent="0.35">
      <c r="A4106">
        <v>2021</v>
      </c>
      <c r="B4106">
        <v>6</v>
      </c>
      <c r="C4106">
        <v>21</v>
      </c>
      <c r="D4106">
        <v>0</v>
      </c>
      <c r="E4106">
        <v>17.329999999999998</v>
      </c>
    </row>
    <row r="4107" spans="1:5" x14ac:dyDescent="0.35">
      <c r="A4107">
        <v>2021</v>
      </c>
      <c r="B4107">
        <v>6</v>
      </c>
      <c r="C4107">
        <v>21</v>
      </c>
      <c r="D4107">
        <v>1</v>
      </c>
      <c r="E4107">
        <v>17.350000000000001</v>
      </c>
    </row>
    <row r="4108" spans="1:5" x14ac:dyDescent="0.35">
      <c r="A4108">
        <v>2021</v>
      </c>
      <c r="B4108">
        <v>6</v>
      </c>
      <c r="C4108">
        <v>21</v>
      </c>
      <c r="D4108">
        <v>2</v>
      </c>
      <c r="E4108">
        <v>17.239999999999998</v>
      </c>
    </row>
    <row r="4109" spans="1:5" x14ac:dyDescent="0.35">
      <c r="A4109">
        <v>2021</v>
      </c>
      <c r="B4109">
        <v>6</v>
      </c>
      <c r="C4109">
        <v>21</v>
      </c>
      <c r="D4109">
        <v>3</v>
      </c>
      <c r="E4109">
        <v>16.88</v>
      </c>
    </row>
    <row r="4110" spans="1:5" x14ac:dyDescent="0.35">
      <c r="A4110">
        <v>2021</v>
      </c>
      <c r="B4110">
        <v>6</v>
      </c>
      <c r="C4110">
        <v>21</v>
      </c>
      <c r="D4110">
        <v>4</v>
      </c>
      <c r="E4110">
        <v>17.53</v>
      </c>
    </row>
    <row r="4111" spans="1:5" x14ac:dyDescent="0.35">
      <c r="A4111">
        <v>2021</v>
      </c>
      <c r="B4111">
        <v>6</v>
      </c>
      <c r="C4111">
        <v>21</v>
      </c>
      <c r="D4111">
        <v>5</v>
      </c>
      <c r="E4111">
        <v>19.100000000000001</v>
      </c>
    </row>
    <row r="4112" spans="1:5" x14ac:dyDescent="0.35">
      <c r="A4112">
        <v>2021</v>
      </c>
      <c r="B4112">
        <v>6</v>
      </c>
      <c r="C4112">
        <v>21</v>
      </c>
      <c r="D4112">
        <v>6</v>
      </c>
      <c r="E4112">
        <v>21.26</v>
      </c>
    </row>
    <row r="4113" spans="1:5" x14ac:dyDescent="0.35">
      <c r="A4113">
        <v>2021</v>
      </c>
      <c r="B4113">
        <v>6</v>
      </c>
      <c r="C4113">
        <v>21</v>
      </c>
      <c r="D4113">
        <v>7</v>
      </c>
      <c r="E4113">
        <v>23.19</v>
      </c>
    </row>
    <row r="4114" spans="1:5" x14ac:dyDescent="0.35">
      <c r="A4114">
        <v>2021</v>
      </c>
      <c r="B4114">
        <v>6</v>
      </c>
      <c r="C4114">
        <v>21</v>
      </c>
      <c r="D4114">
        <v>8</v>
      </c>
      <c r="E4114">
        <v>24.37</v>
      </c>
    </row>
    <row r="4115" spans="1:5" x14ac:dyDescent="0.35">
      <c r="A4115">
        <v>2021</v>
      </c>
      <c r="B4115">
        <v>6</v>
      </c>
      <c r="C4115">
        <v>21</v>
      </c>
      <c r="D4115">
        <v>9</v>
      </c>
      <c r="E4115">
        <v>25.01</v>
      </c>
    </row>
    <row r="4116" spans="1:5" x14ac:dyDescent="0.35">
      <c r="A4116">
        <v>2021</v>
      </c>
      <c r="B4116">
        <v>6</v>
      </c>
      <c r="C4116">
        <v>21</v>
      </c>
      <c r="D4116">
        <v>10</v>
      </c>
      <c r="E4116">
        <v>25.29</v>
      </c>
    </row>
    <row r="4117" spans="1:5" x14ac:dyDescent="0.35">
      <c r="A4117">
        <v>2021</v>
      </c>
      <c r="B4117">
        <v>6</v>
      </c>
      <c r="C4117">
        <v>21</v>
      </c>
      <c r="D4117">
        <v>11</v>
      </c>
      <c r="E4117">
        <v>25.16</v>
      </c>
    </row>
    <row r="4118" spans="1:5" x14ac:dyDescent="0.35">
      <c r="A4118">
        <v>2021</v>
      </c>
      <c r="B4118">
        <v>6</v>
      </c>
      <c r="C4118">
        <v>21</v>
      </c>
      <c r="D4118">
        <v>12</v>
      </c>
      <c r="E4118">
        <v>24.72</v>
      </c>
    </row>
    <row r="4119" spans="1:5" x14ac:dyDescent="0.35">
      <c r="A4119">
        <v>2021</v>
      </c>
      <c r="B4119">
        <v>6</v>
      </c>
      <c r="C4119">
        <v>21</v>
      </c>
      <c r="D4119">
        <v>13</v>
      </c>
      <c r="E4119">
        <v>23.64</v>
      </c>
    </row>
    <row r="4120" spans="1:5" x14ac:dyDescent="0.35">
      <c r="A4120">
        <v>2021</v>
      </c>
      <c r="B4120">
        <v>6</v>
      </c>
      <c r="C4120">
        <v>21</v>
      </c>
      <c r="D4120">
        <v>14</v>
      </c>
      <c r="E4120">
        <v>21.94</v>
      </c>
    </row>
    <row r="4121" spans="1:5" x14ac:dyDescent="0.35">
      <c r="A4121">
        <v>2021</v>
      </c>
      <c r="B4121">
        <v>6</v>
      </c>
      <c r="C4121">
        <v>21</v>
      </c>
      <c r="D4121">
        <v>15</v>
      </c>
      <c r="E4121">
        <v>20.05</v>
      </c>
    </row>
    <row r="4122" spans="1:5" x14ac:dyDescent="0.35">
      <c r="A4122">
        <v>2021</v>
      </c>
      <c r="B4122">
        <v>6</v>
      </c>
      <c r="C4122">
        <v>21</v>
      </c>
      <c r="D4122">
        <v>16</v>
      </c>
      <c r="E4122">
        <v>19.61</v>
      </c>
    </row>
    <row r="4123" spans="1:5" x14ac:dyDescent="0.35">
      <c r="A4123">
        <v>2021</v>
      </c>
      <c r="B4123">
        <v>6</v>
      </c>
      <c r="C4123">
        <v>21</v>
      </c>
      <c r="D4123">
        <v>17</v>
      </c>
      <c r="E4123">
        <v>19.25</v>
      </c>
    </row>
    <row r="4124" spans="1:5" x14ac:dyDescent="0.35">
      <c r="A4124">
        <v>2021</v>
      </c>
      <c r="B4124">
        <v>6</v>
      </c>
      <c r="C4124">
        <v>21</v>
      </c>
      <c r="D4124">
        <v>18</v>
      </c>
      <c r="E4124">
        <v>18.79</v>
      </c>
    </row>
    <row r="4125" spans="1:5" x14ac:dyDescent="0.35">
      <c r="A4125">
        <v>2021</v>
      </c>
      <c r="B4125">
        <v>6</v>
      </c>
      <c r="C4125">
        <v>21</v>
      </c>
      <c r="D4125">
        <v>19</v>
      </c>
      <c r="E4125">
        <v>18.36</v>
      </c>
    </row>
    <row r="4126" spans="1:5" x14ac:dyDescent="0.35">
      <c r="A4126">
        <v>2021</v>
      </c>
      <c r="B4126">
        <v>6</v>
      </c>
      <c r="C4126">
        <v>21</v>
      </c>
      <c r="D4126">
        <v>20</v>
      </c>
      <c r="E4126">
        <v>17.8</v>
      </c>
    </row>
    <row r="4127" spans="1:5" x14ac:dyDescent="0.35">
      <c r="A4127">
        <v>2021</v>
      </c>
      <c r="B4127">
        <v>6</v>
      </c>
      <c r="C4127">
        <v>21</v>
      </c>
      <c r="D4127">
        <v>21</v>
      </c>
      <c r="E4127">
        <v>17.29</v>
      </c>
    </row>
    <row r="4128" spans="1:5" x14ac:dyDescent="0.35">
      <c r="A4128">
        <v>2021</v>
      </c>
      <c r="B4128">
        <v>6</v>
      </c>
      <c r="C4128">
        <v>21</v>
      </c>
      <c r="D4128">
        <v>22</v>
      </c>
      <c r="E4128">
        <v>17.03</v>
      </c>
    </row>
    <row r="4129" spans="1:5" x14ac:dyDescent="0.35">
      <c r="A4129">
        <v>2021</v>
      </c>
      <c r="B4129">
        <v>6</v>
      </c>
      <c r="C4129">
        <v>21</v>
      </c>
      <c r="D4129">
        <v>23</v>
      </c>
      <c r="E4129">
        <v>16.899999999999999</v>
      </c>
    </row>
    <row r="4130" spans="1:5" x14ac:dyDescent="0.35">
      <c r="A4130">
        <v>2021</v>
      </c>
      <c r="B4130">
        <v>6</v>
      </c>
      <c r="C4130">
        <v>22</v>
      </c>
      <c r="D4130">
        <v>0</v>
      </c>
      <c r="E4130">
        <v>16.78</v>
      </c>
    </row>
    <row r="4131" spans="1:5" x14ac:dyDescent="0.35">
      <c r="A4131">
        <v>2021</v>
      </c>
      <c r="B4131">
        <v>6</v>
      </c>
      <c r="C4131">
        <v>22</v>
      </c>
      <c r="D4131">
        <v>1</v>
      </c>
      <c r="E4131">
        <v>16.760000000000002</v>
      </c>
    </row>
    <row r="4132" spans="1:5" x14ac:dyDescent="0.35">
      <c r="A4132">
        <v>2021</v>
      </c>
      <c r="B4132">
        <v>6</v>
      </c>
      <c r="C4132">
        <v>22</v>
      </c>
      <c r="D4132">
        <v>2</v>
      </c>
      <c r="E4132">
        <v>16.850000000000001</v>
      </c>
    </row>
    <row r="4133" spans="1:5" x14ac:dyDescent="0.35">
      <c r="A4133">
        <v>2021</v>
      </c>
      <c r="B4133">
        <v>6</v>
      </c>
      <c r="C4133">
        <v>22</v>
      </c>
      <c r="D4133">
        <v>3</v>
      </c>
      <c r="E4133">
        <v>16.8</v>
      </c>
    </row>
    <row r="4134" spans="1:5" x14ac:dyDescent="0.35">
      <c r="A4134">
        <v>2021</v>
      </c>
      <c r="B4134">
        <v>6</v>
      </c>
      <c r="C4134">
        <v>22</v>
      </c>
      <c r="D4134">
        <v>4</v>
      </c>
      <c r="E4134">
        <v>17.63</v>
      </c>
    </row>
    <row r="4135" spans="1:5" x14ac:dyDescent="0.35">
      <c r="A4135">
        <v>2021</v>
      </c>
      <c r="B4135">
        <v>6</v>
      </c>
      <c r="C4135">
        <v>22</v>
      </c>
      <c r="D4135">
        <v>5</v>
      </c>
      <c r="E4135">
        <v>19.37</v>
      </c>
    </row>
    <row r="4136" spans="1:5" x14ac:dyDescent="0.35">
      <c r="A4136">
        <v>2021</v>
      </c>
      <c r="B4136">
        <v>6</v>
      </c>
      <c r="C4136">
        <v>22</v>
      </c>
      <c r="D4136">
        <v>6</v>
      </c>
      <c r="E4136">
        <v>21.4</v>
      </c>
    </row>
    <row r="4137" spans="1:5" x14ac:dyDescent="0.35">
      <c r="A4137">
        <v>2021</v>
      </c>
      <c r="B4137">
        <v>6</v>
      </c>
      <c r="C4137">
        <v>22</v>
      </c>
      <c r="D4137">
        <v>7</v>
      </c>
      <c r="E4137">
        <v>23.13</v>
      </c>
    </row>
    <row r="4138" spans="1:5" x14ac:dyDescent="0.35">
      <c r="A4138">
        <v>2021</v>
      </c>
      <c r="B4138">
        <v>6</v>
      </c>
      <c r="C4138">
        <v>22</v>
      </c>
      <c r="D4138">
        <v>8</v>
      </c>
      <c r="E4138">
        <v>24.39</v>
      </c>
    </row>
    <row r="4139" spans="1:5" x14ac:dyDescent="0.35">
      <c r="A4139">
        <v>2021</v>
      </c>
      <c r="B4139">
        <v>6</v>
      </c>
      <c r="C4139">
        <v>22</v>
      </c>
      <c r="D4139">
        <v>9</v>
      </c>
      <c r="E4139">
        <v>25.2</v>
      </c>
    </row>
    <row r="4140" spans="1:5" x14ac:dyDescent="0.35">
      <c r="A4140">
        <v>2021</v>
      </c>
      <c r="B4140">
        <v>6</v>
      </c>
      <c r="C4140">
        <v>22</v>
      </c>
      <c r="D4140">
        <v>10</v>
      </c>
      <c r="E4140">
        <v>25.52</v>
      </c>
    </row>
    <row r="4141" spans="1:5" x14ac:dyDescent="0.35">
      <c r="A4141">
        <v>2021</v>
      </c>
      <c r="B4141">
        <v>6</v>
      </c>
      <c r="C4141">
        <v>22</v>
      </c>
      <c r="D4141">
        <v>11</v>
      </c>
      <c r="E4141">
        <v>25.44</v>
      </c>
    </row>
    <row r="4142" spans="1:5" x14ac:dyDescent="0.35">
      <c r="A4142">
        <v>2021</v>
      </c>
      <c r="B4142">
        <v>6</v>
      </c>
      <c r="C4142">
        <v>22</v>
      </c>
      <c r="D4142">
        <v>12</v>
      </c>
      <c r="E4142">
        <v>24.96</v>
      </c>
    </row>
    <row r="4143" spans="1:5" x14ac:dyDescent="0.35">
      <c r="A4143">
        <v>2021</v>
      </c>
      <c r="B4143">
        <v>6</v>
      </c>
      <c r="C4143">
        <v>22</v>
      </c>
      <c r="D4143">
        <v>13</v>
      </c>
      <c r="E4143">
        <v>24.09</v>
      </c>
    </row>
    <row r="4144" spans="1:5" x14ac:dyDescent="0.35">
      <c r="A4144">
        <v>2021</v>
      </c>
      <c r="B4144">
        <v>6</v>
      </c>
      <c r="C4144">
        <v>22</v>
      </c>
      <c r="D4144">
        <v>14</v>
      </c>
      <c r="E4144">
        <v>22.15</v>
      </c>
    </row>
    <row r="4145" spans="1:5" x14ac:dyDescent="0.35">
      <c r="A4145">
        <v>2021</v>
      </c>
      <c r="B4145">
        <v>6</v>
      </c>
      <c r="C4145">
        <v>22</v>
      </c>
      <c r="D4145">
        <v>15</v>
      </c>
      <c r="E4145">
        <v>19.739999999999998</v>
      </c>
    </row>
    <row r="4146" spans="1:5" x14ac:dyDescent="0.35">
      <c r="A4146">
        <v>2021</v>
      </c>
      <c r="B4146">
        <v>6</v>
      </c>
      <c r="C4146">
        <v>22</v>
      </c>
      <c r="D4146">
        <v>16</v>
      </c>
      <c r="E4146">
        <v>19.02</v>
      </c>
    </row>
    <row r="4147" spans="1:5" x14ac:dyDescent="0.35">
      <c r="A4147">
        <v>2021</v>
      </c>
      <c r="B4147">
        <v>6</v>
      </c>
      <c r="C4147">
        <v>22</v>
      </c>
      <c r="D4147">
        <v>17</v>
      </c>
      <c r="E4147">
        <v>18.48</v>
      </c>
    </row>
    <row r="4148" spans="1:5" x14ac:dyDescent="0.35">
      <c r="A4148">
        <v>2021</v>
      </c>
      <c r="B4148">
        <v>6</v>
      </c>
      <c r="C4148">
        <v>22</v>
      </c>
      <c r="D4148">
        <v>18</v>
      </c>
      <c r="E4148">
        <v>17.96</v>
      </c>
    </row>
    <row r="4149" spans="1:5" x14ac:dyDescent="0.35">
      <c r="A4149">
        <v>2021</v>
      </c>
      <c r="B4149">
        <v>6</v>
      </c>
      <c r="C4149">
        <v>22</v>
      </c>
      <c r="D4149">
        <v>19</v>
      </c>
      <c r="E4149">
        <v>17.489999999999998</v>
      </c>
    </row>
    <row r="4150" spans="1:5" x14ac:dyDescent="0.35">
      <c r="A4150">
        <v>2021</v>
      </c>
      <c r="B4150">
        <v>6</v>
      </c>
      <c r="C4150">
        <v>22</v>
      </c>
      <c r="D4150">
        <v>20</v>
      </c>
      <c r="E4150">
        <v>16.940000000000001</v>
      </c>
    </row>
    <row r="4151" spans="1:5" x14ac:dyDescent="0.35">
      <c r="A4151">
        <v>2021</v>
      </c>
      <c r="B4151">
        <v>6</v>
      </c>
      <c r="C4151">
        <v>22</v>
      </c>
      <c r="D4151">
        <v>21</v>
      </c>
      <c r="E4151">
        <v>16.43</v>
      </c>
    </row>
    <row r="4152" spans="1:5" x14ac:dyDescent="0.35">
      <c r="A4152">
        <v>2021</v>
      </c>
      <c r="B4152">
        <v>6</v>
      </c>
      <c r="C4152">
        <v>22</v>
      </c>
      <c r="D4152">
        <v>22</v>
      </c>
      <c r="E4152">
        <v>16.149999999999999</v>
      </c>
    </row>
    <row r="4153" spans="1:5" x14ac:dyDescent="0.35">
      <c r="A4153">
        <v>2021</v>
      </c>
      <c r="B4153">
        <v>6</v>
      </c>
      <c r="C4153">
        <v>22</v>
      </c>
      <c r="D4153">
        <v>23</v>
      </c>
      <c r="E4153">
        <v>15.92</v>
      </c>
    </row>
    <row r="4154" spans="1:5" x14ac:dyDescent="0.35">
      <c r="A4154">
        <v>2021</v>
      </c>
      <c r="B4154">
        <v>6</v>
      </c>
      <c r="C4154">
        <v>23</v>
      </c>
      <c r="D4154">
        <v>0</v>
      </c>
      <c r="E4154">
        <v>15.71</v>
      </c>
    </row>
    <row r="4155" spans="1:5" x14ac:dyDescent="0.35">
      <c r="A4155">
        <v>2021</v>
      </c>
      <c r="B4155">
        <v>6</v>
      </c>
      <c r="C4155">
        <v>23</v>
      </c>
      <c r="D4155">
        <v>1</v>
      </c>
      <c r="E4155">
        <v>15.52</v>
      </c>
    </row>
    <row r="4156" spans="1:5" x14ac:dyDescent="0.35">
      <c r="A4156">
        <v>2021</v>
      </c>
      <c r="B4156">
        <v>6</v>
      </c>
      <c r="C4156">
        <v>23</v>
      </c>
      <c r="D4156">
        <v>2</v>
      </c>
      <c r="E4156">
        <v>15.34</v>
      </c>
    </row>
    <row r="4157" spans="1:5" x14ac:dyDescent="0.35">
      <c r="A4157">
        <v>2021</v>
      </c>
      <c r="B4157">
        <v>6</v>
      </c>
      <c r="C4157">
        <v>23</v>
      </c>
      <c r="D4157">
        <v>3</v>
      </c>
      <c r="E4157">
        <v>15.15</v>
      </c>
    </row>
    <row r="4158" spans="1:5" x14ac:dyDescent="0.35">
      <c r="A4158">
        <v>2021</v>
      </c>
      <c r="B4158">
        <v>6</v>
      </c>
      <c r="C4158">
        <v>23</v>
      </c>
      <c r="D4158">
        <v>4</v>
      </c>
      <c r="E4158">
        <v>16.66</v>
      </c>
    </row>
    <row r="4159" spans="1:5" x14ac:dyDescent="0.35">
      <c r="A4159">
        <v>2021</v>
      </c>
      <c r="B4159">
        <v>6</v>
      </c>
      <c r="C4159">
        <v>23</v>
      </c>
      <c r="D4159">
        <v>5</v>
      </c>
      <c r="E4159">
        <v>19.12</v>
      </c>
    </row>
    <row r="4160" spans="1:5" x14ac:dyDescent="0.35">
      <c r="A4160">
        <v>2021</v>
      </c>
      <c r="B4160">
        <v>6</v>
      </c>
      <c r="C4160">
        <v>23</v>
      </c>
      <c r="D4160">
        <v>6</v>
      </c>
      <c r="E4160">
        <v>21.61</v>
      </c>
    </row>
    <row r="4161" spans="1:5" x14ac:dyDescent="0.35">
      <c r="A4161">
        <v>2021</v>
      </c>
      <c r="B4161">
        <v>6</v>
      </c>
      <c r="C4161">
        <v>23</v>
      </c>
      <c r="D4161">
        <v>7</v>
      </c>
      <c r="E4161">
        <v>23.44</v>
      </c>
    </row>
    <row r="4162" spans="1:5" x14ac:dyDescent="0.35">
      <c r="A4162">
        <v>2021</v>
      </c>
      <c r="B4162">
        <v>6</v>
      </c>
      <c r="C4162">
        <v>23</v>
      </c>
      <c r="D4162">
        <v>8</v>
      </c>
      <c r="E4162">
        <v>24.61</v>
      </c>
    </row>
    <row r="4163" spans="1:5" x14ac:dyDescent="0.35">
      <c r="A4163">
        <v>2021</v>
      </c>
      <c r="B4163">
        <v>6</v>
      </c>
      <c r="C4163">
        <v>23</v>
      </c>
      <c r="D4163">
        <v>9</v>
      </c>
      <c r="E4163">
        <v>25.26</v>
      </c>
    </row>
    <row r="4164" spans="1:5" x14ac:dyDescent="0.35">
      <c r="A4164">
        <v>2021</v>
      </c>
      <c r="B4164">
        <v>6</v>
      </c>
      <c r="C4164">
        <v>23</v>
      </c>
      <c r="D4164">
        <v>10</v>
      </c>
      <c r="E4164">
        <v>25.51</v>
      </c>
    </row>
    <row r="4165" spans="1:5" x14ac:dyDescent="0.35">
      <c r="A4165">
        <v>2021</v>
      </c>
      <c r="B4165">
        <v>6</v>
      </c>
      <c r="C4165">
        <v>23</v>
      </c>
      <c r="D4165">
        <v>11</v>
      </c>
      <c r="E4165">
        <v>25.4</v>
      </c>
    </row>
    <row r="4166" spans="1:5" x14ac:dyDescent="0.35">
      <c r="A4166">
        <v>2021</v>
      </c>
      <c r="B4166">
        <v>6</v>
      </c>
      <c r="C4166">
        <v>23</v>
      </c>
      <c r="D4166">
        <v>12</v>
      </c>
      <c r="E4166">
        <v>24.98</v>
      </c>
    </row>
    <row r="4167" spans="1:5" x14ac:dyDescent="0.35">
      <c r="A4167">
        <v>2021</v>
      </c>
      <c r="B4167">
        <v>6</v>
      </c>
      <c r="C4167">
        <v>23</v>
      </c>
      <c r="D4167">
        <v>13</v>
      </c>
      <c r="E4167">
        <v>24.02</v>
      </c>
    </row>
    <row r="4168" spans="1:5" x14ac:dyDescent="0.35">
      <c r="A4168">
        <v>2021</v>
      </c>
      <c r="B4168">
        <v>6</v>
      </c>
      <c r="C4168">
        <v>23</v>
      </c>
      <c r="D4168">
        <v>14</v>
      </c>
      <c r="E4168">
        <v>22.09</v>
      </c>
    </row>
    <row r="4169" spans="1:5" x14ac:dyDescent="0.35">
      <c r="A4169">
        <v>2021</v>
      </c>
      <c r="B4169">
        <v>6</v>
      </c>
      <c r="C4169">
        <v>23</v>
      </c>
      <c r="D4169">
        <v>15</v>
      </c>
      <c r="E4169">
        <v>19.809999999999999</v>
      </c>
    </row>
    <row r="4170" spans="1:5" x14ac:dyDescent="0.35">
      <c r="A4170">
        <v>2021</v>
      </c>
      <c r="B4170">
        <v>6</v>
      </c>
      <c r="C4170">
        <v>23</v>
      </c>
      <c r="D4170">
        <v>16</v>
      </c>
      <c r="E4170">
        <v>18.97</v>
      </c>
    </row>
    <row r="4171" spans="1:5" x14ac:dyDescent="0.35">
      <c r="A4171">
        <v>2021</v>
      </c>
      <c r="B4171">
        <v>6</v>
      </c>
      <c r="C4171">
        <v>23</v>
      </c>
      <c r="D4171">
        <v>17</v>
      </c>
      <c r="E4171">
        <v>18.13</v>
      </c>
    </row>
    <row r="4172" spans="1:5" x14ac:dyDescent="0.35">
      <c r="A4172">
        <v>2021</v>
      </c>
      <c r="B4172">
        <v>6</v>
      </c>
      <c r="C4172">
        <v>23</v>
      </c>
      <c r="D4172">
        <v>18</v>
      </c>
      <c r="E4172">
        <v>17.420000000000002</v>
      </c>
    </row>
    <row r="4173" spans="1:5" x14ac:dyDescent="0.35">
      <c r="A4173">
        <v>2021</v>
      </c>
      <c r="B4173">
        <v>6</v>
      </c>
      <c r="C4173">
        <v>23</v>
      </c>
      <c r="D4173">
        <v>19</v>
      </c>
      <c r="E4173">
        <v>16.8</v>
      </c>
    </row>
    <row r="4174" spans="1:5" x14ac:dyDescent="0.35">
      <c r="A4174">
        <v>2021</v>
      </c>
      <c r="B4174">
        <v>6</v>
      </c>
      <c r="C4174">
        <v>23</v>
      </c>
      <c r="D4174">
        <v>20</v>
      </c>
      <c r="E4174">
        <v>16.2</v>
      </c>
    </row>
    <row r="4175" spans="1:5" x14ac:dyDescent="0.35">
      <c r="A4175">
        <v>2021</v>
      </c>
      <c r="B4175">
        <v>6</v>
      </c>
      <c r="C4175">
        <v>23</v>
      </c>
      <c r="D4175">
        <v>21</v>
      </c>
      <c r="E4175">
        <v>15.69</v>
      </c>
    </row>
    <row r="4176" spans="1:5" x14ac:dyDescent="0.35">
      <c r="A4176">
        <v>2021</v>
      </c>
      <c r="B4176">
        <v>6</v>
      </c>
      <c r="C4176">
        <v>23</v>
      </c>
      <c r="D4176">
        <v>22</v>
      </c>
      <c r="E4176">
        <v>15.25</v>
      </c>
    </row>
    <row r="4177" spans="1:5" x14ac:dyDescent="0.35">
      <c r="A4177">
        <v>2021</v>
      </c>
      <c r="B4177">
        <v>6</v>
      </c>
      <c r="C4177">
        <v>23</v>
      </c>
      <c r="D4177">
        <v>23</v>
      </c>
      <c r="E4177">
        <v>15.04</v>
      </c>
    </row>
    <row r="4178" spans="1:5" x14ac:dyDescent="0.35">
      <c r="A4178">
        <v>2021</v>
      </c>
      <c r="B4178">
        <v>6</v>
      </c>
      <c r="C4178">
        <v>24</v>
      </c>
      <c r="D4178">
        <v>0</v>
      </c>
      <c r="E4178">
        <v>15.01</v>
      </c>
    </row>
    <row r="4179" spans="1:5" x14ac:dyDescent="0.35">
      <c r="A4179">
        <v>2021</v>
      </c>
      <c r="B4179">
        <v>6</v>
      </c>
      <c r="C4179">
        <v>24</v>
      </c>
      <c r="D4179">
        <v>1</v>
      </c>
      <c r="E4179">
        <v>14.95</v>
      </c>
    </row>
    <row r="4180" spans="1:5" x14ac:dyDescent="0.35">
      <c r="A4180">
        <v>2021</v>
      </c>
      <c r="B4180">
        <v>6</v>
      </c>
      <c r="C4180">
        <v>24</v>
      </c>
      <c r="D4180">
        <v>2</v>
      </c>
      <c r="E4180">
        <v>14.83</v>
      </c>
    </row>
    <row r="4181" spans="1:5" x14ac:dyDescent="0.35">
      <c r="A4181">
        <v>2021</v>
      </c>
      <c r="B4181">
        <v>6</v>
      </c>
      <c r="C4181">
        <v>24</v>
      </c>
      <c r="D4181">
        <v>3</v>
      </c>
      <c r="E4181">
        <v>14.67</v>
      </c>
    </row>
    <row r="4182" spans="1:5" x14ac:dyDescent="0.35">
      <c r="A4182">
        <v>2021</v>
      </c>
      <c r="B4182">
        <v>6</v>
      </c>
      <c r="C4182">
        <v>24</v>
      </c>
      <c r="D4182">
        <v>4</v>
      </c>
      <c r="E4182">
        <v>16.420000000000002</v>
      </c>
    </row>
    <row r="4183" spans="1:5" x14ac:dyDescent="0.35">
      <c r="A4183">
        <v>2021</v>
      </c>
      <c r="B4183">
        <v>6</v>
      </c>
      <c r="C4183">
        <v>24</v>
      </c>
      <c r="D4183">
        <v>5</v>
      </c>
      <c r="E4183">
        <v>19.03</v>
      </c>
    </row>
    <row r="4184" spans="1:5" x14ac:dyDescent="0.35">
      <c r="A4184">
        <v>2021</v>
      </c>
      <c r="B4184">
        <v>6</v>
      </c>
      <c r="C4184">
        <v>24</v>
      </c>
      <c r="D4184">
        <v>6</v>
      </c>
      <c r="E4184">
        <v>21.58</v>
      </c>
    </row>
    <row r="4185" spans="1:5" x14ac:dyDescent="0.35">
      <c r="A4185">
        <v>2021</v>
      </c>
      <c r="B4185">
        <v>6</v>
      </c>
      <c r="C4185">
        <v>24</v>
      </c>
      <c r="D4185">
        <v>7</v>
      </c>
      <c r="E4185">
        <v>23.36</v>
      </c>
    </row>
    <row r="4186" spans="1:5" x14ac:dyDescent="0.35">
      <c r="A4186">
        <v>2021</v>
      </c>
      <c r="B4186">
        <v>6</v>
      </c>
      <c r="C4186">
        <v>24</v>
      </c>
      <c r="D4186">
        <v>8</v>
      </c>
      <c r="E4186">
        <v>24.51</v>
      </c>
    </row>
    <row r="4187" spans="1:5" x14ac:dyDescent="0.35">
      <c r="A4187">
        <v>2021</v>
      </c>
      <c r="B4187">
        <v>6</v>
      </c>
      <c r="C4187">
        <v>24</v>
      </c>
      <c r="D4187">
        <v>9</v>
      </c>
      <c r="E4187">
        <v>25.18</v>
      </c>
    </row>
    <row r="4188" spans="1:5" x14ac:dyDescent="0.35">
      <c r="A4188">
        <v>2021</v>
      </c>
      <c r="B4188">
        <v>6</v>
      </c>
      <c r="C4188">
        <v>24</v>
      </c>
      <c r="D4188">
        <v>10</v>
      </c>
      <c r="E4188">
        <v>25.48</v>
      </c>
    </row>
    <row r="4189" spans="1:5" x14ac:dyDescent="0.35">
      <c r="A4189">
        <v>2021</v>
      </c>
      <c r="B4189">
        <v>6</v>
      </c>
      <c r="C4189">
        <v>24</v>
      </c>
      <c r="D4189">
        <v>11</v>
      </c>
      <c r="E4189">
        <v>25.4</v>
      </c>
    </row>
    <row r="4190" spans="1:5" x14ac:dyDescent="0.35">
      <c r="A4190">
        <v>2021</v>
      </c>
      <c r="B4190">
        <v>6</v>
      </c>
      <c r="C4190">
        <v>24</v>
      </c>
      <c r="D4190">
        <v>12</v>
      </c>
      <c r="E4190">
        <v>24.83</v>
      </c>
    </row>
    <row r="4191" spans="1:5" x14ac:dyDescent="0.35">
      <c r="A4191">
        <v>2021</v>
      </c>
      <c r="B4191">
        <v>6</v>
      </c>
      <c r="C4191">
        <v>24</v>
      </c>
      <c r="D4191">
        <v>13</v>
      </c>
      <c r="E4191">
        <v>23.95</v>
      </c>
    </row>
    <row r="4192" spans="1:5" x14ac:dyDescent="0.35">
      <c r="A4192">
        <v>2021</v>
      </c>
      <c r="B4192">
        <v>6</v>
      </c>
      <c r="C4192">
        <v>24</v>
      </c>
      <c r="D4192">
        <v>14</v>
      </c>
      <c r="E4192">
        <v>21.97</v>
      </c>
    </row>
    <row r="4193" spans="1:5" x14ac:dyDescent="0.35">
      <c r="A4193">
        <v>2021</v>
      </c>
      <c r="B4193">
        <v>6</v>
      </c>
      <c r="C4193">
        <v>24</v>
      </c>
      <c r="D4193">
        <v>15</v>
      </c>
      <c r="E4193">
        <v>19.649999999999999</v>
      </c>
    </row>
    <row r="4194" spans="1:5" x14ac:dyDescent="0.35">
      <c r="A4194">
        <v>2021</v>
      </c>
      <c r="B4194">
        <v>6</v>
      </c>
      <c r="C4194">
        <v>24</v>
      </c>
      <c r="D4194">
        <v>16</v>
      </c>
      <c r="E4194">
        <v>18.940000000000001</v>
      </c>
    </row>
    <row r="4195" spans="1:5" x14ac:dyDescent="0.35">
      <c r="A4195">
        <v>2021</v>
      </c>
      <c r="B4195">
        <v>6</v>
      </c>
      <c r="C4195">
        <v>24</v>
      </c>
      <c r="D4195">
        <v>17</v>
      </c>
      <c r="E4195">
        <v>18.329999999999998</v>
      </c>
    </row>
    <row r="4196" spans="1:5" x14ac:dyDescent="0.35">
      <c r="A4196">
        <v>2021</v>
      </c>
      <c r="B4196">
        <v>6</v>
      </c>
      <c r="C4196">
        <v>24</v>
      </c>
      <c r="D4196">
        <v>18</v>
      </c>
      <c r="E4196">
        <v>17.760000000000002</v>
      </c>
    </row>
    <row r="4197" spans="1:5" x14ac:dyDescent="0.35">
      <c r="A4197">
        <v>2021</v>
      </c>
      <c r="B4197">
        <v>6</v>
      </c>
      <c r="C4197">
        <v>24</v>
      </c>
      <c r="D4197">
        <v>19</v>
      </c>
      <c r="E4197">
        <v>17.2</v>
      </c>
    </row>
    <row r="4198" spans="1:5" x14ac:dyDescent="0.35">
      <c r="A4198">
        <v>2021</v>
      </c>
      <c r="B4198">
        <v>6</v>
      </c>
      <c r="C4198">
        <v>24</v>
      </c>
      <c r="D4198">
        <v>20</v>
      </c>
      <c r="E4198">
        <v>16.62</v>
      </c>
    </row>
    <row r="4199" spans="1:5" x14ac:dyDescent="0.35">
      <c r="A4199">
        <v>2021</v>
      </c>
      <c r="B4199">
        <v>6</v>
      </c>
      <c r="C4199">
        <v>24</v>
      </c>
      <c r="D4199">
        <v>21</v>
      </c>
      <c r="E4199">
        <v>16.07</v>
      </c>
    </row>
    <row r="4200" spans="1:5" x14ac:dyDescent="0.35">
      <c r="A4200">
        <v>2021</v>
      </c>
      <c r="B4200">
        <v>6</v>
      </c>
      <c r="C4200">
        <v>24</v>
      </c>
      <c r="D4200">
        <v>22</v>
      </c>
      <c r="E4200">
        <v>15.6</v>
      </c>
    </row>
    <row r="4201" spans="1:5" x14ac:dyDescent="0.35">
      <c r="A4201">
        <v>2021</v>
      </c>
      <c r="B4201">
        <v>6</v>
      </c>
      <c r="C4201">
        <v>24</v>
      </c>
      <c r="D4201">
        <v>23</v>
      </c>
      <c r="E4201">
        <v>15.37</v>
      </c>
    </row>
    <row r="4202" spans="1:5" x14ac:dyDescent="0.35">
      <c r="A4202">
        <v>2021</v>
      </c>
      <c r="B4202">
        <v>6</v>
      </c>
      <c r="C4202">
        <v>25</v>
      </c>
      <c r="D4202">
        <v>0</v>
      </c>
      <c r="E4202">
        <v>15.22</v>
      </c>
    </row>
    <row r="4203" spans="1:5" x14ac:dyDescent="0.35">
      <c r="A4203">
        <v>2021</v>
      </c>
      <c r="B4203">
        <v>6</v>
      </c>
      <c r="C4203">
        <v>25</v>
      </c>
      <c r="D4203">
        <v>1</v>
      </c>
      <c r="E4203">
        <v>15.02</v>
      </c>
    </row>
    <row r="4204" spans="1:5" x14ac:dyDescent="0.35">
      <c r="A4204">
        <v>2021</v>
      </c>
      <c r="B4204">
        <v>6</v>
      </c>
      <c r="C4204">
        <v>25</v>
      </c>
      <c r="D4204">
        <v>2</v>
      </c>
      <c r="E4204">
        <v>14.8</v>
      </c>
    </row>
    <row r="4205" spans="1:5" x14ac:dyDescent="0.35">
      <c r="A4205">
        <v>2021</v>
      </c>
      <c r="B4205">
        <v>6</v>
      </c>
      <c r="C4205">
        <v>25</v>
      </c>
      <c r="D4205">
        <v>3</v>
      </c>
      <c r="E4205">
        <v>14.55</v>
      </c>
    </row>
    <row r="4206" spans="1:5" x14ac:dyDescent="0.35">
      <c r="A4206">
        <v>2021</v>
      </c>
      <c r="B4206">
        <v>6</v>
      </c>
      <c r="C4206">
        <v>25</v>
      </c>
      <c r="D4206">
        <v>4</v>
      </c>
      <c r="E4206">
        <v>16.7</v>
      </c>
    </row>
    <row r="4207" spans="1:5" x14ac:dyDescent="0.35">
      <c r="A4207">
        <v>2021</v>
      </c>
      <c r="B4207">
        <v>6</v>
      </c>
      <c r="C4207">
        <v>25</v>
      </c>
      <c r="D4207">
        <v>5</v>
      </c>
      <c r="E4207">
        <v>19.420000000000002</v>
      </c>
    </row>
    <row r="4208" spans="1:5" x14ac:dyDescent="0.35">
      <c r="A4208">
        <v>2021</v>
      </c>
      <c r="B4208">
        <v>6</v>
      </c>
      <c r="C4208">
        <v>25</v>
      </c>
      <c r="D4208">
        <v>6</v>
      </c>
      <c r="E4208">
        <v>21.87</v>
      </c>
    </row>
    <row r="4209" spans="1:5" x14ac:dyDescent="0.35">
      <c r="A4209">
        <v>2021</v>
      </c>
      <c r="B4209">
        <v>6</v>
      </c>
      <c r="C4209">
        <v>25</v>
      </c>
      <c r="D4209">
        <v>7</v>
      </c>
      <c r="E4209">
        <v>23.68</v>
      </c>
    </row>
    <row r="4210" spans="1:5" x14ac:dyDescent="0.35">
      <c r="A4210">
        <v>2021</v>
      </c>
      <c r="B4210">
        <v>6</v>
      </c>
      <c r="C4210">
        <v>25</v>
      </c>
      <c r="D4210">
        <v>8</v>
      </c>
      <c r="E4210">
        <v>24.81</v>
      </c>
    </row>
    <row r="4211" spans="1:5" x14ac:dyDescent="0.35">
      <c r="A4211">
        <v>2021</v>
      </c>
      <c r="B4211">
        <v>6</v>
      </c>
      <c r="C4211">
        <v>25</v>
      </c>
      <c r="D4211">
        <v>9</v>
      </c>
      <c r="E4211">
        <v>25.47</v>
      </c>
    </row>
    <row r="4212" spans="1:5" x14ac:dyDescent="0.35">
      <c r="A4212">
        <v>2021</v>
      </c>
      <c r="B4212">
        <v>6</v>
      </c>
      <c r="C4212">
        <v>25</v>
      </c>
      <c r="D4212">
        <v>10</v>
      </c>
      <c r="E4212">
        <v>25.71</v>
      </c>
    </row>
    <row r="4213" spans="1:5" x14ac:dyDescent="0.35">
      <c r="A4213">
        <v>2021</v>
      </c>
      <c r="B4213">
        <v>6</v>
      </c>
      <c r="C4213">
        <v>25</v>
      </c>
      <c r="D4213">
        <v>11</v>
      </c>
      <c r="E4213">
        <v>25.45</v>
      </c>
    </row>
    <row r="4214" spans="1:5" x14ac:dyDescent="0.35">
      <c r="A4214">
        <v>2021</v>
      </c>
      <c r="B4214">
        <v>6</v>
      </c>
      <c r="C4214">
        <v>25</v>
      </c>
      <c r="D4214">
        <v>12</v>
      </c>
      <c r="E4214">
        <v>24.9</v>
      </c>
    </row>
    <row r="4215" spans="1:5" x14ac:dyDescent="0.35">
      <c r="A4215">
        <v>2021</v>
      </c>
      <c r="B4215">
        <v>6</v>
      </c>
      <c r="C4215">
        <v>25</v>
      </c>
      <c r="D4215">
        <v>13</v>
      </c>
      <c r="E4215">
        <v>23.92</v>
      </c>
    </row>
    <row r="4216" spans="1:5" x14ac:dyDescent="0.35">
      <c r="A4216">
        <v>2021</v>
      </c>
      <c r="B4216">
        <v>6</v>
      </c>
      <c r="C4216">
        <v>25</v>
      </c>
      <c r="D4216">
        <v>14</v>
      </c>
      <c r="E4216">
        <v>22.08</v>
      </c>
    </row>
    <row r="4217" spans="1:5" x14ac:dyDescent="0.35">
      <c r="A4217">
        <v>2021</v>
      </c>
      <c r="B4217">
        <v>6</v>
      </c>
      <c r="C4217">
        <v>25</v>
      </c>
      <c r="D4217">
        <v>15</v>
      </c>
      <c r="E4217">
        <v>19.57</v>
      </c>
    </row>
    <row r="4218" spans="1:5" x14ac:dyDescent="0.35">
      <c r="A4218">
        <v>2021</v>
      </c>
      <c r="B4218">
        <v>6</v>
      </c>
      <c r="C4218">
        <v>25</v>
      </c>
      <c r="D4218">
        <v>16</v>
      </c>
      <c r="E4218">
        <v>18.649999999999999</v>
      </c>
    </row>
    <row r="4219" spans="1:5" x14ac:dyDescent="0.35">
      <c r="A4219">
        <v>2021</v>
      </c>
      <c r="B4219">
        <v>6</v>
      </c>
      <c r="C4219">
        <v>25</v>
      </c>
      <c r="D4219">
        <v>17</v>
      </c>
      <c r="E4219">
        <v>17.809999999999999</v>
      </c>
    </row>
    <row r="4220" spans="1:5" x14ac:dyDescent="0.35">
      <c r="A4220">
        <v>2021</v>
      </c>
      <c r="B4220">
        <v>6</v>
      </c>
      <c r="C4220">
        <v>25</v>
      </c>
      <c r="D4220">
        <v>18</v>
      </c>
      <c r="E4220">
        <v>17.12</v>
      </c>
    </row>
    <row r="4221" spans="1:5" x14ac:dyDescent="0.35">
      <c r="A4221">
        <v>2021</v>
      </c>
      <c r="B4221">
        <v>6</v>
      </c>
      <c r="C4221">
        <v>25</v>
      </c>
      <c r="D4221">
        <v>19</v>
      </c>
      <c r="E4221">
        <v>16.489999999999998</v>
      </c>
    </row>
    <row r="4222" spans="1:5" x14ac:dyDescent="0.35">
      <c r="A4222">
        <v>2021</v>
      </c>
      <c r="B4222">
        <v>6</v>
      </c>
      <c r="C4222">
        <v>25</v>
      </c>
      <c r="D4222">
        <v>20</v>
      </c>
      <c r="E4222">
        <v>15.92</v>
      </c>
    </row>
    <row r="4223" spans="1:5" x14ac:dyDescent="0.35">
      <c r="A4223">
        <v>2021</v>
      </c>
      <c r="B4223">
        <v>6</v>
      </c>
      <c r="C4223">
        <v>25</v>
      </c>
      <c r="D4223">
        <v>21</v>
      </c>
      <c r="E4223">
        <v>15.4</v>
      </c>
    </row>
    <row r="4224" spans="1:5" x14ac:dyDescent="0.35">
      <c r="A4224">
        <v>2021</v>
      </c>
      <c r="B4224">
        <v>6</v>
      </c>
      <c r="C4224">
        <v>25</v>
      </c>
      <c r="D4224">
        <v>22</v>
      </c>
      <c r="E4224">
        <v>14.97</v>
      </c>
    </row>
    <row r="4225" spans="1:5" x14ac:dyDescent="0.35">
      <c r="A4225">
        <v>2021</v>
      </c>
      <c r="B4225">
        <v>6</v>
      </c>
      <c r="C4225">
        <v>25</v>
      </c>
      <c r="D4225">
        <v>23</v>
      </c>
      <c r="E4225">
        <v>14.71</v>
      </c>
    </row>
    <row r="4226" spans="1:5" x14ac:dyDescent="0.35">
      <c r="A4226">
        <v>2021</v>
      </c>
      <c r="B4226">
        <v>6</v>
      </c>
      <c r="C4226">
        <v>26</v>
      </c>
      <c r="D4226">
        <v>0</v>
      </c>
      <c r="E4226">
        <v>14.71</v>
      </c>
    </row>
    <row r="4227" spans="1:5" x14ac:dyDescent="0.35">
      <c r="A4227">
        <v>2021</v>
      </c>
      <c r="B4227">
        <v>6</v>
      </c>
      <c r="C4227">
        <v>26</v>
      </c>
      <c r="D4227">
        <v>1</v>
      </c>
      <c r="E4227">
        <v>14.73</v>
      </c>
    </row>
    <row r="4228" spans="1:5" x14ac:dyDescent="0.35">
      <c r="A4228">
        <v>2021</v>
      </c>
      <c r="B4228">
        <v>6</v>
      </c>
      <c r="C4228">
        <v>26</v>
      </c>
      <c r="D4228">
        <v>2</v>
      </c>
      <c r="E4228">
        <v>14.66</v>
      </c>
    </row>
    <row r="4229" spans="1:5" x14ac:dyDescent="0.35">
      <c r="A4229">
        <v>2021</v>
      </c>
      <c r="B4229">
        <v>6</v>
      </c>
      <c r="C4229">
        <v>26</v>
      </c>
      <c r="D4229">
        <v>3</v>
      </c>
      <c r="E4229">
        <v>14.61</v>
      </c>
    </row>
    <row r="4230" spans="1:5" x14ac:dyDescent="0.35">
      <c r="A4230">
        <v>2021</v>
      </c>
      <c r="B4230">
        <v>6</v>
      </c>
      <c r="C4230">
        <v>26</v>
      </c>
      <c r="D4230">
        <v>4</v>
      </c>
      <c r="E4230">
        <v>16.64</v>
      </c>
    </row>
    <row r="4231" spans="1:5" x14ac:dyDescent="0.35">
      <c r="A4231">
        <v>2021</v>
      </c>
      <c r="B4231">
        <v>6</v>
      </c>
      <c r="C4231">
        <v>26</v>
      </c>
      <c r="D4231">
        <v>5</v>
      </c>
      <c r="E4231">
        <v>19.52</v>
      </c>
    </row>
    <row r="4232" spans="1:5" x14ac:dyDescent="0.35">
      <c r="A4232">
        <v>2021</v>
      </c>
      <c r="B4232">
        <v>6</v>
      </c>
      <c r="C4232">
        <v>26</v>
      </c>
      <c r="D4232">
        <v>6</v>
      </c>
      <c r="E4232">
        <v>22.35</v>
      </c>
    </row>
    <row r="4233" spans="1:5" x14ac:dyDescent="0.35">
      <c r="A4233">
        <v>2021</v>
      </c>
      <c r="B4233">
        <v>6</v>
      </c>
      <c r="C4233">
        <v>26</v>
      </c>
      <c r="D4233">
        <v>7</v>
      </c>
      <c r="E4233">
        <v>24.08</v>
      </c>
    </row>
    <row r="4234" spans="1:5" x14ac:dyDescent="0.35">
      <c r="A4234">
        <v>2021</v>
      </c>
      <c r="B4234">
        <v>6</v>
      </c>
      <c r="C4234">
        <v>26</v>
      </c>
      <c r="D4234">
        <v>8</v>
      </c>
      <c r="E4234">
        <v>25.1</v>
      </c>
    </row>
    <row r="4235" spans="1:5" x14ac:dyDescent="0.35">
      <c r="A4235">
        <v>2021</v>
      </c>
      <c r="B4235">
        <v>6</v>
      </c>
      <c r="C4235">
        <v>26</v>
      </c>
      <c r="D4235">
        <v>9</v>
      </c>
      <c r="E4235">
        <v>25.66</v>
      </c>
    </row>
    <row r="4236" spans="1:5" x14ac:dyDescent="0.35">
      <c r="A4236">
        <v>2021</v>
      </c>
      <c r="B4236">
        <v>6</v>
      </c>
      <c r="C4236">
        <v>26</v>
      </c>
      <c r="D4236">
        <v>10</v>
      </c>
      <c r="E4236">
        <v>25.84</v>
      </c>
    </row>
    <row r="4237" spans="1:5" x14ac:dyDescent="0.35">
      <c r="A4237">
        <v>2021</v>
      </c>
      <c r="B4237">
        <v>6</v>
      </c>
      <c r="C4237">
        <v>26</v>
      </c>
      <c r="D4237">
        <v>11</v>
      </c>
      <c r="E4237">
        <v>25.77</v>
      </c>
    </row>
    <row r="4238" spans="1:5" x14ac:dyDescent="0.35">
      <c r="A4238">
        <v>2021</v>
      </c>
      <c r="B4238">
        <v>6</v>
      </c>
      <c r="C4238">
        <v>26</v>
      </c>
      <c r="D4238">
        <v>12</v>
      </c>
      <c r="E4238">
        <v>25.35</v>
      </c>
    </row>
    <row r="4239" spans="1:5" x14ac:dyDescent="0.35">
      <c r="A4239">
        <v>2021</v>
      </c>
      <c r="B4239">
        <v>6</v>
      </c>
      <c r="C4239">
        <v>26</v>
      </c>
      <c r="D4239">
        <v>13</v>
      </c>
      <c r="E4239">
        <v>24.54</v>
      </c>
    </row>
    <row r="4240" spans="1:5" x14ac:dyDescent="0.35">
      <c r="A4240">
        <v>2021</v>
      </c>
      <c r="B4240">
        <v>6</v>
      </c>
      <c r="C4240">
        <v>26</v>
      </c>
      <c r="D4240">
        <v>14</v>
      </c>
      <c r="E4240">
        <v>22.81</v>
      </c>
    </row>
    <row r="4241" spans="1:5" x14ac:dyDescent="0.35">
      <c r="A4241">
        <v>2021</v>
      </c>
      <c r="B4241">
        <v>6</v>
      </c>
      <c r="C4241">
        <v>26</v>
      </c>
      <c r="D4241">
        <v>15</v>
      </c>
      <c r="E4241">
        <v>20.52</v>
      </c>
    </row>
    <row r="4242" spans="1:5" x14ac:dyDescent="0.35">
      <c r="A4242">
        <v>2021</v>
      </c>
      <c r="B4242">
        <v>6</v>
      </c>
      <c r="C4242">
        <v>26</v>
      </c>
      <c r="D4242">
        <v>16</v>
      </c>
      <c r="E4242">
        <v>19.420000000000002</v>
      </c>
    </row>
    <row r="4243" spans="1:5" x14ac:dyDescent="0.35">
      <c r="A4243">
        <v>2021</v>
      </c>
      <c r="B4243">
        <v>6</v>
      </c>
      <c r="C4243">
        <v>26</v>
      </c>
      <c r="D4243">
        <v>17</v>
      </c>
      <c r="E4243">
        <v>18.420000000000002</v>
      </c>
    </row>
    <row r="4244" spans="1:5" x14ac:dyDescent="0.35">
      <c r="A4244">
        <v>2021</v>
      </c>
      <c r="B4244">
        <v>6</v>
      </c>
      <c r="C4244">
        <v>26</v>
      </c>
      <c r="D4244">
        <v>18</v>
      </c>
      <c r="E4244">
        <v>17.510000000000002</v>
      </c>
    </row>
    <row r="4245" spans="1:5" x14ac:dyDescent="0.35">
      <c r="A4245">
        <v>2021</v>
      </c>
      <c r="B4245">
        <v>6</v>
      </c>
      <c r="C4245">
        <v>26</v>
      </c>
      <c r="D4245">
        <v>19</v>
      </c>
      <c r="E4245">
        <v>16.72</v>
      </c>
    </row>
    <row r="4246" spans="1:5" x14ac:dyDescent="0.35">
      <c r="A4246">
        <v>2021</v>
      </c>
      <c r="B4246">
        <v>6</v>
      </c>
      <c r="C4246">
        <v>26</v>
      </c>
      <c r="D4246">
        <v>20</v>
      </c>
      <c r="E4246">
        <v>16.04</v>
      </c>
    </row>
    <row r="4247" spans="1:5" x14ac:dyDescent="0.35">
      <c r="A4247">
        <v>2021</v>
      </c>
      <c r="B4247">
        <v>6</v>
      </c>
      <c r="C4247">
        <v>26</v>
      </c>
      <c r="D4247">
        <v>21</v>
      </c>
      <c r="E4247">
        <v>15.48</v>
      </c>
    </row>
    <row r="4248" spans="1:5" x14ac:dyDescent="0.35">
      <c r="A4248">
        <v>2021</v>
      </c>
      <c r="B4248">
        <v>6</v>
      </c>
      <c r="C4248">
        <v>26</v>
      </c>
      <c r="D4248">
        <v>22</v>
      </c>
      <c r="E4248">
        <v>14.92</v>
      </c>
    </row>
    <row r="4249" spans="1:5" x14ac:dyDescent="0.35">
      <c r="A4249">
        <v>2021</v>
      </c>
      <c r="B4249">
        <v>6</v>
      </c>
      <c r="C4249">
        <v>26</v>
      </c>
      <c r="D4249">
        <v>23</v>
      </c>
      <c r="E4249">
        <v>14.49</v>
      </c>
    </row>
    <row r="4250" spans="1:5" x14ac:dyDescent="0.35">
      <c r="A4250">
        <v>2021</v>
      </c>
      <c r="B4250">
        <v>6</v>
      </c>
      <c r="C4250">
        <v>27</v>
      </c>
      <c r="D4250">
        <v>0</v>
      </c>
      <c r="E4250">
        <v>14.34</v>
      </c>
    </row>
    <row r="4251" spans="1:5" x14ac:dyDescent="0.35">
      <c r="A4251">
        <v>2021</v>
      </c>
      <c r="B4251">
        <v>6</v>
      </c>
      <c r="C4251">
        <v>27</v>
      </c>
      <c r="D4251">
        <v>1</v>
      </c>
      <c r="E4251">
        <v>14.08</v>
      </c>
    </row>
    <row r="4252" spans="1:5" x14ac:dyDescent="0.35">
      <c r="A4252">
        <v>2021</v>
      </c>
      <c r="B4252">
        <v>6</v>
      </c>
      <c r="C4252">
        <v>27</v>
      </c>
      <c r="D4252">
        <v>2</v>
      </c>
      <c r="E4252">
        <v>13.95</v>
      </c>
    </row>
    <row r="4253" spans="1:5" x14ac:dyDescent="0.35">
      <c r="A4253">
        <v>2021</v>
      </c>
      <c r="B4253">
        <v>6</v>
      </c>
      <c r="C4253">
        <v>27</v>
      </c>
      <c r="D4253">
        <v>3</v>
      </c>
      <c r="E4253">
        <v>14.14</v>
      </c>
    </row>
    <row r="4254" spans="1:5" x14ac:dyDescent="0.35">
      <c r="A4254">
        <v>2021</v>
      </c>
      <c r="B4254">
        <v>6</v>
      </c>
      <c r="C4254">
        <v>27</v>
      </c>
      <c r="D4254">
        <v>4</v>
      </c>
      <c r="E4254">
        <v>16.53</v>
      </c>
    </row>
    <row r="4255" spans="1:5" x14ac:dyDescent="0.35">
      <c r="A4255">
        <v>2021</v>
      </c>
      <c r="B4255">
        <v>6</v>
      </c>
      <c r="C4255">
        <v>27</v>
      </c>
      <c r="D4255">
        <v>5</v>
      </c>
      <c r="E4255">
        <v>19.489999999999998</v>
      </c>
    </row>
    <row r="4256" spans="1:5" x14ac:dyDescent="0.35">
      <c r="A4256">
        <v>2021</v>
      </c>
      <c r="B4256">
        <v>6</v>
      </c>
      <c r="C4256">
        <v>27</v>
      </c>
      <c r="D4256">
        <v>6</v>
      </c>
      <c r="E4256">
        <v>22.16</v>
      </c>
    </row>
    <row r="4257" spans="1:5" x14ac:dyDescent="0.35">
      <c r="A4257">
        <v>2021</v>
      </c>
      <c r="B4257">
        <v>6</v>
      </c>
      <c r="C4257">
        <v>27</v>
      </c>
      <c r="D4257">
        <v>7</v>
      </c>
      <c r="E4257">
        <v>23.86</v>
      </c>
    </row>
    <row r="4258" spans="1:5" x14ac:dyDescent="0.35">
      <c r="A4258">
        <v>2021</v>
      </c>
      <c r="B4258">
        <v>6</v>
      </c>
      <c r="C4258">
        <v>27</v>
      </c>
      <c r="D4258">
        <v>8</v>
      </c>
      <c r="E4258">
        <v>24.9</v>
      </c>
    </row>
    <row r="4259" spans="1:5" x14ac:dyDescent="0.35">
      <c r="A4259">
        <v>2021</v>
      </c>
      <c r="B4259">
        <v>6</v>
      </c>
      <c r="C4259">
        <v>27</v>
      </c>
      <c r="D4259">
        <v>9</v>
      </c>
      <c r="E4259">
        <v>25.56</v>
      </c>
    </row>
    <row r="4260" spans="1:5" x14ac:dyDescent="0.35">
      <c r="A4260">
        <v>2021</v>
      </c>
      <c r="B4260">
        <v>6</v>
      </c>
      <c r="C4260">
        <v>27</v>
      </c>
      <c r="D4260">
        <v>10</v>
      </c>
      <c r="E4260">
        <v>25.94</v>
      </c>
    </row>
    <row r="4261" spans="1:5" x14ac:dyDescent="0.35">
      <c r="A4261">
        <v>2021</v>
      </c>
      <c r="B4261">
        <v>6</v>
      </c>
      <c r="C4261">
        <v>27</v>
      </c>
      <c r="D4261">
        <v>11</v>
      </c>
      <c r="E4261">
        <v>25.71</v>
      </c>
    </row>
    <row r="4262" spans="1:5" x14ac:dyDescent="0.35">
      <c r="A4262">
        <v>2021</v>
      </c>
      <c r="B4262">
        <v>6</v>
      </c>
      <c r="C4262">
        <v>27</v>
      </c>
      <c r="D4262">
        <v>12</v>
      </c>
      <c r="E4262">
        <v>25.13</v>
      </c>
    </row>
    <row r="4263" spans="1:5" x14ac:dyDescent="0.35">
      <c r="A4263">
        <v>2021</v>
      </c>
      <c r="B4263">
        <v>6</v>
      </c>
      <c r="C4263">
        <v>27</v>
      </c>
      <c r="D4263">
        <v>13</v>
      </c>
      <c r="E4263">
        <v>24.33</v>
      </c>
    </row>
    <row r="4264" spans="1:5" x14ac:dyDescent="0.35">
      <c r="A4264">
        <v>2021</v>
      </c>
      <c r="B4264">
        <v>6</v>
      </c>
      <c r="C4264">
        <v>27</v>
      </c>
      <c r="D4264">
        <v>14</v>
      </c>
      <c r="E4264">
        <v>22.48</v>
      </c>
    </row>
    <row r="4265" spans="1:5" x14ac:dyDescent="0.35">
      <c r="A4265">
        <v>2021</v>
      </c>
      <c r="B4265">
        <v>6</v>
      </c>
      <c r="C4265">
        <v>27</v>
      </c>
      <c r="D4265">
        <v>15</v>
      </c>
      <c r="E4265">
        <v>20.14</v>
      </c>
    </row>
    <row r="4266" spans="1:5" x14ac:dyDescent="0.35">
      <c r="A4266">
        <v>2021</v>
      </c>
      <c r="B4266">
        <v>6</v>
      </c>
      <c r="C4266">
        <v>27</v>
      </c>
      <c r="D4266">
        <v>16</v>
      </c>
      <c r="E4266">
        <v>19.39</v>
      </c>
    </row>
    <row r="4267" spans="1:5" x14ac:dyDescent="0.35">
      <c r="A4267">
        <v>2021</v>
      </c>
      <c r="B4267">
        <v>6</v>
      </c>
      <c r="C4267">
        <v>27</v>
      </c>
      <c r="D4267">
        <v>17</v>
      </c>
      <c r="E4267">
        <v>18.940000000000001</v>
      </c>
    </row>
    <row r="4268" spans="1:5" x14ac:dyDescent="0.35">
      <c r="A4268">
        <v>2021</v>
      </c>
      <c r="B4268">
        <v>6</v>
      </c>
      <c r="C4268">
        <v>27</v>
      </c>
      <c r="D4268">
        <v>18</v>
      </c>
      <c r="E4268">
        <v>18.600000000000001</v>
      </c>
    </row>
    <row r="4269" spans="1:5" x14ac:dyDescent="0.35">
      <c r="A4269">
        <v>2021</v>
      </c>
      <c r="B4269">
        <v>6</v>
      </c>
      <c r="C4269">
        <v>27</v>
      </c>
      <c r="D4269">
        <v>19</v>
      </c>
      <c r="E4269">
        <v>18.170000000000002</v>
      </c>
    </row>
    <row r="4270" spans="1:5" x14ac:dyDescent="0.35">
      <c r="A4270">
        <v>2021</v>
      </c>
      <c r="B4270">
        <v>6</v>
      </c>
      <c r="C4270">
        <v>27</v>
      </c>
      <c r="D4270">
        <v>20</v>
      </c>
      <c r="E4270">
        <v>17.48</v>
      </c>
    </row>
    <row r="4271" spans="1:5" x14ac:dyDescent="0.35">
      <c r="A4271">
        <v>2021</v>
      </c>
      <c r="B4271">
        <v>6</v>
      </c>
      <c r="C4271">
        <v>27</v>
      </c>
      <c r="D4271">
        <v>21</v>
      </c>
      <c r="E4271">
        <v>16.649999999999999</v>
      </c>
    </row>
    <row r="4272" spans="1:5" x14ac:dyDescent="0.35">
      <c r="A4272">
        <v>2021</v>
      </c>
      <c r="B4272">
        <v>6</v>
      </c>
      <c r="C4272">
        <v>27</v>
      </c>
      <c r="D4272">
        <v>22</v>
      </c>
      <c r="E4272">
        <v>15.75</v>
      </c>
    </row>
    <row r="4273" spans="1:5" x14ac:dyDescent="0.35">
      <c r="A4273">
        <v>2021</v>
      </c>
      <c r="B4273">
        <v>6</v>
      </c>
      <c r="C4273">
        <v>27</v>
      </c>
      <c r="D4273">
        <v>23</v>
      </c>
      <c r="E4273">
        <v>14.97</v>
      </c>
    </row>
    <row r="4274" spans="1:5" x14ac:dyDescent="0.35">
      <c r="A4274">
        <v>2021</v>
      </c>
      <c r="B4274">
        <v>6</v>
      </c>
      <c r="C4274">
        <v>28</v>
      </c>
      <c r="D4274">
        <v>0</v>
      </c>
      <c r="E4274">
        <v>14.58</v>
      </c>
    </row>
    <row r="4275" spans="1:5" x14ac:dyDescent="0.35">
      <c r="A4275">
        <v>2021</v>
      </c>
      <c r="B4275">
        <v>6</v>
      </c>
      <c r="C4275">
        <v>28</v>
      </c>
      <c r="D4275">
        <v>1</v>
      </c>
      <c r="E4275">
        <v>14.37</v>
      </c>
    </row>
    <row r="4276" spans="1:5" x14ac:dyDescent="0.35">
      <c r="A4276">
        <v>2021</v>
      </c>
      <c r="B4276">
        <v>6</v>
      </c>
      <c r="C4276">
        <v>28</v>
      </c>
      <c r="D4276">
        <v>2</v>
      </c>
      <c r="E4276">
        <v>14.33</v>
      </c>
    </row>
    <row r="4277" spans="1:5" x14ac:dyDescent="0.35">
      <c r="A4277">
        <v>2021</v>
      </c>
      <c r="B4277">
        <v>6</v>
      </c>
      <c r="C4277">
        <v>28</v>
      </c>
      <c r="D4277">
        <v>3</v>
      </c>
      <c r="E4277">
        <v>14.27</v>
      </c>
    </row>
    <row r="4278" spans="1:5" x14ac:dyDescent="0.35">
      <c r="A4278">
        <v>2021</v>
      </c>
      <c r="B4278">
        <v>6</v>
      </c>
      <c r="C4278">
        <v>28</v>
      </c>
      <c r="D4278">
        <v>4</v>
      </c>
      <c r="E4278">
        <v>16.48</v>
      </c>
    </row>
    <row r="4279" spans="1:5" x14ac:dyDescent="0.35">
      <c r="A4279">
        <v>2021</v>
      </c>
      <c r="B4279">
        <v>6</v>
      </c>
      <c r="C4279">
        <v>28</v>
      </c>
      <c r="D4279">
        <v>5</v>
      </c>
      <c r="E4279">
        <v>19.47</v>
      </c>
    </row>
    <row r="4280" spans="1:5" x14ac:dyDescent="0.35">
      <c r="A4280">
        <v>2021</v>
      </c>
      <c r="B4280">
        <v>6</v>
      </c>
      <c r="C4280">
        <v>28</v>
      </c>
      <c r="D4280">
        <v>6</v>
      </c>
      <c r="E4280">
        <v>22.08</v>
      </c>
    </row>
    <row r="4281" spans="1:5" x14ac:dyDescent="0.35">
      <c r="A4281">
        <v>2021</v>
      </c>
      <c r="B4281">
        <v>6</v>
      </c>
      <c r="C4281">
        <v>28</v>
      </c>
      <c r="D4281">
        <v>7</v>
      </c>
      <c r="E4281">
        <v>23.9</v>
      </c>
    </row>
    <row r="4282" spans="1:5" x14ac:dyDescent="0.35">
      <c r="A4282">
        <v>2021</v>
      </c>
      <c r="B4282">
        <v>6</v>
      </c>
      <c r="C4282">
        <v>28</v>
      </c>
      <c r="D4282">
        <v>8</v>
      </c>
      <c r="E4282">
        <v>25.11</v>
      </c>
    </row>
    <row r="4283" spans="1:5" x14ac:dyDescent="0.35">
      <c r="A4283">
        <v>2021</v>
      </c>
      <c r="B4283">
        <v>6</v>
      </c>
      <c r="C4283">
        <v>28</v>
      </c>
      <c r="D4283">
        <v>9</v>
      </c>
      <c r="E4283">
        <v>25.9</v>
      </c>
    </row>
    <row r="4284" spans="1:5" x14ac:dyDescent="0.35">
      <c r="A4284">
        <v>2021</v>
      </c>
      <c r="B4284">
        <v>6</v>
      </c>
      <c r="C4284">
        <v>28</v>
      </c>
      <c r="D4284">
        <v>10</v>
      </c>
      <c r="E4284">
        <v>26.32</v>
      </c>
    </row>
    <row r="4285" spans="1:5" x14ac:dyDescent="0.35">
      <c r="A4285">
        <v>2021</v>
      </c>
      <c r="B4285">
        <v>6</v>
      </c>
      <c r="C4285">
        <v>28</v>
      </c>
      <c r="D4285">
        <v>11</v>
      </c>
      <c r="E4285">
        <v>26.36</v>
      </c>
    </row>
    <row r="4286" spans="1:5" x14ac:dyDescent="0.35">
      <c r="A4286">
        <v>2021</v>
      </c>
      <c r="B4286">
        <v>6</v>
      </c>
      <c r="C4286">
        <v>28</v>
      </c>
      <c r="D4286">
        <v>12</v>
      </c>
      <c r="E4286">
        <v>25.97</v>
      </c>
    </row>
    <row r="4287" spans="1:5" x14ac:dyDescent="0.35">
      <c r="A4287">
        <v>2021</v>
      </c>
      <c r="B4287">
        <v>6</v>
      </c>
      <c r="C4287">
        <v>28</v>
      </c>
      <c r="D4287">
        <v>13</v>
      </c>
      <c r="E4287">
        <v>25.01</v>
      </c>
    </row>
    <row r="4288" spans="1:5" x14ac:dyDescent="0.35">
      <c r="A4288">
        <v>2021</v>
      </c>
      <c r="B4288">
        <v>6</v>
      </c>
      <c r="C4288">
        <v>28</v>
      </c>
      <c r="D4288">
        <v>14</v>
      </c>
      <c r="E4288">
        <v>22.47</v>
      </c>
    </row>
    <row r="4289" spans="1:5" x14ac:dyDescent="0.35">
      <c r="A4289">
        <v>2021</v>
      </c>
      <c r="B4289">
        <v>6</v>
      </c>
      <c r="C4289">
        <v>28</v>
      </c>
      <c r="D4289">
        <v>15</v>
      </c>
      <c r="E4289">
        <v>19.46</v>
      </c>
    </row>
    <row r="4290" spans="1:5" x14ac:dyDescent="0.35">
      <c r="A4290">
        <v>2021</v>
      </c>
      <c r="B4290">
        <v>6</v>
      </c>
      <c r="C4290">
        <v>28</v>
      </c>
      <c r="D4290">
        <v>16</v>
      </c>
      <c r="E4290">
        <v>18.809999999999999</v>
      </c>
    </row>
    <row r="4291" spans="1:5" x14ac:dyDescent="0.35">
      <c r="A4291">
        <v>2021</v>
      </c>
      <c r="B4291">
        <v>6</v>
      </c>
      <c r="C4291">
        <v>28</v>
      </c>
      <c r="D4291">
        <v>17</v>
      </c>
      <c r="E4291">
        <v>18.22</v>
      </c>
    </row>
    <row r="4292" spans="1:5" x14ac:dyDescent="0.35">
      <c r="A4292">
        <v>2021</v>
      </c>
      <c r="B4292">
        <v>6</v>
      </c>
      <c r="C4292">
        <v>28</v>
      </c>
      <c r="D4292">
        <v>18</v>
      </c>
      <c r="E4292">
        <v>17.600000000000001</v>
      </c>
    </row>
    <row r="4293" spans="1:5" x14ac:dyDescent="0.35">
      <c r="A4293">
        <v>2021</v>
      </c>
      <c r="B4293">
        <v>6</v>
      </c>
      <c r="C4293">
        <v>28</v>
      </c>
      <c r="D4293">
        <v>19</v>
      </c>
      <c r="E4293">
        <v>16.89</v>
      </c>
    </row>
    <row r="4294" spans="1:5" x14ac:dyDescent="0.35">
      <c r="A4294">
        <v>2021</v>
      </c>
      <c r="B4294">
        <v>6</v>
      </c>
      <c r="C4294">
        <v>28</v>
      </c>
      <c r="D4294">
        <v>20</v>
      </c>
      <c r="E4294">
        <v>16.13</v>
      </c>
    </row>
    <row r="4295" spans="1:5" x14ac:dyDescent="0.35">
      <c r="A4295">
        <v>2021</v>
      </c>
      <c r="B4295">
        <v>6</v>
      </c>
      <c r="C4295">
        <v>28</v>
      </c>
      <c r="D4295">
        <v>21</v>
      </c>
      <c r="E4295">
        <v>15.48</v>
      </c>
    </row>
    <row r="4296" spans="1:5" x14ac:dyDescent="0.35">
      <c r="A4296">
        <v>2021</v>
      </c>
      <c r="B4296">
        <v>6</v>
      </c>
      <c r="C4296">
        <v>28</v>
      </c>
      <c r="D4296">
        <v>22</v>
      </c>
      <c r="E4296">
        <v>14.92</v>
      </c>
    </row>
    <row r="4297" spans="1:5" x14ac:dyDescent="0.35">
      <c r="A4297">
        <v>2021</v>
      </c>
      <c r="B4297">
        <v>6</v>
      </c>
      <c r="C4297">
        <v>28</v>
      </c>
      <c r="D4297">
        <v>23</v>
      </c>
      <c r="E4297">
        <v>14.43</v>
      </c>
    </row>
    <row r="4298" spans="1:5" x14ac:dyDescent="0.35">
      <c r="A4298">
        <v>2021</v>
      </c>
      <c r="B4298">
        <v>6</v>
      </c>
      <c r="C4298">
        <v>29</v>
      </c>
      <c r="D4298">
        <v>0</v>
      </c>
      <c r="E4298">
        <v>14.03</v>
      </c>
    </row>
    <row r="4299" spans="1:5" x14ac:dyDescent="0.35">
      <c r="A4299">
        <v>2021</v>
      </c>
      <c r="B4299">
        <v>6</v>
      </c>
      <c r="C4299">
        <v>29</v>
      </c>
      <c r="D4299">
        <v>1</v>
      </c>
      <c r="E4299">
        <v>13.83</v>
      </c>
    </row>
    <row r="4300" spans="1:5" x14ac:dyDescent="0.35">
      <c r="A4300">
        <v>2021</v>
      </c>
      <c r="B4300">
        <v>6</v>
      </c>
      <c r="C4300">
        <v>29</v>
      </c>
      <c r="D4300">
        <v>2</v>
      </c>
      <c r="E4300">
        <v>13.7</v>
      </c>
    </row>
    <row r="4301" spans="1:5" x14ac:dyDescent="0.35">
      <c r="A4301">
        <v>2021</v>
      </c>
      <c r="B4301">
        <v>6</v>
      </c>
      <c r="C4301">
        <v>29</v>
      </c>
      <c r="D4301">
        <v>3</v>
      </c>
      <c r="E4301">
        <v>13.56</v>
      </c>
    </row>
    <row r="4302" spans="1:5" x14ac:dyDescent="0.35">
      <c r="A4302">
        <v>2021</v>
      </c>
      <c r="B4302">
        <v>6</v>
      </c>
      <c r="C4302">
        <v>29</v>
      </c>
      <c r="D4302">
        <v>4</v>
      </c>
      <c r="E4302">
        <v>16.010000000000002</v>
      </c>
    </row>
    <row r="4303" spans="1:5" x14ac:dyDescent="0.35">
      <c r="A4303">
        <v>2021</v>
      </c>
      <c r="B4303">
        <v>6</v>
      </c>
      <c r="C4303">
        <v>29</v>
      </c>
      <c r="D4303">
        <v>5</v>
      </c>
      <c r="E4303">
        <v>18.86</v>
      </c>
    </row>
    <row r="4304" spans="1:5" x14ac:dyDescent="0.35">
      <c r="A4304">
        <v>2021</v>
      </c>
      <c r="B4304">
        <v>6</v>
      </c>
      <c r="C4304">
        <v>29</v>
      </c>
      <c r="D4304">
        <v>6</v>
      </c>
      <c r="E4304">
        <v>22.48</v>
      </c>
    </row>
    <row r="4305" spans="1:5" x14ac:dyDescent="0.35">
      <c r="A4305">
        <v>2021</v>
      </c>
      <c r="B4305">
        <v>6</v>
      </c>
      <c r="C4305">
        <v>29</v>
      </c>
      <c r="D4305">
        <v>7</v>
      </c>
      <c r="E4305">
        <v>24.5</v>
      </c>
    </row>
    <row r="4306" spans="1:5" x14ac:dyDescent="0.35">
      <c r="A4306">
        <v>2021</v>
      </c>
      <c r="B4306">
        <v>6</v>
      </c>
      <c r="C4306">
        <v>29</v>
      </c>
      <c r="D4306">
        <v>8</v>
      </c>
      <c r="E4306">
        <v>25.7</v>
      </c>
    </row>
    <row r="4307" spans="1:5" x14ac:dyDescent="0.35">
      <c r="A4307">
        <v>2021</v>
      </c>
      <c r="B4307">
        <v>6</v>
      </c>
      <c r="C4307">
        <v>29</v>
      </c>
      <c r="D4307">
        <v>9</v>
      </c>
      <c r="E4307">
        <v>26.51</v>
      </c>
    </row>
    <row r="4308" spans="1:5" x14ac:dyDescent="0.35">
      <c r="A4308">
        <v>2021</v>
      </c>
      <c r="B4308">
        <v>6</v>
      </c>
      <c r="C4308">
        <v>29</v>
      </c>
      <c r="D4308">
        <v>10</v>
      </c>
      <c r="E4308">
        <v>26.94</v>
      </c>
    </row>
    <row r="4309" spans="1:5" x14ac:dyDescent="0.35">
      <c r="A4309">
        <v>2021</v>
      </c>
      <c r="B4309">
        <v>6</v>
      </c>
      <c r="C4309">
        <v>29</v>
      </c>
      <c r="D4309">
        <v>11</v>
      </c>
      <c r="E4309">
        <v>26.97</v>
      </c>
    </row>
    <row r="4310" spans="1:5" x14ac:dyDescent="0.35">
      <c r="A4310">
        <v>2021</v>
      </c>
      <c r="B4310">
        <v>6</v>
      </c>
      <c r="C4310">
        <v>29</v>
      </c>
      <c r="D4310">
        <v>12</v>
      </c>
      <c r="E4310">
        <v>26.56</v>
      </c>
    </row>
    <row r="4311" spans="1:5" x14ac:dyDescent="0.35">
      <c r="A4311">
        <v>2021</v>
      </c>
      <c r="B4311">
        <v>6</v>
      </c>
      <c r="C4311">
        <v>29</v>
      </c>
      <c r="D4311">
        <v>13</v>
      </c>
      <c r="E4311">
        <v>25.67</v>
      </c>
    </row>
    <row r="4312" spans="1:5" x14ac:dyDescent="0.35">
      <c r="A4312">
        <v>2021</v>
      </c>
      <c r="B4312">
        <v>6</v>
      </c>
      <c r="C4312">
        <v>29</v>
      </c>
      <c r="D4312">
        <v>14</v>
      </c>
      <c r="E4312">
        <v>23.41</v>
      </c>
    </row>
    <row r="4313" spans="1:5" x14ac:dyDescent="0.35">
      <c r="A4313">
        <v>2021</v>
      </c>
      <c r="B4313">
        <v>6</v>
      </c>
      <c r="C4313">
        <v>29</v>
      </c>
      <c r="D4313">
        <v>15</v>
      </c>
      <c r="E4313">
        <v>20.85</v>
      </c>
    </row>
    <row r="4314" spans="1:5" x14ac:dyDescent="0.35">
      <c r="A4314">
        <v>2021</v>
      </c>
      <c r="B4314">
        <v>6</v>
      </c>
      <c r="C4314">
        <v>29</v>
      </c>
      <c r="D4314">
        <v>16</v>
      </c>
      <c r="E4314">
        <v>19.690000000000001</v>
      </c>
    </row>
    <row r="4315" spans="1:5" x14ac:dyDescent="0.35">
      <c r="A4315">
        <v>2021</v>
      </c>
      <c r="B4315">
        <v>6</v>
      </c>
      <c r="C4315">
        <v>29</v>
      </c>
      <c r="D4315">
        <v>17</v>
      </c>
      <c r="E4315">
        <v>18.579999999999998</v>
      </c>
    </row>
    <row r="4316" spans="1:5" x14ac:dyDescent="0.35">
      <c r="A4316">
        <v>2021</v>
      </c>
      <c r="B4316">
        <v>6</v>
      </c>
      <c r="C4316">
        <v>29</v>
      </c>
      <c r="D4316">
        <v>18</v>
      </c>
      <c r="E4316">
        <v>17.55</v>
      </c>
    </row>
    <row r="4317" spans="1:5" x14ac:dyDescent="0.35">
      <c r="A4317">
        <v>2021</v>
      </c>
      <c r="B4317">
        <v>6</v>
      </c>
      <c r="C4317">
        <v>29</v>
      </c>
      <c r="D4317">
        <v>19</v>
      </c>
      <c r="E4317">
        <v>16.600000000000001</v>
      </c>
    </row>
    <row r="4318" spans="1:5" x14ac:dyDescent="0.35">
      <c r="A4318">
        <v>2021</v>
      </c>
      <c r="B4318">
        <v>6</v>
      </c>
      <c r="C4318">
        <v>29</v>
      </c>
      <c r="D4318">
        <v>20</v>
      </c>
      <c r="E4318">
        <v>15.78</v>
      </c>
    </row>
    <row r="4319" spans="1:5" x14ac:dyDescent="0.35">
      <c r="A4319">
        <v>2021</v>
      </c>
      <c r="B4319">
        <v>6</v>
      </c>
      <c r="C4319">
        <v>29</v>
      </c>
      <c r="D4319">
        <v>21</v>
      </c>
      <c r="E4319">
        <v>15.08</v>
      </c>
    </row>
    <row r="4320" spans="1:5" x14ac:dyDescent="0.35">
      <c r="A4320">
        <v>2021</v>
      </c>
      <c r="B4320">
        <v>6</v>
      </c>
      <c r="C4320">
        <v>29</v>
      </c>
      <c r="D4320">
        <v>22</v>
      </c>
      <c r="E4320">
        <v>14.53</v>
      </c>
    </row>
    <row r="4321" spans="1:5" x14ac:dyDescent="0.35">
      <c r="A4321">
        <v>2021</v>
      </c>
      <c r="B4321">
        <v>6</v>
      </c>
      <c r="C4321">
        <v>29</v>
      </c>
      <c r="D4321">
        <v>23</v>
      </c>
      <c r="E4321">
        <v>14.23</v>
      </c>
    </row>
    <row r="4322" spans="1:5" x14ac:dyDescent="0.35">
      <c r="A4322">
        <v>2021</v>
      </c>
      <c r="B4322">
        <v>6</v>
      </c>
      <c r="C4322">
        <v>30</v>
      </c>
      <c r="D4322">
        <v>0</v>
      </c>
      <c r="E4322">
        <v>13.99</v>
      </c>
    </row>
    <row r="4323" spans="1:5" x14ac:dyDescent="0.35">
      <c r="A4323">
        <v>2021</v>
      </c>
      <c r="B4323">
        <v>6</v>
      </c>
      <c r="C4323">
        <v>30</v>
      </c>
      <c r="D4323">
        <v>1</v>
      </c>
      <c r="E4323">
        <v>13.94</v>
      </c>
    </row>
    <row r="4324" spans="1:5" x14ac:dyDescent="0.35">
      <c r="A4324">
        <v>2021</v>
      </c>
      <c r="B4324">
        <v>6</v>
      </c>
      <c r="C4324">
        <v>30</v>
      </c>
      <c r="D4324">
        <v>2</v>
      </c>
      <c r="E4324">
        <v>13.92</v>
      </c>
    </row>
    <row r="4325" spans="1:5" x14ac:dyDescent="0.35">
      <c r="A4325">
        <v>2021</v>
      </c>
      <c r="B4325">
        <v>6</v>
      </c>
      <c r="C4325">
        <v>30</v>
      </c>
      <c r="D4325">
        <v>3</v>
      </c>
      <c r="E4325">
        <v>13.75</v>
      </c>
    </row>
    <row r="4326" spans="1:5" x14ac:dyDescent="0.35">
      <c r="A4326">
        <v>2021</v>
      </c>
      <c r="B4326">
        <v>6</v>
      </c>
      <c r="C4326">
        <v>30</v>
      </c>
      <c r="D4326">
        <v>4</v>
      </c>
      <c r="E4326">
        <v>16.149999999999999</v>
      </c>
    </row>
    <row r="4327" spans="1:5" x14ac:dyDescent="0.35">
      <c r="A4327">
        <v>2021</v>
      </c>
      <c r="B4327">
        <v>6</v>
      </c>
      <c r="C4327">
        <v>30</v>
      </c>
      <c r="D4327">
        <v>5</v>
      </c>
      <c r="E4327">
        <v>19.2</v>
      </c>
    </row>
    <row r="4328" spans="1:5" x14ac:dyDescent="0.35">
      <c r="A4328">
        <v>2021</v>
      </c>
      <c r="B4328">
        <v>6</v>
      </c>
      <c r="C4328">
        <v>30</v>
      </c>
      <c r="D4328">
        <v>6</v>
      </c>
      <c r="E4328">
        <v>22.29</v>
      </c>
    </row>
    <row r="4329" spans="1:5" x14ac:dyDescent="0.35">
      <c r="A4329">
        <v>2021</v>
      </c>
      <c r="B4329">
        <v>6</v>
      </c>
      <c r="C4329">
        <v>30</v>
      </c>
      <c r="D4329">
        <v>7</v>
      </c>
      <c r="E4329">
        <v>24.4</v>
      </c>
    </row>
    <row r="4330" spans="1:5" x14ac:dyDescent="0.35">
      <c r="A4330">
        <v>2021</v>
      </c>
      <c r="B4330">
        <v>6</v>
      </c>
      <c r="C4330">
        <v>30</v>
      </c>
      <c r="D4330">
        <v>8</v>
      </c>
      <c r="E4330">
        <v>25.73</v>
      </c>
    </row>
    <row r="4331" spans="1:5" x14ac:dyDescent="0.35">
      <c r="A4331">
        <v>2021</v>
      </c>
      <c r="B4331">
        <v>6</v>
      </c>
      <c r="C4331">
        <v>30</v>
      </c>
      <c r="D4331">
        <v>9</v>
      </c>
      <c r="E4331">
        <v>26.5</v>
      </c>
    </row>
    <row r="4332" spans="1:5" x14ac:dyDescent="0.35">
      <c r="A4332">
        <v>2021</v>
      </c>
      <c r="B4332">
        <v>6</v>
      </c>
      <c r="C4332">
        <v>30</v>
      </c>
      <c r="D4332">
        <v>10</v>
      </c>
      <c r="E4332">
        <v>26.86</v>
      </c>
    </row>
    <row r="4333" spans="1:5" x14ac:dyDescent="0.35">
      <c r="A4333">
        <v>2021</v>
      </c>
      <c r="B4333">
        <v>6</v>
      </c>
      <c r="C4333">
        <v>30</v>
      </c>
      <c r="D4333">
        <v>11</v>
      </c>
      <c r="E4333">
        <v>26.87</v>
      </c>
    </row>
    <row r="4334" spans="1:5" x14ac:dyDescent="0.35">
      <c r="A4334">
        <v>2021</v>
      </c>
      <c r="B4334">
        <v>6</v>
      </c>
      <c r="C4334">
        <v>30</v>
      </c>
      <c r="D4334">
        <v>12</v>
      </c>
      <c r="E4334">
        <v>26.47</v>
      </c>
    </row>
    <row r="4335" spans="1:5" x14ac:dyDescent="0.35">
      <c r="A4335">
        <v>2021</v>
      </c>
      <c r="B4335">
        <v>6</v>
      </c>
      <c r="C4335">
        <v>30</v>
      </c>
      <c r="D4335">
        <v>13</v>
      </c>
      <c r="E4335">
        <v>25.46</v>
      </c>
    </row>
    <row r="4336" spans="1:5" x14ac:dyDescent="0.35">
      <c r="A4336">
        <v>2021</v>
      </c>
      <c r="B4336">
        <v>6</v>
      </c>
      <c r="C4336">
        <v>30</v>
      </c>
      <c r="D4336">
        <v>14</v>
      </c>
      <c r="E4336">
        <v>22.9</v>
      </c>
    </row>
    <row r="4337" spans="1:5" x14ac:dyDescent="0.35">
      <c r="A4337">
        <v>2021</v>
      </c>
      <c r="B4337">
        <v>6</v>
      </c>
      <c r="C4337">
        <v>30</v>
      </c>
      <c r="D4337">
        <v>15</v>
      </c>
      <c r="E4337">
        <v>20.03</v>
      </c>
    </row>
    <row r="4338" spans="1:5" x14ac:dyDescent="0.35">
      <c r="A4338">
        <v>2021</v>
      </c>
      <c r="B4338">
        <v>6</v>
      </c>
      <c r="C4338">
        <v>30</v>
      </c>
      <c r="D4338">
        <v>16</v>
      </c>
      <c r="E4338">
        <v>18.87</v>
      </c>
    </row>
    <row r="4339" spans="1:5" x14ac:dyDescent="0.35">
      <c r="A4339">
        <v>2021</v>
      </c>
      <c r="B4339">
        <v>6</v>
      </c>
      <c r="C4339">
        <v>30</v>
      </c>
      <c r="D4339">
        <v>17</v>
      </c>
      <c r="E4339">
        <v>17.77</v>
      </c>
    </row>
    <row r="4340" spans="1:5" x14ac:dyDescent="0.35">
      <c r="A4340">
        <v>2021</v>
      </c>
      <c r="B4340">
        <v>6</v>
      </c>
      <c r="C4340">
        <v>30</v>
      </c>
      <c r="D4340">
        <v>18</v>
      </c>
      <c r="E4340">
        <v>16.829999999999998</v>
      </c>
    </row>
    <row r="4341" spans="1:5" x14ac:dyDescent="0.35">
      <c r="A4341">
        <v>2021</v>
      </c>
      <c r="B4341">
        <v>6</v>
      </c>
      <c r="C4341">
        <v>30</v>
      </c>
      <c r="D4341">
        <v>19</v>
      </c>
      <c r="E4341">
        <v>16.05</v>
      </c>
    </row>
    <row r="4342" spans="1:5" x14ac:dyDescent="0.35">
      <c r="A4342">
        <v>2021</v>
      </c>
      <c r="B4342">
        <v>6</v>
      </c>
      <c r="C4342">
        <v>30</v>
      </c>
      <c r="D4342">
        <v>20</v>
      </c>
      <c r="E4342">
        <v>15.4</v>
      </c>
    </row>
    <row r="4343" spans="1:5" x14ac:dyDescent="0.35">
      <c r="A4343">
        <v>2021</v>
      </c>
      <c r="B4343">
        <v>6</v>
      </c>
      <c r="C4343">
        <v>30</v>
      </c>
      <c r="D4343">
        <v>21</v>
      </c>
      <c r="E4343">
        <v>14.85</v>
      </c>
    </row>
    <row r="4344" spans="1:5" x14ac:dyDescent="0.35">
      <c r="A4344">
        <v>2021</v>
      </c>
      <c r="B4344">
        <v>6</v>
      </c>
      <c r="C4344">
        <v>30</v>
      </c>
      <c r="D4344">
        <v>22</v>
      </c>
      <c r="E4344">
        <v>14.4</v>
      </c>
    </row>
    <row r="4345" spans="1:5" x14ac:dyDescent="0.35">
      <c r="A4345">
        <v>2021</v>
      </c>
      <c r="B4345">
        <v>6</v>
      </c>
      <c r="C4345">
        <v>30</v>
      </c>
      <c r="D4345">
        <v>23</v>
      </c>
      <c r="E4345">
        <v>14.11</v>
      </c>
    </row>
    <row r="4346" spans="1:5" x14ac:dyDescent="0.35">
      <c r="A4346">
        <v>2021</v>
      </c>
      <c r="B4346">
        <v>7</v>
      </c>
      <c r="C4346">
        <v>1</v>
      </c>
      <c r="D4346">
        <v>0</v>
      </c>
      <c r="E4346">
        <v>14.19</v>
      </c>
    </row>
    <row r="4347" spans="1:5" x14ac:dyDescent="0.35">
      <c r="A4347">
        <v>2021</v>
      </c>
      <c r="B4347">
        <v>7</v>
      </c>
      <c r="C4347">
        <v>1</v>
      </c>
      <c r="D4347">
        <v>1</v>
      </c>
      <c r="E4347">
        <v>14.09</v>
      </c>
    </row>
    <row r="4348" spans="1:5" x14ac:dyDescent="0.35">
      <c r="A4348">
        <v>2021</v>
      </c>
      <c r="B4348">
        <v>7</v>
      </c>
      <c r="C4348">
        <v>1</v>
      </c>
      <c r="D4348">
        <v>2</v>
      </c>
      <c r="E4348">
        <v>13.87</v>
      </c>
    </row>
    <row r="4349" spans="1:5" x14ac:dyDescent="0.35">
      <c r="A4349">
        <v>2021</v>
      </c>
      <c r="B4349">
        <v>7</v>
      </c>
      <c r="C4349">
        <v>1</v>
      </c>
      <c r="D4349">
        <v>3</v>
      </c>
      <c r="E4349">
        <v>13.6</v>
      </c>
    </row>
    <row r="4350" spans="1:5" x14ac:dyDescent="0.35">
      <c r="A4350">
        <v>2021</v>
      </c>
      <c r="B4350">
        <v>7</v>
      </c>
      <c r="C4350">
        <v>1</v>
      </c>
      <c r="D4350">
        <v>4</v>
      </c>
      <c r="E4350">
        <v>16.05</v>
      </c>
    </row>
    <row r="4351" spans="1:5" x14ac:dyDescent="0.35">
      <c r="A4351">
        <v>2021</v>
      </c>
      <c r="B4351">
        <v>7</v>
      </c>
      <c r="C4351">
        <v>1</v>
      </c>
      <c r="D4351">
        <v>5</v>
      </c>
      <c r="E4351">
        <v>18.920000000000002</v>
      </c>
    </row>
    <row r="4352" spans="1:5" x14ac:dyDescent="0.35">
      <c r="A4352">
        <v>2021</v>
      </c>
      <c r="B4352">
        <v>7</v>
      </c>
      <c r="C4352">
        <v>1</v>
      </c>
      <c r="D4352">
        <v>6</v>
      </c>
      <c r="E4352">
        <v>22.79</v>
      </c>
    </row>
    <row r="4353" spans="1:5" x14ac:dyDescent="0.35">
      <c r="A4353">
        <v>2021</v>
      </c>
      <c r="B4353">
        <v>7</v>
      </c>
      <c r="C4353">
        <v>1</v>
      </c>
      <c r="D4353">
        <v>7</v>
      </c>
      <c r="E4353">
        <v>24.55</v>
      </c>
    </row>
    <row r="4354" spans="1:5" x14ac:dyDescent="0.35">
      <c r="A4354">
        <v>2021</v>
      </c>
      <c r="B4354">
        <v>7</v>
      </c>
      <c r="C4354">
        <v>1</v>
      </c>
      <c r="D4354">
        <v>8</v>
      </c>
      <c r="E4354">
        <v>25.64</v>
      </c>
    </row>
    <row r="4355" spans="1:5" x14ac:dyDescent="0.35">
      <c r="A4355">
        <v>2021</v>
      </c>
      <c r="B4355">
        <v>7</v>
      </c>
      <c r="C4355">
        <v>1</v>
      </c>
      <c r="D4355">
        <v>9</v>
      </c>
      <c r="E4355">
        <v>26.33</v>
      </c>
    </row>
    <row r="4356" spans="1:5" x14ac:dyDescent="0.35">
      <c r="A4356">
        <v>2021</v>
      </c>
      <c r="B4356">
        <v>7</v>
      </c>
      <c r="C4356">
        <v>1</v>
      </c>
      <c r="D4356">
        <v>10</v>
      </c>
      <c r="E4356">
        <v>26.66</v>
      </c>
    </row>
    <row r="4357" spans="1:5" x14ac:dyDescent="0.35">
      <c r="A4357">
        <v>2021</v>
      </c>
      <c r="B4357">
        <v>7</v>
      </c>
      <c r="C4357">
        <v>1</v>
      </c>
      <c r="D4357">
        <v>11</v>
      </c>
      <c r="E4357">
        <v>26.65</v>
      </c>
    </row>
    <row r="4358" spans="1:5" x14ac:dyDescent="0.35">
      <c r="A4358">
        <v>2021</v>
      </c>
      <c r="B4358">
        <v>7</v>
      </c>
      <c r="C4358">
        <v>1</v>
      </c>
      <c r="D4358">
        <v>12</v>
      </c>
      <c r="E4358">
        <v>26.26</v>
      </c>
    </row>
    <row r="4359" spans="1:5" x14ac:dyDescent="0.35">
      <c r="A4359">
        <v>2021</v>
      </c>
      <c r="B4359">
        <v>7</v>
      </c>
      <c r="C4359">
        <v>1</v>
      </c>
      <c r="D4359">
        <v>13</v>
      </c>
      <c r="E4359">
        <v>25.32</v>
      </c>
    </row>
    <row r="4360" spans="1:5" x14ac:dyDescent="0.35">
      <c r="A4360">
        <v>2021</v>
      </c>
      <c r="B4360">
        <v>7</v>
      </c>
      <c r="C4360">
        <v>1</v>
      </c>
      <c r="D4360">
        <v>14</v>
      </c>
      <c r="E4360">
        <v>22.84</v>
      </c>
    </row>
    <row r="4361" spans="1:5" x14ac:dyDescent="0.35">
      <c r="A4361">
        <v>2021</v>
      </c>
      <c r="B4361">
        <v>7</v>
      </c>
      <c r="C4361">
        <v>1</v>
      </c>
      <c r="D4361">
        <v>15</v>
      </c>
      <c r="E4361">
        <v>20.399999999999999</v>
      </c>
    </row>
    <row r="4362" spans="1:5" x14ac:dyDescent="0.35">
      <c r="A4362">
        <v>2021</v>
      </c>
      <c r="B4362">
        <v>7</v>
      </c>
      <c r="C4362">
        <v>1</v>
      </c>
      <c r="D4362">
        <v>16</v>
      </c>
      <c r="E4362">
        <v>19.41</v>
      </c>
    </row>
    <row r="4363" spans="1:5" x14ac:dyDescent="0.35">
      <c r="A4363">
        <v>2021</v>
      </c>
      <c r="B4363">
        <v>7</v>
      </c>
      <c r="C4363">
        <v>1</v>
      </c>
      <c r="D4363">
        <v>17</v>
      </c>
      <c r="E4363">
        <v>18.329999999999998</v>
      </c>
    </row>
    <row r="4364" spans="1:5" x14ac:dyDescent="0.35">
      <c r="A4364">
        <v>2021</v>
      </c>
      <c r="B4364">
        <v>7</v>
      </c>
      <c r="C4364">
        <v>1</v>
      </c>
      <c r="D4364">
        <v>18</v>
      </c>
      <c r="E4364">
        <v>17.23</v>
      </c>
    </row>
    <row r="4365" spans="1:5" x14ac:dyDescent="0.35">
      <c r="A4365">
        <v>2021</v>
      </c>
      <c r="B4365">
        <v>7</v>
      </c>
      <c r="C4365">
        <v>1</v>
      </c>
      <c r="D4365">
        <v>19</v>
      </c>
      <c r="E4365">
        <v>16.329999999999998</v>
      </c>
    </row>
    <row r="4366" spans="1:5" x14ac:dyDescent="0.35">
      <c r="A4366">
        <v>2021</v>
      </c>
      <c r="B4366">
        <v>7</v>
      </c>
      <c r="C4366">
        <v>1</v>
      </c>
      <c r="D4366">
        <v>20</v>
      </c>
      <c r="E4366">
        <v>15.67</v>
      </c>
    </row>
    <row r="4367" spans="1:5" x14ac:dyDescent="0.35">
      <c r="A4367">
        <v>2021</v>
      </c>
      <c r="B4367">
        <v>7</v>
      </c>
      <c r="C4367">
        <v>1</v>
      </c>
      <c r="D4367">
        <v>21</v>
      </c>
      <c r="E4367">
        <v>15.12</v>
      </c>
    </row>
    <row r="4368" spans="1:5" x14ac:dyDescent="0.35">
      <c r="A4368">
        <v>2021</v>
      </c>
      <c r="B4368">
        <v>7</v>
      </c>
      <c r="C4368">
        <v>1</v>
      </c>
      <c r="D4368">
        <v>22</v>
      </c>
      <c r="E4368">
        <v>14.73</v>
      </c>
    </row>
    <row r="4369" spans="1:5" x14ac:dyDescent="0.35">
      <c r="A4369">
        <v>2021</v>
      </c>
      <c r="B4369">
        <v>7</v>
      </c>
      <c r="C4369">
        <v>1</v>
      </c>
      <c r="D4369">
        <v>23</v>
      </c>
      <c r="E4369">
        <v>14.81</v>
      </c>
    </row>
    <row r="4370" spans="1:5" x14ac:dyDescent="0.35">
      <c r="A4370">
        <v>2021</v>
      </c>
      <c r="B4370">
        <v>7</v>
      </c>
      <c r="C4370">
        <v>2</v>
      </c>
      <c r="D4370">
        <v>0</v>
      </c>
      <c r="E4370">
        <v>14.79</v>
      </c>
    </row>
    <row r="4371" spans="1:5" x14ac:dyDescent="0.35">
      <c r="A4371">
        <v>2021</v>
      </c>
      <c r="B4371">
        <v>7</v>
      </c>
      <c r="C4371">
        <v>2</v>
      </c>
      <c r="D4371">
        <v>1</v>
      </c>
      <c r="E4371">
        <v>14.63</v>
      </c>
    </row>
    <row r="4372" spans="1:5" x14ac:dyDescent="0.35">
      <c r="A4372">
        <v>2021</v>
      </c>
      <c r="B4372">
        <v>7</v>
      </c>
      <c r="C4372">
        <v>2</v>
      </c>
      <c r="D4372">
        <v>2</v>
      </c>
      <c r="E4372">
        <v>14.45</v>
      </c>
    </row>
    <row r="4373" spans="1:5" x14ac:dyDescent="0.35">
      <c r="A4373">
        <v>2021</v>
      </c>
      <c r="B4373">
        <v>7</v>
      </c>
      <c r="C4373">
        <v>2</v>
      </c>
      <c r="D4373">
        <v>3</v>
      </c>
      <c r="E4373">
        <v>14.27</v>
      </c>
    </row>
    <row r="4374" spans="1:5" x14ac:dyDescent="0.35">
      <c r="A4374">
        <v>2021</v>
      </c>
      <c r="B4374">
        <v>7</v>
      </c>
      <c r="C4374">
        <v>2</v>
      </c>
      <c r="D4374">
        <v>4</v>
      </c>
      <c r="E4374">
        <v>16.55</v>
      </c>
    </row>
    <row r="4375" spans="1:5" x14ac:dyDescent="0.35">
      <c r="A4375">
        <v>2021</v>
      </c>
      <c r="B4375">
        <v>7</v>
      </c>
      <c r="C4375">
        <v>2</v>
      </c>
      <c r="D4375">
        <v>5</v>
      </c>
      <c r="E4375">
        <v>19.559999999999999</v>
      </c>
    </row>
    <row r="4376" spans="1:5" x14ac:dyDescent="0.35">
      <c r="A4376">
        <v>2021</v>
      </c>
      <c r="B4376">
        <v>7</v>
      </c>
      <c r="C4376">
        <v>2</v>
      </c>
      <c r="D4376">
        <v>6</v>
      </c>
      <c r="E4376">
        <v>22.26</v>
      </c>
    </row>
    <row r="4377" spans="1:5" x14ac:dyDescent="0.35">
      <c r="A4377">
        <v>2021</v>
      </c>
      <c r="B4377">
        <v>7</v>
      </c>
      <c r="C4377">
        <v>2</v>
      </c>
      <c r="D4377">
        <v>7</v>
      </c>
      <c r="E4377">
        <v>23.93</v>
      </c>
    </row>
    <row r="4378" spans="1:5" x14ac:dyDescent="0.35">
      <c r="A4378">
        <v>2021</v>
      </c>
      <c r="B4378">
        <v>7</v>
      </c>
      <c r="C4378">
        <v>2</v>
      </c>
      <c r="D4378">
        <v>8</v>
      </c>
      <c r="E4378">
        <v>25.07</v>
      </c>
    </row>
    <row r="4379" spans="1:5" x14ac:dyDescent="0.35">
      <c r="A4379">
        <v>2021</v>
      </c>
      <c r="B4379">
        <v>7</v>
      </c>
      <c r="C4379">
        <v>2</v>
      </c>
      <c r="D4379">
        <v>9</v>
      </c>
      <c r="E4379">
        <v>25.89</v>
      </c>
    </row>
    <row r="4380" spans="1:5" x14ac:dyDescent="0.35">
      <c r="A4380">
        <v>2021</v>
      </c>
      <c r="B4380">
        <v>7</v>
      </c>
      <c r="C4380">
        <v>2</v>
      </c>
      <c r="D4380">
        <v>10</v>
      </c>
      <c r="E4380">
        <v>26.36</v>
      </c>
    </row>
    <row r="4381" spans="1:5" x14ac:dyDescent="0.35">
      <c r="A4381">
        <v>2021</v>
      </c>
      <c r="B4381">
        <v>7</v>
      </c>
      <c r="C4381">
        <v>2</v>
      </c>
      <c r="D4381">
        <v>11</v>
      </c>
      <c r="E4381">
        <v>26.42</v>
      </c>
    </row>
    <row r="4382" spans="1:5" x14ac:dyDescent="0.35">
      <c r="A4382">
        <v>2021</v>
      </c>
      <c r="B4382">
        <v>7</v>
      </c>
      <c r="C4382">
        <v>2</v>
      </c>
      <c r="D4382">
        <v>12</v>
      </c>
      <c r="E4382">
        <v>26.06</v>
      </c>
    </row>
    <row r="4383" spans="1:5" x14ac:dyDescent="0.35">
      <c r="A4383">
        <v>2021</v>
      </c>
      <c r="B4383">
        <v>7</v>
      </c>
      <c r="C4383">
        <v>2</v>
      </c>
      <c r="D4383">
        <v>13</v>
      </c>
      <c r="E4383">
        <v>24.98</v>
      </c>
    </row>
    <row r="4384" spans="1:5" x14ac:dyDescent="0.35">
      <c r="A4384">
        <v>2021</v>
      </c>
      <c r="B4384">
        <v>7</v>
      </c>
      <c r="C4384">
        <v>2</v>
      </c>
      <c r="D4384">
        <v>14</v>
      </c>
      <c r="E4384">
        <v>22.57</v>
      </c>
    </row>
    <row r="4385" spans="1:5" x14ac:dyDescent="0.35">
      <c r="A4385">
        <v>2021</v>
      </c>
      <c r="B4385">
        <v>7</v>
      </c>
      <c r="C4385">
        <v>2</v>
      </c>
      <c r="D4385">
        <v>15</v>
      </c>
      <c r="E4385">
        <v>20.010000000000002</v>
      </c>
    </row>
    <row r="4386" spans="1:5" x14ac:dyDescent="0.35">
      <c r="A4386">
        <v>2021</v>
      </c>
      <c r="B4386">
        <v>7</v>
      </c>
      <c r="C4386">
        <v>2</v>
      </c>
      <c r="D4386">
        <v>16</v>
      </c>
      <c r="E4386">
        <v>19.309999999999999</v>
      </c>
    </row>
    <row r="4387" spans="1:5" x14ac:dyDescent="0.35">
      <c r="A4387">
        <v>2021</v>
      </c>
      <c r="B4387">
        <v>7</v>
      </c>
      <c r="C4387">
        <v>2</v>
      </c>
      <c r="D4387">
        <v>17</v>
      </c>
      <c r="E4387">
        <v>18.260000000000002</v>
      </c>
    </row>
    <row r="4388" spans="1:5" x14ac:dyDescent="0.35">
      <c r="A4388">
        <v>2021</v>
      </c>
      <c r="B4388">
        <v>7</v>
      </c>
      <c r="C4388">
        <v>2</v>
      </c>
      <c r="D4388">
        <v>18</v>
      </c>
      <c r="E4388">
        <v>17.07</v>
      </c>
    </row>
    <row r="4389" spans="1:5" x14ac:dyDescent="0.35">
      <c r="A4389">
        <v>2021</v>
      </c>
      <c r="B4389">
        <v>7</v>
      </c>
      <c r="C4389">
        <v>2</v>
      </c>
      <c r="D4389">
        <v>19</v>
      </c>
      <c r="E4389">
        <v>16.36</v>
      </c>
    </row>
    <row r="4390" spans="1:5" x14ac:dyDescent="0.35">
      <c r="A4390">
        <v>2021</v>
      </c>
      <c r="B4390">
        <v>7</v>
      </c>
      <c r="C4390">
        <v>2</v>
      </c>
      <c r="D4390">
        <v>20</v>
      </c>
      <c r="E4390">
        <v>15.93</v>
      </c>
    </row>
    <row r="4391" spans="1:5" x14ac:dyDescent="0.35">
      <c r="A4391">
        <v>2021</v>
      </c>
      <c r="B4391">
        <v>7</v>
      </c>
      <c r="C4391">
        <v>2</v>
      </c>
      <c r="D4391">
        <v>21</v>
      </c>
      <c r="E4391">
        <v>15.65</v>
      </c>
    </row>
    <row r="4392" spans="1:5" x14ac:dyDescent="0.35">
      <c r="A4392">
        <v>2021</v>
      </c>
      <c r="B4392">
        <v>7</v>
      </c>
      <c r="C4392">
        <v>2</v>
      </c>
      <c r="D4392">
        <v>22</v>
      </c>
      <c r="E4392">
        <v>15.38</v>
      </c>
    </row>
    <row r="4393" spans="1:5" x14ac:dyDescent="0.35">
      <c r="A4393">
        <v>2021</v>
      </c>
      <c r="B4393">
        <v>7</v>
      </c>
      <c r="C4393">
        <v>2</v>
      </c>
      <c r="D4393">
        <v>23</v>
      </c>
      <c r="E4393">
        <v>15.07</v>
      </c>
    </row>
    <row r="4394" spans="1:5" x14ac:dyDescent="0.35">
      <c r="A4394">
        <v>2021</v>
      </c>
      <c r="B4394">
        <v>7</v>
      </c>
      <c r="C4394">
        <v>3</v>
      </c>
      <c r="D4394">
        <v>0</v>
      </c>
      <c r="E4394">
        <v>14.81</v>
      </c>
    </row>
    <row r="4395" spans="1:5" x14ac:dyDescent="0.35">
      <c r="A4395">
        <v>2021</v>
      </c>
      <c r="B4395">
        <v>7</v>
      </c>
      <c r="C4395">
        <v>3</v>
      </c>
      <c r="D4395">
        <v>1</v>
      </c>
      <c r="E4395">
        <v>14.66</v>
      </c>
    </row>
    <row r="4396" spans="1:5" x14ac:dyDescent="0.35">
      <c r="A4396">
        <v>2021</v>
      </c>
      <c r="B4396">
        <v>7</v>
      </c>
      <c r="C4396">
        <v>3</v>
      </c>
      <c r="D4396">
        <v>2</v>
      </c>
      <c r="E4396">
        <v>14.48</v>
      </c>
    </row>
    <row r="4397" spans="1:5" x14ac:dyDescent="0.35">
      <c r="A4397">
        <v>2021</v>
      </c>
      <c r="B4397">
        <v>7</v>
      </c>
      <c r="C4397">
        <v>3</v>
      </c>
      <c r="D4397">
        <v>3</v>
      </c>
      <c r="E4397">
        <v>14.29</v>
      </c>
    </row>
    <row r="4398" spans="1:5" x14ac:dyDescent="0.35">
      <c r="A4398">
        <v>2021</v>
      </c>
      <c r="B4398">
        <v>7</v>
      </c>
      <c r="C4398">
        <v>3</v>
      </c>
      <c r="D4398">
        <v>4</v>
      </c>
      <c r="E4398">
        <v>15.9</v>
      </c>
    </row>
    <row r="4399" spans="1:5" x14ac:dyDescent="0.35">
      <c r="A4399">
        <v>2021</v>
      </c>
      <c r="B4399">
        <v>7</v>
      </c>
      <c r="C4399">
        <v>3</v>
      </c>
      <c r="D4399">
        <v>5</v>
      </c>
      <c r="E4399">
        <v>18.579999999999998</v>
      </c>
    </row>
    <row r="4400" spans="1:5" x14ac:dyDescent="0.35">
      <c r="A4400">
        <v>2021</v>
      </c>
      <c r="B4400">
        <v>7</v>
      </c>
      <c r="C4400">
        <v>3</v>
      </c>
      <c r="D4400">
        <v>6</v>
      </c>
      <c r="E4400">
        <v>21.23</v>
      </c>
    </row>
    <row r="4401" spans="1:5" x14ac:dyDescent="0.35">
      <c r="A4401">
        <v>2021</v>
      </c>
      <c r="B4401">
        <v>7</v>
      </c>
      <c r="C4401">
        <v>3</v>
      </c>
      <c r="D4401">
        <v>7</v>
      </c>
      <c r="E4401">
        <v>23.45</v>
      </c>
    </row>
    <row r="4402" spans="1:5" x14ac:dyDescent="0.35">
      <c r="A4402">
        <v>2021</v>
      </c>
      <c r="B4402">
        <v>7</v>
      </c>
      <c r="C4402">
        <v>3</v>
      </c>
      <c r="D4402">
        <v>8</v>
      </c>
      <c r="E4402">
        <v>24.78</v>
      </c>
    </row>
    <row r="4403" spans="1:5" x14ac:dyDescent="0.35">
      <c r="A4403">
        <v>2021</v>
      </c>
      <c r="B4403">
        <v>7</v>
      </c>
      <c r="C4403">
        <v>3</v>
      </c>
      <c r="D4403">
        <v>9</v>
      </c>
      <c r="E4403">
        <v>25.59</v>
      </c>
    </row>
    <row r="4404" spans="1:5" x14ac:dyDescent="0.35">
      <c r="A4404">
        <v>2021</v>
      </c>
      <c r="B4404">
        <v>7</v>
      </c>
      <c r="C4404">
        <v>3</v>
      </c>
      <c r="D4404">
        <v>10</v>
      </c>
      <c r="E4404">
        <v>26.02</v>
      </c>
    </row>
    <row r="4405" spans="1:5" x14ac:dyDescent="0.35">
      <c r="A4405">
        <v>2021</v>
      </c>
      <c r="B4405">
        <v>7</v>
      </c>
      <c r="C4405">
        <v>3</v>
      </c>
      <c r="D4405">
        <v>11</v>
      </c>
      <c r="E4405">
        <v>26.05</v>
      </c>
    </row>
    <row r="4406" spans="1:5" x14ac:dyDescent="0.35">
      <c r="A4406">
        <v>2021</v>
      </c>
      <c r="B4406">
        <v>7</v>
      </c>
      <c r="C4406">
        <v>3</v>
      </c>
      <c r="D4406">
        <v>12</v>
      </c>
      <c r="E4406">
        <v>25.8</v>
      </c>
    </row>
    <row r="4407" spans="1:5" x14ac:dyDescent="0.35">
      <c r="A4407">
        <v>2021</v>
      </c>
      <c r="B4407">
        <v>7</v>
      </c>
      <c r="C4407">
        <v>3</v>
      </c>
      <c r="D4407">
        <v>13</v>
      </c>
      <c r="E4407">
        <v>24.99</v>
      </c>
    </row>
    <row r="4408" spans="1:5" x14ac:dyDescent="0.35">
      <c r="A4408">
        <v>2021</v>
      </c>
      <c r="B4408">
        <v>7</v>
      </c>
      <c r="C4408">
        <v>3</v>
      </c>
      <c r="D4408">
        <v>14</v>
      </c>
      <c r="E4408">
        <v>22.67</v>
      </c>
    </row>
    <row r="4409" spans="1:5" x14ac:dyDescent="0.35">
      <c r="A4409">
        <v>2021</v>
      </c>
      <c r="B4409">
        <v>7</v>
      </c>
      <c r="C4409">
        <v>3</v>
      </c>
      <c r="D4409">
        <v>15</v>
      </c>
      <c r="E4409">
        <v>20.51</v>
      </c>
    </row>
    <row r="4410" spans="1:5" x14ac:dyDescent="0.35">
      <c r="A4410">
        <v>2021</v>
      </c>
      <c r="B4410">
        <v>7</v>
      </c>
      <c r="C4410">
        <v>3</v>
      </c>
      <c r="D4410">
        <v>16</v>
      </c>
      <c r="E4410">
        <v>19.940000000000001</v>
      </c>
    </row>
    <row r="4411" spans="1:5" x14ac:dyDescent="0.35">
      <c r="A4411">
        <v>2021</v>
      </c>
      <c r="B4411">
        <v>7</v>
      </c>
      <c r="C4411">
        <v>3</v>
      </c>
      <c r="D4411">
        <v>17</v>
      </c>
      <c r="E4411">
        <v>19.48</v>
      </c>
    </row>
    <row r="4412" spans="1:5" x14ac:dyDescent="0.35">
      <c r="A4412">
        <v>2021</v>
      </c>
      <c r="B4412">
        <v>7</v>
      </c>
      <c r="C4412">
        <v>3</v>
      </c>
      <c r="D4412">
        <v>18</v>
      </c>
      <c r="E4412">
        <v>18.760000000000002</v>
      </c>
    </row>
    <row r="4413" spans="1:5" x14ac:dyDescent="0.35">
      <c r="A4413">
        <v>2021</v>
      </c>
      <c r="B4413">
        <v>7</v>
      </c>
      <c r="C4413">
        <v>3</v>
      </c>
      <c r="D4413">
        <v>19</v>
      </c>
      <c r="E4413">
        <v>18.100000000000001</v>
      </c>
    </row>
    <row r="4414" spans="1:5" x14ac:dyDescent="0.35">
      <c r="A4414">
        <v>2021</v>
      </c>
      <c r="B4414">
        <v>7</v>
      </c>
      <c r="C4414">
        <v>3</v>
      </c>
      <c r="D4414">
        <v>20</v>
      </c>
      <c r="E4414">
        <v>17.3</v>
      </c>
    </row>
    <row r="4415" spans="1:5" x14ac:dyDescent="0.35">
      <c r="A4415">
        <v>2021</v>
      </c>
      <c r="B4415">
        <v>7</v>
      </c>
      <c r="C4415">
        <v>3</v>
      </c>
      <c r="D4415">
        <v>21</v>
      </c>
      <c r="E4415">
        <v>16.53</v>
      </c>
    </row>
    <row r="4416" spans="1:5" x14ac:dyDescent="0.35">
      <c r="A4416">
        <v>2021</v>
      </c>
      <c r="B4416">
        <v>7</v>
      </c>
      <c r="C4416">
        <v>3</v>
      </c>
      <c r="D4416">
        <v>22</v>
      </c>
      <c r="E4416">
        <v>16.2</v>
      </c>
    </row>
    <row r="4417" spans="1:5" x14ac:dyDescent="0.35">
      <c r="A4417">
        <v>2021</v>
      </c>
      <c r="B4417">
        <v>7</v>
      </c>
      <c r="C4417">
        <v>3</v>
      </c>
      <c r="D4417">
        <v>23</v>
      </c>
      <c r="E4417">
        <v>16.02</v>
      </c>
    </row>
    <row r="4418" spans="1:5" x14ac:dyDescent="0.35">
      <c r="A4418">
        <v>2021</v>
      </c>
      <c r="B4418">
        <v>7</v>
      </c>
      <c r="C4418">
        <v>4</v>
      </c>
      <c r="D4418">
        <v>0</v>
      </c>
      <c r="E4418">
        <v>15.82</v>
      </c>
    </row>
    <row r="4419" spans="1:5" x14ac:dyDescent="0.35">
      <c r="A4419">
        <v>2021</v>
      </c>
      <c r="B4419">
        <v>7</v>
      </c>
      <c r="C4419">
        <v>4</v>
      </c>
      <c r="D4419">
        <v>1</v>
      </c>
      <c r="E4419">
        <v>15.58</v>
      </c>
    </row>
    <row r="4420" spans="1:5" x14ac:dyDescent="0.35">
      <c r="A4420">
        <v>2021</v>
      </c>
      <c r="B4420">
        <v>7</v>
      </c>
      <c r="C4420">
        <v>4</v>
      </c>
      <c r="D4420">
        <v>2</v>
      </c>
      <c r="E4420">
        <v>15.35</v>
      </c>
    </row>
    <row r="4421" spans="1:5" x14ac:dyDescent="0.35">
      <c r="A4421">
        <v>2021</v>
      </c>
      <c r="B4421">
        <v>7</v>
      </c>
      <c r="C4421">
        <v>4</v>
      </c>
      <c r="D4421">
        <v>3</v>
      </c>
      <c r="E4421">
        <v>15.17</v>
      </c>
    </row>
    <row r="4422" spans="1:5" x14ac:dyDescent="0.35">
      <c r="A4422">
        <v>2021</v>
      </c>
      <c r="B4422">
        <v>7</v>
      </c>
      <c r="C4422">
        <v>4</v>
      </c>
      <c r="D4422">
        <v>4</v>
      </c>
      <c r="E4422">
        <v>16.88</v>
      </c>
    </row>
    <row r="4423" spans="1:5" x14ac:dyDescent="0.35">
      <c r="A4423">
        <v>2021</v>
      </c>
      <c r="B4423">
        <v>7</v>
      </c>
      <c r="C4423">
        <v>4</v>
      </c>
      <c r="D4423">
        <v>5</v>
      </c>
      <c r="E4423">
        <v>19.46</v>
      </c>
    </row>
    <row r="4424" spans="1:5" x14ac:dyDescent="0.35">
      <c r="A4424">
        <v>2021</v>
      </c>
      <c r="B4424">
        <v>7</v>
      </c>
      <c r="C4424">
        <v>4</v>
      </c>
      <c r="D4424">
        <v>6</v>
      </c>
      <c r="E4424">
        <v>21.84</v>
      </c>
    </row>
    <row r="4425" spans="1:5" x14ac:dyDescent="0.35">
      <c r="A4425">
        <v>2021</v>
      </c>
      <c r="B4425">
        <v>7</v>
      </c>
      <c r="C4425">
        <v>4</v>
      </c>
      <c r="D4425">
        <v>7</v>
      </c>
      <c r="E4425">
        <v>23.61</v>
      </c>
    </row>
    <row r="4426" spans="1:5" x14ac:dyDescent="0.35">
      <c r="A4426">
        <v>2021</v>
      </c>
      <c r="B4426">
        <v>7</v>
      </c>
      <c r="C4426">
        <v>4</v>
      </c>
      <c r="D4426">
        <v>8</v>
      </c>
      <c r="E4426">
        <v>24.87</v>
      </c>
    </row>
    <row r="4427" spans="1:5" x14ac:dyDescent="0.35">
      <c r="A4427">
        <v>2021</v>
      </c>
      <c r="B4427">
        <v>7</v>
      </c>
      <c r="C4427">
        <v>4</v>
      </c>
      <c r="D4427">
        <v>9</v>
      </c>
      <c r="E4427">
        <v>25.75</v>
      </c>
    </row>
    <row r="4428" spans="1:5" x14ac:dyDescent="0.35">
      <c r="A4428">
        <v>2021</v>
      </c>
      <c r="B4428">
        <v>7</v>
      </c>
      <c r="C4428">
        <v>4</v>
      </c>
      <c r="D4428">
        <v>10</v>
      </c>
      <c r="E4428">
        <v>26.28</v>
      </c>
    </row>
    <row r="4429" spans="1:5" x14ac:dyDescent="0.35">
      <c r="A4429">
        <v>2021</v>
      </c>
      <c r="B4429">
        <v>7</v>
      </c>
      <c r="C4429">
        <v>4</v>
      </c>
      <c r="D4429">
        <v>11</v>
      </c>
      <c r="E4429">
        <v>26.33</v>
      </c>
    </row>
    <row r="4430" spans="1:5" x14ac:dyDescent="0.35">
      <c r="A4430">
        <v>2021</v>
      </c>
      <c r="B4430">
        <v>7</v>
      </c>
      <c r="C4430">
        <v>4</v>
      </c>
      <c r="D4430">
        <v>12</v>
      </c>
      <c r="E4430">
        <v>25.94</v>
      </c>
    </row>
    <row r="4431" spans="1:5" x14ac:dyDescent="0.35">
      <c r="A4431">
        <v>2021</v>
      </c>
      <c r="B4431">
        <v>7</v>
      </c>
      <c r="C4431">
        <v>4</v>
      </c>
      <c r="D4431">
        <v>13</v>
      </c>
      <c r="E4431">
        <v>25.08</v>
      </c>
    </row>
    <row r="4432" spans="1:5" x14ac:dyDescent="0.35">
      <c r="A4432">
        <v>2021</v>
      </c>
      <c r="B4432">
        <v>7</v>
      </c>
      <c r="C4432">
        <v>4</v>
      </c>
      <c r="D4432">
        <v>14</v>
      </c>
      <c r="E4432">
        <v>22.75</v>
      </c>
    </row>
    <row r="4433" spans="1:5" x14ac:dyDescent="0.35">
      <c r="A4433">
        <v>2021</v>
      </c>
      <c r="B4433">
        <v>7</v>
      </c>
      <c r="C4433">
        <v>4</v>
      </c>
      <c r="D4433">
        <v>15</v>
      </c>
      <c r="E4433">
        <v>20.309999999999999</v>
      </c>
    </row>
    <row r="4434" spans="1:5" x14ac:dyDescent="0.35">
      <c r="A4434">
        <v>2021</v>
      </c>
      <c r="B4434">
        <v>7</v>
      </c>
      <c r="C4434">
        <v>4</v>
      </c>
      <c r="D4434">
        <v>16</v>
      </c>
      <c r="E4434">
        <v>19.329999999999998</v>
      </c>
    </row>
    <row r="4435" spans="1:5" x14ac:dyDescent="0.35">
      <c r="A4435">
        <v>2021</v>
      </c>
      <c r="B4435">
        <v>7</v>
      </c>
      <c r="C4435">
        <v>4</v>
      </c>
      <c r="D4435">
        <v>17</v>
      </c>
      <c r="E4435">
        <v>18.37</v>
      </c>
    </row>
    <row r="4436" spans="1:5" x14ac:dyDescent="0.35">
      <c r="A4436">
        <v>2021</v>
      </c>
      <c r="B4436">
        <v>7</v>
      </c>
      <c r="C4436">
        <v>4</v>
      </c>
      <c r="D4436">
        <v>18</v>
      </c>
      <c r="E4436">
        <v>17.53</v>
      </c>
    </row>
    <row r="4437" spans="1:5" x14ac:dyDescent="0.35">
      <c r="A4437">
        <v>2021</v>
      </c>
      <c r="B4437">
        <v>7</v>
      </c>
      <c r="C4437">
        <v>4</v>
      </c>
      <c r="D4437">
        <v>19</v>
      </c>
      <c r="E4437">
        <v>16.899999999999999</v>
      </c>
    </row>
    <row r="4438" spans="1:5" x14ac:dyDescent="0.35">
      <c r="A4438">
        <v>2021</v>
      </c>
      <c r="B4438">
        <v>7</v>
      </c>
      <c r="C4438">
        <v>4</v>
      </c>
      <c r="D4438">
        <v>20</v>
      </c>
      <c r="E4438">
        <v>16.3</v>
      </c>
    </row>
    <row r="4439" spans="1:5" x14ac:dyDescent="0.35">
      <c r="A4439">
        <v>2021</v>
      </c>
      <c r="B4439">
        <v>7</v>
      </c>
      <c r="C4439">
        <v>4</v>
      </c>
      <c r="D4439">
        <v>21</v>
      </c>
      <c r="E4439">
        <v>15.75</v>
      </c>
    </row>
    <row r="4440" spans="1:5" x14ac:dyDescent="0.35">
      <c r="A4440">
        <v>2021</v>
      </c>
      <c r="B4440">
        <v>7</v>
      </c>
      <c r="C4440">
        <v>4</v>
      </c>
      <c r="D4440">
        <v>22</v>
      </c>
      <c r="E4440">
        <v>15.47</v>
      </c>
    </row>
    <row r="4441" spans="1:5" x14ac:dyDescent="0.35">
      <c r="A4441">
        <v>2021</v>
      </c>
      <c r="B4441">
        <v>7</v>
      </c>
      <c r="C4441">
        <v>4</v>
      </c>
      <c r="D4441">
        <v>23</v>
      </c>
      <c r="E4441">
        <v>15.51</v>
      </c>
    </row>
    <row r="4442" spans="1:5" x14ac:dyDescent="0.35">
      <c r="A4442">
        <v>2021</v>
      </c>
      <c r="B4442">
        <v>7</v>
      </c>
      <c r="C4442">
        <v>5</v>
      </c>
      <c r="D4442">
        <v>0</v>
      </c>
      <c r="E4442">
        <v>15.54</v>
      </c>
    </row>
    <row r="4443" spans="1:5" x14ac:dyDescent="0.35">
      <c r="A4443">
        <v>2021</v>
      </c>
      <c r="B4443">
        <v>7</v>
      </c>
      <c r="C4443">
        <v>5</v>
      </c>
      <c r="D4443">
        <v>1</v>
      </c>
      <c r="E4443">
        <v>15.55</v>
      </c>
    </row>
    <row r="4444" spans="1:5" x14ac:dyDescent="0.35">
      <c r="A4444">
        <v>2021</v>
      </c>
      <c r="B4444">
        <v>7</v>
      </c>
      <c r="C4444">
        <v>5</v>
      </c>
      <c r="D4444">
        <v>2</v>
      </c>
      <c r="E4444">
        <v>15.58</v>
      </c>
    </row>
    <row r="4445" spans="1:5" x14ac:dyDescent="0.35">
      <c r="A4445">
        <v>2021</v>
      </c>
      <c r="B4445">
        <v>7</v>
      </c>
      <c r="C4445">
        <v>5</v>
      </c>
      <c r="D4445">
        <v>3</v>
      </c>
      <c r="E4445">
        <v>15.66</v>
      </c>
    </row>
    <row r="4446" spans="1:5" x14ac:dyDescent="0.35">
      <c r="A4446">
        <v>2021</v>
      </c>
      <c r="B4446">
        <v>7</v>
      </c>
      <c r="C4446">
        <v>5</v>
      </c>
      <c r="D4446">
        <v>4</v>
      </c>
      <c r="E4446">
        <v>17.47</v>
      </c>
    </row>
    <row r="4447" spans="1:5" x14ac:dyDescent="0.35">
      <c r="A4447">
        <v>2021</v>
      </c>
      <c r="B4447">
        <v>7</v>
      </c>
      <c r="C4447">
        <v>5</v>
      </c>
      <c r="D4447">
        <v>5</v>
      </c>
      <c r="E4447">
        <v>19.18</v>
      </c>
    </row>
    <row r="4448" spans="1:5" x14ac:dyDescent="0.35">
      <c r="A4448">
        <v>2021</v>
      </c>
      <c r="B4448">
        <v>7</v>
      </c>
      <c r="C4448">
        <v>5</v>
      </c>
      <c r="D4448">
        <v>6</v>
      </c>
      <c r="E4448">
        <v>21.37</v>
      </c>
    </row>
    <row r="4449" spans="1:5" x14ac:dyDescent="0.35">
      <c r="A4449">
        <v>2021</v>
      </c>
      <c r="B4449">
        <v>7</v>
      </c>
      <c r="C4449">
        <v>5</v>
      </c>
      <c r="D4449">
        <v>7</v>
      </c>
      <c r="E4449">
        <v>23.63</v>
      </c>
    </row>
    <row r="4450" spans="1:5" x14ac:dyDescent="0.35">
      <c r="A4450">
        <v>2021</v>
      </c>
      <c r="B4450">
        <v>7</v>
      </c>
      <c r="C4450">
        <v>5</v>
      </c>
      <c r="D4450">
        <v>8</v>
      </c>
      <c r="E4450">
        <v>24.98</v>
      </c>
    </row>
    <row r="4451" spans="1:5" x14ac:dyDescent="0.35">
      <c r="A4451">
        <v>2021</v>
      </c>
      <c r="B4451">
        <v>7</v>
      </c>
      <c r="C4451">
        <v>5</v>
      </c>
      <c r="D4451">
        <v>9</v>
      </c>
      <c r="E4451">
        <v>25.83</v>
      </c>
    </row>
    <row r="4452" spans="1:5" x14ac:dyDescent="0.35">
      <c r="A4452">
        <v>2021</v>
      </c>
      <c r="B4452">
        <v>7</v>
      </c>
      <c r="C4452">
        <v>5</v>
      </c>
      <c r="D4452">
        <v>10</v>
      </c>
      <c r="E4452">
        <v>26.23</v>
      </c>
    </row>
    <row r="4453" spans="1:5" x14ac:dyDescent="0.35">
      <c r="A4453">
        <v>2021</v>
      </c>
      <c r="B4453">
        <v>7</v>
      </c>
      <c r="C4453">
        <v>5</v>
      </c>
      <c r="D4453">
        <v>11</v>
      </c>
      <c r="E4453">
        <v>26.02</v>
      </c>
    </row>
    <row r="4454" spans="1:5" x14ac:dyDescent="0.35">
      <c r="A4454">
        <v>2021</v>
      </c>
      <c r="B4454">
        <v>7</v>
      </c>
      <c r="C4454">
        <v>5</v>
      </c>
      <c r="D4454">
        <v>12</v>
      </c>
      <c r="E4454">
        <v>25.45</v>
      </c>
    </row>
    <row r="4455" spans="1:5" x14ac:dyDescent="0.35">
      <c r="A4455">
        <v>2021</v>
      </c>
      <c r="B4455">
        <v>7</v>
      </c>
      <c r="C4455">
        <v>5</v>
      </c>
      <c r="D4455">
        <v>13</v>
      </c>
      <c r="E4455">
        <v>24.52</v>
      </c>
    </row>
    <row r="4456" spans="1:5" x14ac:dyDescent="0.35">
      <c r="A4456">
        <v>2021</v>
      </c>
      <c r="B4456">
        <v>7</v>
      </c>
      <c r="C4456">
        <v>5</v>
      </c>
      <c r="D4456">
        <v>14</v>
      </c>
      <c r="E4456">
        <v>22.48</v>
      </c>
    </row>
    <row r="4457" spans="1:5" x14ac:dyDescent="0.35">
      <c r="A4457">
        <v>2021</v>
      </c>
      <c r="B4457">
        <v>7</v>
      </c>
      <c r="C4457">
        <v>5</v>
      </c>
      <c r="D4457">
        <v>15</v>
      </c>
      <c r="E4457">
        <v>20.11</v>
      </c>
    </row>
    <row r="4458" spans="1:5" x14ac:dyDescent="0.35">
      <c r="A4458">
        <v>2021</v>
      </c>
      <c r="B4458">
        <v>7</v>
      </c>
      <c r="C4458">
        <v>5</v>
      </c>
      <c r="D4458">
        <v>16</v>
      </c>
      <c r="E4458">
        <v>19.59</v>
      </c>
    </row>
    <row r="4459" spans="1:5" x14ac:dyDescent="0.35">
      <c r="A4459">
        <v>2021</v>
      </c>
      <c r="B4459">
        <v>7</v>
      </c>
      <c r="C4459">
        <v>5</v>
      </c>
      <c r="D4459">
        <v>17</v>
      </c>
      <c r="E4459">
        <v>19.3</v>
      </c>
    </row>
    <row r="4460" spans="1:5" x14ac:dyDescent="0.35">
      <c r="A4460">
        <v>2021</v>
      </c>
      <c r="B4460">
        <v>7</v>
      </c>
      <c r="C4460">
        <v>5</v>
      </c>
      <c r="D4460">
        <v>18</v>
      </c>
      <c r="E4460">
        <v>18.91</v>
      </c>
    </row>
    <row r="4461" spans="1:5" x14ac:dyDescent="0.35">
      <c r="A4461">
        <v>2021</v>
      </c>
      <c r="B4461">
        <v>7</v>
      </c>
      <c r="C4461">
        <v>5</v>
      </c>
      <c r="D4461">
        <v>19</v>
      </c>
      <c r="E4461">
        <v>18.45</v>
      </c>
    </row>
    <row r="4462" spans="1:5" x14ac:dyDescent="0.35">
      <c r="A4462">
        <v>2021</v>
      </c>
      <c r="B4462">
        <v>7</v>
      </c>
      <c r="C4462">
        <v>5</v>
      </c>
      <c r="D4462">
        <v>20</v>
      </c>
      <c r="E4462">
        <v>17.940000000000001</v>
      </c>
    </row>
    <row r="4463" spans="1:5" x14ac:dyDescent="0.35">
      <c r="A4463">
        <v>2021</v>
      </c>
      <c r="B4463">
        <v>7</v>
      </c>
      <c r="C4463">
        <v>5</v>
      </c>
      <c r="D4463">
        <v>21</v>
      </c>
      <c r="E4463">
        <v>17.63</v>
      </c>
    </row>
    <row r="4464" spans="1:5" x14ac:dyDescent="0.35">
      <c r="A4464">
        <v>2021</v>
      </c>
      <c r="B4464">
        <v>7</v>
      </c>
      <c r="C4464">
        <v>5</v>
      </c>
      <c r="D4464">
        <v>22</v>
      </c>
      <c r="E4464">
        <v>17.48</v>
      </c>
    </row>
    <row r="4465" spans="1:5" x14ac:dyDescent="0.35">
      <c r="A4465">
        <v>2021</v>
      </c>
      <c r="B4465">
        <v>7</v>
      </c>
      <c r="C4465">
        <v>5</v>
      </c>
      <c r="D4465">
        <v>23</v>
      </c>
      <c r="E4465">
        <v>17.329999999999998</v>
      </c>
    </row>
    <row r="4466" spans="1:5" x14ac:dyDescent="0.35">
      <c r="A4466">
        <v>2021</v>
      </c>
      <c r="B4466">
        <v>7</v>
      </c>
      <c r="C4466">
        <v>6</v>
      </c>
      <c r="D4466">
        <v>0</v>
      </c>
      <c r="E4466">
        <v>17.010000000000002</v>
      </c>
    </row>
    <row r="4467" spans="1:5" x14ac:dyDescent="0.35">
      <c r="A4467">
        <v>2021</v>
      </c>
      <c r="B4467">
        <v>7</v>
      </c>
      <c r="C4467">
        <v>6</v>
      </c>
      <c r="D4467">
        <v>1</v>
      </c>
      <c r="E4467">
        <v>16.84</v>
      </c>
    </row>
    <row r="4468" spans="1:5" x14ac:dyDescent="0.35">
      <c r="A4468">
        <v>2021</v>
      </c>
      <c r="B4468">
        <v>7</v>
      </c>
      <c r="C4468">
        <v>6</v>
      </c>
      <c r="D4468">
        <v>2</v>
      </c>
      <c r="E4468">
        <v>16.68</v>
      </c>
    </row>
    <row r="4469" spans="1:5" x14ac:dyDescent="0.35">
      <c r="A4469">
        <v>2021</v>
      </c>
      <c r="B4469">
        <v>7</v>
      </c>
      <c r="C4469">
        <v>6</v>
      </c>
      <c r="D4469">
        <v>3</v>
      </c>
      <c r="E4469">
        <v>16.63</v>
      </c>
    </row>
    <row r="4470" spans="1:5" x14ac:dyDescent="0.35">
      <c r="A4470">
        <v>2021</v>
      </c>
      <c r="B4470">
        <v>7</v>
      </c>
      <c r="C4470">
        <v>6</v>
      </c>
      <c r="D4470">
        <v>4</v>
      </c>
      <c r="E4470">
        <v>17.399999999999999</v>
      </c>
    </row>
    <row r="4471" spans="1:5" x14ac:dyDescent="0.35">
      <c r="A4471">
        <v>2021</v>
      </c>
      <c r="B4471">
        <v>7</v>
      </c>
      <c r="C4471">
        <v>6</v>
      </c>
      <c r="D4471">
        <v>5</v>
      </c>
      <c r="E4471">
        <v>18.89</v>
      </c>
    </row>
    <row r="4472" spans="1:5" x14ac:dyDescent="0.35">
      <c r="A4472">
        <v>2021</v>
      </c>
      <c r="B4472">
        <v>7</v>
      </c>
      <c r="C4472">
        <v>6</v>
      </c>
      <c r="D4472">
        <v>6</v>
      </c>
      <c r="E4472">
        <v>20.98</v>
      </c>
    </row>
    <row r="4473" spans="1:5" x14ac:dyDescent="0.35">
      <c r="A4473">
        <v>2021</v>
      </c>
      <c r="B4473">
        <v>7</v>
      </c>
      <c r="C4473">
        <v>6</v>
      </c>
      <c r="D4473">
        <v>7</v>
      </c>
      <c r="E4473">
        <v>22.86</v>
      </c>
    </row>
    <row r="4474" spans="1:5" x14ac:dyDescent="0.35">
      <c r="A4474">
        <v>2021</v>
      </c>
      <c r="B4474">
        <v>7</v>
      </c>
      <c r="C4474">
        <v>6</v>
      </c>
      <c r="D4474">
        <v>8</v>
      </c>
      <c r="E4474">
        <v>24.08</v>
      </c>
    </row>
    <row r="4475" spans="1:5" x14ac:dyDescent="0.35">
      <c r="A4475">
        <v>2021</v>
      </c>
      <c r="B4475">
        <v>7</v>
      </c>
      <c r="C4475">
        <v>6</v>
      </c>
      <c r="D4475">
        <v>9</v>
      </c>
      <c r="E4475">
        <v>24.93</v>
      </c>
    </row>
    <row r="4476" spans="1:5" x14ac:dyDescent="0.35">
      <c r="A4476">
        <v>2021</v>
      </c>
      <c r="B4476">
        <v>7</v>
      </c>
      <c r="C4476">
        <v>6</v>
      </c>
      <c r="D4476">
        <v>10</v>
      </c>
      <c r="E4476">
        <v>25.32</v>
      </c>
    </row>
    <row r="4477" spans="1:5" x14ac:dyDescent="0.35">
      <c r="A4477">
        <v>2021</v>
      </c>
      <c r="B4477">
        <v>7</v>
      </c>
      <c r="C4477">
        <v>6</v>
      </c>
      <c r="D4477">
        <v>11</v>
      </c>
      <c r="E4477">
        <v>24.89</v>
      </c>
    </row>
    <row r="4478" spans="1:5" x14ac:dyDescent="0.35">
      <c r="A4478">
        <v>2021</v>
      </c>
      <c r="B4478">
        <v>7</v>
      </c>
      <c r="C4478">
        <v>6</v>
      </c>
      <c r="D4478">
        <v>12</v>
      </c>
      <c r="E4478">
        <v>24</v>
      </c>
    </row>
    <row r="4479" spans="1:5" x14ac:dyDescent="0.35">
      <c r="A4479">
        <v>2021</v>
      </c>
      <c r="B4479">
        <v>7</v>
      </c>
      <c r="C4479">
        <v>6</v>
      </c>
      <c r="D4479">
        <v>13</v>
      </c>
      <c r="E4479">
        <v>23.06</v>
      </c>
    </row>
    <row r="4480" spans="1:5" x14ac:dyDescent="0.35">
      <c r="A4480">
        <v>2021</v>
      </c>
      <c r="B4480">
        <v>7</v>
      </c>
      <c r="C4480">
        <v>6</v>
      </c>
      <c r="D4480">
        <v>14</v>
      </c>
      <c r="E4480">
        <v>21.58</v>
      </c>
    </row>
    <row r="4481" spans="1:5" x14ac:dyDescent="0.35">
      <c r="A4481">
        <v>2021</v>
      </c>
      <c r="B4481">
        <v>7</v>
      </c>
      <c r="C4481">
        <v>6</v>
      </c>
      <c r="D4481">
        <v>15</v>
      </c>
      <c r="E4481">
        <v>20.13</v>
      </c>
    </row>
    <row r="4482" spans="1:5" x14ac:dyDescent="0.35">
      <c r="A4482">
        <v>2021</v>
      </c>
      <c r="B4482">
        <v>7</v>
      </c>
      <c r="C4482">
        <v>6</v>
      </c>
      <c r="D4482">
        <v>16</v>
      </c>
      <c r="E4482">
        <v>19.52</v>
      </c>
    </row>
    <row r="4483" spans="1:5" x14ac:dyDescent="0.35">
      <c r="A4483">
        <v>2021</v>
      </c>
      <c r="B4483">
        <v>7</v>
      </c>
      <c r="C4483">
        <v>6</v>
      </c>
      <c r="D4483">
        <v>17</v>
      </c>
      <c r="E4483">
        <v>19.04</v>
      </c>
    </row>
    <row r="4484" spans="1:5" x14ac:dyDescent="0.35">
      <c r="A4484">
        <v>2021</v>
      </c>
      <c r="B4484">
        <v>7</v>
      </c>
      <c r="C4484">
        <v>6</v>
      </c>
      <c r="D4484">
        <v>18</v>
      </c>
      <c r="E4484">
        <v>18.55</v>
      </c>
    </row>
    <row r="4485" spans="1:5" x14ac:dyDescent="0.35">
      <c r="A4485">
        <v>2021</v>
      </c>
      <c r="B4485">
        <v>7</v>
      </c>
      <c r="C4485">
        <v>6</v>
      </c>
      <c r="D4485">
        <v>19</v>
      </c>
      <c r="E4485">
        <v>18.079999999999998</v>
      </c>
    </row>
    <row r="4486" spans="1:5" x14ac:dyDescent="0.35">
      <c r="A4486">
        <v>2021</v>
      </c>
      <c r="B4486">
        <v>7</v>
      </c>
      <c r="C4486">
        <v>6</v>
      </c>
      <c r="D4486">
        <v>20</v>
      </c>
      <c r="E4486">
        <v>17.579999999999998</v>
      </c>
    </row>
    <row r="4487" spans="1:5" x14ac:dyDescent="0.35">
      <c r="A4487">
        <v>2021</v>
      </c>
      <c r="B4487">
        <v>7</v>
      </c>
      <c r="C4487">
        <v>6</v>
      </c>
      <c r="D4487">
        <v>21</v>
      </c>
      <c r="E4487">
        <v>17.05</v>
      </c>
    </row>
    <row r="4488" spans="1:5" x14ac:dyDescent="0.35">
      <c r="A4488">
        <v>2021</v>
      </c>
      <c r="B4488">
        <v>7</v>
      </c>
      <c r="C4488">
        <v>6</v>
      </c>
      <c r="D4488">
        <v>22</v>
      </c>
      <c r="E4488">
        <v>16.47</v>
      </c>
    </row>
    <row r="4489" spans="1:5" x14ac:dyDescent="0.35">
      <c r="A4489">
        <v>2021</v>
      </c>
      <c r="B4489">
        <v>7</v>
      </c>
      <c r="C4489">
        <v>6</v>
      </c>
      <c r="D4489">
        <v>23</v>
      </c>
      <c r="E4489">
        <v>15.59</v>
      </c>
    </row>
    <row r="4490" spans="1:5" x14ac:dyDescent="0.35">
      <c r="A4490">
        <v>2021</v>
      </c>
      <c r="B4490">
        <v>7</v>
      </c>
      <c r="C4490">
        <v>7</v>
      </c>
      <c r="D4490">
        <v>0</v>
      </c>
      <c r="E4490">
        <v>14.83</v>
      </c>
    </row>
    <row r="4491" spans="1:5" x14ac:dyDescent="0.35">
      <c r="A4491">
        <v>2021</v>
      </c>
      <c r="B4491">
        <v>7</v>
      </c>
      <c r="C4491">
        <v>7</v>
      </c>
      <c r="D4491">
        <v>1</v>
      </c>
      <c r="E4491">
        <v>14.29</v>
      </c>
    </row>
    <row r="4492" spans="1:5" x14ac:dyDescent="0.35">
      <c r="A4492">
        <v>2021</v>
      </c>
      <c r="B4492">
        <v>7</v>
      </c>
      <c r="C4492">
        <v>7</v>
      </c>
      <c r="D4492">
        <v>2</v>
      </c>
      <c r="E4492">
        <v>13.8</v>
      </c>
    </row>
    <row r="4493" spans="1:5" x14ac:dyDescent="0.35">
      <c r="A4493">
        <v>2021</v>
      </c>
      <c r="B4493">
        <v>7</v>
      </c>
      <c r="C4493">
        <v>7</v>
      </c>
      <c r="D4493">
        <v>3</v>
      </c>
      <c r="E4493">
        <v>13.45</v>
      </c>
    </row>
    <row r="4494" spans="1:5" x14ac:dyDescent="0.35">
      <c r="A4494">
        <v>2021</v>
      </c>
      <c r="B4494">
        <v>7</v>
      </c>
      <c r="C4494">
        <v>7</v>
      </c>
      <c r="D4494">
        <v>4</v>
      </c>
      <c r="E4494">
        <v>14.32</v>
      </c>
    </row>
    <row r="4495" spans="1:5" x14ac:dyDescent="0.35">
      <c r="A4495">
        <v>2021</v>
      </c>
      <c r="B4495">
        <v>7</v>
      </c>
      <c r="C4495">
        <v>7</v>
      </c>
      <c r="D4495">
        <v>5</v>
      </c>
      <c r="E4495">
        <v>16.989999999999998</v>
      </c>
    </row>
    <row r="4496" spans="1:5" x14ac:dyDescent="0.35">
      <c r="A4496">
        <v>2021</v>
      </c>
      <c r="B4496">
        <v>7</v>
      </c>
      <c r="C4496">
        <v>7</v>
      </c>
      <c r="D4496">
        <v>6</v>
      </c>
      <c r="E4496">
        <v>20.16</v>
      </c>
    </row>
    <row r="4497" spans="1:5" x14ac:dyDescent="0.35">
      <c r="A4497">
        <v>2021</v>
      </c>
      <c r="B4497">
        <v>7</v>
      </c>
      <c r="C4497">
        <v>7</v>
      </c>
      <c r="D4497">
        <v>7</v>
      </c>
      <c r="E4497">
        <v>22.05</v>
      </c>
    </row>
    <row r="4498" spans="1:5" x14ac:dyDescent="0.35">
      <c r="A4498">
        <v>2021</v>
      </c>
      <c r="B4498">
        <v>7</v>
      </c>
      <c r="C4498">
        <v>7</v>
      </c>
      <c r="D4498">
        <v>8</v>
      </c>
      <c r="E4498">
        <v>23.51</v>
      </c>
    </row>
    <row r="4499" spans="1:5" x14ac:dyDescent="0.35">
      <c r="A4499">
        <v>2021</v>
      </c>
      <c r="B4499">
        <v>7</v>
      </c>
      <c r="C4499">
        <v>7</v>
      </c>
      <c r="D4499">
        <v>9</v>
      </c>
      <c r="E4499">
        <v>24.56</v>
      </c>
    </row>
    <row r="4500" spans="1:5" x14ac:dyDescent="0.35">
      <c r="A4500">
        <v>2021</v>
      </c>
      <c r="B4500">
        <v>7</v>
      </c>
      <c r="C4500">
        <v>7</v>
      </c>
      <c r="D4500">
        <v>10</v>
      </c>
      <c r="E4500">
        <v>25.19</v>
      </c>
    </row>
    <row r="4501" spans="1:5" x14ac:dyDescent="0.35">
      <c r="A4501">
        <v>2021</v>
      </c>
      <c r="B4501">
        <v>7</v>
      </c>
      <c r="C4501">
        <v>7</v>
      </c>
      <c r="D4501">
        <v>11</v>
      </c>
      <c r="E4501">
        <v>25.37</v>
      </c>
    </row>
    <row r="4502" spans="1:5" x14ac:dyDescent="0.35">
      <c r="A4502">
        <v>2021</v>
      </c>
      <c r="B4502">
        <v>7</v>
      </c>
      <c r="C4502">
        <v>7</v>
      </c>
      <c r="D4502">
        <v>12</v>
      </c>
      <c r="E4502">
        <v>25.09</v>
      </c>
    </row>
    <row r="4503" spans="1:5" x14ac:dyDescent="0.35">
      <c r="A4503">
        <v>2021</v>
      </c>
      <c r="B4503">
        <v>7</v>
      </c>
      <c r="C4503">
        <v>7</v>
      </c>
      <c r="D4503">
        <v>13</v>
      </c>
      <c r="E4503">
        <v>24.21</v>
      </c>
    </row>
    <row r="4504" spans="1:5" x14ac:dyDescent="0.35">
      <c r="A4504">
        <v>2021</v>
      </c>
      <c r="B4504">
        <v>7</v>
      </c>
      <c r="C4504">
        <v>7</v>
      </c>
      <c r="D4504">
        <v>14</v>
      </c>
      <c r="E4504">
        <v>21.83</v>
      </c>
    </row>
    <row r="4505" spans="1:5" x14ac:dyDescent="0.35">
      <c r="A4505">
        <v>2021</v>
      </c>
      <c r="B4505">
        <v>7</v>
      </c>
      <c r="C4505">
        <v>7</v>
      </c>
      <c r="D4505">
        <v>15</v>
      </c>
      <c r="E4505">
        <v>19.510000000000002</v>
      </c>
    </row>
    <row r="4506" spans="1:5" x14ac:dyDescent="0.35">
      <c r="A4506">
        <v>2021</v>
      </c>
      <c r="B4506">
        <v>7</v>
      </c>
      <c r="C4506">
        <v>7</v>
      </c>
      <c r="D4506">
        <v>16</v>
      </c>
      <c r="E4506">
        <v>18.78</v>
      </c>
    </row>
    <row r="4507" spans="1:5" x14ac:dyDescent="0.35">
      <c r="A4507">
        <v>2021</v>
      </c>
      <c r="B4507">
        <v>7</v>
      </c>
      <c r="C4507">
        <v>7</v>
      </c>
      <c r="D4507">
        <v>17</v>
      </c>
      <c r="E4507">
        <v>18.14</v>
      </c>
    </row>
    <row r="4508" spans="1:5" x14ac:dyDescent="0.35">
      <c r="A4508">
        <v>2021</v>
      </c>
      <c r="B4508">
        <v>7</v>
      </c>
      <c r="C4508">
        <v>7</v>
      </c>
      <c r="D4508">
        <v>18</v>
      </c>
      <c r="E4508">
        <v>17.64</v>
      </c>
    </row>
    <row r="4509" spans="1:5" x14ac:dyDescent="0.35">
      <c r="A4509">
        <v>2021</v>
      </c>
      <c r="B4509">
        <v>7</v>
      </c>
      <c r="C4509">
        <v>7</v>
      </c>
      <c r="D4509">
        <v>19</v>
      </c>
      <c r="E4509">
        <v>17.329999999999998</v>
      </c>
    </row>
    <row r="4510" spans="1:5" x14ac:dyDescent="0.35">
      <c r="A4510">
        <v>2021</v>
      </c>
      <c r="B4510">
        <v>7</v>
      </c>
      <c r="C4510">
        <v>7</v>
      </c>
      <c r="D4510">
        <v>20</v>
      </c>
      <c r="E4510">
        <v>16.940000000000001</v>
      </c>
    </row>
    <row r="4511" spans="1:5" x14ac:dyDescent="0.35">
      <c r="A4511">
        <v>2021</v>
      </c>
      <c r="B4511">
        <v>7</v>
      </c>
      <c r="C4511">
        <v>7</v>
      </c>
      <c r="D4511">
        <v>21</v>
      </c>
      <c r="E4511">
        <v>16.39</v>
      </c>
    </row>
    <row r="4512" spans="1:5" x14ac:dyDescent="0.35">
      <c r="A4512">
        <v>2021</v>
      </c>
      <c r="B4512">
        <v>7</v>
      </c>
      <c r="C4512">
        <v>7</v>
      </c>
      <c r="D4512">
        <v>22</v>
      </c>
      <c r="E4512">
        <v>15.65</v>
      </c>
    </row>
    <row r="4513" spans="1:5" x14ac:dyDescent="0.35">
      <c r="A4513">
        <v>2021</v>
      </c>
      <c r="B4513">
        <v>7</v>
      </c>
      <c r="C4513">
        <v>7</v>
      </c>
      <c r="D4513">
        <v>23</v>
      </c>
      <c r="E4513">
        <v>14.92</v>
      </c>
    </row>
    <row r="4514" spans="1:5" x14ac:dyDescent="0.35">
      <c r="A4514">
        <v>2021</v>
      </c>
      <c r="B4514">
        <v>7</v>
      </c>
      <c r="C4514">
        <v>8</v>
      </c>
      <c r="D4514">
        <v>0</v>
      </c>
      <c r="E4514">
        <v>14.27</v>
      </c>
    </row>
    <row r="4515" spans="1:5" x14ac:dyDescent="0.35">
      <c r="A4515">
        <v>2021</v>
      </c>
      <c r="B4515">
        <v>7</v>
      </c>
      <c r="C4515">
        <v>8</v>
      </c>
      <c r="D4515">
        <v>1</v>
      </c>
      <c r="E4515">
        <v>13.73</v>
      </c>
    </row>
    <row r="4516" spans="1:5" x14ac:dyDescent="0.35">
      <c r="A4516">
        <v>2021</v>
      </c>
      <c r="B4516">
        <v>7</v>
      </c>
      <c r="C4516">
        <v>8</v>
      </c>
      <c r="D4516">
        <v>2</v>
      </c>
      <c r="E4516">
        <v>13.32</v>
      </c>
    </row>
    <row r="4517" spans="1:5" x14ac:dyDescent="0.35">
      <c r="A4517">
        <v>2021</v>
      </c>
      <c r="B4517">
        <v>7</v>
      </c>
      <c r="C4517">
        <v>8</v>
      </c>
      <c r="D4517">
        <v>3</v>
      </c>
      <c r="E4517">
        <v>12.99</v>
      </c>
    </row>
    <row r="4518" spans="1:5" x14ac:dyDescent="0.35">
      <c r="A4518">
        <v>2021</v>
      </c>
      <c r="B4518">
        <v>7</v>
      </c>
      <c r="C4518">
        <v>8</v>
      </c>
      <c r="D4518">
        <v>4</v>
      </c>
      <c r="E4518">
        <v>14.33</v>
      </c>
    </row>
    <row r="4519" spans="1:5" x14ac:dyDescent="0.35">
      <c r="A4519">
        <v>2021</v>
      </c>
      <c r="B4519">
        <v>7</v>
      </c>
      <c r="C4519">
        <v>8</v>
      </c>
      <c r="D4519">
        <v>5</v>
      </c>
      <c r="E4519">
        <v>17.23</v>
      </c>
    </row>
    <row r="4520" spans="1:5" x14ac:dyDescent="0.35">
      <c r="A4520">
        <v>2021</v>
      </c>
      <c r="B4520">
        <v>7</v>
      </c>
      <c r="C4520">
        <v>8</v>
      </c>
      <c r="D4520">
        <v>6</v>
      </c>
      <c r="E4520">
        <v>20.87</v>
      </c>
    </row>
    <row r="4521" spans="1:5" x14ac:dyDescent="0.35">
      <c r="A4521">
        <v>2021</v>
      </c>
      <c r="B4521">
        <v>7</v>
      </c>
      <c r="C4521">
        <v>8</v>
      </c>
      <c r="D4521">
        <v>7</v>
      </c>
      <c r="E4521">
        <v>22.69</v>
      </c>
    </row>
    <row r="4522" spans="1:5" x14ac:dyDescent="0.35">
      <c r="A4522">
        <v>2021</v>
      </c>
      <c r="B4522">
        <v>7</v>
      </c>
      <c r="C4522">
        <v>8</v>
      </c>
      <c r="D4522">
        <v>8</v>
      </c>
      <c r="E4522">
        <v>24.04</v>
      </c>
    </row>
    <row r="4523" spans="1:5" x14ac:dyDescent="0.35">
      <c r="A4523">
        <v>2021</v>
      </c>
      <c r="B4523">
        <v>7</v>
      </c>
      <c r="C4523">
        <v>8</v>
      </c>
      <c r="D4523">
        <v>9</v>
      </c>
      <c r="E4523">
        <v>24.98</v>
      </c>
    </row>
    <row r="4524" spans="1:5" x14ac:dyDescent="0.35">
      <c r="A4524">
        <v>2021</v>
      </c>
      <c r="B4524">
        <v>7</v>
      </c>
      <c r="C4524">
        <v>8</v>
      </c>
      <c r="D4524">
        <v>10</v>
      </c>
      <c r="E4524">
        <v>25.5</v>
      </c>
    </row>
    <row r="4525" spans="1:5" x14ac:dyDescent="0.35">
      <c r="A4525">
        <v>2021</v>
      </c>
      <c r="B4525">
        <v>7</v>
      </c>
      <c r="C4525">
        <v>8</v>
      </c>
      <c r="D4525">
        <v>11</v>
      </c>
      <c r="E4525">
        <v>25.62</v>
      </c>
    </row>
    <row r="4526" spans="1:5" x14ac:dyDescent="0.35">
      <c r="A4526">
        <v>2021</v>
      </c>
      <c r="B4526">
        <v>7</v>
      </c>
      <c r="C4526">
        <v>8</v>
      </c>
      <c r="D4526">
        <v>12</v>
      </c>
      <c r="E4526">
        <v>25.33</v>
      </c>
    </row>
    <row r="4527" spans="1:5" x14ac:dyDescent="0.35">
      <c r="A4527">
        <v>2021</v>
      </c>
      <c r="B4527">
        <v>7</v>
      </c>
      <c r="C4527">
        <v>8</v>
      </c>
      <c r="D4527">
        <v>13</v>
      </c>
      <c r="E4527">
        <v>24.51</v>
      </c>
    </row>
    <row r="4528" spans="1:5" x14ac:dyDescent="0.35">
      <c r="A4528">
        <v>2021</v>
      </c>
      <c r="B4528">
        <v>7</v>
      </c>
      <c r="C4528">
        <v>8</v>
      </c>
      <c r="D4528">
        <v>14</v>
      </c>
      <c r="E4528">
        <v>22.37</v>
      </c>
    </row>
    <row r="4529" spans="1:5" x14ac:dyDescent="0.35">
      <c r="A4529">
        <v>2021</v>
      </c>
      <c r="B4529">
        <v>7</v>
      </c>
      <c r="C4529">
        <v>8</v>
      </c>
      <c r="D4529">
        <v>15</v>
      </c>
      <c r="E4529">
        <v>20.46</v>
      </c>
    </row>
    <row r="4530" spans="1:5" x14ac:dyDescent="0.35">
      <c r="A4530">
        <v>2021</v>
      </c>
      <c r="B4530">
        <v>7</v>
      </c>
      <c r="C4530">
        <v>8</v>
      </c>
      <c r="D4530">
        <v>16</v>
      </c>
      <c r="E4530">
        <v>19.48</v>
      </c>
    </row>
    <row r="4531" spans="1:5" x14ac:dyDescent="0.35">
      <c r="A4531">
        <v>2021</v>
      </c>
      <c r="B4531">
        <v>7</v>
      </c>
      <c r="C4531">
        <v>8</v>
      </c>
      <c r="D4531">
        <v>17</v>
      </c>
      <c r="E4531">
        <v>18.39</v>
      </c>
    </row>
    <row r="4532" spans="1:5" x14ac:dyDescent="0.35">
      <c r="A4532">
        <v>2021</v>
      </c>
      <c r="B4532">
        <v>7</v>
      </c>
      <c r="C4532">
        <v>8</v>
      </c>
      <c r="D4532">
        <v>18</v>
      </c>
      <c r="E4532">
        <v>17.260000000000002</v>
      </c>
    </row>
    <row r="4533" spans="1:5" x14ac:dyDescent="0.35">
      <c r="A4533">
        <v>2021</v>
      </c>
      <c r="B4533">
        <v>7</v>
      </c>
      <c r="C4533">
        <v>8</v>
      </c>
      <c r="D4533">
        <v>19</v>
      </c>
      <c r="E4533">
        <v>16.239999999999998</v>
      </c>
    </row>
    <row r="4534" spans="1:5" x14ac:dyDescent="0.35">
      <c r="A4534">
        <v>2021</v>
      </c>
      <c r="B4534">
        <v>7</v>
      </c>
      <c r="C4534">
        <v>8</v>
      </c>
      <c r="D4534">
        <v>20</v>
      </c>
      <c r="E4534">
        <v>15.52</v>
      </c>
    </row>
    <row r="4535" spans="1:5" x14ac:dyDescent="0.35">
      <c r="A4535">
        <v>2021</v>
      </c>
      <c r="B4535">
        <v>7</v>
      </c>
      <c r="C4535">
        <v>8</v>
      </c>
      <c r="D4535">
        <v>21</v>
      </c>
      <c r="E4535">
        <v>15.26</v>
      </c>
    </row>
    <row r="4536" spans="1:5" x14ac:dyDescent="0.35">
      <c r="A4536">
        <v>2021</v>
      </c>
      <c r="B4536">
        <v>7</v>
      </c>
      <c r="C4536">
        <v>8</v>
      </c>
      <c r="D4536">
        <v>22</v>
      </c>
      <c r="E4536">
        <v>15.16</v>
      </c>
    </row>
    <row r="4537" spans="1:5" x14ac:dyDescent="0.35">
      <c r="A4537">
        <v>2021</v>
      </c>
      <c r="B4537">
        <v>7</v>
      </c>
      <c r="C4537">
        <v>8</v>
      </c>
      <c r="D4537">
        <v>23</v>
      </c>
      <c r="E4537">
        <v>14.92</v>
      </c>
    </row>
    <row r="4538" spans="1:5" x14ac:dyDescent="0.35">
      <c r="A4538">
        <v>2021</v>
      </c>
      <c r="B4538">
        <v>7</v>
      </c>
      <c r="C4538">
        <v>9</v>
      </c>
      <c r="D4538">
        <v>0</v>
      </c>
      <c r="E4538">
        <v>14.54</v>
      </c>
    </row>
    <row r="4539" spans="1:5" x14ac:dyDescent="0.35">
      <c r="A4539">
        <v>2021</v>
      </c>
      <c r="B4539">
        <v>7</v>
      </c>
      <c r="C4539">
        <v>9</v>
      </c>
      <c r="D4539">
        <v>1</v>
      </c>
      <c r="E4539">
        <v>14.11</v>
      </c>
    </row>
    <row r="4540" spans="1:5" x14ac:dyDescent="0.35">
      <c r="A4540">
        <v>2021</v>
      </c>
      <c r="B4540">
        <v>7</v>
      </c>
      <c r="C4540">
        <v>9</v>
      </c>
      <c r="D4540">
        <v>2</v>
      </c>
      <c r="E4540">
        <v>13.71</v>
      </c>
    </row>
    <row r="4541" spans="1:5" x14ac:dyDescent="0.35">
      <c r="A4541">
        <v>2021</v>
      </c>
      <c r="B4541">
        <v>7</v>
      </c>
      <c r="C4541">
        <v>9</v>
      </c>
      <c r="D4541">
        <v>3</v>
      </c>
      <c r="E4541">
        <v>13.4</v>
      </c>
    </row>
    <row r="4542" spans="1:5" x14ac:dyDescent="0.35">
      <c r="A4542">
        <v>2021</v>
      </c>
      <c r="B4542">
        <v>7</v>
      </c>
      <c r="C4542">
        <v>9</v>
      </c>
      <c r="D4542">
        <v>4</v>
      </c>
      <c r="E4542">
        <v>14.52</v>
      </c>
    </row>
    <row r="4543" spans="1:5" x14ac:dyDescent="0.35">
      <c r="A4543">
        <v>2021</v>
      </c>
      <c r="B4543">
        <v>7</v>
      </c>
      <c r="C4543">
        <v>9</v>
      </c>
      <c r="D4543">
        <v>5</v>
      </c>
      <c r="E4543">
        <v>17.52</v>
      </c>
    </row>
    <row r="4544" spans="1:5" x14ac:dyDescent="0.35">
      <c r="A4544">
        <v>2021</v>
      </c>
      <c r="B4544">
        <v>7</v>
      </c>
      <c r="C4544">
        <v>9</v>
      </c>
      <c r="D4544">
        <v>6</v>
      </c>
      <c r="E4544">
        <v>20.83</v>
      </c>
    </row>
    <row r="4545" spans="1:5" x14ac:dyDescent="0.35">
      <c r="A4545">
        <v>2021</v>
      </c>
      <c r="B4545">
        <v>7</v>
      </c>
      <c r="C4545">
        <v>9</v>
      </c>
      <c r="D4545">
        <v>7</v>
      </c>
      <c r="E4545">
        <v>23.23</v>
      </c>
    </row>
    <row r="4546" spans="1:5" x14ac:dyDescent="0.35">
      <c r="A4546">
        <v>2021</v>
      </c>
      <c r="B4546">
        <v>7</v>
      </c>
      <c r="C4546">
        <v>9</v>
      </c>
      <c r="D4546">
        <v>8</v>
      </c>
      <c r="E4546">
        <v>24.83</v>
      </c>
    </row>
    <row r="4547" spans="1:5" x14ac:dyDescent="0.35">
      <c r="A4547">
        <v>2021</v>
      </c>
      <c r="B4547">
        <v>7</v>
      </c>
      <c r="C4547">
        <v>9</v>
      </c>
      <c r="D4547">
        <v>9</v>
      </c>
      <c r="E4547">
        <v>25.76</v>
      </c>
    </row>
    <row r="4548" spans="1:5" x14ac:dyDescent="0.35">
      <c r="A4548">
        <v>2021</v>
      </c>
      <c r="B4548">
        <v>7</v>
      </c>
      <c r="C4548">
        <v>9</v>
      </c>
      <c r="D4548">
        <v>10</v>
      </c>
      <c r="E4548">
        <v>26.21</v>
      </c>
    </row>
    <row r="4549" spans="1:5" x14ac:dyDescent="0.35">
      <c r="A4549">
        <v>2021</v>
      </c>
      <c r="B4549">
        <v>7</v>
      </c>
      <c r="C4549">
        <v>9</v>
      </c>
      <c r="D4549">
        <v>11</v>
      </c>
      <c r="E4549">
        <v>26.23</v>
      </c>
    </row>
    <row r="4550" spans="1:5" x14ac:dyDescent="0.35">
      <c r="A4550">
        <v>2021</v>
      </c>
      <c r="B4550">
        <v>7</v>
      </c>
      <c r="C4550">
        <v>9</v>
      </c>
      <c r="D4550">
        <v>12</v>
      </c>
      <c r="E4550">
        <v>25.83</v>
      </c>
    </row>
    <row r="4551" spans="1:5" x14ac:dyDescent="0.35">
      <c r="A4551">
        <v>2021</v>
      </c>
      <c r="B4551">
        <v>7</v>
      </c>
      <c r="C4551">
        <v>9</v>
      </c>
      <c r="D4551">
        <v>13</v>
      </c>
      <c r="E4551">
        <v>24.88</v>
      </c>
    </row>
    <row r="4552" spans="1:5" x14ac:dyDescent="0.35">
      <c r="A4552">
        <v>2021</v>
      </c>
      <c r="B4552">
        <v>7</v>
      </c>
      <c r="C4552">
        <v>9</v>
      </c>
      <c r="D4552">
        <v>14</v>
      </c>
      <c r="E4552">
        <v>22.56</v>
      </c>
    </row>
    <row r="4553" spans="1:5" x14ac:dyDescent="0.35">
      <c r="A4553">
        <v>2021</v>
      </c>
      <c r="B4553">
        <v>7</v>
      </c>
      <c r="C4553">
        <v>9</v>
      </c>
      <c r="D4553">
        <v>15</v>
      </c>
      <c r="E4553">
        <v>20.39</v>
      </c>
    </row>
    <row r="4554" spans="1:5" x14ac:dyDescent="0.35">
      <c r="A4554">
        <v>2021</v>
      </c>
      <c r="B4554">
        <v>7</v>
      </c>
      <c r="C4554">
        <v>9</v>
      </c>
      <c r="D4554">
        <v>16</v>
      </c>
      <c r="E4554">
        <v>19.8</v>
      </c>
    </row>
    <row r="4555" spans="1:5" x14ac:dyDescent="0.35">
      <c r="A4555">
        <v>2021</v>
      </c>
      <c r="B4555">
        <v>7</v>
      </c>
      <c r="C4555">
        <v>9</v>
      </c>
      <c r="D4555">
        <v>17</v>
      </c>
      <c r="E4555">
        <v>19.3</v>
      </c>
    </row>
    <row r="4556" spans="1:5" x14ac:dyDescent="0.35">
      <c r="A4556">
        <v>2021</v>
      </c>
      <c r="B4556">
        <v>7</v>
      </c>
      <c r="C4556">
        <v>9</v>
      </c>
      <c r="D4556">
        <v>18</v>
      </c>
      <c r="E4556">
        <v>18.899999999999999</v>
      </c>
    </row>
    <row r="4557" spans="1:5" x14ac:dyDescent="0.35">
      <c r="A4557">
        <v>2021</v>
      </c>
      <c r="B4557">
        <v>7</v>
      </c>
      <c r="C4557">
        <v>9</v>
      </c>
      <c r="D4557">
        <v>19</v>
      </c>
      <c r="E4557">
        <v>18.559999999999999</v>
      </c>
    </row>
    <row r="4558" spans="1:5" x14ac:dyDescent="0.35">
      <c r="A4558">
        <v>2021</v>
      </c>
      <c r="B4558">
        <v>7</v>
      </c>
      <c r="C4558">
        <v>9</v>
      </c>
      <c r="D4558">
        <v>20</v>
      </c>
      <c r="E4558">
        <v>18.149999999999999</v>
      </c>
    </row>
    <row r="4559" spans="1:5" x14ac:dyDescent="0.35">
      <c r="A4559">
        <v>2021</v>
      </c>
      <c r="B4559">
        <v>7</v>
      </c>
      <c r="C4559">
        <v>9</v>
      </c>
      <c r="D4559">
        <v>21</v>
      </c>
      <c r="E4559">
        <v>17.59</v>
      </c>
    </row>
    <row r="4560" spans="1:5" x14ac:dyDescent="0.35">
      <c r="A4560">
        <v>2021</v>
      </c>
      <c r="B4560">
        <v>7</v>
      </c>
      <c r="C4560">
        <v>9</v>
      </c>
      <c r="D4560">
        <v>22</v>
      </c>
      <c r="E4560">
        <v>16.96</v>
      </c>
    </row>
    <row r="4561" spans="1:5" x14ac:dyDescent="0.35">
      <c r="A4561">
        <v>2021</v>
      </c>
      <c r="B4561">
        <v>7</v>
      </c>
      <c r="C4561">
        <v>9</v>
      </c>
      <c r="D4561">
        <v>23</v>
      </c>
      <c r="E4561">
        <v>16.43</v>
      </c>
    </row>
    <row r="4562" spans="1:5" x14ac:dyDescent="0.35">
      <c r="A4562">
        <v>2021</v>
      </c>
      <c r="B4562">
        <v>7</v>
      </c>
      <c r="C4562">
        <v>10</v>
      </c>
      <c r="D4562">
        <v>0</v>
      </c>
      <c r="E4562">
        <v>16.09</v>
      </c>
    </row>
    <row r="4563" spans="1:5" x14ac:dyDescent="0.35">
      <c r="A4563">
        <v>2021</v>
      </c>
      <c r="B4563">
        <v>7</v>
      </c>
      <c r="C4563">
        <v>10</v>
      </c>
      <c r="D4563">
        <v>1</v>
      </c>
      <c r="E4563">
        <v>15.88</v>
      </c>
    </row>
    <row r="4564" spans="1:5" x14ac:dyDescent="0.35">
      <c r="A4564">
        <v>2021</v>
      </c>
      <c r="B4564">
        <v>7</v>
      </c>
      <c r="C4564">
        <v>10</v>
      </c>
      <c r="D4564">
        <v>2</v>
      </c>
      <c r="E4564">
        <v>15.68</v>
      </c>
    </row>
    <row r="4565" spans="1:5" x14ac:dyDescent="0.35">
      <c r="A4565">
        <v>2021</v>
      </c>
      <c r="B4565">
        <v>7</v>
      </c>
      <c r="C4565">
        <v>10</v>
      </c>
      <c r="D4565">
        <v>3</v>
      </c>
      <c r="E4565">
        <v>15.46</v>
      </c>
    </row>
    <row r="4566" spans="1:5" x14ac:dyDescent="0.35">
      <c r="A4566">
        <v>2021</v>
      </c>
      <c r="B4566">
        <v>7</v>
      </c>
      <c r="C4566">
        <v>10</v>
      </c>
      <c r="D4566">
        <v>4</v>
      </c>
      <c r="E4566">
        <v>16.37</v>
      </c>
    </row>
    <row r="4567" spans="1:5" x14ac:dyDescent="0.35">
      <c r="A4567">
        <v>2021</v>
      </c>
      <c r="B4567">
        <v>7</v>
      </c>
      <c r="C4567">
        <v>10</v>
      </c>
      <c r="D4567">
        <v>5</v>
      </c>
      <c r="E4567">
        <v>18.489999999999998</v>
      </c>
    </row>
    <row r="4568" spans="1:5" x14ac:dyDescent="0.35">
      <c r="A4568">
        <v>2021</v>
      </c>
      <c r="B4568">
        <v>7</v>
      </c>
      <c r="C4568">
        <v>10</v>
      </c>
      <c r="D4568">
        <v>6</v>
      </c>
      <c r="E4568">
        <v>21.27</v>
      </c>
    </row>
    <row r="4569" spans="1:5" x14ac:dyDescent="0.35">
      <c r="A4569">
        <v>2021</v>
      </c>
      <c r="B4569">
        <v>7</v>
      </c>
      <c r="C4569">
        <v>10</v>
      </c>
      <c r="D4569">
        <v>7</v>
      </c>
      <c r="E4569">
        <v>23.52</v>
      </c>
    </row>
    <row r="4570" spans="1:5" x14ac:dyDescent="0.35">
      <c r="A4570">
        <v>2021</v>
      </c>
      <c r="B4570">
        <v>7</v>
      </c>
      <c r="C4570">
        <v>10</v>
      </c>
      <c r="D4570">
        <v>8</v>
      </c>
      <c r="E4570">
        <v>25.04</v>
      </c>
    </row>
    <row r="4571" spans="1:5" x14ac:dyDescent="0.35">
      <c r="A4571">
        <v>2021</v>
      </c>
      <c r="B4571">
        <v>7</v>
      </c>
      <c r="C4571">
        <v>10</v>
      </c>
      <c r="D4571">
        <v>9</v>
      </c>
      <c r="E4571">
        <v>25.87</v>
      </c>
    </row>
    <row r="4572" spans="1:5" x14ac:dyDescent="0.35">
      <c r="A4572">
        <v>2021</v>
      </c>
      <c r="B4572">
        <v>7</v>
      </c>
      <c r="C4572">
        <v>10</v>
      </c>
      <c r="D4572">
        <v>10</v>
      </c>
      <c r="E4572">
        <v>26.15</v>
      </c>
    </row>
    <row r="4573" spans="1:5" x14ac:dyDescent="0.35">
      <c r="A4573">
        <v>2021</v>
      </c>
      <c r="B4573">
        <v>7</v>
      </c>
      <c r="C4573">
        <v>10</v>
      </c>
      <c r="D4573">
        <v>11</v>
      </c>
      <c r="E4573">
        <v>25.9</v>
      </c>
    </row>
    <row r="4574" spans="1:5" x14ac:dyDescent="0.35">
      <c r="A4574">
        <v>2021</v>
      </c>
      <c r="B4574">
        <v>7</v>
      </c>
      <c r="C4574">
        <v>10</v>
      </c>
      <c r="D4574">
        <v>12</v>
      </c>
      <c r="E4574">
        <v>25.35</v>
      </c>
    </row>
    <row r="4575" spans="1:5" x14ac:dyDescent="0.35">
      <c r="A4575">
        <v>2021</v>
      </c>
      <c r="B4575">
        <v>7</v>
      </c>
      <c r="C4575">
        <v>10</v>
      </c>
      <c r="D4575">
        <v>13</v>
      </c>
      <c r="E4575">
        <v>24.33</v>
      </c>
    </row>
    <row r="4576" spans="1:5" x14ac:dyDescent="0.35">
      <c r="A4576">
        <v>2021</v>
      </c>
      <c r="B4576">
        <v>7</v>
      </c>
      <c r="C4576">
        <v>10</v>
      </c>
      <c r="D4576">
        <v>14</v>
      </c>
      <c r="E4576">
        <v>22.55</v>
      </c>
    </row>
    <row r="4577" spans="1:5" x14ac:dyDescent="0.35">
      <c r="A4577">
        <v>2021</v>
      </c>
      <c r="B4577">
        <v>7</v>
      </c>
      <c r="C4577">
        <v>10</v>
      </c>
      <c r="D4577">
        <v>15</v>
      </c>
      <c r="E4577">
        <v>20.85</v>
      </c>
    </row>
    <row r="4578" spans="1:5" x14ac:dyDescent="0.35">
      <c r="A4578">
        <v>2021</v>
      </c>
      <c r="B4578">
        <v>7</v>
      </c>
      <c r="C4578">
        <v>10</v>
      </c>
      <c r="D4578">
        <v>16</v>
      </c>
      <c r="E4578">
        <v>20.32</v>
      </c>
    </row>
    <row r="4579" spans="1:5" x14ac:dyDescent="0.35">
      <c r="A4579">
        <v>2021</v>
      </c>
      <c r="B4579">
        <v>7</v>
      </c>
      <c r="C4579">
        <v>10</v>
      </c>
      <c r="D4579">
        <v>17</v>
      </c>
      <c r="E4579">
        <v>20</v>
      </c>
    </row>
    <row r="4580" spans="1:5" x14ac:dyDescent="0.35">
      <c r="A4580">
        <v>2021</v>
      </c>
      <c r="B4580">
        <v>7</v>
      </c>
      <c r="C4580">
        <v>10</v>
      </c>
      <c r="D4580">
        <v>18</v>
      </c>
      <c r="E4580">
        <v>19.760000000000002</v>
      </c>
    </row>
    <row r="4581" spans="1:5" x14ac:dyDescent="0.35">
      <c r="A4581">
        <v>2021</v>
      </c>
      <c r="B4581">
        <v>7</v>
      </c>
      <c r="C4581">
        <v>10</v>
      </c>
      <c r="D4581">
        <v>19</v>
      </c>
      <c r="E4581">
        <v>19.37</v>
      </c>
    </row>
    <row r="4582" spans="1:5" x14ac:dyDescent="0.35">
      <c r="A4582">
        <v>2021</v>
      </c>
      <c r="B4582">
        <v>7</v>
      </c>
      <c r="C4582">
        <v>10</v>
      </c>
      <c r="D4582">
        <v>20</v>
      </c>
      <c r="E4582">
        <v>18.98</v>
      </c>
    </row>
    <row r="4583" spans="1:5" x14ac:dyDescent="0.35">
      <c r="A4583">
        <v>2021</v>
      </c>
      <c r="B4583">
        <v>7</v>
      </c>
      <c r="C4583">
        <v>10</v>
      </c>
      <c r="D4583">
        <v>21</v>
      </c>
      <c r="E4583">
        <v>18.53</v>
      </c>
    </row>
    <row r="4584" spans="1:5" x14ac:dyDescent="0.35">
      <c r="A4584">
        <v>2021</v>
      </c>
      <c r="B4584">
        <v>7</v>
      </c>
      <c r="C4584">
        <v>10</v>
      </c>
      <c r="D4584">
        <v>22</v>
      </c>
      <c r="E4584">
        <v>17.8</v>
      </c>
    </row>
    <row r="4585" spans="1:5" x14ac:dyDescent="0.35">
      <c r="A4585">
        <v>2021</v>
      </c>
      <c r="B4585">
        <v>7</v>
      </c>
      <c r="C4585">
        <v>10</v>
      </c>
      <c r="D4585">
        <v>23</v>
      </c>
      <c r="E4585">
        <v>16.87</v>
      </c>
    </row>
    <row r="4586" spans="1:5" x14ac:dyDescent="0.35">
      <c r="A4586">
        <v>2021</v>
      </c>
      <c r="B4586">
        <v>7</v>
      </c>
      <c r="C4586">
        <v>11</v>
      </c>
      <c r="D4586">
        <v>0</v>
      </c>
      <c r="E4586">
        <v>16.23</v>
      </c>
    </row>
    <row r="4587" spans="1:5" x14ac:dyDescent="0.35">
      <c r="A4587">
        <v>2021</v>
      </c>
      <c r="B4587">
        <v>7</v>
      </c>
      <c r="C4587">
        <v>11</v>
      </c>
      <c r="D4587">
        <v>1</v>
      </c>
      <c r="E4587">
        <v>15.95</v>
      </c>
    </row>
    <row r="4588" spans="1:5" x14ac:dyDescent="0.35">
      <c r="A4588">
        <v>2021</v>
      </c>
      <c r="B4588">
        <v>7</v>
      </c>
      <c r="C4588">
        <v>11</v>
      </c>
      <c r="D4588">
        <v>2</v>
      </c>
      <c r="E4588">
        <v>15.9</v>
      </c>
    </row>
    <row r="4589" spans="1:5" x14ac:dyDescent="0.35">
      <c r="A4589">
        <v>2021</v>
      </c>
      <c r="B4589">
        <v>7</v>
      </c>
      <c r="C4589">
        <v>11</v>
      </c>
      <c r="D4589">
        <v>3</v>
      </c>
      <c r="E4589">
        <v>16.03</v>
      </c>
    </row>
    <row r="4590" spans="1:5" x14ac:dyDescent="0.35">
      <c r="A4590">
        <v>2021</v>
      </c>
      <c r="B4590">
        <v>7</v>
      </c>
      <c r="C4590">
        <v>11</v>
      </c>
      <c r="D4590">
        <v>4</v>
      </c>
      <c r="E4590">
        <v>17.079999999999998</v>
      </c>
    </row>
    <row r="4591" spans="1:5" x14ac:dyDescent="0.35">
      <c r="A4591">
        <v>2021</v>
      </c>
      <c r="B4591">
        <v>7</v>
      </c>
      <c r="C4591">
        <v>11</v>
      </c>
      <c r="D4591">
        <v>5</v>
      </c>
      <c r="E4591">
        <v>19.57</v>
      </c>
    </row>
    <row r="4592" spans="1:5" x14ac:dyDescent="0.35">
      <c r="A4592">
        <v>2021</v>
      </c>
      <c r="B4592">
        <v>7</v>
      </c>
      <c r="C4592">
        <v>11</v>
      </c>
      <c r="D4592">
        <v>6</v>
      </c>
      <c r="E4592">
        <v>22.13</v>
      </c>
    </row>
    <row r="4593" spans="1:5" x14ac:dyDescent="0.35">
      <c r="A4593">
        <v>2021</v>
      </c>
      <c r="B4593">
        <v>7</v>
      </c>
      <c r="C4593">
        <v>11</v>
      </c>
      <c r="D4593">
        <v>7</v>
      </c>
      <c r="E4593">
        <v>24.08</v>
      </c>
    </row>
    <row r="4594" spans="1:5" x14ac:dyDescent="0.35">
      <c r="A4594">
        <v>2021</v>
      </c>
      <c r="B4594">
        <v>7</v>
      </c>
      <c r="C4594">
        <v>11</v>
      </c>
      <c r="D4594">
        <v>8</v>
      </c>
      <c r="E4594">
        <v>25.1</v>
      </c>
    </row>
    <row r="4595" spans="1:5" x14ac:dyDescent="0.35">
      <c r="A4595">
        <v>2021</v>
      </c>
      <c r="B4595">
        <v>7</v>
      </c>
      <c r="C4595">
        <v>11</v>
      </c>
      <c r="D4595">
        <v>9</v>
      </c>
      <c r="E4595">
        <v>24.99</v>
      </c>
    </row>
    <row r="4596" spans="1:5" x14ac:dyDescent="0.35">
      <c r="A4596">
        <v>2021</v>
      </c>
      <c r="B4596">
        <v>7</v>
      </c>
      <c r="C4596">
        <v>11</v>
      </c>
      <c r="D4596">
        <v>10</v>
      </c>
      <c r="E4596">
        <v>23.46</v>
      </c>
    </row>
    <row r="4597" spans="1:5" x14ac:dyDescent="0.35">
      <c r="A4597">
        <v>2021</v>
      </c>
      <c r="B4597">
        <v>7</v>
      </c>
      <c r="C4597">
        <v>11</v>
      </c>
      <c r="D4597">
        <v>11</v>
      </c>
      <c r="E4597">
        <v>22.83</v>
      </c>
    </row>
    <row r="4598" spans="1:5" x14ac:dyDescent="0.35">
      <c r="A4598">
        <v>2021</v>
      </c>
      <c r="B4598">
        <v>7</v>
      </c>
      <c r="C4598">
        <v>11</v>
      </c>
      <c r="D4598">
        <v>12</v>
      </c>
      <c r="E4598">
        <v>22.7</v>
      </c>
    </row>
    <row r="4599" spans="1:5" x14ac:dyDescent="0.35">
      <c r="A4599">
        <v>2021</v>
      </c>
      <c r="B4599">
        <v>7</v>
      </c>
      <c r="C4599">
        <v>11</v>
      </c>
      <c r="D4599">
        <v>13</v>
      </c>
      <c r="E4599">
        <v>22.2</v>
      </c>
    </row>
    <row r="4600" spans="1:5" x14ac:dyDescent="0.35">
      <c r="A4600">
        <v>2021</v>
      </c>
      <c r="B4600">
        <v>7</v>
      </c>
      <c r="C4600">
        <v>11</v>
      </c>
      <c r="D4600">
        <v>14</v>
      </c>
      <c r="E4600">
        <v>21.37</v>
      </c>
    </row>
    <row r="4601" spans="1:5" x14ac:dyDescent="0.35">
      <c r="A4601">
        <v>2021</v>
      </c>
      <c r="B4601">
        <v>7</v>
      </c>
      <c r="C4601">
        <v>11</v>
      </c>
      <c r="D4601">
        <v>15</v>
      </c>
      <c r="E4601">
        <v>20.49</v>
      </c>
    </row>
    <row r="4602" spans="1:5" x14ac:dyDescent="0.35">
      <c r="A4602">
        <v>2021</v>
      </c>
      <c r="B4602">
        <v>7</v>
      </c>
      <c r="C4602">
        <v>11</v>
      </c>
      <c r="D4602">
        <v>16</v>
      </c>
      <c r="E4602">
        <v>20.14</v>
      </c>
    </row>
    <row r="4603" spans="1:5" x14ac:dyDescent="0.35">
      <c r="A4603">
        <v>2021</v>
      </c>
      <c r="B4603">
        <v>7</v>
      </c>
      <c r="C4603">
        <v>11</v>
      </c>
      <c r="D4603">
        <v>17</v>
      </c>
      <c r="E4603">
        <v>19.48</v>
      </c>
    </row>
    <row r="4604" spans="1:5" x14ac:dyDescent="0.35">
      <c r="A4604">
        <v>2021</v>
      </c>
      <c r="B4604">
        <v>7</v>
      </c>
      <c r="C4604">
        <v>11</v>
      </c>
      <c r="D4604">
        <v>18</v>
      </c>
      <c r="E4604">
        <v>18.690000000000001</v>
      </c>
    </row>
    <row r="4605" spans="1:5" x14ac:dyDescent="0.35">
      <c r="A4605">
        <v>2021</v>
      </c>
      <c r="B4605">
        <v>7</v>
      </c>
      <c r="C4605">
        <v>11</v>
      </c>
      <c r="D4605">
        <v>19</v>
      </c>
      <c r="E4605">
        <v>17.899999999999999</v>
      </c>
    </row>
    <row r="4606" spans="1:5" x14ac:dyDescent="0.35">
      <c r="A4606">
        <v>2021</v>
      </c>
      <c r="B4606">
        <v>7</v>
      </c>
      <c r="C4606">
        <v>11</v>
      </c>
      <c r="D4606">
        <v>20</v>
      </c>
      <c r="E4606">
        <v>17.329999999999998</v>
      </c>
    </row>
    <row r="4607" spans="1:5" x14ac:dyDescent="0.35">
      <c r="A4607">
        <v>2021</v>
      </c>
      <c r="B4607">
        <v>7</v>
      </c>
      <c r="C4607">
        <v>11</v>
      </c>
      <c r="D4607">
        <v>21</v>
      </c>
      <c r="E4607">
        <v>17.02</v>
      </c>
    </row>
    <row r="4608" spans="1:5" x14ac:dyDescent="0.35">
      <c r="A4608">
        <v>2021</v>
      </c>
      <c r="B4608">
        <v>7</v>
      </c>
      <c r="C4608">
        <v>11</v>
      </c>
      <c r="D4608">
        <v>22</v>
      </c>
      <c r="E4608">
        <v>16.68</v>
      </c>
    </row>
    <row r="4609" spans="1:5" x14ac:dyDescent="0.35">
      <c r="A4609">
        <v>2021</v>
      </c>
      <c r="B4609">
        <v>7</v>
      </c>
      <c r="C4609">
        <v>11</v>
      </c>
      <c r="D4609">
        <v>23</v>
      </c>
      <c r="E4609">
        <v>16.5</v>
      </c>
    </row>
    <row r="4610" spans="1:5" x14ac:dyDescent="0.35">
      <c r="A4610">
        <v>2021</v>
      </c>
      <c r="B4610">
        <v>7</v>
      </c>
      <c r="C4610">
        <v>12</v>
      </c>
      <c r="D4610">
        <v>0</v>
      </c>
      <c r="E4610">
        <v>16.510000000000002</v>
      </c>
    </row>
    <row r="4611" spans="1:5" x14ac:dyDescent="0.35">
      <c r="A4611">
        <v>2021</v>
      </c>
      <c r="B4611">
        <v>7</v>
      </c>
      <c r="C4611">
        <v>12</v>
      </c>
      <c r="D4611">
        <v>1</v>
      </c>
      <c r="E4611">
        <v>16.66</v>
      </c>
    </row>
    <row r="4612" spans="1:5" x14ac:dyDescent="0.35">
      <c r="A4612">
        <v>2021</v>
      </c>
      <c r="B4612">
        <v>7</v>
      </c>
      <c r="C4612">
        <v>12</v>
      </c>
      <c r="D4612">
        <v>2</v>
      </c>
      <c r="E4612">
        <v>16.32</v>
      </c>
    </row>
    <row r="4613" spans="1:5" x14ac:dyDescent="0.35">
      <c r="A4613">
        <v>2021</v>
      </c>
      <c r="B4613">
        <v>7</v>
      </c>
      <c r="C4613">
        <v>12</v>
      </c>
      <c r="D4613">
        <v>3</v>
      </c>
      <c r="E4613">
        <v>15.8</v>
      </c>
    </row>
    <row r="4614" spans="1:5" x14ac:dyDescent="0.35">
      <c r="A4614">
        <v>2021</v>
      </c>
      <c r="B4614">
        <v>7</v>
      </c>
      <c r="C4614">
        <v>12</v>
      </c>
      <c r="D4614">
        <v>4</v>
      </c>
      <c r="E4614">
        <v>16.93</v>
      </c>
    </row>
    <row r="4615" spans="1:5" x14ac:dyDescent="0.35">
      <c r="A4615">
        <v>2021</v>
      </c>
      <c r="B4615">
        <v>7</v>
      </c>
      <c r="C4615">
        <v>12</v>
      </c>
      <c r="D4615">
        <v>5</v>
      </c>
      <c r="E4615">
        <v>19.079999999999998</v>
      </c>
    </row>
    <row r="4616" spans="1:5" x14ac:dyDescent="0.35">
      <c r="A4616">
        <v>2021</v>
      </c>
      <c r="B4616">
        <v>7</v>
      </c>
      <c r="C4616">
        <v>12</v>
      </c>
      <c r="D4616">
        <v>6</v>
      </c>
      <c r="E4616">
        <v>21.58</v>
      </c>
    </row>
    <row r="4617" spans="1:5" x14ac:dyDescent="0.35">
      <c r="A4617">
        <v>2021</v>
      </c>
      <c r="B4617">
        <v>7</v>
      </c>
      <c r="C4617">
        <v>12</v>
      </c>
      <c r="D4617">
        <v>7</v>
      </c>
      <c r="E4617">
        <v>23.72</v>
      </c>
    </row>
    <row r="4618" spans="1:5" x14ac:dyDescent="0.35">
      <c r="A4618">
        <v>2021</v>
      </c>
      <c r="B4618">
        <v>7</v>
      </c>
      <c r="C4618">
        <v>12</v>
      </c>
      <c r="D4618">
        <v>8</v>
      </c>
      <c r="E4618">
        <v>25.3</v>
      </c>
    </row>
    <row r="4619" spans="1:5" x14ac:dyDescent="0.35">
      <c r="A4619">
        <v>2021</v>
      </c>
      <c r="B4619">
        <v>7</v>
      </c>
      <c r="C4619">
        <v>12</v>
      </c>
      <c r="D4619">
        <v>9</v>
      </c>
      <c r="E4619">
        <v>26.38</v>
      </c>
    </row>
    <row r="4620" spans="1:5" x14ac:dyDescent="0.35">
      <c r="A4620">
        <v>2021</v>
      </c>
      <c r="B4620">
        <v>7</v>
      </c>
      <c r="C4620">
        <v>12</v>
      </c>
      <c r="D4620">
        <v>10</v>
      </c>
      <c r="E4620">
        <v>27.01</v>
      </c>
    </row>
    <row r="4621" spans="1:5" x14ac:dyDescent="0.35">
      <c r="A4621">
        <v>2021</v>
      </c>
      <c r="B4621">
        <v>7</v>
      </c>
      <c r="C4621">
        <v>12</v>
      </c>
      <c r="D4621">
        <v>11</v>
      </c>
      <c r="E4621">
        <v>27.17</v>
      </c>
    </row>
    <row r="4622" spans="1:5" x14ac:dyDescent="0.35">
      <c r="A4622">
        <v>2021</v>
      </c>
      <c r="B4622">
        <v>7</v>
      </c>
      <c r="C4622">
        <v>12</v>
      </c>
      <c r="D4622">
        <v>12</v>
      </c>
      <c r="E4622">
        <v>26.89</v>
      </c>
    </row>
    <row r="4623" spans="1:5" x14ac:dyDescent="0.35">
      <c r="A4623">
        <v>2021</v>
      </c>
      <c r="B4623">
        <v>7</v>
      </c>
      <c r="C4623">
        <v>12</v>
      </c>
      <c r="D4623">
        <v>13</v>
      </c>
      <c r="E4623">
        <v>26.02</v>
      </c>
    </row>
    <row r="4624" spans="1:5" x14ac:dyDescent="0.35">
      <c r="A4624">
        <v>2021</v>
      </c>
      <c r="B4624">
        <v>7</v>
      </c>
      <c r="C4624">
        <v>12</v>
      </c>
      <c r="D4624">
        <v>14</v>
      </c>
      <c r="E4624">
        <v>23.69</v>
      </c>
    </row>
    <row r="4625" spans="1:5" x14ac:dyDescent="0.35">
      <c r="A4625">
        <v>2021</v>
      </c>
      <c r="B4625">
        <v>7</v>
      </c>
      <c r="C4625">
        <v>12</v>
      </c>
      <c r="D4625">
        <v>15</v>
      </c>
      <c r="E4625">
        <v>21.34</v>
      </c>
    </row>
    <row r="4626" spans="1:5" x14ac:dyDescent="0.35">
      <c r="A4626">
        <v>2021</v>
      </c>
      <c r="B4626">
        <v>7</v>
      </c>
      <c r="C4626">
        <v>12</v>
      </c>
      <c r="D4626">
        <v>16</v>
      </c>
      <c r="E4626">
        <v>20.7</v>
      </c>
    </row>
    <row r="4627" spans="1:5" x14ac:dyDescent="0.35">
      <c r="A4627">
        <v>2021</v>
      </c>
      <c r="B4627">
        <v>7</v>
      </c>
      <c r="C4627">
        <v>12</v>
      </c>
      <c r="D4627">
        <v>17</v>
      </c>
      <c r="E4627">
        <v>20.04</v>
      </c>
    </row>
    <row r="4628" spans="1:5" x14ac:dyDescent="0.35">
      <c r="A4628">
        <v>2021</v>
      </c>
      <c r="B4628">
        <v>7</v>
      </c>
      <c r="C4628">
        <v>12</v>
      </c>
      <c r="D4628">
        <v>18</v>
      </c>
      <c r="E4628">
        <v>19.309999999999999</v>
      </c>
    </row>
    <row r="4629" spans="1:5" x14ac:dyDescent="0.35">
      <c r="A4629">
        <v>2021</v>
      </c>
      <c r="B4629">
        <v>7</v>
      </c>
      <c r="C4629">
        <v>12</v>
      </c>
      <c r="D4629">
        <v>19</v>
      </c>
      <c r="E4629">
        <v>18.5</v>
      </c>
    </row>
    <row r="4630" spans="1:5" x14ac:dyDescent="0.35">
      <c r="A4630">
        <v>2021</v>
      </c>
      <c r="B4630">
        <v>7</v>
      </c>
      <c r="C4630">
        <v>12</v>
      </c>
      <c r="D4630">
        <v>20</v>
      </c>
      <c r="E4630">
        <v>18.21</v>
      </c>
    </row>
    <row r="4631" spans="1:5" x14ac:dyDescent="0.35">
      <c r="A4631">
        <v>2021</v>
      </c>
      <c r="B4631">
        <v>7</v>
      </c>
      <c r="C4631">
        <v>12</v>
      </c>
      <c r="D4631">
        <v>21</v>
      </c>
      <c r="E4631">
        <v>18.12</v>
      </c>
    </row>
    <row r="4632" spans="1:5" x14ac:dyDescent="0.35">
      <c r="A4632">
        <v>2021</v>
      </c>
      <c r="B4632">
        <v>7</v>
      </c>
      <c r="C4632">
        <v>12</v>
      </c>
      <c r="D4632">
        <v>22</v>
      </c>
      <c r="E4632">
        <v>17.829999999999998</v>
      </c>
    </row>
    <row r="4633" spans="1:5" x14ac:dyDescent="0.35">
      <c r="A4633">
        <v>2021</v>
      </c>
      <c r="B4633">
        <v>7</v>
      </c>
      <c r="C4633">
        <v>12</v>
      </c>
      <c r="D4633">
        <v>23</v>
      </c>
      <c r="E4633">
        <v>17.55</v>
      </c>
    </row>
    <row r="4634" spans="1:5" x14ac:dyDescent="0.35">
      <c r="A4634">
        <v>2021</v>
      </c>
      <c r="B4634">
        <v>7</v>
      </c>
      <c r="C4634">
        <v>13</v>
      </c>
      <c r="D4634">
        <v>0</v>
      </c>
      <c r="E4634">
        <v>17.37</v>
      </c>
    </row>
    <row r="4635" spans="1:5" x14ac:dyDescent="0.35">
      <c r="A4635">
        <v>2021</v>
      </c>
      <c r="B4635">
        <v>7</v>
      </c>
      <c r="C4635">
        <v>13</v>
      </c>
      <c r="D4635">
        <v>1</v>
      </c>
      <c r="E4635">
        <v>17.21</v>
      </c>
    </row>
    <row r="4636" spans="1:5" x14ac:dyDescent="0.35">
      <c r="A4636">
        <v>2021</v>
      </c>
      <c r="B4636">
        <v>7</v>
      </c>
      <c r="C4636">
        <v>13</v>
      </c>
      <c r="D4636">
        <v>2</v>
      </c>
      <c r="E4636">
        <v>16.88</v>
      </c>
    </row>
    <row r="4637" spans="1:5" x14ac:dyDescent="0.35">
      <c r="A4637">
        <v>2021</v>
      </c>
      <c r="B4637">
        <v>7</v>
      </c>
      <c r="C4637">
        <v>13</v>
      </c>
      <c r="D4637">
        <v>3</v>
      </c>
      <c r="E4637">
        <v>16.559999999999999</v>
      </c>
    </row>
    <row r="4638" spans="1:5" x14ac:dyDescent="0.35">
      <c r="A4638">
        <v>2021</v>
      </c>
      <c r="B4638">
        <v>7</v>
      </c>
      <c r="C4638">
        <v>13</v>
      </c>
      <c r="D4638">
        <v>4</v>
      </c>
      <c r="E4638">
        <v>17.940000000000001</v>
      </c>
    </row>
    <row r="4639" spans="1:5" x14ac:dyDescent="0.35">
      <c r="A4639">
        <v>2021</v>
      </c>
      <c r="B4639">
        <v>7</v>
      </c>
      <c r="C4639">
        <v>13</v>
      </c>
      <c r="D4639">
        <v>5</v>
      </c>
      <c r="E4639">
        <v>20.51</v>
      </c>
    </row>
    <row r="4640" spans="1:5" x14ac:dyDescent="0.35">
      <c r="A4640">
        <v>2021</v>
      </c>
      <c r="B4640">
        <v>7</v>
      </c>
      <c r="C4640">
        <v>13</v>
      </c>
      <c r="D4640">
        <v>6</v>
      </c>
      <c r="E4640">
        <v>23.32</v>
      </c>
    </row>
    <row r="4641" spans="1:5" x14ac:dyDescent="0.35">
      <c r="A4641">
        <v>2021</v>
      </c>
      <c r="B4641">
        <v>7</v>
      </c>
      <c r="C4641">
        <v>13</v>
      </c>
      <c r="D4641">
        <v>7</v>
      </c>
      <c r="E4641">
        <v>25.44</v>
      </c>
    </row>
    <row r="4642" spans="1:5" x14ac:dyDescent="0.35">
      <c r="A4642">
        <v>2021</v>
      </c>
      <c r="B4642">
        <v>7</v>
      </c>
      <c r="C4642">
        <v>13</v>
      </c>
      <c r="D4642">
        <v>8</v>
      </c>
      <c r="E4642">
        <v>26.76</v>
      </c>
    </row>
    <row r="4643" spans="1:5" x14ac:dyDescent="0.35">
      <c r="A4643">
        <v>2021</v>
      </c>
      <c r="B4643">
        <v>7</v>
      </c>
      <c r="C4643">
        <v>13</v>
      </c>
      <c r="D4643">
        <v>9</v>
      </c>
      <c r="E4643">
        <v>27.55</v>
      </c>
    </row>
    <row r="4644" spans="1:5" x14ac:dyDescent="0.35">
      <c r="A4644">
        <v>2021</v>
      </c>
      <c r="B4644">
        <v>7</v>
      </c>
      <c r="C4644">
        <v>13</v>
      </c>
      <c r="D4644">
        <v>10</v>
      </c>
      <c r="E4644">
        <v>27.9</v>
      </c>
    </row>
    <row r="4645" spans="1:5" x14ac:dyDescent="0.35">
      <c r="A4645">
        <v>2021</v>
      </c>
      <c r="B4645">
        <v>7</v>
      </c>
      <c r="C4645">
        <v>13</v>
      </c>
      <c r="D4645">
        <v>11</v>
      </c>
      <c r="E4645">
        <v>27.82</v>
      </c>
    </row>
    <row r="4646" spans="1:5" x14ac:dyDescent="0.35">
      <c r="A4646">
        <v>2021</v>
      </c>
      <c r="B4646">
        <v>7</v>
      </c>
      <c r="C4646">
        <v>13</v>
      </c>
      <c r="D4646">
        <v>12</v>
      </c>
      <c r="E4646">
        <v>27.34</v>
      </c>
    </row>
    <row r="4647" spans="1:5" x14ac:dyDescent="0.35">
      <c r="A4647">
        <v>2021</v>
      </c>
      <c r="B4647">
        <v>7</v>
      </c>
      <c r="C4647">
        <v>13</v>
      </c>
      <c r="D4647">
        <v>13</v>
      </c>
      <c r="E4647">
        <v>26.41</v>
      </c>
    </row>
    <row r="4648" spans="1:5" x14ac:dyDescent="0.35">
      <c r="A4648">
        <v>2021</v>
      </c>
      <c r="B4648">
        <v>7</v>
      </c>
      <c r="C4648">
        <v>13</v>
      </c>
      <c r="D4648">
        <v>14</v>
      </c>
      <c r="E4648">
        <v>24.23</v>
      </c>
    </row>
    <row r="4649" spans="1:5" x14ac:dyDescent="0.35">
      <c r="A4649">
        <v>2021</v>
      </c>
      <c r="B4649">
        <v>7</v>
      </c>
      <c r="C4649">
        <v>13</v>
      </c>
      <c r="D4649">
        <v>15</v>
      </c>
      <c r="E4649">
        <v>21.73</v>
      </c>
    </row>
    <row r="4650" spans="1:5" x14ac:dyDescent="0.35">
      <c r="A4650">
        <v>2021</v>
      </c>
      <c r="B4650">
        <v>7</v>
      </c>
      <c r="C4650">
        <v>13</v>
      </c>
      <c r="D4650">
        <v>16</v>
      </c>
      <c r="E4650">
        <v>20.87</v>
      </c>
    </row>
    <row r="4651" spans="1:5" x14ac:dyDescent="0.35">
      <c r="A4651">
        <v>2021</v>
      </c>
      <c r="B4651">
        <v>7</v>
      </c>
      <c r="C4651">
        <v>13</v>
      </c>
      <c r="D4651">
        <v>17</v>
      </c>
      <c r="E4651">
        <v>20.13</v>
      </c>
    </row>
    <row r="4652" spans="1:5" x14ac:dyDescent="0.35">
      <c r="A4652">
        <v>2021</v>
      </c>
      <c r="B4652">
        <v>7</v>
      </c>
      <c r="C4652">
        <v>13</v>
      </c>
      <c r="D4652">
        <v>18</v>
      </c>
      <c r="E4652">
        <v>19.21</v>
      </c>
    </row>
    <row r="4653" spans="1:5" x14ac:dyDescent="0.35">
      <c r="A4653">
        <v>2021</v>
      </c>
      <c r="B4653">
        <v>7</v>
      </c>
      <c r="C4653">
        <v>13</v>
      </c>
      <c r="D4653">
        <v>19</v>
      </c>
      <c r="E4653">
        <v>18.48</v>
      </c>
    </row>
    <row r="4654" spans="1:5" x14ac:dyDescent="0.35">
      <c r="A4654">
        <v>2021</v>
      </c>
      <c r="B4654">
        <v>7</v>
      </c>
      <c r="C4654">
        <v>13</v>
      </c>
      <c r="D4654">
        <v>20</v>
      </c>
      <c r="E4654">
        <v>17.87</v>
      </c>
    </row>
    <row r="4655" spans="1:5" x14ac:dyDescent="0.35">
      <c r="A4655">
        <v>2021</v>
      </c>
      <c r="B4655">
        <v>7</v>
      </c>
      <c r="C4655">
        <v>13</v>
      </c>
      <c r="D4655">
        <v>21</v>
      </c>
      <c r="E4655">
        <v>17.36</v>
      </c>
    </row>
    <row r="4656" spans="1:5" x14ac:dyDescent="0.35">
      <c r="A4656">
        <v>2021</v>
      </c>
      <c r="B4656">
        <v>7</v>
      </c>
      <c r="C4656">
        <v>13</v>
      </c>
      <c r="D4656">
        <v>22</v>
      </c>
      <c r="E4656">
        <v>17.02</v>
      </c>
    </row>
    <row r="4657" spans="1:5" x14ac:dyDescent="0.35">
      <c r="A4657">
        <v>2021</v>
      </c>
      <c r="B4657">
        <v>7</v>
      </c>
      <c r="C4657">
        <v>13</v>
      </c>
      <c r="D4657">
        <v>23</v>
      </c>
      <c r="E4657">
        <v>16.91</v>
      </c>
    </row>
    <row r="4658" spans="1:5" x14ac:dyDescent="0.35">
      <c r="A4658">
        <v>2021</v>
      </c>
      <c r="B4658">
        <v>7</v>
      </c>
      <c r="C4658">
        <v>14</v>
      </c>
      <c r="D4658">
        <v>0</v>
      </c>
      <c r="E4658">
        <v>16.8</v>
      </c>
    </row>
    <row r="4659" spans="1:5" x14ac:dyDescent="0.35">
      <c r="A4659">
        <v>2021</v>
      </c>
      <c r="B4659">
        <v>7</v>
      </c>
      <c r="C4659">
        <v>14</v>
      </c>
      <c r="D4659">
        <v>1</v>
      </c>
      <c r="E4659">
        <v>16.62</v>
      </c>
    </row>
    <row r="4660" spans="1:5" x14ac:dyDescent="0.35">
      <c r="A4660">
        <v>2021</v>
      </c>
      <c r="B4660">
        <v>7</v>
      </c>
      <c r="C4660">
        <v>14</v>
      </c>
      <c r="D4660">
        <v>2</v>
      </c>
      <c r="E4660">
        <v>16.39</v>
      </c>
    </row>
    <row r="4661" spans="1:5" x14ac:dyDescent="0.35">
      <c r="A4661">
        <v>2021</v>
      </c>
      <c r="B4661">
        <v>7</v>
      </c>
      <c r="C4661">
        <v>14</v>
      </c>
      <c r="D4661">
        <v>3</v>
      </c>
      <c r="E4661">
        <v>16.12</v>
      </c>
    </row>
    <row r="4662" spans="1:5" x14ac:dyDescent="0.35">
      <c r="A4662">
        <v>2021</v>
      </c>
      <c r="B4662">
        <v>7</v>
      </c>
      <c r="C4662">
        <v>14</v>
      </c>
      <c r="D4662">
        <v>4</v>
      </c>
      <c r="E4662">
        <v>18.260000000000002</v>
      </c>
    </row>
    <row r="4663" spans="1:5" x14ac:dyDescent="0.35">
      <c r="A4663">
        <v>2021</v>
      </c>
      <c r="B4663">
        <v>7</v>
      </c>
      <c r="C4663">
        <v>14</v>
      </c>
      <c r="D4663">
        <v>5</v>
      </c>
      <c r="E4663">
        <v>21.01</v>
      </c>
    </row>
    <row r="4664" spans="1:5" x14ac:dyDescent="0.35">
      <c r="A4664">
        <v>2021</v>
      </c>
      <c r="B4664">
        <v>7</v>
      </c>
      <c r="C4664">
        <v>14</v>
      </c>
      <c r="D4664">
        <v>6</v>
      </c>
      <c r="E4664">
        <v>23.8</v>
      </c>
    </row>
    <row r="4665" spans="1:5" x14ac:dyDescent="0.35">
      <c r="A4665">
        <v>2021</v>
      </c>
      <c r="B4665">
        <v>7</v>
      </c>
      <c r="C4665">
        <v>14</v>
      </c>
      <c r="D4665">
        <v>7</v>
      </c>
      <c r="E4665">
        <v>25.72</v>
      </c>
    </row>
    <row r="4666" spans="1:5" x14ac:dyDescent="0.35">
      <c r="A4666">
        <v>2021</v>
      </c>
      <c r="B4666">
        <v>7</v>
      </c>
      <c r="C4666">
        <v>14</v>
      </c>
      <c r="D4666">
        <v>8</v>
      </c>
      <c r="E4666">
        <v>26.9</v>
      </c>
    </row>
    <row r="4667" spans="1:5" x14ac:dyDescent="0.35">
      <c r="A4667">
        <v>2021</v>
      </c>
      <c r="B4667">
        <v>7</v>
      </c>
      <c r="C4667">
        <v>14</v>
      </c>
      <c r="D4667">
        <v>9</v>
      </c>
      <c r="E4667">
        <v>27.65</v>
      </c>
    </row>
    <row r="4668" spans="1:5" x14ac:dyDescent="0.35">
      <c r="A4668">
        <v>2021</v>
      </c>
      <c r="B4668">
        <v>7</v>
      </c>
      <c r="C4668">
        <v>14</v>
      </c>
      <c r="D4668">
        <v>10</v>
      </c>
      <c r="E4668">
        <v>28.06</v>
      </c>
    </row>
    <row r="4669" spans="1:5" x14ac:dyDescent="0.35">
      <c r="A4669">
        <v>2021</v>
      </c>
      <c r="B4669">
        <v>7</v>
      </c>
      <c r="C4669">
        <v>14</v>
      </c>
      <c r="D4669">
        <v>11</v>
      </c>
      <c r="E4669">
        <v>28.07</v>
      </c>
    </row>
    <row r="4670" spans="1:5" x14ac:dyDescent="0.35">
      <c r="A4670">
        <v>2021</v>
      </c>
      <c r="B4670">
        <v>7</v>
      </c>
      <c r="C4670">
        <v>14</v>
      </c>
      <c r="D4670">
        <v>12</v>
      </c>
      <c r="E4670">
        <v>27.66</v>
      </c>
    </row>
    <row r="4671" spans="1:5" x14ac:dyDescent="0.35">
      <c r="A4671">
        <v>2021</v>
      </c>
      <c r="B4671">
        <v>7</v>
      </c>
      <c r="C4671">
        <v>14</v>
      </c>
      <c r="D4671">
        <v>13</v>
      </c>
      <c r="E4671">
        <v>26.72</v>
      </c>
    </row>
    <row r="4672" spans="1:5" x14ac:dyDescent="0.35">
      <c r="A4672">
        <v>2021</v>
      </c>
      <c r="B4672">
        <v>7</v>
      </c>
      <c r="C4672">
        <v>14</v>
      </c>
      <c r="D4672">
        <v>14</v>
      </c>
      <c r="E4672">
        <v>24.05</v>
      </c>
    </row>
    <row r="4673" spans="1:5" x14ac:dyDescent="0.35">
      <c r="A4673">
        <v>2021</v>
      </c>
      <c r="B4673">
        <v>7</v>
      </c>
      <c r="C4673">
        <v>14</v>
      </c>
      <c r="D4673">
        <v>15</v>
      </c>
      <c r="E4673">
        <v>21.01</v>
      </c>
    </row>
    <row r="4674" spans="1:5" x14ac:dyDescent="0.35">
      <c r="A4674">
        <v>2021</v>
      </c>
      <c r="B4674">
        <v>7</v>
      </c>
      <c r="C4674">
        <v>14</v>
      </c>
      <c r="D4674">
        <v>16</v>
      </c>
      <c r="E4674">
        <v>20.11</v>
      </c>
    </row>
    <row r="4675" spans="1:5" x14ac:dyDescent="0.35">
      <c r="A4675">
        <v>2021</v>
      </c>
      <c r="B4675">
        <v>7</v>
      </c>
      <c r="C4675">
        <v>14</v>
      </c>
      <c r="D4675">
        <v>17</v>
      </c>
      <c r="E4675">
        <v>19.350000000000001</v>
      </c>
    </row>
    <row r="4676" spans="1:5" x14ac:dyDescent="0.35">
      <c r="A4676">
        <v>2021</v>
      </c>
      <c r="B4676">
        <v>7</v>
      </c>
      <c r="C4676">
        <v>14</v>
      </c>
      <c r="D4676">
        <v>18</v>
      </c>
      <c r="E4676">
        <v>18.72</v>
      </c>
    </row>
    <row r="4677" spans="1:5" x14ac:dyDescent="0.35">
      <c r="A4677">
        <v>2021</v>
      </c>
      <c r="B4677">
        <v>7</v>
      </c>
      <c r="C4677">
        <v>14</v>
      </c>
      <c r="D4677">
        <v>19</v>
      </c>
      <c r="E4677">
        <v>18.09</v>
      </c>
    </row>
    <row r="4678" spans="1:5" x14ac:dyDescent="0.35">
      <c r="A4678">
        <v>2021</v>
      </c>
      <c r="B4678">
        <v>7</v>
      </c>
      <c r="C4678">
        <v>14</v>
      </c>
      <c r="D4678">
        <v>20</v>
      </c>
      <c r="E4678">
        <v>17.55</v>
      </c>
    </row>
    <row r="4679" spans="1:5" x14ac:dyDescent="0.35">
      <c r="A4679">
        <v>2021</v>
      </c>
      <c r="B4679">
        <v>7</v>
      </c>
      <c r="C4679">
        <v>14</v>
      </c>
      <c r="D4679">
        <v>21</v>
      </c>
      <c r="E4679">
        <v>16.98</v>
      </c>
    </row>
    <row r="4680" spans="1:5" x14ac:dyDescent="0.35">
      <c r="A4680">
        <v>2021</v>
      </c>
      <c r="B4680">
        <v>7</v>
      </c>
      <c r="C4680">
        <v>14</v>
      </c>
      <c r="D4680">
        <v>22</v>
      </c>
      <c r="E4680">
        <v>16.61</v>
      </c>
    </row>
    <row r="4681" spans="1:5" x14ac:dyDescent="0.35">
      <c r="A4681">
        <v>2021</v>
      </c>
      <c r="B4681">
        <v>7</v>
      </c>
      <c r="C4681">
        <v>14</v>
      </c>
      <c r="D4681">
        <v>23</v>
      </c>
      <c r="E4681">
        <v>16.510000000000002</v>
      </c>
    </row>
    <row r="4682" spans="1:5" x14ac:dyDescent="0.35">
      <c r="A4682">
        <v>2021</v>
      </c>
      <c r="B4682">
        <v>7</v>
      </c>
      <c r="C4682">
        <v>15</v>
      </c>
      <c r="D4682">
        <v>0</v>
      </c>
      <c r="E4682">
        <v>16.420000000000002</v>
      </c>
    </row>
    <row r="4683" spans="1:5" x14ac:dyDescent="0.35">
      <c r="A4683">
        <v>2021</v>
      </c>
      <c r="B4683">
        <v>7</v>
      </c>
      <c r="C4683">
        <v>15</v>
      </c>
      <c r="D4683">
        <v>1</v>
      </c>
      <c r="E4683">
        <v>16.3</v>
      </c>
    </row>
    <row r="4684" spans="1:5" x14ac:dyDescent="0.35">
      <c r="A4684">
        <v>2021</v>
      </c>
      <c r="B4684">
        <v>7</v>
      </c>
      <c r="C4684">
        <v>15</v>
      </c>
      <c r="D4684">
        <v>2</v>
      </c>
      <c r="E4684">
        <v>16.079999999999998</v>
      </c>
    </row>
    <row r="4685" spans="1:5" x14ac:dyDescent="0.35">
      <c r="A4685">
        <v>2021</v>
      </c>
      <c r="B4685">
        <v>7</v>
      </c>
      <c r="C4685">
        <v>15</v>
      </c>
      <c r="D4685">
        <v>3</v>
      </c>
      <c r="E4685">
        <v>15.86</v>
      </c>
    </row>
    <row r="4686" spans="1:5" x14ac:dyDescent="0.35">
      <c r="A4686">
        <v>2021</v>
      </c>
      <c r="B4686">
        <v>7</v>
      </c>
      <c r="C4686">
        <v>15</v>
      </c>
      <c r="D4686">
        <v>4</v>
      </c>
      <c r="E4686">
        <v>17.12</v>
      </c>
    </row>
    <row r="4687" spans="1:5" x14ac:dyDescent="0.35">
      <c r="A4687">
        <v>2021</v>
      </c>
      <c r="B4687">
        <v>7</v>
      </c>
      <c r="C4687">
        <v>15</v>
      </c>
      <c r="D4687">
        <v>5</v>
      </c>
      <c r="E4687">
        <v>19.62</v>
      </c>
    </row>
    <row r="4688" spans="1:5" x14ac:dyDescent="0.35">
      <c r="A4688">
        <v>2021</v>
      </c>
      <c r="B4688">
        <v>7</v>
      </c>
      <c r="C4688">
        <v>15</v>
      </c>
      <c r="D4688">
        <v>6</v>
      </c>
      <c r="E4688">
        <v>22.21</v>
      </c>
    </row>
    <row r="4689" spans="1:5" x14ac:dyDescent="0.35">
      <c r="A4689">
        <v>2021</v>
      </c>
      <c r="B4689">
        <v>7</v>
      </c>
      <c r="C4689">
        <v>15</v>
      </c>
      <c r="D4689">
        <v>7</v>
      </c>
      <c r="E4689">
        <v>24.45</v>
      </c>
    </row>
    <row r="4690" spans="1:5" x14ac:dyDescent="0.35">
      <c r="A4690">
        <v>2021</v>
      </c>
      <c r="B4690">
        <v>7</v>
      </c>
      <c r="C4690">
        <v>15</v>
      </c>
      <c r="D4690">
        <v>8</v>
      </c>
      <c r="E4690">
        <v>26.08</v>
      </c>
    </row>
    <row r="4691" spans="1:5" x14ac:dyDescent="0.35">
      <c r="A4691">
        <v>2021</v>
      </c>
      <c r="B4691">
        <v>7</v>
      </c>
      <c r="C4691">
        <v>15</v>
      </c>
      <c r="D4691">
        <v>9</v>
      </c>
      <c r="E4691">
        <v>27.1</v>
      </c>
    </row>
    <row r="4692" spans="1:5" x14ac:dyDescent="0.35">
      <c r="A4692">
        <v>2021</v>
      </c>
      <c r="B4692">
        <v>7</v>
      </c>
      <c r="C4692">
        <v>15</v>
      </c>
      <c r="D4692">
        <v>10</v>
      </c>
      <c r="E4692">
        <v>27.56</v>
      </c>
    </row>
    <row r="4693" spans="1:5" x14ac:dyDescent="0.35">
      <c r="A4693">
        <v>2021</v>
      </c>
      <c r="B4693">
        <v>7</v>
      </c>
      <c r="C4693">
        <v>15</v>
      </c>
      <c r="D4693">
        <v>11</v>
      </c>
      <c r="E4693">
        <v>27.51</v>
      </c>
    </row>
    <row r="4694" spans="1:5" x14ac:dyDescent="0.35">
      <c r="A4694">
        <v>2021</v>
      </c>
      <c r="B4694">
        <v>7</v>
      </c>
      <c r="C4694">
        <v>15</v>
      </c>
      <c r="D4694">
        <v>12</v>
      </c>
      <c r="E4694">
        <v>27.03</v>
      </c>
    </row>
    <row r="4695" spans="1:5" x14ac:dyDescent="0.35">
      <c r="A4695">
        <v>2021</v>
      </c>
      <c r="B4695">
        <v>7</v>
      </c>
      <c r="C4695">
        <v>15</v>
      </c>
      <c r="D4695">
        <v>13</v>
      </c>
      <c r="E4695">
        <v>26.05</v>
      </c>
    </row>
    <row r="4696" spans="1:5" x14ac:dyDescent="0.35">
      <c r="A4696">
        <v>2021</v>
      </c>
      <c r="B4696">
        <v>7</v>
      </c>
      <c r="C4696">
        <v>15</v>
      </c>
      <c r="D4696">
        <v>14</v>
      </c>
      <c r="E4696">
        <v>23.7</v>
      </c>
    </row>
    <row r="4697" spans="1:5" x14ac:dyDescent="0.35">
      <c r="A4697">
        <v>2021</v>
      </c>
      <c r="B4697">
        <v>7</v>
      </c>
      <c r="C4697">
        <v>15</v>
      </c>
      <c r="D4697">
        <v>15</v>
      </c>
      <c r="E4697">
        <v>21.61</v>
      </c>
    </row>
    <row r="4698" spans="1:5" x14ac:dyDescent="0.35">
      <c r="A4698">
        <v>2021</v>
      </c>
      <c r="B4698">
        <v>7</v>
      </c>
      <c r="C4698">
        <v>15</v>
      </c>
      <c r="D4698">
        <v>16</v>
      </c>
      <c r="E4698">
        <v>20.98</v>
      </c>
    </row>
    <row r="4699" spans="1:5" x14ac:dyDescent="0.35">
      <c r="A4699">
        <v>2021</v>
      </c>
      <c r="B4699">
        <v>7</v>
      </c>
      <c r="C4699">
        <v>15</v>
      </c>
      <c r="D4699">
        <v>17</v>
      </c>
      <c r="E4699">
        <v>20.23</v>
      </c>
    </row>
    <row r="4700" spans="1:5" x14ac:dyDescent="0.35">
      <c r="A4700">
        <v>2021</v>
      </c>
      <c r="B4700">
        <v>7</v>
      </c>
      <c r="C4700">
        <v>15</v>
      </c>
      <c r="D4700">
        <v>18</v>
      </c>
      <c r="E4700">
        <v>19.47</v>
      </c>
    </row>
    <row r="4701" spans="1:5" x14ac:dyDescent="0.35">
      <c r="A4701">
        <v>2021</v>
      </c>
      <c r="B4701">
        <v>7</v>
      </c>
      <c r="C4701">
        <v>15</v>
      </c>
      <c r="D4701">
        <v>19</v>
      </c>
      <c r="E4701">
        <v>18.52</v>
      </c>
    </row>
    <row r="4702" spans="1:5" x14ac:dyDescent="0.35">
      <c r="A4702">
        <v>2021</v>
      </c>
      <c r="B4702">
        <v>7</v>
      </c>
      <c r="C4702">
        <v>15</v>
      </c>
      <c r="D4702">
        <v>20</v>
      </c>
      <c r="E4702">
        <v>17.71</v>
      </c>
    </row>
    <row r="4703" spans="1:5" x14ac:dyDescent="0.35">
      <c r="A4703">
        <v>2021</v>
      </c>
      <c r="B4703">
        <v>7</v>
      </c>
      <c r="C4703">
        <v>15</v>
      </c>
      <c r="D4703">
        <v>21</v>
      </c>
      <c r="E4703">
        <v>17.059999999999999</v>
      </c>
    </row>
    <row r="4704" spans="1:5" x14ac:dyDescent="0.35">
      <c r="A4704">
        <v>2021</v>
      </c>
      <c r="B4704">
        <v>7</v>
      </c>
      <c r="C4704">
        <v>15</v>
      </c>
      <c r="D4704">
        <v>22</v>
      </c>
      <c r="E4704">
        <v>16.48</v>
      </c>
    </row>
    <row r="4705" spans="1:5" x14ac:dyDescent="0.35">
      <c r="A4705">
        <v>2021</v>
      </c>
      <c r="B4705">
        <v>7</v>
      </c>
      <c r="C4705">
        <v>15</v>
      </c>
      <c r="D4705">
        <v>23</v>
      </c>
      <c r="E4705">
        <v>15.89</v>
      </c>
    </row>
    <row r="4706" spans="1:5" x14ac:dyDescent="0.35">
      <c r="A4706">
        <v>2021</v>
      </c>
      <c r="B4706">
        <v>7</v>
      </c>
      <c r="C4706">
        <v>16</v>
      </c>
      <c r="D4706">
        <v>0</v>
      </c>
      <c r="E4706">
        <v>15.39</v>
      </c>
    </row>
    <row r="4707" spans="1:5" x14ac:dyDescent="0.35">
      <c r="A4707">
        <v>2021</v>
      </c>
      <c r="B4707">
        <v>7</v>
      </c>
      <c r="C4707">
        <v>16</v>
      </c>
      <c r="D4707">
        <v>1</v>
      </c>
      <c r="E4707">
        <v>15.15</v>
      </c>
    </row>
    <row r="4708" spans="1:5" x14ac:dyDescent="0.35">
      <c r="A4708">
        <v>2021</v>
      </c>
      <c r="B4708">
        <v>7</v>
      </c>
      <c r="C4708">
        <v>16</v>
      </c>
      <c r="D4708">
        <v>2</v>
      </c>
      <c r="E4708">
        <v>14.98</v>
      </c>
    </row>
    <row r="4709" spans="1:5" x14ac:dyDescent="0.35">
      <c r="A4709">
        <v>2021</v>
      </c>
      <c r="B4709">
        <v>7</v>
      </c>
      <c r="C4709">
        <v>16</v>
      </c>
      <c r="D4709">
        <v>3</v>
      </c>
      <c r="E4709">
        <v>14.86</v>
      </c>
    </row>
    <row r="4710" spans="1:5" x14ac:dyDescent="0.35">
      <c r="A4710">
        <v>2021</v>
      </c>
      <c r="B4710">
        <v>7</v>
      </c>
      <c r="C4710">
        <v>16</v>
      </c>
      <c r="D4710">
        <v>4</v>
      </c>
      <c r="E4710">
        <v>16.079999999999998</v>
      </c>
    </row>
    <row r="4711" spans="1:5" x14ac:dyDescent="0.35">
      <c r="A4711">
        <v>2021</v>
      </c>
      <c r="B4711">
        <v>7</v>
      </c>
      <c r="C4711">
        <v>16</v>
      </c>
      <c r="D4711">
        <v>5</v>
      </c>
      <c r="E4711">
        <v>18.7</v>
      </c>
    </row>
    <row r="4712" spans="1:5" x14ac:dyDescent="0.35">
      <c r="A4712">
        <v>2021</v>
      </c>
      <c r="B4712">
        <v>7</v>
      </c>
      <c r="C4712">
        <v>16</v>
      </c>
      <c r="D4712">
        <v>6</v>
      </c>
      <c r="E4712">
        <v>21.34</v>
      </c>
    </row>
    <row r="4713" spans="1:5" x14ac:dyDescent="0.35">
      <c r="A4713">
        <v>2021</v>
      </c>
      <c r="B4713">
        <v>7</v>
      </c>
      <c r="C4713">
        <v>16</v>
      </c>
      <c r="D4713">
        <v>7</v>
      </c>
      <c r="E4713">
        <v>23.37</v>
      </c>
    </row>
    <row r="4714" spans="1:5" x14ac:dyDescent="0.35">
      <c r="A4714">
        <v>2021</v>
      </c>
      <c r="B4714">
        <v>7</v>
      </c>
      <c r="C4714">
        <v>16</v>
      </c>
      <c r="D4714">
        <v>8</v>
      </c>
      <c r="E4714">
        <v>25</v>
      </c>
    </row>
    <row r="4715" spans="1:5" x14ac:dyDescent="0.35">
      <c r="A4715">
        <v>2021</v>
      </c>
      <c r="B4715">
        <v>7</v>
      </c>
      <c r="C4715">
        <v>16</v>
      </c>
      <c r="D4715">
        <v>9</v>
      </c>
      <c r="E4715">
        <v>26.15</v>
      </c>
    </row>
    <row r="4716" spans="1:5" x14ac:dyDescent="0.35">
      <c r="A4716">
        <v>2021</v>
      </c>
      <c r="B4716">
        <v>7</v>
      </c>
      <c r="C4716">
        <v>16</v>
      </c>
      <c r="D4716">
        <v>10</v>
      </c>
      <c r="E4716">
        <v>26.82</v>
      </c>
    </row>
    <row r="4717" spans="1:5" x14ac:dyDescent="0.35">
      <c r="A4717">
        <v>2021</v>
      </c>
      <c r="B4717">
        <v>7</v>
      </c>
      <c r="C4717">
        <v>16</v>
      </c>
      <c r="D4717">
        <v>11</v>
      </c>
      <c r="E4717">
        <v>26.94</v>
      </c>
    </row>
    <row r="4718" spans="1:5" x14ac:dyDescent="0.35">
      <c r="A4718">
        <v>2021</v>
      </c>
      <c r="B4718">
        <v>7</v>
      </c>
      <c r="C4718">
        <v>16</v>
      </c>
      <c r="D4718">
        <v>12</v>
      </c>
      <c r="E4718">
        <v>26.51</v>
      </c>
    </row>
    <row r="4719" spans="1:5" x14ac:dyDescent="0.35">
      <c r="A4719">
        <v>2021</v>
      </c>
      <c r="B4719">
        <v>7</v>
      </c>
      <c r="C4719">
        <v>16</v>
      </c>
      <c r="D4719">
        <v>13</v>
      </c>
      <c r="E4719">
        <v>25.51</v>
      </c>
    </row>
    <row r="4720" spans="1:5" x14ac:dyDescent="0.35">
      <c r="A4720">
        <v>2021</v>
      </c>
      <c r="B4720">
        <v>7</v>
      </c>
      <c r="C4720">
        <v>16</v>
      </c>
      <c r="D4720">
        <v>14</v>
      </c>
      <c r="E4720">
        <v>23.26</v>
      </c>
    </row>
    <row r="4721" spans="1:5" x14ac:dyDescent="0.35">
      <c r="A4721">
        <v>2021</v>
      </c>
      <c r="B4721">
        <v>7</v>
      </c>
      <c r="C4721">
        <v>16</v>
      </c>
      <c r="D4721">
        <v>15</v>
      </c>
      <c r="E4721">
        <v>21.15</v>
      </c>
    </row>
    <row r="4722" spans="1:5" x14ac:dyDescent="0.35">
      <c r="A4722">
        <v>2021</v>
      </c>
      <c r="B4722">
        <v>7</v>
      </c>
      <c r="C4722">
        <v>16</v>
      </c>
      <c r="D4722">
        <v>16</v>
      </c>
      <c r="E4722">
        <v>20.45</v>
      </c>
    </row>
    <row r="4723" spans="1:5" x14ac:dyDescent="0.35">
      <c r="A4723">
        <v>2021</v>
      </c>
      <c r="B4723">
        <v>7</v>
      </c>
      <c r="C4723">
        <v>16</v>
      </c>
      <c r="D4723">
        <v>17</v>
      </c>
      <c r="E4723">
        <v>19.600000000000001</v>
      </c>
    </row>
    <row r="4724" spans="1:5" x14ac:dyDescent="0.35">
      <c r="A4724">
        <v>2021</v>
      </c>
      <c r="B4724">
        <v>7</v>
      </c>
      <c r="C4724">
        <v>16</v>
      </c>
      <c r="D4724">
        <v>18</v>
      </c>
      <c r="E4724">
        <v>18.8</v>
      </c>
    </row>
    <row r="4725" spans="1:5" x14ac:dyDescent="0.35">
      <c r="A4725">
        <v>2021</v>
      </c>
      <c r="B4725">
        <v>7</v>
      </c>
      <c r="C4725">
        <v>16</v>
      </c>
      <c r="D4725">
        <v>19</v>
      </c>
      <c r="E4725">
        <v>18.059999999999999</v>
      </c>
    </row>
    <row r="4726" spans="1:5" x14ac:dyDescent="0.35">
      <c r="A4726">
        <v>2021</v>
      </c>
      <c r="B4726">
        <v>7</v>
      </c>
      <c r="C4726">
        <v>16</v>
      </c>
      <c r="D4726">
        <v>20</v>
      </c>
      <c r="E4726">
        <v>17.12</v>
      </c>
    </row>
    <row r="4727" spans="1:5" x14ac:dyDescent="0.35">
      <c r="A4727">
        <v>2021</v>
      </c>
      <c r="B4727">
        <v>7</v>
      </c>
      <c r="C4727">
        <v>16</v>
      </c>
      <c r="D4727">
        <v>21</v>
      </c>
      <c r="E4727">
        <v>16.190000000000001</v>
      </c>
    </row>
    <row r="4728" spans="1:5" x14ac:dyDescent="0.35">
      <c r="A4728">
        <v>2021</v>
      </c>
      <c r="B4728">
        <v>7</v>
      </c>
      <c r="C4728">
        <v>16</v>
      </c>
      <c r="D4728">
        <v>22</v>
      </c>
      <c r="E4728">
        <v>15.42</v>
      </c>
    </row>
    <row r="4729" spans="1:5" x14ac:dyDescent="0.35">
      <c r="A4729">
        <v>2021</v>
      </c>
      <c r="B4729">
        <v>7</v>
      </c>
      <c r="C4729">
        <v>16</v>
      </c>
      <c r="D4729">
        <v>23</v>
      </c>
      <c r="E4729">
        <v>14.76</v>
      </c>
    </row>
    <row r="4730" spans="1:5" x14ac:dyDescent="0.35">
      <c r="A4730">
        <v>2021</v>
      </c>
      <c r="B4730">
        <v>7</v>
      </c>
      <c r="C4730">
        <v>17</v>
      </c>
      <c r="D4730">
        <v>0</v>
      </c>
      <c r="E4730">
        <v>14.22</v>
      </c>
    </row>
    <row r="4731" spans="1:5" x14ac:dyDescent="0.35">
      <c r="A4731">
        <v>2021</v>
      </c>
      <c r="B4731">
        <v>7</v>
      </c>
      <c r="C4731">
        <v>17</v>
      </c>
      <c r="D4731">
        <v>1</v>
      </c>
      <c r="E4731">
        <v>13.75</v>
      </c>
    </row>
    <row r="4732" spans="1:5" x14ac:dyDescent="0.35">
      <c r="A4732">
        <v>2021</v>
      </c>
      <c r="B4732">
        <v>7</v>
      </c>
      <c r="C4732">
        <v>17</v>
      </c>
      <c r="D4732">
        <v>2</v>
      </c>
      <c r="E4732">
        <v>13.42</v>
      </c>
    </row>
    <row r="4733" spans="1:5" x14ac:dyDescent="0.35">
      <c r="A4733">
        <v>2021</v>
      </c>
      <c r="B4733">
        <v>7</v>
      </c>
      <c r="C4733">
        <v>17</v>
      </c>
      <c r="D4733">
        <v>3</v>
      </c>
      <c r="E4733">
        <v>13.22</v>
      </c>
    </row>
    <row r="4734" spans="1:5" x14ac:dyDescent="0.35">
      <c r="A4734">
        <v>2021</v>
      </c>
      <c r="B4734">
        <v>7</v>
      </c>
      <c r="C4734">
        <v>17</v>
      </c>
      <c r="D4734">
        <v>4</v>
      </c>
      <c r="E4734">
        <v>14.39</v>
      </c>
    </row>
    <row r="4735" spans="1:5" x14ac:dyDescent="0.35">
      <c r="A4735">
        <v>2021</v>
      </c>
      <c r="B4735">
        <v>7</v>
      </c>
      <c r="C4735">
        <v>17</v>
      </c>
      <c r="D4735">
        <v>5</v>
      </c>
      <c r="E4735">
        <v>17.3</v>
      </c>
    </row>
    <row r="4736" spans="1:5" x14ac:dyDescent="0.35">
      <c r="A4736">
        <v>2021</v>
      </c>
      <c r="B4736">
        <v>7</v>
      </c>
      <c r="C4736">
        <v>17</v>
      </c>
      <c r="D4736">
        <v>6</v>
      </c>
      <c r="E4736">
        <v>20.12</v>
      </c>
    </row>
    <row r="4737" spans="1:5" x14ac:dyDescent="0.35">
      <c r="A4737">
        <v>2021</v>
      </c>
      <c r="B4737">
        <v>7</v>
      </c>
      <c r="C4737">
        <v>17</v>
      </c>
      <c r="D4737">
        <v>7</v>
      </c>
      <c r="E4737">
        <v>22.17</v>
      </c>
    </row>
    <row r="4738" spans="1:5" x14ac:dyDescent="0.35">
      <c r="A4738">
        <v>2021</v>
      </c>
      <c r="B4738">
        <v>7</v>
      </c>
      <c r="C4738">
        <v>17</v>
      </c>
      <c r="D4738">
        <v>8</v>
      </c>
      <c r="E4738">
        <v>23.91</v>
      </c>
    </row>
    <row r="4739" spans="1:5" x14ac:dyDescent="0.35">
      <c r="A4739">
        <v>2021</v>
      </c>
      <c r="B4739">
        <v>7</v>
      </c>
      <c r="C4739">
        <v>17</v>
      </c>
      <c r="D4739">
        <v>9</v>
      </c>
      <c r="E4739">
        <v>25.16</v>
      </c>
    </row>
    <row r="4740" spans="1:5" x14ac:dyDescent="0.35">
      <c r="A4740">
        <v>2021</v>
      </c>
      <c r="B4740">
        <v>7</v>
      </c>
      <c r="C4740">
        <v>17</v>
      </c>
      <c r="D4740">
        <v>10</v>
      </c>
      <c r="E4740">
        <v>25.9</v>
      </c>
    </row>
    <row r="4741" spans="1:5" x14ac:dyDescent="0.35">
      <c r="A4741">
        <v>2021</v>
      </c>
      <c r="B4741">
        <v>7</v>
      </c>
      <c r="C4741">
        <v>17</v>
      </c>
      <c r="D4741">
        <v>11</v>
      </c>
      <c r="E4741">
        <v>26.12</v>
      </c>
    </row>
    <row r="4742" spans="1:5" x14ac:dyDescent="0.35">
      <c r="A4742">
        <v>2021</v>
      </c>
      <c r="B4742">
        <v>7</v>
      </c>
      <c r="C4742">
        <v>17</v>
      </c>
      <c r="D4742">
        <v>12</v>
      </c>
      <c r="E4742">
        <v>25.76</v>
      </c>
    </row>
    <row r="4743" spans="1:5" x14ac:dyDescent="0.35">
      <c r="A4743">
        <v>2021</v>
      </c>
      <c r="B4743">
        <v>7</v>
      </c>
      <c r="C4743">
        <v>17</v>
      </c>
      <c r="D4743">
        <v>13</v>
      </c>
      <c r="E4743">
        <v>24.73</v>
      </c>
    </row>
    <row r="4744" spans="1:5" x14ac:dyDescent="0.35">
      <c r="A4744">
        <v>2021</v>
      </c>
      <c r="B4744">
        <v>7</v>
      </c>
      <c r="C4744">
        <v>17</v>
      </c>
      <c r="D4744">
        <v>14</v>
      </c>
      <c r="E4744">
        <v>21.81</v>
      </c>
    </row>
    <row r="4745" spans="1:5" x14ac:dyDescent="0.35">
      <c r="A4745">
        <v>2021</v>
      </c>
      <c r="B4745">
        <v>7</v>
      </c>
      <c r="C4745">
        <v>17</v>
      </c>
      <c r="D4745">
        <v>15</v>
      </c>
      <c r="E4745">
        <v>18.739999999999998</v>
      </c>
    </row>
    <row r="4746" spans="1:5" x14ac:dyDescent="0.35">
      <c r="A4746">
        <v>2021</v>
      </c>
      <c r="B4746">
        <v>7</v>
      </c>
      <c r="C4746">
        <v>17</v>
      </c>
      <c r="D4746">
        <v>16</v>
      </c>
      <c r="E4746">
        <v>17.920000000000002</v>
      </c>
    </row>
    <row r="4747" spans="1:5" x14ac:dyDescent="0.35">
      <c r="A4747">
        <v>2021</v>
      </c>
      <c r="B4747">
        <v>7</v>
      </c>
      <c r="C4747">
        <v>17</v>
      </c>
      <c r="D4747">
        <v>17</v>
      </c>
      <c r="E4747">
        <v>17.239999999999998</v>
      </c>
    </row>
    <row r="4748" spans="1:5" x14ac:dyDescent="0.35">
      <c r="A4748">
        <v>2021</v>
      </c>
      <c r="B4748">
        <v>7</v>
      </c>
      <c r="C4748">
        <v>17</v>
      </c>
      <c r="D4748">
        <v>18</v>
      </c>
      <c r="E4748">
        <v>16.600000000000001</v>
      </c>
    </row>
    <row r="4749" spans="1:5" x14ac:dyDescent="0.35">
      <c r="A4749">
        <v>2021</v>
      </c>
      <c r="B4749">
        <v>7</v>
      </c>
      <c r="C4749">
        <v>17</v>
      </c>
      <c r="D4749">
        <v>19</v>
      </c>
      <c r="E4749">
        <v>16.079999999999998</v>
      </c>
    </row>
    <row r="4750" spans="1:5" x14ac:dyDescent="0.35">
      <c r="A4750">
        <v>2021</v>
      </c>
      <c r="B4750">
        <v>7</v>
      </c>
      <c r="C4750">
        <v>17</v>
      </c>
      <c r="D4750">
        <v>20</v>
      </c>
      <c r="E4750">
        <v>15.6</v>
      </c>
    </row>
    <row r="4751" spans="1:5" x14ac:dyDescent="0.35">
      <c r="A4751">
        <v>2021</v>
      </c>
      <c r="B4751">
        <v>7</v>
      </c>
      <c r="C4751">
        <v>17</v>
      </c>
      <c r="D4751">
        <v>21</v>
      </c>
      <c r="E4751">
        <v>15.13</v>
      </c>
    </row>
    <row r="4752" spans="1:5" x14ac:dyDescent="0.35">
      <c r="A4752">
        <v>2021</v>
      </c>
      <c r="B4752">
        <v>7</v>
      </c>
      <c r="C4752">
        <v>17</v>
      </c>
      <c r="D4752">
        <v>22</v>
      </c>
      <c r="E4752">
        <v>14.8</v>
      </c>
    </row>
    <row r="4753" spans="1:5" x14ac:dyDescent="0.35">
      <c r="A4753">
        <v>2021</v>
      </c>
      <c r="B4753">
        <v>7</v>
      </c>
      <c r="C4753">
        <v>17</v>
      </c>
      <c r="D4753">
        <v>23</v>
      </c>
      <c r="E4753">
        <v>14.55</v>
      </c>
    </row>
    <row r="4754" spans="1:5" x14ac:dyDescent="0.35">
      <c r="A4754">
        <v>2021</v>
      </c>
      <c r="B4754">
        <v>7</v>
      </c>
      <c r="C4754">
        <v>18</v>
      </c>
      <c r="D4754">
        <v>0</v>
      </c>
      <c r="E4754">
        <v>14.41</v>
      </c>
    </row>
    <row r="4755" spans="1:5" x14ac:dyDescent="0.35">
      <c r="A4755">
        <v>2021</v>
      </c>
      <c r="B4755">
        <v>7</v>
      </c>
      <c r="C4755">
        <v>18</v>
      </c>
      <c r="D4755">
        <v>1</v>
      </c>
      <c r="E4755">
        <v>14.15</v>
      </c>
    </row>
    <row r="4756" spans="1:5" x14ac:dyDescent="0.35">
      <c r="A4756">
        <v>2021</v>
      </c>
      <c r="B4756">
        <v>7</v>
      </c>
      <c r="C4756">
        <v>18</v>
      </c>
      <c r="D4756">
        <v>2</v>
      </c>
      <c r="E4756">
        <v>13.74</v>
      </c>
    </row>
    <row r="4757" spans="1:5" x14ac:dyDescent="0.35">
      <c r="A4757">
        <v>2021</v>
      </c>
      <c r="B4757">
        <v>7</v>
      </c>
      <c r="C4757">
        <v>18</v>
      </c>
      <c r="D4757">
        <v>3</v>
      </c>
      <c r="E4757">
        <v>13.68</v>
      </c>
    </row>
    <row r="4758" spans="1:5" x14ac:dyDescent="0.35">
      <c r="A4758">
        <v>2021</v>
      </c>
      <c r="B4758">
        <v>7</v>
      </c>
      <c r="C4758">
        <v>18</v>
      </c>
      <c r="D4758">
        <v>4</v>
      </c>
      <c r="E4758">
        <v>15.08</v>
      </c>
    </row>
    <row r="4759" spans="1:5" x14ac:dyDescent="0.35">
      <c r="A4759">
        <v>2021</v>
      </c>
      <c r="B4759">
        <v>7</v>
      </c>
      <c r="C4759">
        <v>18</v>
      </c>
      <c r="D4759">
        <v>5</v>
      </c>
      <c r="E4759">
        <v>18.12</v>
      </c>
    </row>
    <row r="4760" spans="1:5" x14ac:dyDescent="0.35">
      <c r="A4760">
        <v>2021</v>
      </c>
      <c r="B4760">
        <v>7</v>
      </c>
      <c r="C4760">
        <v>18</v>
      </c>
      <c r="D4760">
        <v>6</v>
      </c>
      <c r="E4760">
        <v>21.08</v>
      </c>
    </row>
    <row r="4761" spans="1:5" x14ac:dyDescent="0.35">
      <c r="A4761">
        <v>2021</v>
      </c>
      <c r="B4761">
        <v>7</v>
      </c>
      <c r="C4761">
        <v>18</v>
      </c>
      <c r="D4761">
        <v>7</v>
      </c>
      <c r="E4761">
        <v>23.24</v>
      </c>
    </row>
    <row r="4762" spans="1:5" x14ac:dyDescent="0.35">
      <c r="A4762">
        <v>2021</v>
      </c>
      <c r="B4762">
        <v>7</v>
      </c>
      <c r="C4762">
        <v>18</v>
      </c>
      <c r="D4762">
        <v>8</v>
      </c>
      <c r="E4762">
        <v>24.87</v>
      </c>
    </row>
    <row r="4763" spans="1:5" x14ac:dyDescent="0.35">
      <c r="A4763">
        <v>2021</v>
      </c>
      <c r="B4763">
        <v>7</v>
      </c>
      <c r="C4763">
        <v>18</v>
      </c>
      <c r="D4763">
        <v>9</v>
      </c>
      <c r="E4763">
        <v>25.92</v>
      </c>
    </row>
    <row r="4764" spans="1:5" x14ac:dyDescent="0.35">
      <c r="A4764">
        <v>2021</v>
      </c>
      <c r="B4764">
        <v>7</v>
      </c>
      <c r="C4764">
        <v>18</v>
      </c>
      <c r="D4764">
        <v>10</v>
      </c>
      <c r="E4764">
        <v>26.44</v>
      </c>
    </row>
    <row r="4765" spans="1:5" x14ac:dyDescent="0.35">
      <c r="A4765">
        <v>2021</v>
      </c>
      <c r="B4765">
        <v>7</v>
      </c>
      <c r="C4765">
        <v>18</v>
      </c>
      <c r="D4765">
        <v>11</v>
      </c>
      <c r="E4765">
        <v>26.46</v>
      </c>
    </row>
    <row r="4766" spans="1:5" x14ac:dyDescent="0.35">
      <c r="A4766">
        <v>2021</v>
      </c>
      <c r="B4766">
        <v>7</v>
      </c>
      <c r="C4766">
        <v>18</v>
      </c>
      <c r="D4766">
        <v>12</v>
      </c>
      <c r="E4766">
        <v>25.97</v>
      </c>
    </row>
    <row r="4767" spans="1:5" x14ac:dyDescent="0.35">
      <c r="A4767">
        <v>2021</v>
      </c>
      <c r="B4767">
        <v>7</v>
      </c>
      <c r="C4767">
        <v>18</v>
      </c>
      <c r="D4767">
        <v>13</v>
      </c>
      <c r="E4767">
        <v>24.98</v>
      </c>
    </row>
    <row r="4768" spans="1:5" x14ac:dyDescent="0.35">
      <c r="A4768">
        <v>2021</v>
      </c>
      <c r="B4768">
        <v>7</v>
      </c>
      <c r="C4768">
        <v>18</v>
      </c>
      <c r="D4768">
        <v>14</v>
      </c>
      <c r="E4768">
        <v>22.72</v>
      </c>
    </row>
    <row r="4769" spans="1:5" x14ac:dyDescent="0.35">
      <c r="A4769">
        <v>2021</v>
      </c>
      <c r="B4769">
        <v>7</v>
      </c>
      <c r="C4769">
        <v>18</v>
      </c>
      <c r="D4769">
        <v>15</v>
      </c>
      <c r="E4769">
        <v>19.63</v>
      </c>
    </row>
    <row r="4770" spans="1:5" x14ac:dyDescent="0.35">
      <c r="A4770">
        <v>2021</v>
      </c>
      <c r="B4770">
        <v>7</v>
      </c>
      <c r="C4770">
        <v>18</v>
      </c>
      <c r="D4770">
        <v>16</v>
      </c>
      <c r="E4770">
        <v>19.260000000000002</v>
      </c>
    </row>
    <row r="4771" spans="1:5" x14ac:dyDescent="0.35">
      <c r="A4771">
        <v>2021</v>
      </c>
      <c r="B4771">
        <v>7</v>
      </c>
      <c r="C4771">
        <v>18</v>
      </c>
      <c r="D4771">
        <v>17</v>
      </c>
      <c r="E4771">
        <v>19.010000000000002</v>
      </c>
    </row>
    <row r="4772" spans="1:5" x14ac:dyDescent="0.35">
      <c r="A4772">
        <v>2021</v>
      </c>
      <c r="B4772">
        <v>7</v>
      </c>
      <c r="C4772">
        <v>18</v>
      </c>
      <c r="D4772">
        <v>18</v>
      </c>
      <c r="E4772">
        <v>18.829999999999998</v>
      </c>
    </row>
    <row r="4773" spans="1:5" x14ac:dyDescent="0.35">
      <c r="A4773">
        <v>2021</v>
      </c>
      <c r="B4773">
        <v>7</v>
      </c>
      <c r="C4773">
        <v>18</v>
      </c>
      <c r="D4773">
        <v>19</v>
      </c>
      <c r="E4773">
        <v>18.75</v>
      </c>
    </row>
    <row r="4774" spans="1:5" x14ac:dyDescent="0.35">
      <c r="A4774">
        <v>2021</v>
      </c>
      <c r="B4774">
        <v>7</v>
      </c>
      <c r="C4774">
        <v>18</v>
      </c>
      <c r="D4774">
        <v>20</v>
      </c>
      <c r="E4774">
        <v>18.62</v>
      </c>
    </row>
    <row r="4775" spans="1:5" x14ac:dyDescent="0.35">
      <c r="A4775">
        <v>2021</v>
      </c>
      <c r="B4775">
        <v>7</v>
      </c>
      <c r="C4775">
        <v>18</v>
      </c>
      <c r="D4775">
        <v>21</v>
      </c>
      <c r="E4775">
        <v>18.32</v>
      </c>
    </row>
    <row r="4776" spans="1:5" x14ac:dyDescent="0.35">
      <c r="A4776">
        <v>2021</v>
      </c>
      <c r="B4776">
        <v>7</v>
      </c>
      <c r="C4776">
        <v>18</v>
      </c>
      <c r="D4776">
        <v>22</v>
      </c>
      <c r="E4776">
        <v>17.84</v>
      </c>
    </row>
    <row r="4777" spans="1:5" x14ac:dyDescent="0.35">
      <c r="A4777">
        <v>2021</v>
      </c>
      <c r="B4777">
        <v>7</v>
      </c>
      <c r="C4777">
        <v>18</v>
      </c>
      <c r="D4777">
        <v>23</v>
      </c>
      <c r="E4777">
        <v>17.28</v>
      </c>
    </row>
    <row r="4778" spans="1:5" x14ac:dyDescent="0.35">
      <c r="A4778">
        <v>2021</v>
      </c>
      <c r="B4778">
        <v>7</v>
      </c>
      <c r="C4778">
        <v>19</v>
      </c>
      <c r="D4778">
        <v>0</v>
      </c>
      <c r="E4778">
        <v>16.760000000000002</v>
      </c>
    </row>
    <row r="4779" spans="1:5" x14ac:dyDescent="0.35">
      <c r="A4779">
        <v>2021</v>
      </c>
      <c r="B4779">
        <v>7</v>
      </c>
      <c r="C4779">
        <v>19</v>
      </c>
      <c r="D4779">
        <v>1</v>
      </c>
      <c r="E4779">
        <v>16.3</v>
      </c>
    </row>
    <row r="4780" spans="1:5" x14ac:dyDescent="0.35">
      <c r="A4780">
        <v>2021</v>
      </c>
      <c r="B4780">
        <v>7</v>
      </c>
      <c r="C4780">
        <v>19</v>
      </c>
      <c r="D4780">
        <v>2</v>
      </c>
      <c r="E4780">
        <v>15.94</v>
      </c>
    </row>
    <row r="4781" spans="1:5" x14ac:dyDescent="0.35">
      <c r="A4781">
        <v>2021</v>
      </c>
      <c r="B4781">
        <v>7</v>
      </c>
      <c r="C4781">
        <v>19</v>
      </c>
      <c r="D4781">
        <v>3</v>
      </c>
      <c r="E4781">
        <v>15.63</v>
      </c>
    </row>
    <row r="4782" spans="1:5" x14ac:dyDescent="0.35">
      <c r="A4782">
        <v>2021</v>
      </c>
      <c r="B4782">
        <v>7</v>
      </c>
      <c r="C4782">
        <v>19</v>
      </c>
      <c r="D4782">
        <v>4</v>
      </c>
      <c r="E4782">
        <v>16.62</v>
      </c>
    </row>
    <row r="4783" spans="1:5" x14ac:dyDescent="0.35">
      <c r="A4783">
        <v>2021</v>
      </c>
      <c r="B4783">
        <v>7</v>
      </c>
      <c r="C4783">
        <v>19</v>
      </c>
      <c r="D4783">
        <v>5</v>
      </c>
      <c r="E4783">
        <v>18.72</v>
      </c>
    </row>
    <row r="4784" spans="1:5" x14ac:dyDescent="0.35">
      <c r="A4784">
        <v>2021</v>
      </c>
      <c r="B4784">
        <v>7</v>
      </c>
      <c r="C4784">
        <v>19</v>
      </c>
      <c r="D4784">
        <v>6</v>
      </c>
      <c r="E4784">
        <v>21.2</v>
      </c>
    </row>
    <row r="4785" spans="1:5" x14ac:dyDescent="0.35">
      <c r="A4785">
        <v>2021</v>
      </c>
      <c r="B4785">
        <v>7</v>
      </c>
      <c r="C4785">
        <v>19</v>
      </c>
      <c r="D4785">
        <v>7</v>
      </c>
      <c r="E4785">
        <v>23.23</v>
      </c>
    </row>
    <row r="4786" spans="1:5" x14ac:dyDescent="0.35">
      <c r="A4786">
        <v>2021</v>
      </c>
      <c r="B4786">
        <v>7</v>
      </c>
      <c r="C4786">
        <v>19</v>
      </c>
      <c r="D4786">
        <v>8</v>
      </c>
      <c r="E4786">
        <v>24.87</v>
      </c>
    </row>
    <row r="4787" spans="1:5" x14ac:dyDescent="0.35">
      <c r="A4787">
        <v>2021</v>
      </c>
      <c r="B4787">
        <v>7</v>
      </c>
      <c r="C4787">
        <v>19</v>
      </c>
      <c r="D4787">
        <v>9</v>
      </c>
      <c r="E4787">
        <v>26.02</v>
      </c>
    </row>
    <row r="4788" spans="1:5" x14ac:dyDescent="0.35">
      <c r="A4788">
        <v>2021</v>
      </c>
      <c r="B4788">
        <v>7</v>
      </c>
      <c r="C4788">
        <v>19</v>
      </c>
      <c r="D4788">
        <v>10</v>
      </c>
      <c r="E4788">
        <v>26.59</v>
      </c>
    </row>
    <row r="4789" spans="1:5" x14ac:dyDescent="0.35">
      <c r="A4789">
        <v>2021</v>
      </c>
      <c r="B4789">
        <v>7</v>
      </c>
      <c r="C4789">
        <v>19</v>
      </c>
      <c r="D4789">
        <v>11</v>
      </c>
      <c r="E4789">
        <v>26.63</v>
      </c>
    </row>
    <row r="4790" spans="1:5" x14ac:dyDescent="0.35">
      <c r="A4790">
        <v>2021</v>
      </c>
      <c r="B4790">
        <v>7</v>
      </c>
      <c r="C4790">
        <v>19</v>
      </c>
      <c r="D4790">
        <v>12</v>
      </c>
      <c r="E4790">
        <v>26.32</v>
      </c>
    </row>
    <row r="4791" spans="1:5" x14ac:dyDescent="0.35">
      <c r="A4791">
        <v>2021</v>
      </c>
      <c r="B4791">
        <v>7</v>
      </c>
      <c r="C4791">
        <v>19</v>
      </c>
      <c r="D4791">
        <v>13</v>
      </c>
      <c r="E4791">
        <v>25.48</v>
      </c>
    </row>
    <row r="4792" spans="1:5" x14ac:dyDescent="0.35">
      <c r="A4792">
        <v>2021</v>
      </c>
      <c r="B4792">
        <v>7</v>
      </c>
      <c r="C4792">
        <v>19</v>
      </c>
      <c r="D4792">
        <v>14</v>
      </c>
      <c r="E4792">
        <v>23.28</v>
      </c>
    </row>
    <row r="4793" spans="1:5" x14ac:dyDescent="0.35">
      <c r="A4793">
        <v>2021</v>
      </c>
      <c r="B4793">
        <v>7</v>
      </c>
      <c r="C4793">
        <v>19</v>
      </c>
      <c r="D4793">
        <v>15</v>
      </c>
      <c r="E4793">
        <v>20.91</v>
      </c>
    </row>
    <row r="4794" spans="1:5" x14ac:dyDescent="0.35">
      <c r="A4794">
        <v>2021</v>
      </c>
      <c r="B4794">
        <v>7</v>
      </c>
      <c r="C4794">
        <v>19</v>
      </c>
      <c r="D4794">
        <v>16</v>
      </c>
      <c r="E4794">
        <v>20.309999999999999</v>
      </c>
    </row>
    <row r="4795" spans="1:5" x14ac:dyDescent="0.35">
      <c r="A4795">
        <v>2021</v>
      </c>
      <c r="B4795">
        <v>7</v>
      </c>
      <c r="C4795">
        <v>19</v>
      </c>
      <c r="D4795">
        <v>17</v>
      </c>
      <c r="E4795">
        <v>19.829999999999998</v>
      </c>
    </row>
    <row r="4796" spans="1:5" x14ac:dyDescent="0.35">
      <c r="A4796">
        <v>2021</v>
      </c>
      <c r="B4796">
        <v>7</v>
      </c>
      <c r="C4796">
        <v>19</v>
      </c>
      <c r="D4796">
        <v>18</v>
      </c>
      <c r="E4796">
        <v>19.37</v>
      </c>
    </row>
    <row r="4797" spans="1:5" x14ac:dyDescent="0.35">
      <c r="A4797">
        <v>2021</v>
      </c>
      <c r="B4797">
        <v>7</v>
      </c>
      <c r="C4797">
        <v>19</v>
      </c>
      <c r="D4797">
        <v>19</v>
      </c>
      <c r="E4797">
        <v>18.93</v>
      </c>
    </row>
    <row r="4798" spans="1:5" x14ac:dyDescent="0.35">
      <c r="A4798">
        <v>2021</v>
      </c>
      <c r="B4798">
        <v>7</v>
      </c>
      <c r="C4798">
        <v>19</v>
      </c>
      <c r="D4798">
        <v>20</v>
      </c>
      <c r="E4798">
        <v>18.37</v>
      </c>
    </row>
    <row r="4799" spans="1:5" x14ac:dyDescent="0.35">
      <c r="A4799">
        <v>2021</v>
      </c>
      <c r="B4799">
        <v>7</v>
      </c>
      <c r="C4799">
        <v>19</v>
      </c>
      <c r="D4799">
        <v>21</v>
      </c>
      <c r="E4799">
        <v>17.690000000000001</v>
      </c>
    </row>
    <row r="4800" spans="1:5" x14ac:dyDescent="0.35">
      <c r="A4800">
        <v>2021</v>
      </c>
      <c r="B4800">
        <v>7</v>
      </c>
      <c r="C4800">
        <v>19</v>
      </c>
      <c r="D4800">
        <v>22</v>
      </c>
      <c r="E4800">
        <v>17.02</v>
      </c>
    </row>
    <row r="4801" spans="1:5" x14ac:dyDescent="0.35">
      <c r="A4801">
        <v>2021</v>
      </c>
      <c r="B4801">
        <v>7</v>
      </c>
      <c r="C4801">
        <v>19</v>
      </c>
      <c r="D4801">
        <v>23</v>
      </c>
      <c r="E4801">
        <v>16.36</v>
      </c>
    </row>
    <row r="4802" spans="1:5" x14ac:dyDescent="0.35">
      <c r="A4802">
        <v>2021</v>
      </c>
      <c r="B4802">
        <v>7</v>
      </c>
      <c r="C4802">
        <v>20</v>
      </c>
      <c r="D4802">
        <v>0</v>
      </c>
      <c r="E4802">
        <v>15.96</v>
      </c>
    </row>
    <row r="4803" spans="1:5" x14ac:dyDescent="0.35">
      <c r="A4803">
        <v>2021</v>
      </c>
      <c r="B4803">
        <v>7</v>
      </c>
      <c r="C4803">
        <v>20</v>
      </c>
      <c r="D4803">
        <v>1</v>
      </c>
      <c r="E4803">
        <v>15.54</v>
      </c>
    </row>
    <row r="4804" spans="1:5" x14ac:dyDescent="0.35">
      <c r="A4804">
        <v>2021</v>
      </c>
      <c r="B4804">
        <v>7</v>
      </c>
      <c r="C4804">
        <v>20</v>
      </c>
      <c r="D4804">
        <v>2</v>
      </c>
      <c r="E4804">
        <v>15.33</v>
      </c>
    </row>
    <row r="4805" spans="1:5" x14ac:dyDescent="0.35">
      <c r="A4805">
        <v>2021</v>
      </c>
      <c r="B4805">
        <v>7</v>
      </c>
      <c r="C4805">
        <v>20</v>
      </c>
      <c r="D4805">
        <v>3</v>
      </c>
      <c r="E4805">
        <v>15.21</v>
      </c>
    </row>
    <row r="4806" spans="1:5" x14ac:dyDescent="0.35">
      <c r="A4806">
        <v>2021</v>
      </c>
      <c r="B4806">
        <v>7</v>
      </c>
      <c r="C4806">
        <v>20</v>
      </c>
      <c r="D4806">
        <v>4</v>
      </c>
      <c r="E4806">
        <v>16.440000000000001</v>
      </c>
    </row>
    <row r="4807" spans="1:5" x14ac:dyDescent="0.35">
      <c r="A4807">
        <v>2021</v>
      </c>
      <c r="B4807">
        <v>7</v>
      </c>
      <c r="C4807">
        <v>20</v>
      </c>
      <c r="D4807">
        <v>5</v>
      </c>
      <c r="E4807">
        <v>19.05</v>
      </c>
    </row>
    <row r="4808" spans="1:5" x14ac:dyDescent="0.35">
      <c r="A4808">
        <v>2021</v>
      </c>
      <c r="B4808">
        <v>7</v>
      </c>
      <c r="C4808">
        <v>20</v>
      </c>
      <c r="D4808">
        <v>6</v>
      </c>
      <c r="E4808">
        <v>21.91</v>
      </c>
    </row>
    <row r="4809" spans="1:5" x14ac:dyDescent="0.35">
      <c r="A4809">
        <v>2021</v>
      </c>
      <c r="B4809">
        <v>7</v>
      </c>
      <c r="C4809">
        <v>20</v>
      </c>
      <c r="D4809">
        <v>7</v>
      </c>
      <c r="E4809">
        <v>24.15</v>
      </c>
    </row>
    <row r="4810" spans="1:5" x14ac:dyDescent="0.35">
      <c r="A4810">
        <v>2021</v>
      </c>
      <c r="B4810">
        <v>7</v>
      </c>
      <c r="C4810">
        <v>20</v>
      </c>
      <c r="D4810">
        <v>8</v>
      </c>
      <c r="E4810">
        <v>25.73</v>
      </c>
    </row>
    <row r="4811" spans="1:5" x14ac:dyDescent="0.35">
      <c r="A4811">
        <v>2021</v>
      </c>
      <c r="B4811">
        <v>7</v>
      </c>
      <c r="C4811">
        <v>20</v>
      </c>
      <c r="D4811">
        <v>9</v>
      </c>
      <c r="E4811">
        <v>26.79</v>
      </c>
    </row>
    <row r="4812" spans="1:5" x14ac:dyDescent="0.35">
      <c r="A4812">
        <v>2021</v>
      </c>
      <c r="B4812">
        <v>7</v>
      </c>
      <c r="C4812">
        <v>20</v>
      </c>
      <c r="D4812">
        <v>10</v>
      </c>
      <c r="E4812">
        <v>27.31</v>
      </c>
    </row>
    <row r="4813" spans="1:5" x14ac:dyDescent="0.35">
      <c r="A4813">
        <v>2021</v>
      </c>
      <c r="B4813">
        <v>7</v>
      </c>
      <c r="C4813">
        <v>20</v>
      </c>
      <c r="D4813">
        <v>11</v>
      </c>
      <c r="E4813">
        <v>27.27</v>
      </c>
    </row>
    <row r="4814" spans="1:5" x14ac:dyDescent="0.35">
      <c r="A4814">
        <v>2021</v>
      </c>
      <c r="B4814">
        <v>7</v>
      </c>
      <c r="C4814">
        <v>20</v>
      </c>
      <c r="D4814">
        <v>12</v>
      </c>
      <c r="E4814">
        <v>26.59</v>
      </c>
    </row>
    <row r="4815" spans="1:5" x14ac:dyDescent="0.35">
      <c r="A4815">
        <v>2021</v>
      </c>
      <c r="B4815">
        <v>7</v>
      </c>
      <c r="C4815">
        <v>20</v>
      </c>
      <c r="D4815">
        <v>13</v>
      </c>
      <c r="E4815">
        <v>25.66</v>
      </c>
    </row>
    <row r="4816" spans="1:5" x14ac:dyDescent="0.35">
      <c r="A4816">
        <v>2021</v>
      </c>
      <c r="B4816">
        <v>7</v>
      </c>
      <c r="C4816">
        <v>20</v>
      </c>
      <c r="D4816">
        <v>14</v>
      </c>
      <c r="E4816">
        <v>23.83</v>
      </c>
    </row>
    <row r="4817" spans="1:5" x14ac:dyDescent="0.35">
      <c r="A4817">
        <v>2021</v>
      </c>
      <c r="B4817">
        <v>7</v>
      </c>
      <c r="C4817">
        <v>20</v>
      </c>
      <c r="D4817">
        <v>15</v>
      </c>
      <c r="E4817">
        <v>21.51</v>
      </c>
    </row>
    <row r="4818" spans="1:5" x14ac:dyDescent="0.35">
      <c r="A4818">
        <v>2021</v>
      </c>
      <c r="B4818">
        <v>7</v>
      </c>
      <c r="C4818">
        <v>20</v>
      </c>
      <c r="D4818">
        <v>16</v>
      </c>
      <c r="E4818">
        <v>20.87</v>
      </c>
    </row>
    <row r="4819" spans="1:5" x14ac:dyDescent="0.35">
      <c r="A4819">
        <v>2021</v>
      </c>
      <c r="B4819">
        <v>7</v>
      </c>
      <c r="C4819">
        <v>20</v>
      </c>
      <c r="D4819">
        <v>17</v>
      </c>
      <c r="E4819">
        <v>20.23</v>
      </c>
    </row>
    <row r="4820" spans="1:5" x14ac:dyDescent="0.35">
      <c r="A4820">
        <v>2021</v>
      </c>
      <c r="B4820">
        <v>7</v>
      </c>
      <c r="C4820">
        <v>20</v>
      </c>
      <c r="D4820">
        <v>18</v>
      </c>
      <c r="E4820">
        <v>19.510000000000002</v>
      </c>
    </row>
    <row r="4821" spans="1:5" x14ac:dyDescent="0.35">
      <c r="A4821">
        <v>2021</v>
      </c>
      <c r="B4821">
        <v>7</v>
      </c>
      <c r="C4821">
        <v>20</v>
      </c>
      <c r="D4821">
        <v>19</v>
      </c>
      <c r="E4821">
        <v>18.78</v>
      </c>
    </row>
    <row r="4822" spans="1:5" x14ac:dyDescent="0.35">
      <c r="A4822">
        <v>2021</v>
      </c>
      <c r="B4822">
        <v>7</v>
      </c>
      <c r="C4822">
        <v>20</v>
      </c>
      <c r="D4822">
        <v>20</v>
      </c>
      <c r="E4822">
        <v>18.25</v>
      </c>
    </row>
    <row r="4823" spans="1:5" x14ac:dyDescent="0.35">
      <c r="A4823">
        <v>2021</v>
      </c>
      <c r="B4823">
        <v>7</v>
      </c>
      <c r="C4823">
        <v>20</v>
      </c>
      <c r="D4823">
        <v>21</v>
      </c>
      <c r="E4823">
        <v>17.809999999999999</v>
      </c>
    </row>
    <row r="4824" spans="1:5" x14ac:dyDescent="0.35">
      <c r="A4824">
        <v>2021</v>
      </c>
      <c r="B4824">
        <v>7</v>
      </c>
      <c r="C4824">
        <v>20</v>
      </c>
      <c r="D4824">
        <v>22</v>
      </c>
      <c r="E4824">
        <v>17.38</v>
      </c>
    </row>
    <row r="4825" spans="1:5" x14ac:dyDescent="0.35">
      <c r="A4825">
        <v>2021</v>
      </c>
      <c r="B4825">
        <v>7</v>
      </c>
      <c r="C4825">
        <v>20</v>
      </c>
      <c r="D4825">
        <v>23</v>
      </c>
      <c r="E4825">
        <v>17.12</v>
      </c>
    </row>
    <row r="4826" spans="1:5" x14ac:dyDescent="0.35">
      <c r="A4826">
        <v>2021</v>
      </c>
      <c r="B4826">
        <v>7</v>
      </c>
      <c r="C4826">
        <v>21</v>
      </c>
      <c r="D4826">
        <v>0</v>
      </c>
      <c r="E4826">
        <v>16.940000000000001</v>
      </c>
    </row>
    <row r="4827" spans="1:5" x14ac:dyDescent="0.35">
      <c r="A4827">
        <v>2021</v>
      </c>
      <c r="B4827">
        <v>7</v>
      </c>
      <c r="C4827">
        <v>21</v>
      </c>
      <c r="D4827">
        <v>1</v>
      </c>
      <c r="E4827">
        <v>16.8</v>
      </c>
    </row>
    <row r="4828" spans="1:5" x14ac:dyDescent="0.35">
      <c r="A4828">
        <v>2021</v>
      </c>
      <c r="B4828">
        <v>7</v>
      </c>
      <c r="C4828">
        <v>21</v>
      </c>
      <c r="D4828">
        <v>2</v>
      </c>
      <c r="E4828">
        <v>16.68</v>
      </c>
    </row>
    <row r="4829" spans="1:5" x14ac:dyDescent="0.35">
      <c r="A4829">
        <v>2021</v>
      </c>
      <c r="B4829">
        <v>7</v>
      </c>
      <c r="C4829">
        <v>21</v>
      </c>
      <c r="D4829">
        <v>3</v>
      </c>
      <c r="E4829">
        <v>16.62</v>
      </c>
    </row>
    <row r="4830" spans="1:5" x14ac:dyDescent="0.35">
      <c r="A4830">
        <v>2021</v>
      </c>
      <c r="B4830">
        <v>7</v>
      </c>
      <c r="C4830">
        <v>21</v>
      </c>
      <c r="D4830">
        <v>4</v>
      </c>
      <c r="E4830">
        <v>18.149999999999999</v>
      </c>
    </row>
    <row r="4831" spans="1:5" x14ac:dyDescent="0.35">
      <c r="A4831">
        <v>2021</v>
      </c>
      <c r="B4831">
        <v>7</v>
      </c>
      <c r="C4831">
        <v>21</v>
      </c>
      <c r="D4831">
        <v>5</v>
      </c>
      <c r="E4831">
        <v>20.440000000000001</v>
      </c>
    </row>
    <row r="4832" spans="1:5" x14ac:dyDescent="0.35">
      <c r="A4832">
        <v>2021</v>
      </c>
      <c r="B4832">
        <v>7</v>
      </c>
      <c r="C4832">
        <v>21</v>
      </c>
      <c r="D4832">
        <v>6</v>
      </c>
      <c r="E4832">
        <v>22.96</v>
      </c>
    </row>
    <row r="4833" spans="1:5" x14ac:dyDescent="0.35">
      <c r="A4833">
        <v>2021</v>
      </c>
      <c r="B4833">
        <v>7</v>
      </c>
      <c r="C4833">
        <v>21</v>
      </c>
      <c r="D4833">
        <v>7</v>
      </c>
      <c r="E4833">
        <v>25.19</v>
      </c>
    </row>
    <row r="4834" spans="1:5" x14ac:dyDescent="0.35">
      <c r="A4834">
        <v>2021</v>
      </c>
      <c r="B4834">
        <v>7</v>
      </c>
      <c r="C4834">
        <v>21</v>
      </c>
      <c r="D4834">
        <v>8</v>
      </c>
      <c r="E4834">
        <v>26.69</v>
      </c>
    </row>
    <row r="4835" spans="1:5" x14ac:dyDescent="0.35">
      <c r="A4835">
        <v>2021</v>
      </c>
      <c r="B4835">
        <v>7</v>
      </c>
      <c r="C4835">
        <v>21</v>
      </c>
      <c r="D4835">
        <v>9</v>
      </c>
      <c r="E4835">
        <v>27.58</v>
      </c>
    </row>
    <row r="4836" spans="1:5" x14ac:dyDescent="0.35">
      <c r="A4836">
        <v>2021</v>
      </c>
      <c r="B4836">
        <v>7</v>
      </c>
      <c r="C4836">
        <v>21</v>
      </c>
      <c r="D4836">
        <v>10</v>
      </c>
      <c r="E4836">
        <v>27.96</v>
      </c>
    </row>
    <row r="4837" spans="1:5" x14ac:dyDescent="0.35">
      <c r="A4837">
        <v>2021</v>
      </c>
      <c r="B4837">
        <v>7</v>
      </c>
      <c r="C4837">
        <v>21</v>
      </c>
      <c r="D4837">
        <v>11</v>
      </c>
      <c r="E4837">
        <v>28.05</v>
      </c>
    </row>
    <row r="4838" spans="1:5" x14ac:dyDescent="0.35">
      <c r="A4838">
        <v>2021</v>
      </c>
      <c r="B4838">
        <v>7</v>
      </c>
      <c r="C4838">
        <v>21</v>
      </c>
      <c r="D4838">
        <v>12</v>
      </c>
      <c r="E4838">
        <v>27.62</v>
      </c>
    </row>
    <row r="4839" spans="1:5" x14ac:dyDescent="0.35">
      <c r="A4839">
        <v>2021</v>
      </c>
      <c r="B4839">
        <v>7</v>
      </c>
      <c r="C4839">
        <v>21</v>
      </c>
      <c r="D4839">
        <v>13</v>
      </c>
      <c r="E4839">
        <v>26.5</v>
      </c>
    </row>
    <row r="4840" spans="1:5" x14ac:dyDescent="0.35">
      <c r="A4840">
        <v>2021</v>
      </c>
      <c r="B4840">
        <v>7</v>
      </c>
      <c r="C4840">
        <v>21</v>
      </c>
      <c r="D4840">
        <v>14</v>
      </c>
      <c r="E4840">
        <v>24.64</v>
      </c>
    </row>
    <row r="4841" spans="1:5" x14ac:dyDescent="0.35">
      <c r="A4841">
        <v>2021</v>
      </c>
      <c r="B4841">
        <v>7</v>
      </c>
      <c r="C4841">
        <v>21</v>
      </c>
      <c r="D4841">
        <v>15</v>
      </c>
      <c r="E4841">
        <v>22.05</v>
      </c>
    </row>
    <row r="4842" spans="1:5" x14ac:dyDescent="0.35">
      <c r="A4842">
        <v>2021</v>
      </c>
      <c r="B4842">
        <v>7</v>
      </c>
      <c r="C4842">
        <v>21</v>
      </c>
      <c r="D4842">
        <v>16</v>
      </c>
      <c r="E4842">
        <v>21.17</v>
      </c>
    </row>
    <row r="4843" spans="1:5" x14ac:dyDescent="0.35">
      <c r="A4843">
        <v>2021</v>
      </c>
      <c r="B4843">
        <v>7</v>
      </c>
      <c r="C4843">
        <v>21</v>
      </c>
      <c r="D4843">
        <v>17</v>
      </c>
      <c r="E4843">
        <v>20.350000000000001</v>
      </c>
    </row>
    <row r="4844" spans="1:5" x14ac:dyDescent="0.35">
      <c r="A4844">
        <v>2021</v>
      </c>
      <c r="B4844">
        <v>7</v>
      </c>
      <c r="C4844">
        <v>21</v>
      </c>
      <c r="D4844">
        <v>18</v>
      </c>
      <c r="E4844">
        <v>19.670000000000002</v>
      </c>
    </row>
    <row r="4845" spans="1:5" x14ac:dyDescent="0.35">
      <c r="A4845">
        <v>2021</v>
      </c>
      <c r="B4845">
        <v>7</v>
      </c>
      <c r="C4845">
        <v>21</v>
      </c>
      <c r="D4845">
        <v>19</v>
      </c>
      <c r="E4845">
        <v>19.04</v>
      </c>
    </row>
    <row r="4846" spans="1:5" x14ac:dyDescent="0.35">
      <c r="A4846">
        <v>2021</v>
      </c>
      <c r="B4846">
        <v>7</v>
      </c>
      <c r="C4846">
        <v>21</v>
      </c>
      <c r="D4846">
        <v>20</v>
      </c>
      <c r="E4846">
        <v>18.46</v>
      </c>
    </row>
    <row r="4847" spans="1:5" x14ac:dyDescent="0.35">
      <c r="A4847">
        <v>2021</v>
      </c>
      <c r="B4847">
        <v>7</v>
      </c>
      <c r="C4847">
        <v>21</v>
      </c>
      <c r="D4847">
        <v>21</v>
      </c>
      <c r="E4847">
        <v>18.11</v>
      </c>
    </row>
    <row r="4848" spans="1:5" x14ac:dyDescent="0.35">
      <c r="A4848">
        <v>2021</v>
      </c>
      <c r="B4848">
        <v>7</v>
      </c>
      <c r="C4848">
        <v>21</v>
      </c>
      <c r="D4848">
        <v>22</v>
      </c>
      <c r="E4848">
        <v>18.010000000000002</v>
      </c>
    </row>
    <row r="4849" spans="1:5" x14ac:dyDescent="0.35">
      <c r="A4849">
        <v>2021</v>
      </c>
      <c r="B4849">
        <v>7</v>
      </c>
      <c r="C4849">
        <v>21</v>
      </c>
      <c r="D4849">
        <v>23</v>
      </c>
      <c r="E4849">
        <v>18.079999999999998</v>
      </c>
    </row>
    <row r="4850" spans="1:5" x14ac:dyDescent="0.35">
      <c r="A4850">
        <v>2021</v>
      </c>
      <c r="B4850">
        <v>7</v>
      </c>
      <c r="C4850">
        <v>22</v>
      </c>
      <c r="D4850">
        <v>0</v>
      </c>
      <c r="E4850">
        <v>18.05</v>
      </c>
    </row>
    <row r="4851" spans="1:5" x14ac:dyDescent="0.35">
      <c r="A4851">
        <v>2021</v>
      </c>
      <c r="B4851">
        <v>7</v>
      </c>
      <c r="C4851">
        <v>22</v>
      </c>
      <c r="D4851">
        <v>1</v>
      </c>
      <c r="E4851">
        <v>17.95</v>
      </c>
    </row>
    <row r="4852" spans="1:5" x14ac:dyDescent="0.35">
      <c r="A4852">
        <v>2021</v>
      </c>
      <c r="B4852">
        <v>7</v>
      </c>
      <c r="C4852">
        <v>22</v>
      </c>
      <c r="D4852">
        <v>2</v>
      </c>
      <c r="E4852">
        <v>17.93</v>
      </c>
    </row>
    <row r="4853" spans="1:5" x14ac:dyDescent="0.35">
      <c r="A4853">
        <v>2021</v>
      </c>
      <c r="B4853">
        <v>7</v>
      </c>
      <c r="C4853">
        <v>22</v>
      </c>
      <c r="D4853">
        <v>3</v>
      </c>
      <c r="E4853">
        <v>17.8</v>
      </c>
    </row>
    <row r="4854" spans="1:5" x14ac:dyDescent="0.35">
      <c r="A4854">
        <v>2021</v>
      </c>
      <c r="B4854">
        <v>7</v>
      </c>
      <c r="C4854">
        <v>22</v>
      </c>
      <c r="D4854">
        <v>4</v>
      </c>
      <c r="E4854">
        <v>18.98</v>
      </c>
    </row>
    <row r="4855" spans="1:5" x14ac:dyDescent="0.35">
      <c r="A4855">
        <v>2021</v>
      </c>
      <c r="B4855">
        <v>7</v>
      </c>
      <c r="C4855">
        <v>22</v>
      </c>
      <c r="D4855">
        <v>5</v>
      </c>
      <c r="E4855">
        <v>20.87</v>
      </c>
    </row>
    <row r="4856" spans="1:5" x14ac:dyDescent="0.35">
      <c r="A4856">
        <v>2021</v>
      </c>
      <c r="B4856">
        <v>7</v>
      </c>
      <c r="C4856">
        <v>22</v>
      </c>
      <c r="D4856">
        <v>6</v>
      </c>
      <c r="E4856">
        <v>23.4</v>
      </c>
    </row>
    <row r="4857" spans="1:5" x14ac:dyDescent="0.35">
      <c r="A4857">
        <v>2021</v>
      </c>
      <c r="B4857">
        <v>7</v>
      </c>
      <c r="C4857">
        <v>22</v>
      </c>
      <c r="D4857">
        <v>7</v>
      </c>
      <c r="E4857">
        <v>25.74</v>
      </c>
    </row>
    <row r="4858" spans="1:5" x14ac:dyDescent="0.35">
      <c r="A4858">
        <v>2021</v>
      </c>
      <c r="B4858">
        <v>7</v>
      </c>
      <c r="C4858">
        <v>22</v>
      </c>
      <c r="D4858">
        <v>8</v>
      </c>
      <c r="E4858">
        <v>27.26</v>
      </c>
    </row>
    <row r="4859" spans="1:5" x14ac:dyDescent="0.35">
      <c r="A4859">
        <v>2021</v>
      </c>
      <c r="B4859">
        <v>7</v>
      </c>
      <c r="C4859">
        <v>22</v>
      </c>
      <c r="D4859">
        <v>9</v>
      </c>
      <c r="E4859">
        <v>28.16</v>
      </c>
    </row>
    <row r="4860" spans="1:5" x14ac:dyDescent="0.35">
      <c r="A4860">
        <v>2021</v>
      </c>
      <c r="B4860">
        <v>7</v>
      </c>
      <c r="C4860">
        <v>22</v>
      </c>
      <c r="D4860">
        <v>10</v>
      </c>
      <c r="E4860">
        <v>28.62</v>
      </c>
    </row>
    <row r="4861" spans="1:5" x14ac:dyDescent="0.35">
      <c r="A4861">
        <v>2021</v>
      </c>
      <c r="B4861">
        <v>7</v>
      </c>
      <c r="C4861">
        <v>22</v>
      </c>
      <c r="D4861">
        <v>11</v>
      </c>
      <c r="E4861">
        <v>28.6</v>
      </c>
    </row>
    <row r="4862" spans="1:5" x14ac:dyDescent="0.35">
      <c r="A4862">
        <v>2021</v>
      </c>
      <c r="B4862">
        <v>7</v>
      </c>
      <c r="C4862">
        <v>22</v>
      </c>
      <c r="D4862">
        <v>12</v>
      </c>
      <c r="E4862">
        <v>28.1</v>
      </c>
    </row>
    <row r="4863" spans="1:5" x14ac:dyDescent="0.35">
      <c r="A4863">
        <v>2021</v>
      </c>
      <c r="B4863">
        <v>7</v>
      </c>
      <c r="C4863">
        <v>22</v>
      </c>
      <c r="D4863">
        <v>13</v>
      </c>
      <c r="E4863">
        <v>27.12</v>
      </c>
    </row>
    <row r="4864" spans="1:5" x14ac:dyDescent="0.35">
      <c r="A4864">
        <v>2021</v>
      </c>
      <c r="B4864">
        <v>7</v>
      </c>
      <c r="C4864">
        <v>22</v>
      </c>
      <c r="D4864">
        <v>14</v>
      </c>
      <c r="E4864">
        <v>24.74</v>
      </c>
    </row>
    <row r="4865" spans="1:5" x14ac:dyDescent="0.35">
      <c r="A4865">
        <v>2021</v>
      </c>
      <c r="B4865">
        <v>7</v>
      </c>
      <c r="C4865">
        <v>22</v>
      </c>
      <c r="D4865">
        <v>15</v>
      </c>
      <c r="E4865">
        <v>21.69</v>
      </c>
    </row>
    <row r="4866" spans="1:5" x14ac:dyDescent="0.35">
      <c r="A4866">
        <v>2021</v>
      </c>
      <c r="B4866">
        <v>7</v>
      </c>
      <c r="C4866">
        <v>22</v>
      </c>
      <c r="D4866">
        <v>16</v>
      </c>
      <c r="E4866">
        <v>20.88</v>
      </c>
    </row>
    <row r="4867" spans="1:5" x14ac:dyDescent="0.35">
      <c r="A4867">
        <v>2021</v>
      </c>
      <c r="B4867">
        <v>7</v>
      </c>
      <c r="C4867">
        <v>22</v>
      </c>
      <c r="D4867">
        <v>17</v>
      </c>
      <c r="E4867">
        <v>20.190000000000001</v>
      </c>
    </row>
    <row r="4868" spans="1:5" x14ac:dyDescent="0.35">
      <c r="A4868">
        <v>2021</v>
      </c>
      <c r="B4868">
        <v>7</v>
      </c>
      <c r="C4868">
        <v>22</v>
      </c>
      <c r="D4868">
        <v>18</v>
      </c>
      <c r="E4868">
        <v>19.440000000000001</v>
      </c>
    </row>
    <row r="4869" spans="1:5" x14ac:dyDescent="0.35">
      <c r="A4869">
        <v>2021</v>
      </c>
      <c r="B4869">
        <v>7</v>
      </c>
      <c r="C4869">
        <v>22</v>
      </c>
      <c r="D4869">
        <v>19</v>
      </c>
      <c r="E4869">
        <v>18.850000000000001</v>
      </c>
    </row>
    <row r="4870" spans="1:5" x14ac:dyDescent="0.35">
      <c r="A4870">
        <v>2021</v>
      </c>
      <c r="B4870">
        <v>7</v>
      </c>
      <c r="C4870">
        <v>22</v>
      </c>
      <c r="D4870">
        <v>20</v>
      </c>
      <c r="E4870">
        <v>18.05</v>
      </c>
    </row>
    <row r="4871" spans="1:5" x14ac:dyDescent="0.35">
      <c r="A4871">
        <v>2021</v>
      </c>
      <c r="B4871">
        <v>7</v>
      </c>
      <c r="C4871">
        <v>22</v>
      </c>
      <c r="D4871">
        <v>21</v>
      </c>
      <c r="E4871">
        <v>17.440000000000001</v>
      </c>
    </row>
    <row r="4872" spans="1:5" x14ac:dyDescent="0.35">
      <c r="A4872">
        <v>2021</v>
      </c>
      <c r="B4872">
        <v>7</v>
      </c>
      <c r="C4872">
        <v>22</v>
      </c>
      <c r="D4872">
        <v>22</v>
      </c>
      <c r="E4872">
        <v>17</v>
      </c>
    </row>
    <row r="4873" spans="1:5" x14ac:dyDescent="0.35">
      <c r="A4873">
        <v>2021</v>
      </c>
      <c r="B4873">
        <v>7</v>
      </c>
      <c r="C4873">
        <v>22</v>
      </c>
      <c r="D4873">
        <v>23</v>
      </c>
      <c r="E4873">
        <v>16.690000000000001</v>
      </c>
    </row>
    <row r="4874" spans="1:5" x14ac:dyDescent="0.35">
      <c r="A4874">
        <v>2021</v>
      </c>
      <c r="B4874">
        <v>7</v>
      </c>
      <c r="C4874">
        <v>23</v>
      </c>
      <c r="D4874">
        <v>0</v>
      </c>
      <c r="E4874">
        <v>16.34</v>
      </c>
    </row>
    <row r="4875" spans="1:5" x14ac:dyDescent="0.35">
      <c r="A4875">
        <v>2021</v>
      </c>
      <c r="B4875">
        <v>7</v>
      </c>
      <c r="C4875">
        <v>23</v>
      </c>
      <c r="D4875">
        <v>1</v>
      </c>
      <c r="E4875">
        <v>16</v>
      </c>
    </row>
    <row r="4876" spans="1:5" x14ac:dyDescent="0.35">
      <c r="A4876">
        <v>2021</v>
      </c>
      <c r="B4876">
        <v>7</v>
      </c>
      <c r="C4876">
        <v>23</v>
      </c>
      <c r="D4876">
        <v>2</v>
      </c>
      <c r="E4876">
        <v>15.68</v>
      </c>
    </row>
    <row r="4877" spans="1:5" x14ac:dyDescent="0.35">
      <c r="A4877">
        <v>2021</v>
      </c>
      <c r="B4877">
        <v>7</v>
      </c>
      <c r="C4877">
        <v>23</v>
      </c>
      <c r="D4877">
        <v>3</v>
      </c>
      <c r="E4877">
        <v>15.44</v>
      </c>
    </row>
    <row r="4878" spans="1:5" x14ac:dyDescent="0.35">
      <c r="A4878">
        <v>2021</v>
      </c>
      <c r="B4878">
        <v>7</v>
      </c>
      <c r="C4878">
        <v>23</v>
      </c>
      <c r="D4878">
        <v>4</v>
      </c>
      <c r="E4878">
        <v>17.66</v>
      </c>
    </row>
    <row r="4879" spans="1:5" x14ac:dyDescent="0.35">
      <c r="A4879">
        <v>2021</v>
      </c>
      <c r="B4879">
        <v>7</v>
      </c>
      <c r="C4879">
        <v>23</v>
      </c>
      <c r="D4879">
        <v>5</v>
      </c>
      <c r="E4879">
        <v>20.48</v>
      </c>
    </row>
    <row r="4880" spans="1:5" x14ac:dyDescent="0.35">
      <c r="A4880">
        <v>2021</v>
      </c>
      <c r="B4880">
        <v>7</v>
      </c>
      <c r="C4880">
        <v>23</v>
      </c>
      <c r="D4880">
        <v>6</v>
      </c>
      <c r="E4880">
        <v>23.6</v>
      </c>
    </row>
    <row r="4881" spans="1:5" x14ac:dyDescent="0.35">
      <c r="A4881">
        <v>2021</v>
      </c>
      <c r="B4881">
        <v>7</v>
      </c>
      <c r="C4881">
        <v>23</v>
      </c>
      <c r="D4881">
        <v>7</v>
      </c>
      <c r="E4881">
        <v>25.82</v>
      </c>
    </row>
    <row r="4882" spans="1:5" x14ac:dyDescent="0.35">
      <c r="A4882">
        <v>2021</v>
      </c>
      <c r="B4882">
        <v>7</v>
      </c>
      <c r="C4882">
        <v>23</v>
      </c>
      <c r="D4882">
        <v>8</v>
      </c>
      <c r="E4882">
        <v>27.18</v>
      </c>
    </row>
    <row r="4883" spans="1:5" x14ac:dyDescent="0.35">
      <c r="A4883">
        <v>2021</v>
      </c>
      <c r="B4883">
        <v>7</v>
      </c>
      <c r="C4883">
        <v>23</v>
      </c>
      <c r="D4883">
        <v>9</v>
      </c>
      <c r="E4883">
        <v>27.93</v>
      </c>
    </row>
    <row r="4884" spans="1:5" x14ac:dyDescent="0.35">
      <c r="A4884">
        <v>2021</v>
      </c>
      <c r="B4884">
        <v>7</v>
      </c>
      <c r="C4884">
        <v>23</v>
      </c>
      <c r="D4884">
        <v>10</v>
      </c>
      <c r="E4884">
        <v>28.12</v>
      </c>
    </row>
    <row r="4885" spans="1:5" x14ac:dyDescent="0.35">
      <c r="A4885">
        <v>2021</v>
      </c>
      <c r="B4885">
        <v>7</v>
      </c>
      <c r="C4885">
        <v>23</v>
      </c>
      <c r="D4885">
        <v>11</v>
      </c>
      <c r="E4885">
        <v>27.87</v>
      </c>
    </row>
    <row r="4886" spans="1:5" x14ac:dyDescent="0.35">
      <c r="A4886">
        <v>2021</v>
      </c>
      <c r="B4886">
        <v>7</v>
      </c>
      <c r="C4886">
        <v>23</v>
      </c>
      <c r="D4886">
        <v>12</v>
      </c>
      <c r="E4886">
        <v>26.84</v>
      </c>
    </row>
    <row r="4887" spans="1:5" x14ac:dyDescent="0.35">
      <c r="A4887">
        <v>2021</v>
      </c>
      <c r="B4887">
        <v>7</v>
      </c>
      <c r="C4887">
        <v>23</v>
      </c>
      <c r="D4887">
        <v>13</v>
      </c>
      <c r="E4887">
        <v>25.48</v>
      </c>
    </row>
    <row r="4888" spans="1:5" x14ac:dyDescent="0.35">
      <c r="A4888">
        <v>2021</v>
      </c>
      <c r="B4888">
        <v>7</v>
      </c>
      <c r="C4888">
        <v>23</v>
      </c>
      <c r="D4888">
        <v>14</v>
      </c>
      <c r="E4888">
        <v>23.51</v>
      </c>
    </row>
    <row r="4889" spans="1:5" x14ac:dyDescent="0.35">
      <c r="A4889">
        <v>2021</v>
      </c>
      <c r="B4889">
        <v>7</v>
      </c>
      <c r="C4889">
        <v>23</v>
      </c>
      <c r="D4889">
        <v>15</v>
      </c>
      <c r="E4889">
        <v>21.55</v>
      </c>
    </row>
    <row r="4890" spans="1:5" x14ac:dyDescent="0.35">
      <c r="A4890">
        <v>2021</v>
      </c>
      <c r="B4890">
        <v>7</v>
      </c>
      <c r="C4890">
        <v>23</v>
      </c>
      <c r="D4890">
        <v>16</v>
      </c>
      <c r="E4890">
        <v>20.78</v>
      </c>
    </row>
    <row r="4891" spans="1:5" x14ac:dyDescent="0.35">
      <c r="A4891">
        <v>2021</v>
      </c>
      <c r="B4891">
        <v>7</v>
      </c>
      <c r="C4891">
        <v>23</v>
      </c>
      <c r="D4891">
        <v>17</v>
      </c>
      <c r="E4891">
        <v>20.13</v>
      </c>
    </row>
    <row r="4892" spans="1:5" x14ac:dyDescent="0.35">
      <c r="A4892">
        <v>2021</v>
      </c>
      <c r="B4892">
        <v>7</v>
      </c>
      <c r="C4892">
        <v>23</v>
      </c>
      <c r="D4892">
        <v>18</v>
      </c>
      <c r="E4892">
        <v>19.73</v>
      </c>
    </row>
    <row r="4893" spans="1:5" x14ac:dyDescent="0.35">
      <c r="A4893">
        <v>2021</v>
      </c>
      <c r="B4893">
        <v>7</v>
      </c>
      <c r="C4893">
        <v>23</v>
      </c>
      <c r="D4893">
        <v>19</v>
      </c>
      <c r="E4893">
        <v>19.309999999999999</v>
      </c>
    </row>
    <row r="4894" spans="1:5" x14ac:dyDescent="0.35">
      <c r="A4894">
        <v>2021</v>
      </c>
      <c r="B4894">
        <v>7</v>
      </c>
      <c r="C4894">
        <v>23</v>
      </c>
      <c r="D4894">
        <v>20</v>
      </c>
      <c r="E4894">
        <v>18.84</v>
      </c>
    </row>
    <row r="4895" spans="1:5" x14ac:dyDescent="0.35">
      <c r="A4895">
        <v>2021</v>
      </c>
      <c r="B4895">
        <v>7</v>
      </c>
      <c r="C4895">
        <v>23</v>
      </c>
      <c r="D4895">
        <v>21</v>
      </c>
      <c r="E4895">
        <v>18.02</v>
      </c>
    </row>
    <row r="4896" spans="1:5" x14ac:dyDescent="0.35">
      <c r="A4896">
        <v>2021</v>
      </c>
      <c r="B4896">
        <v>7</v>
      </c>
      <c r="C4896">
        <v>23</v>
      </c>
      <c r="D4896">
        <v>22</v>
      </c>
      <c r="E4896">
        <v>17.2</v>
      </c>
    </row>
    <row r="4897" spans="1:5" x14ac:dyDescent="0.35">
      <c r="A4897">
        <v>2021</v>
      </c>
      <c r="B4897">
        <v>7</v>
      </c>
      <c r="C4897">
        <v>23</v>
      </c>
      <c r="D4897">
        <v>23</v>
      </c>
      <c r="E4897">
        <v>16.690000000000001</v>
      </c>
    </row>
    <row r="4898" spans="1:5" x14ac:dyDescent="0.35">
      <c r="A4898">
        <v>2021</v>
      </c>
      <c r="B4898">
        <v>7</v>
      </c>
      <c r="C4898">
        <v>24</v>
      </c>
      <c r="D4898">
        <v>0</v>
      </c>
      <c r="E4898">
        <v>16.53</v>
      </c>
    </row>
    <row r="4899" spans="1:5" x14ac:dyDescent="0.35">
      <c r="A4899">
        <v>2021</v>
      </c>
      <c r="B4899">
        <v>7</v>
      </c>
      <c r="C4899">
        <v>24</v>
      </c>
      <c r="D4899">
        <v>1</v>
      </c>
      <c r="E4899">
        <v>16.45</v>
      </c>
    </row>
    <row r="4900" spans="1:5" x14ac:dyDescent="0.35">
      <c r="A4900">
        <v>2021</v>
      </c>
      <c r="B4900">
        <v>7</v>
      </c>
      <c r="C4900">
        <v>24</v>
      </c>
      <c r="D4900">
        <v>2</v>
      </c>
      <c r="E4900">
        <v>16.350000000000001</v>
      </c>
    </row>
    <row r="4901" spans="1:5" x14ac:dyDescent="0.35">
      <c r="A4901">
        <v>2021</v>
      </c>
      <c r="B4901">
        <v>7</v>
      </c>
      <c r="C4901">
        <v>24</v>
      </c>
      <c r="D4901">
        <v>3</v>
      </c>
      <c r="E4901">
        <v>16.170000000000002</v>
      </c>
    </row>
    <row r="4902" spans="1:5" x14ac:dyDescent="0.35">
      <c r="A4902">
        <v>2021</v>
      </c>
      <c r="B4902">
        <v>7</v>
      </c>
      <c r="C4902">
        <v>24</v>
      </c>
      <c r="D4902">
        <v>4</v>
      </c>
      <c r="E4902">
        <v>16.829999999999998</v>
      </c>
    </row>
    <row r="4903" spans="1:5" x14ac:dyDescent="0.35">
      <c r="A4903">
        <v>2021</v>
      </c>
      <c r="B4903">
        <v>7</v>
      </c>
      <c r="C4903">
        <v>24</v>
      </c>
      <c r="D4903">
        <v>5</v>
      </c>
      <c r="E4903">
        <v>18.649999999999999</v>
      </c>
    </row>
    <row r="4904" spans="1:5" x14ac:dyDescent="0.35">
      <c r="A4904">
        <v>2021</v>
      </c>
      <c r="B4904">
        <v>7</v>
      </c>
      <c r="C4904">
        <v>24</v>
      </c>
      <c r="D4904">
        <v>6</v>
      </c>
      <c r="E4904">
        <v>20.53</v>
      </c>
    </row>
    <row r="4905" spans="1:5" x14ac:dyDescent="0.35">
      <c r="A4905">
        <v>2021</v>
      </c>
      <c r="B4905">
        <v>7</v>
      </c>
      <c r="C4905">
        <v>24</v>
      </c>
      <c r="D4905">
        <v>7</v>
      </c>
      <c r="E4905">
        <v>22.12</v>
      </c>
    </row>
    <row r="4906" spans="1:5" x14ac:dyDescent="0.35">
      <c r="A4906">
        <v>2021</v>
      </c>
      <c r="B4906">
        <v>7</v>
      </c>
      <c r="C4906">
        <v>24</v>
      </c>
      <c r="D4906">
        <v>8</v>
      </c>
      <c r="E4906">
        <v>23.48</v>
      </c>
    </row>
    <row r="4907" spans="1:5" x14ac:dyDescent="0.35">
      <c r="A4907">
        <v>2021</v>
      </c>
      <c r="B4907">
        <v>7</v>
      </c>
      <c r="C4907">
        <v>24</v>
      </c>
      <c r="D4907">
        <v>9</v>
      </c>
      <c r="E4907">
        <v>24.52</v>
      </c>
    </row>
    <row r="4908" spans="1:5" x14ac:dyDescent="0.35">
      <c r="A4908">
        <v>2021</v>
      </c>
      <c r="B4908">
        <v>7</v>
      </c>
      <c r="C4908">
        <v>24</v>
      </c>
      <c r="D4908">
        <v>10</v>
      </c>
      <c r="E4908">
        <v>25.05</v>
      </c>
    </row>
    <row r="4909" spans="1:5" x14ac:dyDescent="0.35">
      <c r="A4909">
        <v>2021</v>
      </c>
      <c r="B4909">
        <v>7</v>
      </c>
      <c r="C4909">
        <v>24</v>
      </c>
      <c r="D4909">
        <v>11</v>
      </c>
      <c r="E4909">
        <v>25.03</v>
      </c>
    </row>
    <row r="4910" spans="1:5" x14ac:dyDescent="0.35">
      <c r="A4910">
        <v>2021</v>
      </c>
      <c r="B4910">
        <v>7</v>
      </c>
      <c r="C4910">
        <v>24</v>
      </c>
      <c r="D4910">
        <v>12</v>
      </c>
      <c r="E4910">
        <v>24.43</v>
      </c>
    </row>
    <row r="4911" spans="1:5" x14ac:dyDescent="0.35">
      <c r="A4911">
        <v>2021</v>
      </c>
      <c r="B4911">
        <v>7</v>
      </c>
      <c r="C4911">
        <v>24</v>
      </c>
      <c r="D4911">
        <v>13</v>
      </c>
      <c r="E4911">
        <v>23.37</v>
      </c>
    </row>
    <row r="4912" spans="1:5" x14ac:dyDescent="0.35">
      <c r="A4912">
        <v>2021</v>
      </c>
      <c r="B4912">
        <v>7</v>
      </c>
      <c r="C4912">
        <v>24</v>
      </c>
      <c r="D4912">
        <v>14</v>
      </c>
      <c r="E4912">
        <v>21.54</v>
      </c>
    </row>
    <row r="4913" spans="1:5" x14ac:dyDescent="0.35">
      <c r="A4913">
        <v>2021</v>
      </c>
      <c r="B4913">
        <v>7</v>
      </c>
      <c r="C4913">
        <v>24</v>
      </c>
      <c r="D4913">
        <v>15</v>
      </c>
      <c r="E4913">
        <v>19.86</v>
      </c>
    </row>
    <row r="4914" spans="1:5" x14ac:dyDescent="0.35">
      <c r="A4914">
        <v>2021</v>
      </c>
      <c r="B4914">
        <v>7</v>
      </c>
      <c r="C4914">
        <v>24</v>
      </c>
      <c r="D4914">
        <v>16</v>
      </c>
      <c r="E4914">
        <v>18.87</v>
      </c>
    </row>
    <row r="4915" spans="1:5" x14ac:dyDescent="0.35">
      <c r="A4915">
        <v>2021</v>
      </c>
      <c r="B4915">
        <v>7</v>
      </c>
      <c r="C4915">
        <v>24</v>
      </c>
      <c r="D4915">
        <v>17</v>
      </c>
      <c r="E4915">
        <v>17.670000000000002</v>
      </c>
    </row>
    <row r="4916" spans="1:5" x14ac:dyDescent="0.35">
      <c r="A4916">
        <v>2021</v>
      </c>
      <c r="B4916">
        <v>7</v>
      </c>
      <c r="C4916">
        <v>24</v>
      </c>
      <c r="D4916">
        <v>18</v>
      </c>
      <c r="E4916">
        <v>16.489999999999998</v>
      </c>
    </row>
    <row r="4917" spans="1:5" x14ac:dyDescent="0.35">
      <c r="A4917">
        <v>2021</v>
      </c>
      <c r="B4917">
        <v>7</v>
      </c>
      <c r="C4917">
        <v>24</v>
      </c>
      <c r="D4917">
        <v>19</v>
      </c>
      <c r="E4917">
        <v>15.5</v>
      </c>
    </row>
    <row r="4918" spans="1:5" x14ac:dyDescent="0.35">
      <c r="A4918">
        <v>2021</v>
      </c>
      <c r="B4918">
        <v>7</v>
      </c>
      <c r="C4918">
        <v>24</v>
      </c>
      <c r="D4918">
        <v>20</v>
      </c>
      <c r="E4918">
        <v>14.66</v>
      </c>
    </row>
    <row r="4919" spans="1:5" x14ac:dyDescent="0.35">
      <c r="A4919">
        <v>2021</v>
      </c>
      <c r="B4919">
        <v>7</v>
      </c>
      <c r="C4919">
        <v>24</v>
      </c>
      <c r="D4919">
        <v>21</v>
      </c>
      <c r="E4919">
        <v>13.89</v>
      </c>
    </row>
    <row r="4920" spans="1:5" x14ac:dyDescent="0.35">
      <c r="A4920">
        <v>2021</v>
      </c>
      <c r="B4920">
        <v>7</v>
      </c>
      <c r="C4920">
        <v>24</v>
      </c>
      <c r="D4920">
        <v>22</v>
      </c>
      <c r="E4920">
        <v>13.23</v>
      </c>
    </row>
    <row r="4921" spans="1:5" x14ac:dyDescent="0.35">
      <c r="A4921">
        <v>2021</v>
      </c>
      <c r="B4921">
        <v>7</v>
      </c>
      <c r="C4921">
        <v>24</v>
      </c>
      <c r="D4921">
        <v>23</v>
      </c>
      <c r="E4921">
        <v>12.69</v>
      </c>
    </row>
    <row r="4922" spans="1:5" x14ac:dyDescent="0.35">
      <c r="A4922">
        <v>2021</v>
      </c>
      <c r="B4922">
        <v>7</v>
      </c>
      <c r="C4922">
        <v>25</v>
      </c>
      <c r="D4922">
        <v>0</v>
      </c>
      <c r="E4922">
        <v>12.3</v>
      </c>
    </row>
    <row r="4923" spans="1:5" x14ac:dyDescent="0.35">
      <c r="A4923">
        <v>2021</v>
      </c>
      <c r="B4923">
        <v>7</v>
      </c>
      <c r="C4923">
        <v>25</v>
      </c>
      <c r="D4923">
        <v>1</v>
      </c>
      <c r="E4923">
        <v>12.15</v>
      </c>
    </row>
    <row r="4924" spans="1:5" x14ac:dyDescent="0.35">
      <c r="A4924">
        <v>2021</v>
      </c>
      <c r="B4924">
        <v>7</v>
      </c>
      <c r="C4924">
        <v>25</v>
      </c>
      <c r="D4924">
        <v>2</v>
      </c>
      <c r="E4924">
        <v>12.3</v>
      </c>
    </row>
    <row r="4925" spans="1:5" x14ac:dyDescent="0.35">
      <c r="A4925">
        <v>2021</v>
      </c>
      <c r="B4925">
        <v>7</v>
      </c>
      <c r="C4925">
        <v>25</v>
      </c>
      <c r="D4925">
        <v>3</v>
      </c>
      <c r="E4925">
        <v>12.28</v>
      </c>
    </row>
    <row r="4926" spans="1:5" x14ac:dyDescent="0.35">
      <c r="A4926">
        <v>2021</v>
      </c>
      <c r="B4926">
        <v>7</v>
      </c>
      <c r="C4926">
        <v>25</v>
      </c>
      <c r="D4926">
        <v>4</v>
      </c>
      <c r="E4926">
        <v>13.75</v>
      </c>
    </row>
    <row r="4927" spans="1:5" x14ac:dyDescent="0.35">
      <c r="A4927">
        <v>2021</v>
      </c>
      <c r="B4927">
        <v>7</v>
      </c>
      <c r="C4927">
        <v>25</v>
      </c>
      <c r="D4927">
        <v>5</v>
      </c>
      <c r="E4927">
        <v>16.579999999999998</v>
      </c>
    </row>
    <row r="4928" spans="1:5" x14ac:dyDescent="0.35">
      <c r="A4928">
        <v>2021</v>
      </c>
      <c r="B4928">
        <v>7</v>
      </c>
      <c r="C4928">
        <v>25</v>
      </c>
      <c r="D4928">
        <v>6</v>
      </c>
      <c r="E4928">
        <v>19.190000000000001</v>
      </c>
    </row>
    <row r="4929" spans="1:5" x14ac:dyDescent="0.35">
      <c r="A4929">
        <v>2021</v>
      </c>
      <c r="B4929">
        <v>7</v>
      </c>
      <c r="C4929">
        <v>25</v>
      </c>
      <c r="D4929">
        <v>7</v>
      </c>
      <c r="E4929">
        <v>21.09</v>
      </c>
    </row>
    <row r="4930" spans="1:5" x14ac:dyDescent="0.35">
      <c r="A4930">
        <v>2021</v>
      </c>
      <c r="B4930">
        <v>7</v>
      </c>
      <c r="C4930">
        <v>25</v>
      </c>
      <c r="D4930">
        <v>8</v>
      </c>
      <c r="E4930">
        <v>22.54</v>
      </c>
    </row>
    <row r="4931" spans="1:5" x14ac:dyDescent="0.35">
      <c r="A4931">
        <v>2021</v>
      </c>
      <c r="B4931">
        <v>7</v>
      </c>
      <c r="C4931">
        <v>25</v>
      </c>
      <c r="D4931">
        <v>9</v>
      </c>
      <c r="E4931">
        <v>23.69</v>
      </c>
    </row>
    <row r="4932" spans="1:5" x14ac:dyDescent="0.35">
      <c r="A4932">
        <v>2021</v>
      </c>
      <c r="B4932">
        <v>7</v>
      </c>
      <c r="C4932">
        <v>25</v>
      </c>
      <c r="D4932">
        <v>10</v>
      </c>
      <c r="E4932">
        <v>23.93</v>
      </c>
    </row>
    <row r="4933" spans="1:5" x14ac:dyDescent="0.35">
      <c r="A4933">
        <v>2021</v>
      </c>
      <c r="B4933">
        <v>7</v>
      </c>
      <c r="C4933">
        <v>25</v>
      </c>
      <c r="D4933">
        <v>11</v>
      </c>
      <c r="E4933">
        <v>23.9</v>
      </c>
    </row>
    <row r="4934" spans="1:5" x14ac:dyDescent="0.35">
      <c r="A4934">
        <v>2021</v>
      </c>
      <c r="B4934">
        <v>7</v>
      </c>
      <c r="C4934">
        <v>25</v>
      </c>
      <c r="D4934">
        <v>12</v>
      </c>
      <c r="E4934">
        <v>23.58</v>
      </c>
    </row>
    <row r="4935" spans="1:5" x14ac:dyDescent="0.35">
      <c r="A4935">
        <v>2021</v>
      </c>
      <c r="B4935">
        <v>7</v>
      </c>
      <c r="C4935">
        <v>25</v>
      </c>
      <c r="D4935">
        <v>13</v>
      </c>
      <c r="E4935">
        <v>22.65</v>
      </c>
    </row>
    <row r="4936" spans="1:5" x14ac:dyDescent="0.35">
      <c r="A4936">
        <v>2021</v>
      </c>
      <c r="B4936">
        <v>7</v>
      </c>
      <c r="C4936">
        <v>25</v>
      </c>
      <c r="D4936">
        <v>14</v>
      </c>
      <c r="E4936">
        <v>20.98</v>
      </c>
    </row>
    <row r="4937" spans="1:5" x14ac:dyDescent="0.35">
      <c r="A4937">
        <v>2021</v>
      </c>
      <c r="B4937">
        <v>7</v>
      </c>
      <c r="C4937">
        <v>25</v>
      </c>
      <c r="D4937">
        <v>15</v>
      </c>
      <c r="E4937">
        <v>19.05</v>
      </c>
    </row>
    <row r="4938" spans="1:5" x14ac:dyDescent="0.35">
      <c r="A4938">
        <v>2021</v>
      </c>
      <c r="B4938">
        <v>7</v>
      </c>
      <c r="C4938">
        <v>25</v>
      </c>
      <c r="D4938">
        <v>16</v>
      </c>
      <c r="E4938">
        <v>18.510000000000002</v>
      </c>
    </row>
    <row r="4939" spans="1:5" x14ac:dyDescent="0.35">
      <c r="A4939">
        <v>2021</v>
      </c>
      <c r="B4939">
        <v>7</v>
      </c>
      <c r="C4939">
        <v>25</v>
      </c>
      <c r="D4939">
        <v>17</v>
      </c>
      <c r="E4939">
        <v>17.93</v>
      </c>
    </row>
    <row r="4940" spans="1:5" x14ac:dyDescent="0.35">
      <c r="A4940">
        <v>2021</v>
      </c>
      <c r="B4940">
        <v>7</v>
      </c>
      <c r="C4940">
        <v>25</v>
      </c>
      <c r="D4940">
        <v>18</v>
      </c>
      <c r="E4940">
        <v>17.38</v>
      </c>
    </row>
    <row r="4941" spans="1:5" x14ac:dyDescent="0.35">
      <c r="A4941">
        <v>2021</v>
      </c>
      <c r="B4941">
        <v>7</v>
      </c>
      <c r="C4941">
        <v>25</v>
      </c>
      <c r="D4941">
        <v>19</v>
      </c>
      <c r="E4941">
        <v>16.760000000000002</v>
      </c>
    </row>
    <row r="4942" spans="1:5" x14ac:dyDescent="0.35">
      <c r="A4942">
        <v>2021</v>
      </c>
      <c r="B4942">
        <v>7</v>
      </c>
      <c r="C4942">
        <v>25</v>
      </c>
      <c r="D4942">
        <v>20</v>
      </c>
      <c r="E4942">
        <v>16.100000000000001</v>
      </c>
    </row>
    <row r="4943" spans="1:5" x14ac:dyDescent="0.35">
      <c r="A4943">
        <v>2021</v>
      </c>
      <c r="B4943">
        <v>7</v>
      </c>
      <c r="C4943">
        <v>25</v>
      </c>
      <c r="D4943">
        <v>21</v>
      </c>
      <c r="E4943">
        <v>15.07</v>
      </c>
    </row>
    <row r="4944" spans="1:5" x14ac:dyDescent="0.35">
      <c r="A4944">
        <v>2021</v>
      </c>
      <c r="B4944">
        <v>7</v>
      </c>
      <c r="C4944">
        <v>25</v>
      </c>
      <c r="D4944">
        <v>22</v>
      </c>
      <c r="E4944">
        <v>14.12</v>
      </c>
    </row>
    <row r="4945" spans="1:5" x14ac:dyDescent="0.35">
      <c r="A4945">
        <v>2021</v>
      </c>
      <c r="B4945">
        <v>7</v>
      </c>
      <c r="C4945">
        <v>25</v>
      </c>
      <c r="D4945">
        <v>23</v>
      </c>
      <c r="E4945">
        <v>13.48</v>
      </c>
    </row>
    <row r="4946" spans="1:5" x14ac:dyDescent="0.35">
      <c r="A4946">
        <v>2021</v>
      </c>
      <c r="B4946">
        <v>7</v>
      </c>
      <c r="C4946">
        <v>26</v>
      </c>
      <c r="D4946">
        <v>0</v>
      </c>
      <c r="E4946">
        <v>13.08</v>
      </c>
    </row>
    <row r="4947" spans="1:5" x14ac:dyDescent="0.35">
      <c r="A4947">
        <v>2021</v>
      </c>
      <c r="B4947">
        <v>7</v>
      </c>
      <c r="C4947">
        <v>26</v>
      </c>
      <c r="D4947">
        <v>1</v>
      </c>
      <c r="E4947">
        <v>12.94</v>
      </c>
    </row>
    <row r="4948" spans="1:5" x14ac:dyDescent="0.35">
      <c r="A4948">
        <v>2021</v>
      </c>
      <c r="B4948">
        <v>7</v>
      </c>
      <c r="C4948">
        <v>26</v>
      </c>
      <c r="D4948">
        <v>2</v>
      </c>
      <c r="E4948">
        <v>12.86</v>
      </c>
    </row>
    <row r="4949" spans="1:5" x14ac:dyDescent="0.35">
      <c r="A4949">
        <v>2021</v>
      </c>
      <c r="B4949">
        <v>7</v>
      </c>
      <c r="C4949">
        <v>26</v>
      </c>
      <c r="D4949">
        <v>3</v>
      </c>
      <c r="E4949">
        <v>12.88</v>
      </c>
    </row>
    <row r="4950" spans="1:5" x14ac:dyDescent="0.35">
      <c r="A4950">
        <v>2021</v>
      </c>
      <c r="B4950">
        <v>7</v>
      </c>
      <c r="C4950">
        <v>26</v>
      </c>
      <c r="D4950">
        <v>4</v>
      </c>
      <c r="E4950">
        <v>14.51</v>
      </c>
    </row>
    <row r="4951" spans="1:5" x14ac:dyDescent="0.35">
      <c r="A4951">
        <v>2021</v>
      </c>
      <c r="B4951">
        <v>7</v>
      </c>
      <c r="C4951">
        <v>26</v>
      </c>
      <c r="D4951">
        <v>5</v>
      </c>
      <c r="E4951">
        <v>17.48</v>
      </c>
    </row>
    <row r="4952" spans="1:5" x14ac:dyDescent="0.35">
      <c r="A4952">
        <v>2021</v>
      </c>
      <c r="B4952">
        <v>7</v>
      </c>
      <c r="C4952">
        <v>26</v>
      </c>
      <c r="D4952">
        <v>6</v>
      </c>
      <c r="E4952">
        <v>20.03</v>
      </c>
    </row>
    <row r="4953" spans="1:5" x14ac:dyDescent="0.35">
      <c r="A4953">
        <v>2021</v>
      </c>
      <c r="B4953">
        <v>7</v>
      </c>
      <c r="C4953">
        <v>26</v>
      </c>
      <c r="D4953">
        <v>7</v>
      </c>
      <c r="E4953">
        <v>21.83</v>
      </c>
    </row>
    <row r="4954" spans="1:5" x14ac:dyDescent="0.35">
      <c r="A4954">
        <v>2021</v>
      </c>
      <c r="B4954">
        <v>7</v>
      </c>
      <c r="C4954">
        <v>26</v>
      </c>
      <c r="D4954">
        <v>8</v>
      </c>
      <c r="E4954">
        <v>23.34</v>
      </c>
    </row>
    <row r="4955" spans="1:5" x14ac:dyDescent="0.35">
      <c r="A4955">
        <v>2021</v>
      </c>
      <c r="B4955">
        <v>7</v>
      </c>
      <c r="C4955">
        <v>26</v>
      </c>
      <c r="D4955">
        <v>9</v>
      </c>
      <c r="E4955">
        <v>24.52</v>
      </c>
    </row>
    <row r="4956" spans="1:5" x14ac:dyDescent="0.35">
      <c r="A4956">
        <v>2021</v>
      </c>
      <c r="B4956">
        <v>7</v>
      </c>
      <c r="C4956">
        <v>26</v>
      </c>
      <c r="D4956">
        <v>10</v>
      </c>
      <c r="E4956">
        <v>25.24</v>
      </c>
    </row>
    <row r="4957" spans="1:5" x14ac:dyDescent="0.35">
      <c r="A4957">
        <v>2021</v>
      </c>
      <c r="B4957">
        <v>7</v>
      </c>
      <c r="C4957">
        <v>26</v>
      </c>
      <c r="D4957">
        <v>11</v>
      </c>
      <c r="E4957">
        <v>25.45</v>
      </c>
    </row>
    <row r="4958" spans="1:5" x14ac:dyDescent="0.35">
      <c r="A4958">
        <v>2021</v>
      </c>
      <c r="B4958">
        <v>7</v>
      </c>
      <c r="C4958">
        <v>26</v>
      </c>
      <c r="D4958">
        <v>12</v>
      </c>
      <c r="E4958">
        <v>25.18</v>
      </c>
    </row>
    <row r="4959" spans="1:5" x14ac:dyDescent="0.35">
      <c r="A4959">
        <v>2021</v>
      </c>
      <c r="B4959">
        <v>7</v>
      </c>
      <c r="C4959">
        <v>26</v>
      </c>
      <c r="D4959">
        <v>13</v>
      </c>
      <c r="E4959">
        <v>24.35</v>
      </c>
    </row>
    <row r="4960" spans="1:5" x14ac:dyDescent="0.35">
      <c r="A4960">
        <v>2021</v>
      </c>
      <c r="B4960">
        <v>7</v>
      </c>
      <c r="C4960">
        <v>26</v>
      </c>
      <c r="D4960">
        <v>14</v>
      </c>
      <c r="E4960">
        <v>22.09</v>
      </c>
    </row>
    <row r="4961" spans="1:5" x14ac:dyDescent="0.35">
      <c r="A4961">
        <v>2021</v>
      </c>
      <c r="B4961">
        <v>7</v>
      </c>
      <c r="C4961">
        <v>26</v>
      </c>
      <c r="D4961">
        <v>15</v>
      </c>
      <c r="E4961">
        <v>19.52</v>
      </c>
    </row>
    <row r="4962" spans="1:5" x14ac:dyDescent="0.35">
      <c r="A4962">
        <v>2021</v>
      </c>
      <c r="B4962">
        <v>7</v>
      </c>
      <c r="C4962">
        <v>26</v>
      </c>
      <c r="D4962">
        <v>16</v>
      </c>
      <c r="E4962">
        <v>19.05</v>
      </c>
    </row>
    <row r="4963" spans="1:5" x14ac:dyDescent="0.35">
      <c r="A4963">
        <v>2021</v>
      </c>
      <c r="B4963">
        <v>7</v>
      </c>
      <c r="C4963">
        <v>26</v>
      </c>
      <c r="D4963">
        <v>17</v>
      </c>
      <c r="E4963">
        <v>18.75</v>
      </c>
    </row>
    <row r="4964" spans="1:5" x14ac:dyDescent="0.35">
      <c r="A4964">
        <v>2021</v>
      </c>
      <c r="B4964">
        <v>7</v>
      </c>
      <c r="C4964">
        <v>26</v>
      </c>
      <c r="D4964">
        <v>18</v>
      </c>
      <c r="E4964">
        <v>18.14</v>
      </c>
    </row>
    <row r="4965" spans="1:5" x14ac:dyDescent="0.35">
      <c r="A4965">
        <v>2021</v>
      </c>
      <c r="B4965">
        <v>7</v>
      </c>
      <c r="C4965">
        <v>26</v>
      </c>
      <c r="D4965">
        <v>19</v>
      </c>
      <c r="E4965">
        <v>17.260000000000002</v>
      </c>
    </row>
    <row r="4966" spans="1:5" x14ac:dyDescent="0.35">
      <c r="A4966">
        <v>2021</v>
      </c>
      <c r="B4966">
        <v>7</v>
      </c>
      <c r="C4966">
        <v>26</v>
      </c>
      <c r="D4966">
        <v>20</v>
      </c>
      <c r="E4966">
        <v>16.23</v>
      </c>
    </row>
    <row r="4967" spans="1:5" x14ac:dyDescent="0.35">
      <c r="A4967">
        <v>2021</v>
      </c>
      <c r="B4967">
        <v>7</v>
      </c>
      <c r="C4967">
        <v>26</v>
      </c>
      <c r="D4967">
        <v>21</v>
      </c>
      <c r="E4967">
        <v>15.48</v>
      </c>
    </row>
    <row r="4968" spans="1:5" x14ac:dyDescent="0.35">
      <c r="A4968">
        <v>2021</v>
      </c>
      <c r="B4968">
        <v>7</v>
      </c>
      <c r="C4968">
        <v>26</v>
      </c>
      <c r="D4968">
        <v>22</v>
      </c>
      <c r="E4968">
        <v>14.85</v>
      </c>
    </row>
    <row r="4969" spans="1:5" x14ac:dyDescent="0.35">
      <c r="A4969">
        <v>2021</v>
      </c>
      <c r="B4969">
        <v>7</v>
      </c>
      <c r="C4969">
        <v>26</v>
      </c>
      <c r="D4969">
        <v>23</v>
      </c>
      <c r="E4969">
        <v>14.3</v>
      </c>
    </row>
    <row r="4970" spans="1:5" x14ac:dyDescent="0.35">
      <c r="A4970">
        <v>2021</v>
      </c>
      <c r="B4970">
        <v>7</v>
      </c>
      <c r="C4970">
        <v>27</v>
      </c>
      <c r="D4970">
        <v>0</v>
      </c>
      <c r="E4970">
        <v>13.85</v>
      </c>
    </row>
    <row r="4971" spans="1:5" x14ac:dyDescent="0.35">
      <c r="A4971">
        <v>2021</v>
      </c>
      <c r="B4971">
        <v>7</v>
      </c>
      <c r="C4971">
        <v>27</v>
      </c>
      <c r="D4971">
        <v>1</v>
      </c>
      <c r="E4971">
        <v>13.5</v>
      </c>
    </row>
    <row r="4972" spans="1:5" x14ac:dyDescent="0.35">
      <c r="A4972">
        <v>2021</v>
      </c>
      <c r="B4972">
        <v>7</v>
      </c>
      <c r="C4972">
        <v>27</v>
      </c>
      <c r="D4972">
        <v>2</v>
      </c>
      <c r="E4972">
        <v>13.3</v>
      </c>
    </row>
    <row r="4973" spans="1:5" x14ac:dyDescent="0.35">
      <c r="A4973">
        <v>2021</v>
      </c>
      <c r="B4973">
        <v>7</v>
      </c>
      <c r="C4973">
        <v>27</v>
      </c>
      <c r="D4973">
        <v>3</v>
      </c>
      <c r="E4973">
        <v>13.12</v>
      </c>
    </row>
    <row r="4974" spans="1:5" x14ac:dyDescent="0.35">
      <c r="A4974">
        <v>2021</v>
      </c>
      <c r="B4974">
        <v>7</v>
      </c>
      <c r="C4974">
        <v>27</v>
      </c>
      <c r="D4974">
        <v>4</v>
      </c>
      <c r="E4974">
        <v>14.4</v>
      </c>
    </row>
    <row r="4975" spans="1:5" x14ac:dyDescent="0.35">
      <c r="A4975">
        <v>2021</v>
      </c>
      <c r="B4975">
        <v>7</v>
      </c>
      <c r="C4975">
        <v>27</v>
      </c>
      <c r="D4975">
        <v>5</v>
      </c>
      <c r="E4975">
        <v>17.37</v>
      </c>
    </row>
    <row r="4976" spans="1:5" x14ac:dyDescent="0.35">
      <c r="A4976">
        <v>2021</v>
      </c>
      <c r="B4976">
        <v>7</v>
      </c>
      <c r="C4976">
        <v>27</v>
      </c>
      <c r="D4976">
        <v>6</v>
      </c>
      <c r="E4976">
        <v>20.11</v>
      </c>
    </row>
    <row r="4977" spans="1:5" x14ac:dyDescent="0.35">
      <c r="A4977">
        <v>2021</v>
      </c>
      <c r="B4977">
        <v>7</v>
      </c>
      <c r="C4977">
        <v>27</v>
      </c>
      <c r="D4977">
        <v>7</v>
      </c>
      <c r="E4977">
        <v>22.24</v>
      </c>
    </row>
    <row r="4978" spans="1:5" x14ac:dyDescent="0.35">
      <c r="A4978">
        <v>2021</v>
      </c>
      <c r="B4978">
        <v>7</v>
      </c>
      <c r="C4978">
        <v>27</v>
      </c>
      <c r="D4978">
        <v>8</v>
      </c>
      <c r="E4978">
        <v>23.95</v>
      </c>
    </row>
    <row r="4979" spans="1:5" x14ac:dyDescent="0.35">
      <c r="A4979">
        <v>2021</v>
      </c>
      <c r="B4979">
        <v>7</v>
      </c>
      <c r="C4979">
        <v>27</v>
      </c>
      <c r="D4979">
        <v>9</v>
      </c>
      <c r="E4979">
        <v>25.12</v>
      </c>
    </row>
    <row r="4980" spans="1:5" x14ac:dyDescent="0.35">
      <c r="A4980">
        <v>2021</v>
      </c>
      <c r="B4980">
        <v>7</v>
      </c>
      <c r="C4980">
        <v>27</v>
      </c>
      <c r="D4980">
        <v>10</v>
      </c>
      <c r="E4980">
        <v>25.37</v>
      </c>
    </row>
    <row r="4981" spans="1:5" x14ac:dyDescent="0.35">
      <c r="A4981">
        <v>2021</v>
      </c>
      <c r="B4981">
        <v>7</v>
      </c>
      <c r="C4981">
        <v>27</v>
      </c>
      <c r="D4981">
        <v>11</v>
      </c>
      <c r="E4981">
        <v>25.08</v>
      </c>
    </row>
    <row r="4982" spans="1:5" x14ac:dyDescent="0.35">
      <c r="A4982">
        <v>2021</v>
      </c>
      <c r="B4982">
        <v>7</v>
      </c>
      <c r="C4982">
        <v>27</v>
      </c>
      <c r="D4982">
        <v>12</v>
      </c>
      <c r="E4982">
        <v>24.8</v>
      </c>
    </row>
    <row r="4983" spans="1:5" x14ac:dyDescent="0.35">
      <c r="A4983">
        <v>2021</v>
      </c>
      <c r="B4983">
        <v>7</v>
      </c>
      <c r="C4983">
        <v>27</v>
      </c>
      <c r="D4983">
        <v>13</v>
      </c>
      <c r="E4983">
        <v>23.95</v>
      </c>
    </row>
    <row r="4984" spans="1:5" x14ac:dyDescent="0.35">
      <c r="A4984">
        <v>2021</v>
      </c>
      <c r="B4984">
        <v>7</v>
      </c>
      <c r="C4984">
        <v>27</v>
      </c>
      <c r="D4984">
        <v>14</v>
      </c>
      <c r="E4984">
        <v>22.19</v>
      </c>
    </row>
    <row r="4985" spans="1:5" x14ac:dyDescent="0.35">
      <c r="A4985">
        <v>2021</v>
      </c>
      <c r="B4985">
        <v>7</v>
      </c>
      <c r="C4985">
        <v>27</v>
      </c>
      <c r="D4985">
        <v>15</v>
      </c>
      <c r="E4985">
        <v>20.23</v>
      </c>
    </row>
    <row r="4986" spans="1:5" x14ac:dyDescent="0.35">
      <c r="A4986">
        <v>2021</v>
      </c>
      <c r="B4986">
        <v>7</v>
      </c>
      <c r="C4986">
        <v>27</v>
      </c>
      <c r="D4986">
        <v>16</v>
      </c>
      <c r="E4986">
        <v>19.73</v>
      </c>
    </row>
    <row r="4987" spans="1:5" x14ac:dyDescent="0.35">
      <c r="A4987">
        <v>2021</v>
      </c>
      <c r="B4987">
        <v>7</v>
      </c>
      <c r="C4987">
        <v>27</v>
      </c>
      <c r="D4987">
        <v>17</v>
      </c>
      <c r="E4987">
        <v>19.190000000000001</v>
      </c>
    </row>
    <row r="4988" spans="1:5" x14ac:dyDescent="0.35">
      <c r="A4988">
        <v>2021</v>
      </c>
      <c r="B4988">
        <v>7</v>
      </c>
      <c r="C4988">
        <v>27</v>
      </c>
      <c r="D4988">
        <v>18</v>
      </c>
      <c r="E4988">
        <v>18.600000000000001</v>
      </c>
    </row>
    <row r="4989" spans="1:5" x14ac:dyDescent="0.35">
      <c r="A4989">
        <v>2021</v>
      </c>
      <c r="B4989">
        <v>7</v>
      </c>
      <c r="C4989">
        <v>27</v>
      </c>
      <c r="D4989">
        <v>19</v>
      </c>
      <c r="E4989">
        <v>18.25</v>
      </c>
    </row>
    <row r="4990" spans="1:5" x14ac:dyDescent="0.35">
      <c r="A4990">
        <v>2021</v>
      </c>
      <c r="B4990">
        <v>7</v>
      </c>
      <c r="C4990">
        <v>27</v>
      </c>
      <c r="D4990">
        <v>20</v>
      </c>
      <c r="E4990">
        <v>17.850000000000001</v>
      </c>
    </row>
    <row r="4991" spans="1:5" x14ac:dyDescent="0.35">
      <c r="A4991">
        <v>2021</v>
      </c>
      <c r="B4991">
        <v>7</v>
      </c>
      <c r="C4991">
        <v>27</v>
      </c>
      <c r="D4991">
        <v>21</v>
      </c>
      <c r="E4991">
        <v>17.3</v>
      </c>
    </row>
    <row r="4992" spans="1:5" x14ac:dyDescent="0.35">
      <c r="A4992">
        <v>2021</v>
      </c>
      <c r="B4992">
        <v>7</v>
      </c>
      <c r="C4992">
        <v>27</v>
      </c>
      <c r="D4992">
        <v>22</v>
      </c>
      <c r="E4992">
        <v>16.54</v>
      </c>
    </row>
    <row r="4993" spans="1:5" x14ac:dyDescent="0.35">
      <c r="A4993">
        <v>2021</v>
      </c>
      <c r="B4993">
        <v>7</v>
      </c>
      <c r="C4993">
        <v>27</v>
      </c>
      <c r="D4993">
        <v>23</v>
      </c>
      <c r="E4993">
        <v>15.69</v>
      </c>
    </row>
    <row r="4994" spans="1:5" x14ac:dyDescent="0.35">
      <c r="A4994">
        <v>2021</v>
      </c>
      <c r="B4994">
        <v>7</v>
      </c>
      <c r="C4994">
        <v>28</v>
      </c>
      <c r="D4994">
        <v>0</v>
      </c>
      <c r="E4994">
        <v>14.9</v>
      </c>
    </row>
    <row r="4995" spans="1:5" x14ac:dyDescent="0.35">
      <c r="A4995">
        <v>2021</v>
      </c>
      <c r="B4995">
        <v>7</v>
      </c>
      <c r="C4995">
        <v>28</v>
      </c>
      <c r="D4995">
        <v>1</v>
      </c>
      <c r="E4995">
        <v>14.3</v>
      </c>
    </row>
    <row r="4996" spans="1:5" x14ac:dyDescent="0.35">
      <c r="A4996">
        <v>2021</v>
      </c>
      <c r="B4996">
        <v>7</v>
      </c>
      <c r="C4996">
        <v>28</v>
      </c>
      <c r="D4996">
        <v>2</v>
      </c>
      <c r="E4996">
        <v>13.94</v>
      </c>
    </row>
    <row r="4997" spans="1:5" x14ac:dyDescent="0.35">
      <c r="A4997">
        <v>2021</v>
      </c>
      <c r="B4997">
        <v>7</v>
      </c>
      <c r="C4997">
        <v>28</v>
      </c>
      <c r="D4997">
        <v>3</v>
      </c>
      <c r="E4997">
        <v>13.7</v>
      </c>
    </row>
    <row r="4998" spans="1:5" x14ac:dyDescent="0.35">
      <c r="A4998">
        <v>2021</v>
      </c>
      <c r="B4998">
        <v>7</v>
      </c>
      <c r="C4998">
        <v>28</v>
      </c>
      <c r="D4998">
        <v>4</v>
      </c>
      <c r="E4998">
        <v>14.84</v>
      </c>
    </row>
    <row r="4999" spans="1:5" x14ac:dyDescent="0.35">
      <c r="A4999">
        <v>2021</v>
      </c>
      <c r="B4999">
        <v>7</v>
      </c>
      <c r="C4999">
        <v>28</v>
      </c>
      <c r="D4999">
        <v>5</v>
      </c>
      <c r="E4999">
        <v>17.84</v>
      </c>
    </row>
    <row r="5000" spans="1:5" x14ac:dyDescent="0.35">
      <c r="A5000">
        <v>2021</v>
      </c>
      <c r="B5000">
        <v>7</v>
      </c>
      <c r="C5000">
        <v>28</v>
      </c>
      <c r="D5000">
        <v>6</v>
      </c>
      <c r="E5000">
        <v>21.01</v>
      </c>
    </row>
    <row r="5001" spans="1:5" x14ac:dyDescent="0.35">
      <c r="A5001">
        <v>2021</v>
      </c>
      <c r="B5001">
        <v>7</v>
      </c>
      <c r="C5001">
        <v>28</v>
      </c>
      <c r="D5001">
        <v>7</v>
      </c>
      <c r="E5001">
        <v>23.12</v>
      </c>
    </row>
    <row r="5002" spans="1:5" x14ac:dyDescent="0.35">
      <c r="A5002">
        <v>2021</v>
      </c>
      <c r="B5002">
        <v>7</v>
      </c>
      <c r="C5002">
        <v>28</v>
      </c>
      <c r="D5002">
        <v>8</v>
      </c>
      <c r="E5002">
        <v>24.64</v>
      </c>
    </row>
    <row r="5003" spans="1:5" x14ac:dyDescent="0.35">
      <c r="A5003">
        <v>2021</v>
      </c>
      <c r="B5003">
        <v>7</v>
      </c>
      <c r="C5003">
        <v>28</v>
      </c>
      <c r="D5003">
        <v>9</v>
      </c>
      <c r="E5003">
        <v>25.73</v>
      </c>
    </row>
    <row r="5004" spans="1:5" x14ac:dyDescent="0.35">
      <c r="A5004">
        <v>2021</v>
      </c>
      <c r="B5004">
        <v>7</v>
      </c>
      <c r="C5004">
        <v>28</v>
      </c>
      <c r="D5004">
        <v>10</v>
      </c>
      <c r="E5004">
        <v>26.41</v>
      </c>
    </row>
    <row r="5005" spans="1:5" x14ac:dyDescent="0.35">
      <c r="A5005">
        <v>2021</v>
      </c>
      <c r="B5005">
        <v>7</v>
      </c>
      <c r="C5005">
        <v>28</v>
      </c>
      <c r="D5005">
        <v>11</v>
      </c>
      <c r="E5005">
        <v>26.63</v>
      </c>
    </row>
    <row r="5006" spans="1:5" x14ac:dyDescent="0.35">
      <c r="A5006">
        <v>2021</v>
      </c>
      <c r="B5006">
        <v>7</v>
      </c>
      <c r="C5006">
        <v>28</v>
      </c>
      <c r="D5006">
        <v>12</v>
      </c>
      <c r="E5006">
        <v>26.38</v>
      </c>
    </row>
    <row r="5007" spans="1:5" x14ac:dyDescent="0.35">
      <c r="A5007">
        <v>2021</v>
      </c>
      <c r="B5007">
        <v>7</v>
      </c>
      <c r="C5007">
        <v>28</v>
      </c>
      <c r="D5007">
        <v>13</v>
      </c>
      <c r="E5007">
        <v>25.57</v>
      </c>
    </row>
    <row r="5008" spans="1:5" x14ac:dyDescent="0.35">
      <c r="A5008">
        <v>2021</v>
      </c>
      <c r="B5008">
        <v>7</v>
      </c>
      <c r="C5008">
        <v>28</v>
      </c>
      <c r="D5008">
        <v>14</v>
      </c>
      <c r="E5008">
        <v>23.33</v>
      </c>
    </row>
    <row r="5009" spans="1:5" x14ac:dyDescent="0.35">
      <c r="A5009">
        <v>2021</v>
      </c>
      <c r="B5009">
        <v>7</v>
      </c>
      <c r="C5009">
        <v>28</v>
      </c>
      <c r="D5009">
        <v>15</v>
      </c>
      <c r="E5009">
        <v>20.239999999999998</v>
      </c>
    </row>
    <row r="5010" spans="1:5" x14ac:dyDescent="0.35">
      <c r="A5010">
        <v>2021</v>
      </c>
      <c r="B5010">
        <v>7</v>
      </c>
      <c r="C5010">
        <v>28</v>
      </c>
      <c r="D5010">
        <v>16</v>
      </c>
      <c r="E5010">
        <v>19.399999999999999</v>
      </c>
    </row>
    <row r="5011" spans="1:5" x14ac:dyDescent="0.35">
      <c r="A5011">
        <v>2021</v>
      </c>
      <c r="B5011">
        <v>7</v>
      </c>
      <c r="C5011">
        <v>28</v>
      </c>
      <c r="D5011">
        <v>17</v>
      </c>
      <c r="E5011">
        <v>19.329999999999998</v>
      </c>
    </row>
    <row r="5012" spans="1:5" x14ac:dyDescent="0.35">
      <c r="A5012">
        <v>2021</v>
      </c>
      <c r="B5012">
        <v>7</v>
      </c>
      <c r="C5012">
        <v>28</v>
      </c>
      <c r="D5012">
        <v>18</v>
      </c>
      <c r="E5012">
        <v>18.79</v>
      </c>
    </row>
    <row r="5013" spans="1:5" x14ac:dyDescent="0.35">
      <c r="A5013">
        <v>2021</v>
      </c>
      <c r="B5013">
        <v>7</v>
      </c>
      <c r="C5013">
        <v>28</v>
      </c>
      <c r="D5013">
        <v>19</v>
      </c>
      <c r="E5013">
        <v>18.11</v>
      </c>
    </row>
    <row r="5014" spans="1:5" x14ac:dyDescent="0.35">
      <c r="A5014">
        <v>2021</v>
      </c>
      <c r="B5014">
        <v>7</v>
      </c>
      <c r="C5014">
        <v>28</v>
      </c>
      <c r="D5014">
        <v>20</v>
      </c>
      <c r="E5014">
        <v>17.73</v>
      </c>
    </row>
    <row r="5015" spans="1:5" x14ac:dyDescent="0.35">
      <c r="A5015">
        <v>2021</v>
      </c>
      <c r="B5015">
        <v>7</v>
      </c>
      <c r="C5015">
        <v>28</v>
      </c>
      <c r="D5015">
        <v>21</v>
      </c>
      <c r="E5015">
        <v>17.399999999999999</v>
      </c>
    </row>
    <row r="5016" spans="1:5" x14ac:dyDescent="0.35">
      <c r="A5016">
        <v>2021</v>
      </c>
      <c r="B5016">
        <v>7</v>
      </c>
      <c r="C5016">
        <v>28</v>
      </c>
      <c r="D5016">
        <v>22</v>
      </c>
      <c r="E5016">
        <v>16.14</v>
      </c>
    </row>
    <row r="5017" spans="1:5" x14ac:dyDescent="0.35">
      <c r="A5017">
        <v>2021</v>
      </c>
      <c r="B5017">
        <v>7</v>
      </c>
      <c r="C5017">
        <v>28</v>
      </c>
      <c r="D5017">
        <v>23</v>
      </c>
      <c r="E5017">
        <v>15.19</v>
      </c>
    </row>
    <row r="5018" spans="1:5" x14ac:dyDescent="0.35">
      <c r="A5018">
        <v>2021</v>
      </c>
      <c r="B5018">
        <v>7</v>
      </c>
      <c r="C5018">
        <v>29</v>
      </c>
      <c r="D5018">
        <v>0</v>
      </c>
      <c r="E5018">
        <v>14.67</v>
      </c>
    </row>
    <row r="5019" spans="1:5" x14ac:dyDescent="0.35">
      <c r="A5019">
        <v>2021</v>
      </c>
      <c r="B5019">
        <v>7</v>
      </c>
      <c r="C5019">
        <v>29</v>
      </c>
      <c r="D5019">
        <v>1</v>
      </c>
      <c r="E5019">
        <v>14.24</v>
      </c>
    </row>
    <row r="5020" spans="1:5" x14ac:dyDescent="0.35">
      <c r="A5020">
        <v>2021</v>
      </c>
      <c r="B5020">
        <v>7</v>
      </c>
      <c r="C5020">
        <v>29</v>
      </c>
      <c r="D5020">
        <v>2</v>
      </c>
      <c r="E5020">
        <v>13.95</v>
      </c>
    </row>
    <row r="5021" spans="1:5" x14ac:dyDescent="0.35">
      <c r="A5021">
        <v>2021</v>
      </c>
      <c r="B5021">
        <v>7</v>
      </c>
      <c r="C5021">
        <v>29</v>
      </c>
      <c r="D5021">
        <v>3</v>
      </c>
      <c r="E5021">
        <v>13.78</v>
      </c>
    </row>
    <row r="5022" spans="1:5" x14ac:dyDescent="0.35">
      <c r="A5022">
        <v>2021</v>
      </c>
      <c r="B5022">
        <v>7</v>
      </c>
      <c r="C5022">
        <v>29</v>
      </c>
      <c r="D5022">
        <v>4</v>
      </c>
      <c r="E5022">
        <v>15.19</v>
      </c>
    </row>
    <row r="5023" spans="1:5" x14ac:dyDescent="0.35">
      <c r="A5023">
        <v>2021</v>
      </c>
      <c r="B5023">
        <v>7</v>
      </c>
      <c r="C5023">
        <v>29</v>
      </c>
      <c r="D5023">
        <v>5</v>
      </c>
      <c r="E5023">
        <v>18.149999999999999</v>
      </c>
    </row>
    <row r="5024" spans="1:5" x14ac:dyDescent="0.35">
      <c r="A5024">
        <v>2021</v>
      </c>
      <c r="B5024">
        <v>7</v>
      </c>
      <c r="C5024">
        <v>29</v>
      </c>
      <c r="D5024">
        <v>6</v>
      </c>
      <c r="E5024">
        <v>21.07</v>
      </c>
    </row>
    <row r="5025" spans="1:5" x14ac:dyDescent="0.35">
      <c r="A5025">
        <v>2021</v>
      </c>
      <c r="B5025">
        <v>7</v>
      </c>
      <c r="C5025">
        <v>29</v>
      </c>
      <c r="D5025">
        <v>7</v>
      </c>
      <c r="E5025">
        <v>23.15</v>
      </c>
    </row>
    <row r="5026" spans="1:5" x14ac:dyDescent="0.35">
      <c r="A5026">
        <v>2021</v>
      </c>
      <c r="B5026">
        <v>7</v>
      </c>
      <c r="C5026">
        <v>29</v>
      </c>
      <c r="D5026">
        <v>8</v>
      </c>
      <c r="E5026">
        <v>24.54</v>
      </c>
    </row>
    <row r="5027" spans="1:5" x14ac:dyDescent="0.35">
      <c r="A5027">
        <v>2021</v>
      </c>
      <c r="B5027">
        <v>7</v>
      </c>
      <c r="C5027">
        <v>29</v>
      </c>
      <c r="D5027">
        <v>9</v>
      </c>
      <c r="E5027">
        <v>25.4</v>
      </c>
    </row>
    <row r="5028" spans="1:5" x14ac:dyDescent="0.35">
      <c r="A5028">
        <v>2021</v>
      </c>
      <c r="B5028">
        <v>7</v>
      </c>
      <c r="C5028">
        <v>29</v>
      </c>
      <c r="D5028">
        <v>10</v>
      </c>
      <c r="E5028">
        <v>25.55</v>
      </c>
    </row>
    <row r="5029" spans="1:5" x14ac:dyDescent="0.35">
      <c r="A5029">
        <v>2021</v>
      </c>
      <c r="B5029">
        <v>7</v>
      </c>
      <c r="C5029">
        <v>29</v>
      </c>
      <c r="D5029">
        <v>11</v>
      </c>
      <c r="E5029">
        <v>25.78</v>
      </c>
    </row>
    <row r="5030" spans="1:5" x14ac:dyDescent="0.35">
      <c r="A5030">
        <v>2021</v>
      </c>
      <c r="B5030">
        <v>7</v>
      </c>
      <c r="C5030">
        <v>29</v>
      </c>
      <c r="D5030">
        <v>12</v>
      </c>
      <c r="E5030">
        <v>25.62</v>
      </c>
    </row>
    <row r="5031" spans="1:5" x14ac:dyDescent="0.35">
      <c r="A5031">
        <v>2021</v>
      </c>
      <c r="B5031">
        <v>7</v>
      </c>
      <c r="C5031">
        <v>29</v>
      </c>
      <c r="D5031">
        <v>13</v>
      </c>
      <c r="E5031">
        <v>24.94</v>
      </c>
    </row>
    <row r="5032" spans="1:5" x14ac:dyDescent="0.35">
      <c r="A5032">
        <v>2021</v>
      </c>
      <c r="B5032">
        <v>7</v>
      </c>
      <c r="C5032">
        <v>29</v>
      </c>
      <c r="D5032">
        <v>14</v>
      </c>
      <c r="E5032">
        <v>22.87</v>
      </c>
    </row>
    <row r="5033" spans="1:5" x14ac:dyDescent="0.35">
      <c r="A5033">
        <v>2021</v>
      </c>
      <c r="B5033">
        <v>7</v>
      </c>
      <c r="C5033">
        <v>29</v>
      </c>
      <c r="D5033">
        <v>15</v>
      </c>
      <c r="E5033">
        <v>20.09</v>
      </c>
    </row>
    <row r="5034" spans="1:5" x14ac:dyDescent="0.35">
      <c r="A5034">
        <v>2021</v>
      </c>
      <c r="B5034">
        <v>7</v>
      </c>
      <c r="C5034">
        <v>29</v>
      </c>
      <c r="D5034">
        <v>16</v>
      </c>
      <c r="E5034">
        <v>19.02</v>
      </c>
    </row>
    <row r="5035" spans="1:5" x14ac:dyDescent="0.35">
      <c r="A5035">
        <v>2021</v>
      </c>
      <c r="B5035">
        <v>7</v>
      </c>
      <c r="C5035">
        <v>29</v>
      </c>
      <c r="D5035">
        <v>17</v>
      </c>
      <c r="E5035">
        <v>18.149999999999999</v>
      </c>
    </row>
    <row r="5036" spans="1:5" x14ac:dyDescent="0.35">
      <c r="A5036">
        <v>2021</v>
      </c>
      <c r="B5036">
        <v>7</v>
      </c>
      <c r="C5036">
        <v>29</v>
      </c>
      <c r="D5036">
        <v>18</v>
      </c>
      <c r="E5036">
        <v>17.329999999999998</v>
      </c>
    </row>
    <row r="5037" spans="1:5" x14ac:dyDescent="0.35">
      <c r="A5037">
        <v>2021</v>
      </c>
      <c r="B5037">
        <v>7</v>
      </c>
      <c r="C5037">
        <v>29</v>
      </c>
      <c r="D5037">
        <v>19</v>
      </c>
      <c r="E5037">
        <v>16.54</v>
      </c>
    </row>
    <row r="5038" spans="1:5" x14ac:dyDescent="0.35">
      <c r="A5038">
        <v>2021</v>
      </c>
      <c r="B5038">
        <v>7</v>
      </c>
      <c r="C5038">
        <v>29</v>
      </c>
      <c r="D5038">
        <v>20</v>
      </c>
      <c r="E5038">
        <v>15.87</v>
      </c>
    </row>
    <row r="5039" spans="1:5" x14ac:dyDescent="0.35">
      <c r="A5039">
        <v>2021</v>
      </c>
      <c r="B5039">
        <v>7</v>
      </c>
      <c r="C5039">
        <v>29</v>
      </c>
      <c r="D5039">
        <v>21</v>
      </c>
      <c r="E5039">
        <v>15.29</v>
      </c>
    </row>
    <row r="5040" spans="1:5" x14ac:dyDescent="0.35">
      <c r="A5040">
        <v>2021</v>
      </c>
      <c r="B5040">
        <v>7</v>
      </c>
      <c r="C5040">
        <v>29</v>
      </c>
      <c r="D5040">
        <v>22</v>
      </c>
      <c r="E5040">
        <v>14.8</v>
      </c>
    </row>
    <row r="5041" spans="1:5" x14ac:dyDescent="0.35">
      <c r="A5041">
        <v>2021</v>
      </c>
      <c r="B5041">
        <v>7</v>
      </c>
      <c r="C5041">
        <v>29</v>
      </c>
      <c r="D5041">
        <v>23</v>
      </c>
      <c r="E5041">
        <v>14.35</v>
      </c>
    </row>
    <row r="5042" spans="1:5" x14ac:dyDescent="0.35">
      <c r="A5042">
        <v>2021</v>
      </c>
      <c r="B5042">
        <v>7</v>
      </c>
      <c r="C5042">
        <v>30</v>
      </c>
      <c r="D5042">
        <v>0</v>
      </c>
      <c r="E5042">
        <v>13.94</v>
      </c>
    </row>
    <row r="5043" spans="1:5" x14ac:dyDescent="0.35">
      <c r="A5043">
        <v>2021</v>
      </c>
      <c r="B5043">
        <v>7</v>
      </c>
      <c r="C5043">
        <v>30</v>
      </c>
      <c r="D5043">
        <v>1</v>
      </c>
      <c r="E5043">
        <v>13.62</v>
      </c>
    </row>
    <row r="5044" spans="1:5" x14ac:dyDescent="0.35">
      <c r="A5044">
        <v>2021</v>
      </c>
      <c r="B5044">
        <v>7</v>
      </c>
      <c r="C5044">
        <v>30</v>
      </c>
      <c r="D5044">
        <v>2</v>
      </c>
      <c r="E5044">
        <v>13.34</v>
      </c>
    </row>
    <row r="5045" spans="1:5" x14ac:dyDescent="0.35">
      <c r="A5045">
        <v>2021</v>
      </c>
      <c r="B5045">
        <v>7</v>
      </c>
      <c r="C5045">
        <v>30</v>
      </c>
      <c r="D5045">
        <v>3</v>
      </c>
      <c r="E5045">
        <v>13.23</v>
      </c>
    </row>
    <row r="5046" spans="1:5" x14ac:dyDescent="0.35">
      <c r="A5046">
        <v>2021</v>
      </c>
      <c r="B5046">
        <v>7</v>
      </c>
      <c r="C5046">
        <v>30</v>
      </c>
      <c r="D5046">
        <v>4</v>
      </c>
      <c r="E5046">
        <v>14.83</v>
      </c>
    </row>
    <row r="5047" spans="1:5" x14ac:dyDescent="0.35">
      <c r="A5047">
        <v>2021</v>
      </c>
      <c r="B5047">
        <v>7</v>
      </c>
      <c r="C5047">
        <v>30</v>
      </c>
      <c r="D5047">
        <v>5</v>
      </c>
      <c r="E5047">
        <v>18.13</v>
      </c>
    </row>
    <row r="5048" spans="1:5" x14ac:dyDescent="0.35">
      <c r="A5048">
        <v>2021</v>
      </c>
      <c r="B5048">
        <v>7</v>
      </c>
      <c r="C5048">
        <v>30</v>
      </c>
      <c r="D5048">
        <v>6</v>
      </c>
      <c r="E5048">
        <v>20.98</v>
      </c>
    </row>
    <row r="5049" spans="1:5" x14ac:dyDescent="0.35">
      <c r="A5049">
        <v>2021</v>
      </c>
      <c r="B5049">
        <v>7</v>
      </c>
      <c r="C5049">
        <v>30</v>
      </c>
      <c r="D5049">
        <v>7</v>
      </c>
      <c r="E5049">
        <v>22.4</v>
      </c>
    </row>
    <row r="5050" spans="1:5" x14ac:dyDescent="0.35">
      <c r="A5050">
        <v>2021</v>
      </c>
      <c r="B5050">
        <v>7</v>
      </c>
      <c r="C5050">
        <v>30</v>
      </c>
      <c r="D5050">
        <v>8</v>
      </c>
      <c r="E5050">
        <v>23.27</v>
      </c>
    </row>
    <row r="5051" spans="1:5" x14ac:dyDescent="0.35">
      <c r="A5051">
        <v>2021</v>
      </c>
      <c r="B5051">
        <v>7</v>
      </c>
      <c r="C5051">
        <v>30</v>
      </c>
      <c r="D5051">
        <v>9</v>
      </c>
      <c r="E5051">
        <v>24.3</v>
      </c>
    </row>
    <row r="5052" spans="1:5" x14ac:dyDescent="0.35">
      <c r="A5052">
        <v>2021</v>
      </c>
      <c r="B5052">
        <v>7</v>
      </c>
      <c r="C5052">
        <v>30</v>
      </c>
      <c r="D5052">
        <v>10</v>
      </c>
      <c r="E5052">
        <v>24.85</v>
      </c>
    </row>
    <row r="5053" spans="1:5" x14ac:dyDescent="0.35">
      <c r="A5053">
        <v>2021</v>
      </c>
      <c r="B5053">
        <v>7</v>
      </c>
      <c r="C5053">
        <v>30</v>
      </c>
      <c r="D5053">
        <v>11</v>
      </c>
      <c r="E5053">
        <v>25.19</v>
      </c>
    </row>
    <row r="5054" spans="1:5" x14ac:dyDescent="0.35">
      <c r="A5054">
        <v>2021</v>
      </c>
      <c r="B5054">
        <v>7</v>
      </c>
      <c r="C5054">
        <v>30</v>
      </c>
      <c r="D5054">
        <v>12</v>
      </c>
      <c r="E5054">
        <v>25.02</v>
      </c>
    </row>
    <row r="5055" spans="1:5" x14ac:dyDescent="0.35">
      <c r="A5055">
        <v>2021</v>
      </c>
      <c r="B5055">
        <v>7</v>
      </c>
      <c r="C5055">
        <v>30</v>
      </c>
      <c r="D5055">
        <v>13</v>
      </c>
      <c r="E5055">
        <v>24.44</v>
      </c>
    </row>
    <row r="5056" spans="1:5" x14ac:dyDescent="0.35">
      <c r="A5056">
        <v>2021</v>
      </c>
      <c r="B5056">
        <v>7</v>
      </c>
      <c r="C5056">
        <v>30</v>
      </c>
      <c r="D5056">
        <v>14</v>
      </c>
      <c r="E5056">
        <v>22.96</v>
      </c>
    </row>
    <row r="5057" spans="1:5" x14ac:dyDescent="0.35">
      <c r="A5057">
        <v>2021</v>
      </c>
      <c r="B5057">
        <v>7</v>
      </c>
      <c r="C5057">
        <v>30</v>
      </c>
      <c r="D5057">
        <v>15</v>
      </c>
      <c r="E5057">
        <v>20.94</v>
      </c>
    </row>
    <row r="5058" spans="1:5" x14ac:dyDescent="0.35">
      <c r="A5058">
        <v>2021</v>
      </c>
      <c r="B5058">
        <v>7</v>
      </c>
      <c r="C5058">
        <v>30</v>
      </c>
      <c r="D5058">
        <v>16</v>
      </c>
      <c r="E5058">
        <v>20.57</v>
      </c>
    </row>
    <row r="5059" spans="1:5" x14ac:dyDescent="0.35">
      <c r="A5059">
        <v>2021</v>
      </c>
      <c r="B5059">
        <v>7</v>
      </c>
      <c r="C5059">
        <v>30</v>
      </c>
      <c r="D5059">
        <v>17</v>
      </c>
      <c r="E5059">
        <v>20.18</v>
      </c>
    </row>
    <row r="5060" spans="1:5" x14ac:dyDescent="0.35">
      <c r="A5060">
        <v>2021</v>
      </c>
      <c r="B5060">
        <v>7</v>
      </c>
      <c r="C5060">
        <v>30</v>
      </c>
      <c r="D5060">
        <v>18</v>
      </c>
      <c r="E5060">
        <v>19.649999999999999</v>
      </c>
    </row>
    <row r="5061" spans="1:5" x14ac:dyDescent="0.35">
      <c r="A5061">
        <v>2021</v>
      </c>
      <c r="B5061">
        <v>7</v>
      </c>
      <c r="C5061">
        <v>30</v>
      </c>
      <c r="D5061">
        <v>19</v>
      </c>
      <c r="E5061">
        <v>19.010000000000002</v>
      </c>
    </row>
    <row r="5062" spans="1:5" x14ac:dyDescent="0.35">
      <c r="A5062">
        <v>2021</v>
      </c>
      <c r="B5062">
        <v>7</v>
      </c>
      <c r="C5062">
        <v>30</v>
      </c>
      <c r="D5062">
        <v>20</v>
      </c>
      <c r="E5062">
        <v>18.22</v>
      </c>
    </row>
    <row r="5063" spans="1:5" x14ac:dyDescent="0.35">
      <c r="A5063">
        <v>2021</v>
      </c>
      <c r="B5063">
        <v>7</v>
      </c>
      <c r="C5063">
        <v>30</v>
      </c>
      <c r="D5063">
        <v>21</v>
      </c>
      <c r="E5063">
        <v>17.399999999999999</v>
      </c>
    </row>
    <row r="5064" spans="1:5" x14ac:dyDescent="0.35">
      <c r="A5064">
        <v>2021</v>
      </c>
      <c r="B5064">
        <v>7</v>
      </c>
      <c r="C5064">
        <v>30</v>
      </c>
      <c r="D5064">
        <v>22</v>
      </c>
      <c r="E5064">
        <v>16.649999999999999</v>
      </c>
    </row>
    <row r="5065" spans="1:5" x14ac:dyDescent="0.35">
      <c r="A5065">
        <v>2021</v>
      </c>
      <c r="B5065">
        <v>7</v>
      </c>
      <c r="C5065">
        <v>30</v>
      </c>
      <c r="D5065">
        <v>23</v>
      </c>
      <c r="E5065">
        <v>16.100000000000001</v>
      </c>
    </row>
    <row r="5066" spans="1:5" x14ac:dyDescent="0.35">
      <c r="A5066">
        <v>2021</v>
      </c>
      <c r="B5066">
        <v>7</v>
      </c>
      <c r="C5066">
        <v>31</v>
      </c>
      <c r="D5066">
        <v>0</v>
      </c>
      <c r="E5066">
        <v>15.65</v>
      </c>
    </row>
    <row r="5067" spans="1:5" x14ac:dyDescent="0.35">
      <c r="A5067">
        <v>2021</v>
      </c>
      <c r="B5067">
        <v>7</v>
      </c>
      <c r="C5067">
        <v>31</v>
      </c>
      <c r="D5067">
        <v>1</v>
      </c>
      <c r="E5067">
        <v>15.33</v>
      </c>
    </row>
    <row r="5068" spans="1:5" x14ac:dyDescent="0.35">
      <c r="A5068">
        <v>2021</v>
      </c>
      <c r="B5068">
        <v>7</v>
      </c>
      <c r="C5068">
        <v>31</v>
      </c>
      <c r="D5068">
        <v>2</v>
      </c>
      <c r="E5068">
        <v>15.37</v>
      </c>
    </row>
    <row r="5069" spans="1:5" x14ac:dyDescent="0.35">
      <c r="A5069">
        <v>2021</v>
      </c>
      <c r="B5069">
        <v>7</v>
      </c>
      <c r="C5069">
        <v>31</v>
      </c>
      <c r="D5069">
        <v>3</v>
      </c>
      <c r="E5069">
        <v>15.52</v>
      </c>
    </row>
    <row r="5070" spans="1:5" x14ac:dyDescent="0.35">
      <c r="A5070">
        <v>2021</v>
      </c>
      <c r="B5070">
        <v>7</v>
      </c>
      <c r="C5070">
        <v>31</v>
      </c>
      <c r="D5070">
        <v>4</v>
      </c>
      <c r="E5070">
        <v>16.95</v>
      </c>
    </row>
    <row r="5071" spans="1:5" x14ac:dyDescent="0.35">
      <c r="A5071">
        <v>2021</v>
      </c>
      <c r="B5071">
        <v>7</v>
      </c>
      <c r="C5071">
        <v>31</v>
      </c>
      <c r="D5071">
        <v>5</v>
      </c>
      <c r="E5071">
        <v>19.600000000000001</v>
      </c>
    </row>
    <row r="5072" spans="1:5" x14ac:dyDescent="0.35">
      <c r="A5072">
        <v>2021</v>
      </c>
      <c r="B5072">
        <v>7</v>
      </c>
      <c r="C5072">
        <v>31</v>
      </c>
      <c r="D5072">
        <v>6</v>
      </c>
      <c r="E5072">
        <v>21.08</v>
      </c>
    </row>
    <row r="5073" spans="1:5" x14ac:dyDescent="0.35">
      <c r="A5073">
        <v>2021</v>
      </c>
      <c r="B5073">
        <v>7</v>
      </c>
      <c r="C5073">
        <v>31</v>
      </c>
      <c r="D5073">
        <v>7</v>
      </c>
      <c r="E5073">
        <v>21.04</v>
      </c>
    </row>
    <row r="5074" spans="1:5" x14ac:dyDescent="0.35">
      <c r="A5074">
        <v>2021</v>
      </c>
      <c r="B5074">
        <v>7</v>
      </c>
      <c r="C5074">
        <v>31</v>
      </c>
      <c r="D5074">
        <v>8</v>
      </c>
      <c r="E5074">
        <v>21.76</v>
      </c>
    </row>
    <row r="5075" spans="1:5" x14ac:dyDescent="0.35">
      <c r="A5075">
        <v>2021</v>
      </c>
      <c r="B5075">
        <v>7</v>
      </c>
      <c r="C5075">
        <v>31</v>
      </c>
      <c r="D5075">
        <v>9</v>
      </c>
      <c r="E5075">
        <v>23.15</v>
      </c>
    </row>
    <row r="5076" spans="1:5" x14ac:dyDescent="0.35">
      <c r="A5076">
        <v>2021</v>
      </c>
      <c r="B5076">
        <v>7</v>
      </c>
      <c r="C5076">
        <v>31</v>
      </c>
      <c r="D5076">
        <v>10</v>
      </c>
      <c r="E5076">
        <v>24.54</v>
      </c>
    </row>
    <row r="5077" spans="1:5" x14ac:dyDescent="0.35">
      <c r="A5077">
        <v>2021</v>
      </c>
      <c r="B5077">
        <v>7</v>
      </c>
      <c r="C5077">
        <v>31</v>
      </c>
      <c r="D5077">
        <v>11</v>
      </c>
      <c r="E5077">
        <v>25.49</v>
      </c>
    </row>
    <row r="5078" spans="1:5" x14ac:dyDescent="0.35">
      <c r="A5078">
        <v>2021</v>
      </c>
      <c r="B5078">
        <v>7</v>
      </c>
      <c r="C5078">
        <v>31</v>
      </c>
      <c r="D5078">
        <v>12</v>
      </c>
      <c r="E5078">
        <v>25.83</v>
      </c>
    </row>
    <row r="5079" spans="1:5" x14ac:dyDescent="0.35">
      <c r="A5079">
        <v>2021</v>
      </c>
      <c r="B5079">
        <v>7</v>
      </c>
      <c r="C5079">
        <v>31</v>
      </c>
      <c r="D5079">
        <v>13</v>
      </c>
      <c r="E5079">
        <v>25.07</v>
      </c>
    </row>
    <row r="5080" spans="1:5" x14ac:dyDescent="0.35">
      <c r="A5080">
        <v>2021</v>
      </c>
      <c r="B5080">
        <v>7</v>
      </c>
      <c r="C5080">
        <v>31</v>
      </c>
      <c r="D5080">
        <v>14</v>
      </c>
      <c r="E5080">
        <v>23.31</v>
      </c>
    </row>
    <row r="5081" spans="1:5" x14ac:dyDescent="0.35">
      <c r="A5081">
        <v>2021</v>
      </c>
      <c r="B5081">
        <v>7</v>
      </c>
      <c r="C5081">
        <v>31</v>
      </c>
      <c r="D5081">
        <v>15</v>
      </c>
      <c r="E5081">
        <v>21.1</v>
      </c>
    </row>
    <row r="5082" spans="1:5" x14ac:dyDescent="0.35">
      <c r="A5082">
        <v>2021</v>
      </c>
      <c r="B5082">
        <v>7</v>
      </c>
      <c r="C5082">
        <v>31</v>
      </c>
      <c r="D5082">
        <v>16</v>
      </c>
      <c r="E5082">
        <v>20.329999999999998</v>
      </c>
    </row>
    <row r="5083" spans="1:5" x14ac:dyDescent="0.35">
      <c r="A5083">
        <v>2021</v>
      </c>
      <c r="B5083">
        <v>7</v>
      </c>
      <c r="C5083">
        <v>31</v>
      </c>
      <c r="D5083">
        <v>17</v>
      </c>
      <c r="E5083">
        <v>19.8</v>
      </c>
    </row>
    <row r="5084" spans="1:5" x14ac:dyDescent="0.35">
      <c r="A5084">
        <v>2021</v>
      </c>
      <c r="B5084">
        <v>7</v>
      </c>
      <c r="C5084">
        <v>31</v>
      </c>
      <c r="D5084">
        <v>18</v>
      </c>
      <c r="E5084">
        <v>19.07</v>
      </c>
    </row>
    <row r="5085" spans="1:5" x14ac:dyDescent="0.35">
      <c r="A5085">
        <v>2021</v>
      </c>
      <c r="B5085">
        <v>7</v>
      </c>
      <c r="C5085">
        <v>31</v>
      </c>
      <c r="D5085">
        <v>19</v>
      </c>
      <c r="E5085">
        <v>18.16</v>
      </c>
    </row>
    <row r="5086" spans="1:5" x14ac:dyDescent="0.35">
      <c r="A5086">
        <v>2021</v>
      </c>
      <c r="B5086">
        <v>7</v>
      </c>
      <c r="C5086">
        <v>31</v>
      </c>
      <c r="D5086">
        <v>20</v>
      </c>
      <c r="E5086">
        <v>17.600000000000001</v>
      </c>
    </row>
    <row r="5087" spans="1:5" x14ac:dyDescent="0.35">
      <c r="A5087">
        <v>2021</v>
      </c>
      <c r="B5087">
        <v>7</v>
      </c>
      <c r="C5087">
        <v>31</v>
      </c>
      <c r="D5087">
        <v>21</v>
      </c>
      <c r="E5087">
        <v>17.079999999999998</v>
      </c>
    </row>
    <row r="5088" spans="1:5" x14ac:dyDescent="0.35">
      <c r="A5088">
        <v>2021</v>
      </c>
      <c r="B5088">
        <v>7</v>
      </c>
      <c r="C5088">
        <v>31</v>
      </c>
      <c r="D5088">
        <v>22</v>
      </c>
      <c r="E5088">
        <v>16.55</v>
      </c>
    </row>
    <row r="5089" spans="1:5" x14ac:dyDescent="0.35">
      <c r="A5089">
        <v>2021</v>
      </c>
      <c r="B5089">
        <v>7</v>
      </c>
      <c r="C5089">
        <v>31</v>
      </c>
      <c r="D5089">
        <v>23</v>
      </c>
      <c r="E5089">
        <v>16.14</v>
      </c>
    </row>
    <row r="5090" spans="1:5" x14ac:dyDescent="0.35">
      <c r="A5090">
        <v>2021</v>
      </c>
      <c r="B5090">
        <v>8</v>
      </c>
      <c r="C5090">
        <v>1</v>
      </c>
      <c r="D5090">
        <v>0</v>
      </c>
      <c r="E5090">
        <v>16.010000000000002</v>
      </c>
    </row>
    <row r="5091" spans="1:5" x14ac:dyDescent="0.35">
      <c r="A5091">
        <v>2021</v>
      </c>
      <c r="B5091">
        <v>8</v>
      </c>
      <c r="C5091">
        <v>1</v>
      </c>
      <c r="D5091">
        <v>1</v>
      </c>
      <c r="E5091">
        <v>16.079999999999998</v>
      </c>
    </row>
    <row r="5092" spans="1:5" x14ac:dyDescent="0.35">
      <c r="A5092">
        <v>2021</v>
      </c>
      <c r="B5092">
        <v>8</v>
      </c>
      <c r="C5092">
        <v>1</v>
      </c>
      <c r="D5092">
        <v>2</v>
      </c>
      <c r="E5092">
        <v>16.16</v>
      </c>
    </row>
    <row r="5093" spans="1:5" x14ac:dyDescent="0.35">
      <c r="A5093">
        <v>2021</v>
      </c>
      <c r="B5093">
        <v>8</v>
      </c>
      <c r="C5093">
        <v>1</v>
      </c>
      <c r="D5093">
        <v>3</v>
      </c>
      <c r="E5093">
        <v>16.23</v>
      </c>
    </row>
    <row r="5094" spans="1:5" x14ac:dyDescent="0.35">
      <c r="A5094">
        <v>2021</v>
      </c>
      <c r="B5094">
        <v>8</v>
      </c>
      <c r="C5094">
        <v>1</v>
      </c>
      <c r="D5094">
        <v>4</v>
      </c>
      <c r="E5094">
        <v>17.48</v>
      </c>
    </row>
    <row r="5095" spans="1:5" x14ac:dyDescent="0.35">
      <c r="A5095">
        <v>2021</v>
      </c>
      <c r="B5095">
        <v>8</v>
      </c>
      <c r="C5095">
        <v>1</v>
      </c>
      <c r="D5095">
        <v>5</v>
      </c>
      <c r="E5095">
        <v>19.75</v>
      </c>
    </row>
    <row r="5096" spans="1:5" x14ac:dyDescent="0.35">
      <c r="A5096">
        <v>2021</v>
      </c>
      <c r="B5096">
        <v>8</v>
      </c>
      <c r="C5096">
        <v>1</v>
      </c>
      <c r="D5096">
        <v>6</v>
      </c>
      <c r="E5096">
        <v>22.34</v>
      </c>
    </row>
    <row r="5097" spans="1:5" x14ac:dyDescent="0.35">
      <c r="A5097">
        <v>2021</v>
      </c>
      <c r="B5097">
        <v>8</v>
      </c>
      <c r="C5097">
        <v>1</v>
      </c>
      <c r="D5097">
        <v>7</v>
      </c>
      <c r="E5097">
        <v>24.67</v>
      </c>
    </row>
    <row r="5098" spans="1:5" x14ac:dyDescent="0.35">
      <c r="A5098">
        <v>2021</v>
      </c>
      <c r="B5098">
        <v>8</v>
      </c>
      <c r="C5098">
        <v>1</v>
      </c>
      <c r="D5098">
        <v>8</v>
      </c>
      <c r="E5098">
        <v>26.4</v>
      </c>
    </row>
    <row r="5099" spans="1:5" x14ac:dyDescent="0.35">
      <c r="A5099">
        <v>2021</v>
      </c>
      <c r="B5099">
        <v>8</v>
      </c>
      <c r="C5099">
        <v>1</v>
      </c>
      <c r="D5099">
        <v>9</v>
      </c>
      <c r="E5099">
        <v>27.54</v>
      </c>
    </row>
    <row r="5100" spans="1:5" x14ac:dyDescent="0.35">
      <c r="A5100">
        <v>2021</v>
      </c>
      <c r="B5100">
        <v>8</v>
      </c>
      <c r="C5100">
        <v>1</v>
      </c>
      <c r="D5100">
        <v>10</v>
      </c>
      <c r="E5100">
        <v>28.1</v>
      </c>
    </row>
    <row r="5101" spans="1:5" x14ac:dyDescent="0.35">
      <c r="A5101">
        <v>2021</v>
      </c>
      <c r="B5101">
        <v>8</v>
      </c>
      <c r="C5101">
        <v>1</v>
      </c>
      <c r="D5101">
        <v>11</v>
      </c>
      <c r="E5101">
        <v>28.14</v>
      </c>
    </row>
    <row r="5102" spans="1:5" x14ac:dyDescent="0.35">
      <c r="A5102">
        <v>2021</v>
      </c>
      <c r="B5102">
        <v>8</v>
      </c>
      <c r="C5102">
        <v>1</v>
      </c>
      <c r="D5102">
        <v>12</v>
      </c>
      <c r="E5102">
        <v>27.65</v>
      </c>
    </row>
    <row r="5103" spans="1:5" x14ac:dyDescent="0.35">
      <c r="A5103">
        <v>2021</v>
      </c>
      <c r="B5103">
        <v>8</v>
      </c>
      <c r="C5103">
        <v>1</v>
      </c>
      <c r="D5103">
        <v>13</v>
      </c>
      <c r="E5103">
        <v>26.58</v>
      </c>
    </row>
    <row r="5104" spans="1:5" x14ac:dyDescent="0.35">
      <c r="A5104">
        <v>2021</v>
      </c>
      <c r="B5104">
        <v>8</v>
      </c>
      <c r="C5104">
        <v>1</v>
      </c>
      <c r="D5104">
        <v>14</v>
      </c>
      <c r="E5104">
        <v>24.08</v>
      </c>
    </row>
    <row r="5105" spans="1:5" x14ac:dyDescent="0.35">
      <c r="A5105">
        <v>2021</v>
      </c>
      <c r="B5105">
        <v>8</v>
      </c>
      <c r="C5105">
        <v>1</v>
      </c>
      <c r="D5105">
        <v>15</v>
      </c>
      <c r="E5105">
        <v>21.59</v>
      </c>
    </row>
    <row r="5106" spans="1:5" x14ac:dyDescent="0.35">
      <c r="A5106">
        <v>2021</v>
      </c>
      <c r="B5106">
        <v>8</v>
      </c>
      <c r="C5106">
        <v>1</v>
      </c>
      <c r="D5106">
        <v>16</v>
      </c>
      <c r="E5106">
        <v>20.9</v>
      </c>
    </row>
    <row r="5107" spans="1:5" x14ac:dyDescent="0.35">
      <c r="A5107">
        <v>2021</v>
      </c>
      <c r="B5107">
        <v>8</v>
      </c>
      <c r="C5107">
        <v>1</v>
      </c>
      <c r="D5107">
        <v>17</v>
      </c>
      <c r="E5107">
        <v>20.100000000000001</v>
      </c>
    </row>
    <row r="5108" spans="1:5" x14ac:dyDescent="0.35">
      <c r="A5108">
        <v>2021</v>
      </c>
      <c r="B5108">
        <v>8</v>
      </c>
      <c r="C5108">
        <v>1</v>
      </c>
      <c r="D5108">
        <v>18</v>
      </c>
      <c r="E5108">
        <v>19.18</v>
      </c>
    </row>
    <row r="5109" spans="1:5" x14ac:dyDescent="0.35">
      <c r="A5109">
        <v>2021</v>
      </c>
      <c r="B5109">
        <v>8</v>
      </c>
      <c r="C5109">
        <v>1</v>
      </c>
      <c r="D5109">
        <v>19</v>
      </c>
      <c r="E5109">
        <v>18.18</v>
      </c>
    </row>
    <row r="5110" spans="1:5" x14ac:dyDescent="0.35">
      <c r="A5110">
        <v>2021</v>
      </c>
      <c r="B5110">
        <v>8</v>
      </c>
      <c r="C5110">
        <v>1</v>
      </c>
      <c r="D5110">
        <v>20</v>
      </c>
      <c r="E5110">
        <v>17.260000000000002</v>
      </c>
    </row>
    <row r="5111" spans="1:5" x14ac:dyDescent="0.35">
      <c r="A5111">
        <v>2021</v>
      </c>
      <c r="B5111">
        <v>8</v>
      </c>
      <c r="C5111">
        <v>1</v>
      </c>
      <c r="D5111">
        <v>21</v>
      </c>
      <c r="E5111">
        <v>16.62</v>
      </c>
    </row>
    <row r="5112" spans="1:5" x14ac:dyDescent="0.35">
      <c r="A5112">
        <v>2021</v>
      </c>
      <c r="B5112">
        <v>8</v>
      </c>
      <c r="C5112">
        <v>1</v>
      </c>
      <c r="D5112">
        <v>22</v>
      </c>
      <c r="E5112">
        <v>16.010000000000002</v>
      </c>
    </row>
    <row r="5113" spans="1:5" x14ac:dyDescent="0.35">
      <c r="A5113">
        <v>2021</v>
      </c>
      <c r="B5113">
        <v>8</v>
      </c>
      <c r="C5113">
        <v>1</v>
      </c>
      <c r="D5113">
        <v>23</v>
      </c>
      <c r="E5113">
        <v>15.48</v>
      </c>
    </row>
    <row r="5114" spans="1:5" x14ac:dyDescent="0.35">
      <c r="A5114">
        <v>2021</v>
      </c>
      <c r="B5114">
        <v>8</v>
      </c>
      <c r="C5114">
        <v>2</v>
      </c>
      <c r="D5114">
        <v>0</v>
      </c>
      <c r="E5114">
        <v>15.08</v>
      </c>
    </row>
    <row r="5115" spans="1:5" x14ac:dyDescent="0.35">
      <c r="A5115">
        <v>2021</v>
      </c>
      <c r="B5115">
        <v>8</v>
      </c>
      <c r="C5115">
        <v>2</v>
      </c>
      <c r="D5115">
        <v>1</v>
      </c>
      <c r="E5115">
        <v>14.71</v>
      </c>
    </row>
    <row r="5116" spans="1:5" x14ac:dyDescent="0.35">
      <c r="A5116">
        <v>2021</v>
      </c>
      <c r="B5116">
        <v>8</v>
      </c>
      <c r="C5116">
        <v>2</v>
      </c>
      <c r="D5116">
        <v>2</v>
      </c>
      <c r="E5116">
        <v>14.42</v>
      </c>
    </row>
    <row r="5117" spans="1:5" x14ac:dyDescent="0.35">
      <c r="A5117">
        <v>2021</v>
      </c>
      <c r="B5117">
        <v>8</v>
      </c>
      <c r="C5117">
        <v>2</v>
      </c>
      <c r="D5117">
        <v>3</v>
      </c>
      <c r="E5117">
        <v>14.34</v>
      </c>
    </row>
    <row r="5118" spans="1:5" x14ac:dyDescent="0.35">
      <c r="A5118">
        <v>2021</v>
      </c>
      <c r="B5118">
        <v>8</v>
      </c>
      <c r="C5118">
        <v>2</v>
      </c>
      <c r="D5118">
        <v>4</v>
      </c>
      <c r="E5118">
        <v>15.99</v>
      </c>
    </row>
    <row r="5119" spans="1:5" x14ac:dyDescent="0.35">
      <c r="A5119">
        <v>2021</v>
      </c>
      <c r="B5119">
        <v>8</v>
      </c>
      <c r="C5119">
        <v>2</v>
      </c>
      <c r="D5119">
        <v>5</v>
      </c>
      <c r="E5119">
        <v>18.86</v>
      </c>
    </row>
    <row r="5120" spans="1:5" x14ac:dyDescent="0.35">
      <c r="A5120">
        <v>2021</v>
      </c>
      <c r="B5120">
        <v>8</v>
      </c>
      <c r="C5120">
        <v>2</v>
      </c>
      <c r="D5120">
        <v>6</v>
      </c>
      <c r="E5120">
        <v>22.11</v>
      </c>
    </row>
    <row r="5121" spans="1:5" x14ac:dyDescent="0.35">
      <c r="A5121">
        <v>2021</v>
      </c>
      <c r="B5121">
        <v>8</v>
      </c>
      <c r="C5121">
        <v>2</v>
      </c>
      <c r="D5121">
        <v>7</v>
      </c>
      <c r="E5121">
        <v>24.65</v>
      </c>
    </row>
    <row r="5122" spans="1:5" x14ac:dyDescent="0.35">
      <c r="A5122">
        <v>2021</v>
      </c>
      <c r="B5122">
        <v>8</v>
      </c>
      <c r="C5122">
        <v>2</v>
      </c>
      <c r="D5122">
        <v>8</v>
      </c>
      <c r="E5122">
        <v>26.23</v>
      </c>
    </row>
    <row r="5123" spans="1:5" x14ac:dyDescent="0.35">
      <c r="A5123">
        <v>2021</v>
      </c>
      <c r="B5123">
        <v>8</v>
      </c>
      <c r="C5123">
        <v>2</v>
      </c>
      <c r="D5123">
        <v>9</v>
      </c>
      <c r="E5123">
        <v>27.22</v>
      </c>
    </row>
    <row r="5124" spans="1:5" x14ac:dyDescent="0.35">
      <c r="A5124">
        <v>2021</v>
      </c>
      <c r="B5124">
        <v>8</v>
      </c>
      <c r="C5124">
        <v>2</v>
      </c>
      <c r="D5124">
        <v>10</v>
      </c>
      <c r="E5124">
        <v>27.51</v>
      </c>
    </row>
    <row r="5125" spans="1:5" x14ac:dyDescent="0.35">
      <c r="A5125">
        <v>2021</v>
      </c>
      <c r="B5125">
        <v>8</v>
      </c>
      <c r="C5125">
        <v>2</v>
      </c>
      <c r="D5125">
        <v>11</v>
      </c>
      <c r="E5125">
        <v>27.35</v>
      </c>
    </row>
    <row r="5126" spans="1:5" x14ac:dyDescent="0.35">
      <c r="A5126">
        <v>2021</v>
      </c>
      <c r="B5126">
        <v>8</v>
      </c>
      <c r="C5126">
        <v>2</v>
      </c>
      <c r="D5126">
        <v>12</v>
      </c>
      <c r="E5126">
        <v>26.96</v>
      </c>
    </row>
    <row r="5127" spans="1:5" x14ac:dyDescent="0.35">
      <c r="A5127">
        <v>2021</v>
      </c>
      <c r="B5127">
        <v>8</v>
      </c>
      <c r="C5127">
        <v>2</v>
      </c>
      <c r="D5127">
        <v>13</v>
      </c>
      <c r="E5127">
        <v>26.3</v>
      </c>
    </row>
    <row r="5128" spans="1:5" x14ac:dyDescent="0.35">
      <c r="A5128">
        <v>2021</v>
      </c>
      <c r="B5128">
        <v>8</v>
      </c>
      <c r="C5128">
        <v>2</v>
      </c>
      <c r="D5128">
        <v>14</v>
      </c>
      <c r="E5128">
        <v>24.72</v>
      </c>
    </row>
    <row r="5129" spans="1:5" x14ac:dyDescent="0.35">
      <c r="A5129">
        <v>2021</v>
      </c>
      <c r="B5129">
        <v>8</v>
      </c>
      <c r="C5129">
        <v>2</v>
      </c>
      <c r="D5129">
        <v>15</v>
      </c>
      <c r="E5129">
        <v>22.69</v>
      </c>
    </row>
    <row r="5130" spans="1:5" x14ac:dyDescent="0.35">
      <c r="A5130">
        <v>2021</v>
      </c>
      <c r="B5130">
        <v>8</v>
      </c>
      <c r="C5130">
        <v>2</v>
      </c>
      <c r="D5130">
        <v>16</v>
      </c>
      <c r="E5130">
        <v>21.8</v>
      </c>
    </row>
    <row r="5131" spans="1:5" x14ac:dyDescent="0.35">
      <c r="A5131">
        <v>2021</v>
      </c>
      <c r="B5131">
        <v>8</v>
      </c>
      <c r="C5131">
        <v>2</v>
      </c>
      <c r="D5131">
        <v>17</v>
      </c>
      <c r="E5131">
        <v>20.8</v>
      </c>
    </row>
    <row r="5132" spans="1:5" x14ac:dyDescent="0.35">
      <c r="A5132">
        <v>2021</v>
      </c>
      <c r="B5132">
        <v>8</v>
      </c>
      <c r="C5132">
        <v>2</v>
      </c>
      <c r="D5132">
        <v>18</v>
      </c>
      <c r="E5132">
        <v>19.7</v>
      </c>
    </row>
    <row r="5133" spans="1:5" x14ac:dyDescent="0.35">
      <c r="A5133">
        <v>2021</v>
      </c>
      <c r="B5133">
        <v>8</v>
      </c>
      <c r="C5133">
        <v>2</v>
      </c>
      <c r="D5133">
        <v>19</v>
      </c>
      <c r="E5133">
        <v>18.78</v>
      </c>
    </row>
    <row r="5134" spans="1:5" x14ac:dyDescent="0.35">
      <c r="A5134">
        <v>2021</v>
      </c>
      <c r="B5134">
        <v>8</v>
      </c>
      <c r="C5134">
        <v>2</v>
      </c>
      <c r="D5134">
        <v>20</v>
      </c>
      <c r="E5134">
        <v>18.12</v>
      </c>
    </row>
    <row r="5135" spans="1:5" x14ac:dyDescent="0.35">
      <c r="A5135">
        <v>2021</v>
      </c>
      <c r="B5135">
        <v>8</v>
      </c>
      <c r="C5135">
        <v>2</v>
      </c>
      <c r="D5135">
        <v>21</v>
      </c>
      <c r="E5135">
        <v>17.28</v>
      </c>
    </row>
    <row r="5136" spans="1:5" x14ac:dyDescent="0.35">
      <c r="A5136">
        <v>2021</v>
      </c>
      <c r="B5136">
        <v>8</v>
      </c>
      <c r="C5136">
        <v>2</v>
      </c>
      <c r="D5136">
        <v>22</v>
      </c>
      <c r="E5136">
        <v>16.38</v>
      </c>
    </row>
    <row r="5137" spans="1:5" x14ac:dyDescent="0.35">
      <c r="A5137">
        <v>2021</v>
      </c>
      <c r="B5137">
        <v>8</v>
      </c>
      <c r="C5137">
        <v>2</v>
      </c>
      <c r="D5137">
        <v>23</v>
      </c>
      <c r="E5137">
        <v>16.16</v>
      </c>
    </row>
    <row r="5138" spans="1:5" x14ac:dyDescent="0.35">
      <c r="A5138">
        <v>2021</v>
      </c>
      <c r="B5138">
        <v>8</v>
      </c>
      <c r="C5138">
        <v>3</v>
      </c>
      <c r="D5138">
        <v>0</v>
      </c>
      <c r="E5138">
        <v>16</v>
      </c>
    </row>
    <row r="5139" spans="1:5" x14ac:dyDescent="0.35">
      <c r="A5139">
        <v>2021</v>
      </c>
      <c r="B5139">
        <v>8</v>
      </c>
      <c r="C5139">
        <v>3</v>
      </c>
      <c r="D5139">
        <v>1</v>
      </c>
      <c r="E5139">
        <v>15.8</v>
      </c>
    </row>
    <row r="5140" spans="1:5" x14ac:dyDescent="0.35">
      <c r="A5140">
        <v>2021</v>
      </c>
      <c r="B5140">
        <v>8</v>
      </c>
      <c r="C5140">
        <v>3</v>
      </c>
      <c r="D5140">
        <v>2</v>
      </c>
      <c r="E5140">
        <v>15.79</v>
      </c>
    </row>
    <row r="5141" spans="1:5" x14ac:dyDescent="0.35">
      <c r="A5141">
        <v>2021</v>
      </c>
      <c r="B5141">
        <v>8</v>
      </c>
      <c r="C5141">
        <v>3</v>
      </c>
      <c r="D5141">
        <v>3</v>
      </c>
      <c r="E5141">
        <v>15.77</v>
      </c>
    </row>
    <row r="5142" spans="1:5" x14ac:dyDescent="0.35">
      <c r="A5142">
        <v>2021</v>
      </c>
      <c r="B5142">
        <v>8</v>
      </c>
      <c r="C5142">
        <v>3</v>
      </c>
      <c r="D5142">
        <v>4</v>
      </c>
      <c r="E5142">
        <v>17.079999999999998</v>
      </c>
    </row>
    <row r="5143" spans="1:5" x14ac:dyDescent="0.35">
      <c r="A5143">
        <v>2021</v>
      </c>
      <c r="B5143">
        <v>8</v>
      </c>
      <c r="C5143">
        <v>3</v>
      </c>
      <c r="D5143">
        <v>5</v>
      </c>
      <c r="E5143">
        <v>19.37</v>
      </c>
    </row>
    <row r="5144" spans="1:5" x14ac:dyDescent="0.35">
      <c r="A5144">
        <v>2021</v>
      </c>
      <c r="B5144">
        <v>8</v>
      </c>
      <c r="C5144">
        <v>3</v>
      </c>
      <c r="D5144">
        <v>6</v>
      </c>
      <c r="E5144">
        <v>21.73</v>
      </c>
    </row>
    <row r="5145" spans="1:5" x14ac:dyDescent="0.35">
      <c r="A5145">
        <v>2021</v>
      </c>
      <c r="B5145">
        <v>8</v>
      </c>
      <c r="C5145">
        <v>3</v>
      </c>
      <c r="D5145">
        <v>7</v>
      </c>
      <c r="E5145">
        <v>23.82</v>
      </c>
    </row>
    <row r="5146" spans="1:5" x14ac:dyDescent="0.35">
      <c r="A5146">
        <v>2021</v>
      </c>
      <c r="B5146">
        <v>8</v>
      </c>
      <c r="C5146">
        <v>3</v>
      </c>
      <c r="D5146">
        <v>8</v>
      </c>
      <c r="E5146">
        <v>25.36</v>
      </c>
    </row>
    <row r="5147" spans="1:5" x14ac:dyDescent="0.35">
      <c r="A5147">
        <v>2021</v>
      </c>
      <c r="B5147">
        <v>8</v>
      </c>
      <c r="C5147">
        <v>3</v>
      </c>
      <c r="D5147">
        <v>9</v>
      </c>
      <c r="E5147">
        <v>26.3</v>
      </c>
    </row>
    <row r="5148" spans="1:5" x14ac:dyDescent="0.35">
      <c r="A5148">
        <v>2021</v>
      </c>
      <c r="B5148">
        <v>8</v>
      </c>
      <c r="C5148">
        <v>3</v>
      </c>
      <c r="D5148">
        <v>10</v>
      </c>
      <c r="E5148">
        <v>26.8</v>
      </c>
    </row>
    <row r="5149" spans="1:5" x14ac:dyDescent="0.35">
      <c r="A5149">
        <v>2021</v>
      </c>
      <c r="B5149">
        <v>8</v>
      </c>
      <c r="C5149">
        <v>3</v>
      </c>
      <c r="D5149">
        <v>11</v>
      </c>
      <c r="E5149">
        <v>26.98</v>
      </c>
    </row>
    <row r="5150" spans="1:5" x14ac:dyDescent="0.35">
      <c r="A5150">
        <v>2021</v>
      </c>
      <c r="B5150">
        <v>8</v>
      </c>
      <c r="C5150">
        <v>3</v>
      </c>
      <c r="D5150">
        <v>12</v>
      </c>
      <c r="E5150">
        <v>26.7</v>
      </c>
    </row>
    <row r="5151" spans="1:5" x14ac:dyDescent="0.35">
      <c r="A5151">
        <v>2021</v>
      </c>
      <c r="B5151">
        <v>8</v>
      </c>
      <c r="C5151">
        <v>3</v>
      </c>
      <c r="D5151">
        <v>13</v>
      </c>
      <c r="E5151">
        <v>25.83</v>
      </c>
    </row>
    <row r="5152" spans="1:5" x14ac:dyDescent="0.35">
      <c r="A5152">
        <v>2021</v>
      </c>
      <c r="B5152">
        <v>8</v>
      </c>
      <c r="C5152">
        <v>3</v>
      </c>
      <c r="D5152">
        <v>14</v>
      </c>
      <c r="E5152">
        <v>23.33</v>
      </c>
    </row>
    <row r="5153" spans="1:5" x14ac:dyDescent="0.35">
      <c r="A5153">
        <v>2021</v>
      </c>
      <c r="B5153">
        <v>8</v>
      </c>
      <c r="C5153">
        <v>3</v>
      </c>
      <c r="D5153">
        <v>15</v>
      </c>
      <c r="E5153">
        <v>19.5</v>
      </c>
    </row>
    <row r="5154" spans="1:5" x14ac:dyDescent="0.35">
      <c r="A5154">
        <v>2021</v>
      </c>
      <c r="B5154">
        <v>8</v>
      </c>
      <c r="C5154">
        <v>3</v>
      </c>
      <c r="D5154">
        <v>16</v>
      </c>
      <c r="E5154">
        <v>18.2</v>
      </c>
    </row>
    <row r="5155" spans="1:5" x14ac:dyDescent="0.35">
      <c r="A5155">
        <v>2021</v>
      </c>
      <c r="B5155">
        <v>8</v>
      </c>
      <c r="C5155">
        <v>3</v>
      </c>
      <c r="D5155">
        <v>17</v>
      </c>
      <c r="E5155">
        <v>17.16</v>
      </c>
    </row>
    <row r="5156" spans="1:5" x14ac:dyDescent="0.35">
      <c r="A5156">
        <v>2021</v>
      </c>
      <c r="B5156">
        <v>8</v>
      </c>
      <c r="C5156">
        <v>3</v>
      </c>
      <c r="D5156">
        <v>18</v>
      </c>
      <c r="E5156">
        <v>16.21</v>
      </c>
    </row>
    <row r="5157" spans="1:5" x14ac:dyDescent="0.35">
      <c r="A5157">
        <v>2021</v>
      </c>
      <c r="B5157">
        <v>8</v>
      </c>
      <c r="C5157">
        <v>3</v>
      </c>
      <c r="D5157">
        <v>19</v>
      </c>
      <c r="E5157">
        <v>15.37</v>
      </c>
    </row>
    <row r="5158" spans="1:5" x14ac:dyDescent="0.35">
      <c r="A5158">
        <v>2021</v>
      </c>
      <c r="B5158">
        <v>8</v>
      </c>
      <c r="C5158">
        <v>3</v>
      </c>
      <c r="D5158">
        <v>20</v>
      </c>
      <c r="E5158">
        <v>14.76</v>
      </c>
    </row>
    <row r="5159" spans="1:5" x14ac:dyDescent="0.35">
      <c r="A5159">
        <v>2021</v>
      </c>
      <c r="B5159">
        <v>8</v>
      </c>
      <c r="C5159">
        <v>3</v>
      </c>
      <c r="D5159">
        <v>21</v>
      </c>
      <c r="E5159">
        <v>14.49</v>
      </c>
    </row>
    <row r="5160" spans="1:5" x14ac:dyDescent="0.35">
      <c r="A5160">
        <v>2021</v>
      </c>
      <c r="B5160">
        <v>8</v>
      </c>
      <c r="C5160">
        <v>3</v>
      </c>
      <c r="D5160">
        <v>22</v>
      </c>
      <c r="E5160">
        <v>14.3</v>
      </c>
    </row>
    <row r="5161" spans="1:5" x14ac:dyDescent="0.35">
      <c r="A5161">
        <v>2021</v>
      </c>
      <c r="B5161">
        <v>8</v>
      </c>
      <c r="C5161">
        <v>3</v>
      </c>
      <c r="D5161">
        <v>23</v>
      </c>
      <c r="E5161">
        <v>14.06</v>
      </c>
    </row>
    <row r="5162" spans="1:5" x14ac:dyDescent="0.35">
      <c r="A5162">
        <v>2021</v>
      </c>
      <c r="B5162">
        <v>8</v>
      </c>
      <c r="C5162">
        <v>4</v>
      </c>
      <c r="D5162">
        <v>0</v>
      </c>
      <c r="E5162">
        <v>13.78</v>
      </c>
    </row>
    <row r="5163" spans="1:5" x14ac:dyDescent="0.35">
      <c r="A5163">
        <v>2021</v>
      </c>
      <c r="B5163">
        <v>8</v>
      </c>
      <c r="C5163">
        <v>4</v>
      </c>
      <c r="D5163">
        <v>1</v>
      </c>
      <c r="E5163">
        <v>13.64</v>
      </c>
    </row>
    <row r="5164" spans="1:5" x14ac:dyDescent="0.35">
      <c r="A5164">
        <v>2021</v>
      </c>
      <c r="B5164">
        <v>8</v>
      </c>
      <c r="C5164">
        <v>4</v>
      </c>
      <c r="D5164">
        <v>2</v>
      </c>
      <c r="E5164">
        <v>13.68</v>
      </c>
    </row>
    <row r="5165" spans="1:5" x14ac:dyDescent="0.35">
      <c r="A5165">
        <v>2021</v>
      </c>
      <c r="B5165">
        <v>8</v>
      </c>
      <c r="C5165">
        <v>4</v>
      </c>
      <c r="D5165">
        <v>3</v>
      </c>
      <c r="E5165">
        <v>13.76</v>
      </c>
    </row>
    <row r="5166" spans="1:5" x14ac:dyDescent="0.35">
      <c r="A5166">
        <v>2021</v>
      </c>
      <c r="B5166">
        <v>8</v>
      </c>
      <c r="C5166">
        <v>4</v>
      </c>
      <c r="D5166">
        <v>4</v>
      </c>
      <c r="E5166">
        <v>15.32</v>
      </c>
    </row>
    <row r="5167" spans="1:5" x14ac:dyDescent="0.35">
      <c r="A5167">
        <v>2021</v>
      </c>
      <c r="B5167">
        <v>8</v>
      </c>
      <c r="C5167">
        <v>4</v>
      </c>
      <c r="D5167">
        <v>5</v>
      </c>
      <c r="E5167">
        <v>17.93</v>
      </c>
    </row>
    <row r="5168" spans="1:5" x14ac:dyDescent="0.35">
      <c r="A5168">
        <v>2021</v>
      </c>
      <c r="B5168">
        <v>8</v>
      </c>
      <c r="C5168">
        <v>4</v>
      </c>
      <c r="D5168">
        <v>6</v>
      </c>
      <c r="E5168">
        <v>21</v>
      </c>
    </row>
    <row r="5169" spans="1:5" x14ac:dyDescent="0.35">
      <c r="A5169">
        <v>2021</v>
      </c>
      <c r="B5169">
        <v>8</v>
      </c>
      <c r="C5169">
        <v>4</v>
      </c>
      <c r="D5169">
        <v>7</v>
      </c>
      <c r="E5169">
        <v>23.37</v>
      </c>
    </row>
    <row r="5170" spans="1:5" x14ac:dyDescent="0.35">
      <c r="A5170">
        <v>2021</v>
      </c>
      <c r="B5170">
        <v>8</v>
      </c>
      <c r="C5170">
        <v>4</v>
      </c>
      <c r="D5170">
        <v>8</v>
      </c>
      <c r="E5170">
        <v>24.94</v>
      </c>
    </row>
    <row r="5171" spans="1:5" x14ac:dyDescent="0.35">
      <c r="A5171">
        <v>2021</v>
      </c>
      <c r="B5171">
        <v>8</v>
      </c>
      <c r="C5171">
        <v>4</v>
      </c>
      <c r="D5171">
        <v>9</v>
      </c>
      <c r="E5171">
        <v>26.14</v>
      </c>
    </row>
    <row r="5172" spans="1:5" x14ac:dyDescent="0.35">
      <c r="A5172">
        <v>2021</v>
      </c>
      <c r="B5172">
        <v>8</v>
      </c>
      <c r="C5172">
        <v>4</v>
      </c>
      <c r="D5172">
        <v>10</v>
      </c>
      <c r="E5172">
        <v>26.91</v>
      </c>
    </row>
    <row r="5173" spans="1:5" x14ac:dyDescent="0.35">
      <c r="A5173">
        <v>2021</v>
      </c>
      <c r="B5173">
        <v>8</v>
      </c>
      <c r="C5173">
        <v>4</v>
      </c>
      <c r="D5173">
        <v>11</v>
      </c>
      <c r="E5173">
        <v>27.22</v>
      </c>
    </row>
    <row r="5174" spans="1:5" x14ac:dyDescent="0.35">
      <c r="A5174">
        <v>2021</v>
      </c>
      <c r="B5174">
        <v>8</v>
      </c>
      <c r="C5174">
        <v>4</v>
      </c>
      <c r="D5174">
        <v>12</v>
      </c>
      <c r="E5174">
        <v>27.02</v>
      </c>
    </row>
    <row r="5175" spans="1:5" x14ac:dyDescent="0.35">
      <c r="A5175">
        <v>2021</v>
      </c>
      <c r="B5175">
        <v>8</v>
      </c>
      <c r="C5175">
        <v>4</v>
      </c>
      <c r="D5175">
        <v>13</v>
      </c>
      <c r="E5175">
        <v>26.24</v>
      </c>
    </row>
    <row r="5176" spans="1:5" x14ac:dyDescent="0.35">
      <c r="A5176">
        <v>2021</v>
      </c>
      <c r="B5176">
        <v>8</v>
      </c>
      <c r="C5176">
        <v>4</v>
      </c>
      <c r="D5176">
        <v>14</v>
      </c>
      <c r="E5176">
        <v>23.9</v>
      </c>
    </row>
    <row r="5177" spans="1:5" x14ac:dyDescent="0.35">
      <c r="A5177">
        <v>2021</v>
      </c>
      <c r="B5177">
        <v>8</v>
      </c>
      <c r="C5177">
        <v>4</v>
      </c>
      <c r="D5177">
        <v>15</v>
      </c>
      <c r="E5177">
        <v>20.5</v>
      </c>
    </row>
    <row r="5178" spans="1:5" x14ac:dyDescent="0.35">
      <c r="A5178">
        <v>2021</v>
      </c>
      <c r="B5178">
        <v>8</v>
      </c>
      <c r="C5178">
        <v>4</v>
      </c>
      <c r="D5178">
        <v>16</v>
      </c>
      <c r="E5178">
        <v>19.3</v>
      </c>
    </row>
    <row r="5179" spans="1:5" x14ac:dyDescent="0.35">
      <c r="A5179">
        <v>2021</v>
      </c>
      <c r="B5179">
        <v>8</v>
      </c>
      <c r="C5179">
        <v>4</v>
      </c>
      <c r="D5179">
        <v>17</v>
      </c>
      <c r="E5179">
        <v>18.37</v>
      </c>
    </row>
    <row r="5180" spans="1:5" x14ac:dyDescent="0.35">
      <c r="A5180">
        <v>2021</v>
      </c>
      <c r="B5180">
        <v>8</v>
      </c>
      <c r="C5180">
        <v>4</v>
      </c>
      <c r="D5180">
        <v>18</v>
      </c>
      <c r="E5180">
        <v>17.920000000000002</v>
      </c>
    </row>
    <row r="5181" spans="1:5" x14ac:dyDescent="0.35">
      <c r="A5181">
        <v>2021</v>
      </c>
      <c r="B5181">
        <v>8</v>
      </c>
      <c r="C5181">
        <v>4</v>
      </c>
      <c r="D5181">
        <v>19</v>
      </c>
      <c r="E5181">
        <v>17.79</v>
      </c>
    </row>
    <row r="5182" spans="1:5" x14ac:dyDescent="0.35">
      <c r="A5182">
        <v>2021</v>
      </c>
      <c r="B5182">
        <v>8</v>
      </c>
      <c r="C5182">
        <v>4</v>
      </c>
      <c r="D5182">
        <v>20</v>
      </c>
      <c r="E5182">
        <v>17.57</v>
      </c>
    </row>
    <row r="5183" spans="1:5" x14ac:dyDescent="0.35">
      <c r="A5183">
        <v>2021</v>
      </c>
      <c r="B5183">
        <v>8</v>
      </c>
      <c r="C5183">
        <v>4</v>
      </c>
      <c r="D5183">
        <v>21</v>
      </c>
      <c r="E5183">
        <v>17.37</v>
      </c>
    </row>
    <row r="5184" spans="1:5" x14ac:dyDescent="0.35">
      <c r="A5184">
        <v>2021</v>
      </c>
      <c r="B5184">
        <v>8</v>
      </c>
      <c r="C5184">
        <v>4</v>
      </c>
      <c r="D5184">
        <v>22</v>
      </c>
      <c r="E5184">
        <v>17.03</v>
      </c>
    </row>
    <row r="5185" spans="1:5" x14ac:dyDescent="0.35">
      <c r="A5185">
        <v>2021</v>
      </c>
      <c r="B5185">
        <v>8</v>
      </c>
      <c r="C5185">
        <v>4</v>
      </c>
      <c r="D5185">
        <v>23</v>
      </c>
      <c r="E5185">
        <v>16.850000000000001</v>
      </c>
    </row>
    <row r="5186" spans="1:5" x14ac:dyDescent="0.35">
      <c r="A5186">
        <v>2021</v>
      </c>
      <c r="B5186">
        <v>8</v>
      </c>
      <c r="C5186">
        <v>5</v>
      </c>
      <c r="D5186">
        <v>0</v>
      </c>
      <c r="E5186">
        <v>16.61</v>
      </c>
    </row>
    <row r="5187" spans="1:5" x14ac:dyDescent="0.35">
      <c r="A5187">
        <v>2021</v>
      </c>
      <c r="B5187">
        <v>8</v>
      </c>
      <c r="C5187">
        <v>5</v>
      </c>
      <c r="D5187">
        <v>1</v>
      </c>
      <c r="E5187">
        <v>16.329999999999998</v>
      </c>
    </row>
    <row r="5188" spans="1:5" x14ac:dyDescent="0.35">
      <c r="A5188">
        <v>2021</v>
      </c>
      <c r="B5188">
        <v>8</v>
      </c>
      <c r="C5188">
        <v>5</v>
      </c>
      <c r="D5188">
        <v>2</v>
      </c>
      <c r="E5188">
        <v>16.190000000000001</v>
      </c>
    </row>
    <row r="5189" spans="1:5" x14ac:dyDescent="0.35">
      <c r="A5189">
        <v>2021</v>
      </c>
      <c r="B5189">
        <v>8</v>
      </c>
      <c r="C5189">
        <v>5</v>
      </c>
      <c r="D5189">
        <v>3</v>
      </c>
      <c r="E5189">
        <v>16.079999999999998</v>
      </c>
    </row>
    <row r="5190" spans="1:5" x14ac:dyDescent="0.35">
      <c r="A5190">
        <v>2021</v>
      </c>
      <c r="B5190">
        <v>8</v>
      </c>
      <c r="C5190">
        <v>5</v>
      </c>
      <c r="D5190">
        <v>4</v>
      </c>
      <c r="E5190">
        <v>17.760000000000002</v>
      </c>
    </row>
    <row r="5191" spans="1:5" x14ac:dyDescent="0.35">
      <c r="A5191">
        <v>2021</v>
      </c>
      <c r="B5191">
        <v>8</v>
      </c>
      <c r="C5191">
        <v>5</v>
      </c>
      <c r="D5191">
        <v>5</v>
      </c>
      <c r="E5191">
        <v>19.690000000000001</v>
      </c>
    </row>
    <row r="5192" spans="1:5" x14ac:dyDescent="0.35">
      <c r="A5192">
        <v>2021</v>
      </c>
      <c r="B5192">
        <v>8</v>
      </c>
      <c r="C5192">
        <v>5</v>
      </c>
      <c r="D5192">
        <v>6</v>
      </c>
      <c r="E5192">
        <v>22.43</v>
      </c>
    </row>
    <row r="5193" spans="1:5" x14ac:dyDescent="0.35">
      <c r="A5193">
        <v>2021</v>
      </c>
      <c r="B5193">
        <v>8</v>
      </c>
      <c r="C5193">
        <v>5</v>
      </c>
      <c r="D5193">
        <v>7</v>
      </c>
      <c r="E5193">
        <v>25.01</v>
      </c>
    </row>
    <row r="5194" spans="1:5" x14ac:dyDescent="0.35">
      <c r="A5194">
        <v>2021</v>
      </c>
      <c r="B5194">
        <v>8</v>
      </c>
      <c r="C5194">
        <v>5</v>
      </c>
      <c r="D5194">
        <v>8</v>
      </c>
      <c r="E5194">
        <v>26.62</v>
      </c>
    </row>
    <row r="5195" spans="1:5" x14ac:dyDescent="0.35">
      <c r="A5195">
        <v>2021</v>
      </c>
      <c r="B5195">
        <v>8</v>
      </c>
      <c r="C5195">
        <v>5</v>
      </c>
      <c r="D5195">
        <v>9</v>
      </c>
      <c r="E5195">
        <v>27.64</v>
      </c>
    </row>
    <row r="5196" spans="1:5" x14ac:dyDescent="0.35">
      <c r="A5196">
        <v>2021</v>
      </c>
      <c r="B5196">
        <v>8</v>
      </c>
      <c r="C5196">
        <v>5</v>
      </c>
      <c r="D5196">
        <v>10</v>
      </c>
      <c r="E5196">
        <v>28.21</v>
      </c>
    </row>
    <row r="5197" spans="1:5" x14ac:dyDescent="0.35">
      <c r="A5197">
        <v>2021</v>
      </c>
      <c r="B5197">
        <v>8</v>
      </c>
      <c r="C5197">
        <v>5</v>
      </c>
      <c r="D5197">
        <v>11</v>
      </c>
      <c r="E5197">
        <v>28.23</v>
      </c>
    </row>
    <row r="5198" spans="1:5" x14ac:dyDescent="0.35">
      <c r="A5198">
        <v>2021</v>
      </c>
      <c r="B5198">
        <v>8</v>
      </c>
      <c r="C5198">
        <v>5</v>
      </c>
      <c r="D5198">
        <v>12</v>
      </c>
      <c r="E5198">
        <v>27.77</v>
      </c>
    </row>
    <row r="5199" spans="1:5" x14ac:dyDescent="0.35">
      <c r="A5199">
        <v>2021</v>
      </c>
      <c r="B5199">
        <v>8</v>
      </c>
      <c r="C5199">
        <v>5</v>
      </c>
      <c r="D5199">
        <v>13</v>
      </c>
      <c r="E5199">
        <v>26.68</v>
      </c>
    </row>
    <row r="5200" spans="1:5" x14ac:dyDescent="0.35">
      <c r="A5200">
        <v>2021</v>
      </c>
      <c r="B5200">
        <v>8</v>
      </c>
      <c r="C5200">
        <v>5</v>
      </c>
      <c r="D5200">
        <v>14</v>
      </c>
      <c r="E5200">
        <v>24.66</v>
      </c>
    </row>
    <row r="5201" spans="1:5" x14ac:dyDescent="0.35">
      <c r="A5201">
        <v>2021</v>
      </c>
      <c r="B5201">
        <v>8</v>
      </c>
      <c r="C5201">
        <v>5</v>
      </c>
      <c r="D5201">
        <v>15</v>
      </c>
      <c r="E5201">
        <v>22.15</v>
      </c>
    </row>
    <row r="5202" spans="1:5" x14ac:dyDescent="0.35">
      <c r="A5202">
        <v>2021</v>
      </c>
      <c r="B5202">
        <v>8</v>
      </c>
      <c r="C5202">
        <v>5</v>
      </c>
      <c r="D5202">
        <v>16</v>
      </c>
      <c r="E5202">
        <v>21.34</v>
      </c>
    </row>
    <row r="5203" spans="1:5" x14ac:dyDescent="0.35">
      <c r="A5203">
        <v>2021</v>
      </c>
      <c r="B5203">
        <v>8</v>
      </c>
      <c r="C5203">
        <v>5</v>
      </c>
      <c r="D5203">
        <v>17</v>
      </c>
      <c r="E5203">
        <v>20.58</v>
      </c>
    </row>
    <row r="5204" spans="1:5" x14ac:dyDescent="0.35">
      <c r="A5204">
        <v>2021</v>
      </c>
      <c r="B5204">
        <v>8</v>
      </c>
      <c r="C5204">
        <v>5</v>
      </c>
      <c r="D5204">
        <v>18</v>
      </c>
      <c r="E5204">
        <v>19.7</v>
      </c>
    </row>
    <row r="5205" spans="1:5" x14ac:dyDescent="0.35">
      <c r="A5205">
        <v>2021</v>
      </c>
      <c r="B5205">
        <v>8</v>
      </c>
      <c r="C5205">
        <v>5</v>
      </c>
      <c r="D5205">
        <v>19</v>
      </c>
      <c r="E5205">
        <v>18.850000000000001</v>
      </c>
    </row>
    <row r="5206" spans="1:5" x14ac:dyDescent="0.35">
      <c r="A5206">
        <v>2021</v>
      </c>
      <c r="B5206">
        <v>8</v>
      </c>
      <c r="C5206">
        <v>5</v>
      </c>
      <c r="D5206">
        <v>20</v>
      </c>
      <c r="E5206">
        <v>18.07</v>
      </c>
    </row>
    <row r="5207" spans="1:5" x14ac:dyDescent="0.35">
      <c r="A5207">
        <v>2021</v>
      </c>
      <c r="B5207">
        <v>8</v>
      </c>
      <c r="C5207">
        <v>5</v>
      </c>
      <c r="D5207">
        <v>21</v>
      </c>
      <c r="E5207">
        <v>17.39</v>
      </c>
    </row>
    <row r="5208" spans="1:5" x14ac:dyDescent="0.35">
      <c r="A5208">
        <v>2021</v>
      </c>
      <c r="B5208">
        <v>8</v>
      </c>
      <c r="C5208">
        <v>5</v>
      </c>
      <c r="D5208">
        <v>22</v>
      </c>
      <c r="E5208">
        <v>16.7</v>
      </c>
    </row>
    <row r="5209" spans="1:5" x14ac:dyDescent="0.35">
      <c r="A5209">
        <v>2021</v>
      </c>
      <c r="B5209">
        <v>8</v>
      </c>
      <c r="C5209">
        <v>5</v>
      </c>
      <c r="D5209">
        <v>23</v>
      </c>
      <c r="E5209">
        <v>16.190000000000001</v>
      </c>
    </row>
    <row r="5210" spans="1:5" x14ac:dyDescent="0.35">
      <c r="A5210">
        <v>2021</v>
      </c>
      <c r="B5210">
        <v>8</v>
      </c>
      <c r="C5210">
        <v>6</v>
      </c>
      <c r="D5210">
        <v>0</v>
      </c>
      <c r="E5210">
        <v>15.88</v>
      </c>
    </row>
    <row r="5211" spans="1:5" x14ac:dyDescent="0.35">
      <c r="A5211">
        <v>2021</v>
      </c>
      <c r="B5211">
        <v>8</v>
      </c>
      <c r="C5211">
        <v>6</v>
      </c>
      <c r="D5211">
        <v>1</v>
      </c>
      <c r="E5211">
        <v>15.58</v>
      </c>
    </row>
    <row r="5212" spans="1:5" x14ac:dyDescent="0.35">
      <c r="A5212">
        <v>2021</v>
      </c>
      <c r="B5212">
        <v>8</v>
      </c>
      <c r="C5212">
        <v>6</v>
      </c>
      <c r="D5212">
        <v>2</v>
      </c>
      <c r="E5212">
        <v>15.25</v>
      </c>
    </row>
    <row r="5213" spans="1:5" x14ac:dyDescent="0.35">
      <c r="A5213">
        <v>2021</v>
      </c>
      <c r="B5213">
        <v>8</v>
      </c>
      <c r="C5213">
        <v>6</v>
      </c>
      <c r="D5213">
        <v>3</v>
      </c>
      <c r="E5213">
        <v>14.97</v>
      </c>
    </row>
    <row r="5214" spans="1:5" x14ac:dyDescent="0.35">
      <c r="A5214">
        <v>2021</v>
      </c>
      <c r="B5214">
        <v>8</v>
      </c>
      <c r="C5214">
        <v>6</v>
      </c>
      <c r="D5214">
        <v>4</v>
      </c>
      <c r="E5214">
        <v>17.14</v>
      </c>
    </row>
    <row r="5215" spans="1:5" x14ac:dyDescent="0.35">
      <c r="A5215">
        <v>2021</v>
      </c>
      <c r="B5215">
        <v>8</v>
      </c>
      <c r="C5215">
        <v>6</v>
      </c>
      <c r="D5215">
        <v>5</v>
      </c>
      <c r="E5215">
        <v>20.13</v>
      </c>
    </row>
    <row r="5216" spans="1:5" x14ac:dyDescent="0.35">
      <c r="A5216">
        <v>2021</v>
      </c>
      <c r="B5216">
        <v>8</v>
      </c>
      <c r="C5216">
        <v>6</v>
      </c>
      <c r="D5216">
        <v>6</v>
      </c>
      <c r="E5216">
        <v>23.58</v>
      </c>
    </row>
    <row r="5217" spans="1:5" x14ac:dyDescent="0.35">
      <c r="A5217">
        <v>2021</v>
      </c>
      <c r="B5217">
        <v>8</v>
      </c>
      <c r="C5217">
        <v>6</v>
      </c>
      <c r="D5217">
        <v>7</v>
      </c>
      <c r="E5217">
        <v>25.98</v>
      </c>
    </row>
    <row r="5218" spans="1:5" x14ac:dyDescent="0.35">
      <c r="A5218">
        <v>2021</v>
      </c>
      <c r="B5218">
        <v>8</v>
      </c>
      <c r="C5218">
        <v>6</v>
      </c>
      <c r="D5218">
        <v>8</v>
      </c>
      <c r="E5218">
        <v>27.48</v>
      </c>
    </row>
    <row r="5219" spans="1:5" x14ac:dyDescent="0.35">
      <c r="A5219">
        <v>2021</v>
      </c>
      <c r="B5219">
        <v>8</v>
      </c>
      <c r="C5219">
        <v>6</v>
      </c>
      <c r="D5219">
        <v>9</v>
      </c>
      <c r="E5219">
        <v>28.4</v>
      </c>
    </row>
    <row r="5220" spans="1:5" x14ac:dyDescent="0.35">
      <c r="A5220">
        <v>2021</v>
      </c>
      <c r="B5220">
        <v>8</v>
      </c>
      <c r="C5220">
        <v>6</v>
      </c>
      <c r="D5220">
        <v>10</v>
      </c>
      <c r="E5220">
        <v>28.82</v>
      </c>
    </row>
    <row r="5221" spans="1:5" x14ac:dyDescent="0.35">
      <c r="A5221">
        <v>2021</v>
      </c>
      <c r="B5221">
        <v>8</v>
      </c>
      <c r="C5221">
        <v>6</v>
      </c>
      <c r="D5221">
        <v>11</v>
      </c>
      <c r="E5221">
        <v>28.78</v>
      </c>
    </row>
    <row r="5222" spans="1:5" x14ac:dyDescent="0.35">
      <c r="A5222">
        <v>2021</v>
      </c>
      <c r="B5222">
        <v>8</v>
      </c>
      <c r="C5222">
        <v>6</v>
      </c>
      <c r="D5222">
        <v>12</v>
      </c>
      <c r="E5222">
        <v>28.26</v>
      </c>
    </row>
    <row r="5223" spans="1:5" x14ac:dyDescent="0.35">
      <c r="A5223">
        <v>2021</v>
      </c>
      <c r="B5223">
        <v>8</v>
      </c>
      <c r="C5223">
        <v>6</v>
      </c>
      <c r="D5223">
        <v>13</v>
      </c>
      <c r="E5223">
        <v>27.38</v>
      </c>
    </row>
    <row r="5224" spans="1:5" x14ac:dyDescent="0.35">
      <c r="A5224">
        <v>2021</v>
      </c>
      <c r="B5224">
        <v>8</v>
      </c>
      <c r="C5224">
        <v>6</v>
      </c>
      <c r="D5224">
        <v>14</v>
      </c>
      <c r="E5224">
        <v>25.19</v>
      </c>
    </row>
    <row r="5225" spans="1:5" x14ac:dyDescent="0.35">
      <c r="A5225">
        <v>2021</v>
      </c>
      <c r="B5225">
        <v>8</v>
      </c>
      <c r="C5225">
        <v>6</v>
      </c>
      <c r="D5225">
        <v>15</v>
      </c>
      <c r="E5225">
        <v>22.51</v>
      </c>
    </row>
    <row r="5226" spans="1:5" x14ac:dyDescent="0.35">
      <c r="A5226">
        <v>2021</v>
      </c>
      <c r="B5226">
        <v>8</v>
      </c>
      <c r="C5226">
        <v>6</v>
      </c>
      <c r="D5226">
        <v>16</v>
      </c>
      <c r="E5226">
        <v>21.56</v>
      </c>
    </row>
    <row r="5227" spans="1:5" x14ac:dyDescent="0.35">
      <c r="A5227">
        <v>2021</v>
      </c>
      <c r="B5227">
        <v>8</v>
      </c>
      <c r="C5227">
        <v>6</v>
      </c>
      <c r="D5227">
        <v>17</v>
      </c>
      <c r="E5227">
        <v>20.51</v>
      </c>
    </row>
    <row r="5228" spans="1:5" x14ac:dyDescent="0.35">
      <c r="A5228">
        <v>2021</v>
      </c>
      <c r="B5228">
        <v>8</v>
      </c>
      <c r="C5228">
        <v>6</v>
      </c>
      <c r="D5228">
        <v>18</v>
      </c>
      <c r="E5228">
        <v>19.62</v>
      </c>
    </row>
    <row r="5229" spans="1:5" x14ac:dyDescent="0.35">
      <c r="A5229">
        <v>2021</v>
      </c>
      <c r="B5229">
        <v>8</v>
      </c>
      <c r="C5229">
        <v>6</v>
      </c>
      <c r="D5229">
        <v>19</v>
      </c>
      <c r="E5229">
        <v>18.91</v>
      </c>
    </row>
    <row r="5230" spans="1:5" x14ac:dyDescent="0.35">
      <c r="A5230">
        <v>2021</v>
      </c>
      <c r="B5230">
        <v>8</v>
      </c>
      <c r="C5230">
        <v>6</v>
      </c>
      <c r="D5230">
        <v>20</v>
      </c>
      <c r="E5230">
        <v>18.37</v>
      </c>
    </row>
    <row r="5231" spans="1:5" x14ac:dyDescent="0.35">
      <c r="A5231">
        <v>2021</v>
      </c>
      <c r="B5231">
        <v>8</v>
      </c>
      <c r="C5231">
        <v>6</v>
      </c>
      <c r="D5231">
        <v>21</v>
      </c>
      <c r="E5231">
        <v>17.8</v>
      </c>
    </row>
    <row r="5232" spans="1:5" x14ac:dyDescent="0.35">
      <c r="A5232">
        <v>2021</v>
      </c>
      <c r="B5232">
        <v>8</v>
      </c>
      <c r="C5232">
        <v>6</v>
      </c>
      <c r="D5232">
        <v>22</v>
      </c>
      <c r="E5232">
        <v>17.34</v>
      </c>
    </row>
    <row r="5233" spans="1:5" x14ac:dyDescent="0.35">
      <c r="A5233">
        <v>2021</v>
      </c>
      <c r="B5233">
        <v>8</v>
      </c>
      <c r="C5233">
        <v>6</v>
      </c>
      <c r="D5233">
        <v>23</v>
      </c>
      <c r="E5233">
        <v>17.05</v>
      </c>
    </row>
    <row r="5234" spans="1:5" x14ac:dyDescent="0.35">
      <c r="A5234">
        <v>2021</v>
      </c>
      <c r="B5234">
        <v>8</v>
      </c>
      <c r="C5234">
        <v>7</v>
      </c>
      <c r="D5234">
        <v>0</v>
      </c>
      <c r="E5234">
        <v>16.940000000000001</v>
      </c>
    </row>
    <row r="5235" spans="1:5" x14ac:dyDescent="0.35">
      <c r="A5235">
        <v>2021</v>
      </c>
      <c r="B5235">
        <v>8</v>
      </c>
      <c r="C5235">
        <v>7</v>
      </c>
      <c r="D5235">
        <v>1</v>
      </c>
      <c r="E5235">
        <v>16.91</v>
      </c>
    </row>
    <row r="5236" spans="1:5" x14ac:dyDescent="0.35">
      <c r="A5236">
        <v>2021</v>
      </c>
      <c r="B5236">
        <v>8</v>
      </c>
      <c r="C5236">
        <v>7</v>
      </c>
      <c r="D5236">
        <v>2</v>
      </c>
      <c r="E5236">
        <v>16.88</v>
      </c>
    </row>
    <row r="5237" spans="1:5" x14ac:dyDescent="0.35">
      <c r="A5237">
        <v>2021</v>
      </c>
      <c r="B5237">
        <v>8</v>
      </c>
      <c r="C5237">
        <v>7</v>
      </c>
      <c r="D5237">
        <v>3</v>
      </c>
      <c r="E5237">
        <v>16.850000000000001</v>
      </c>
    </row>
    <row r="5238" spans="1:5" x14ac:dyDescent="0.35">
      <c r="A5238">
        <v>2021</v>
      </c>
      <c r="B5238">
        <v>8</v>
      </c>
      <c r="C5238">
        <v>7</v>
      </c>
      <c r="D5238">
        <v>4</v>
      </c>
      <c r="E5238">
        <v>18.420000000000002</v>
      </c>
    </row>
    <row r="5239" spans="1:5" x14ac:dyDescent="0.35">
      <c r="A5239">
        <v>2021</v>
      </c>
      <c r="B5239">
        <v>8</v>
      </c>
      <c r="C5239">
        <v>7</v>
      </c>
      <c r="D5239">
        <v>5</v>
      </c>
      <c r="E5239">
        <v>21.01</v>
      </c>
    </row>
    <row r="5240" spans="1:5" x14ac:dyDescent="0.35">
      <c r="A5240">
        <v>2021</v>
      </c>
      <c r="B5240">
        <v>8</v>
      </c>
      <c r="C5240">
        <v>7</v>
      </c>
      <c r="D5240">
        <v>6</v>
      </c>
      <c r="E5240">
        <v>24.08</v>
      </c>
    </row>
    <row r="5241" spans="1:5" x14ac:dyDescent="0.35">
      <c r="A5241">
        <v>2021</v>
      </c>
      <c r="B5241">
        <v>8</v>
      </c>
      <c r="C5241">
        <v>7</v>
      </c>
      <c r="D5241">
        <v>7</v>
      </c>
      <c r="E5241">
        <v>26.39</v>
      </c>
    </row>
    <row r="5242" spans="1:5" x14ac:dyDescent="0.35">
      <c r="A5242">
        <v>2021</v>
      </c>
      <c r="B5242">
        <v>8</v>
      </c>
      <c r="C5242">
        <v>7</v>
      </c>
      <c r="D5242">
        <v>8</v>
      </c>
      <c r="E5242">
        <v>27.83</v>
      </c>
    </row>
    <row r="5243" spans="1:5" x14ac:dyDescent="0.35">
      <c r="A5243">
        <v>2021</v>
      </c>
      <c r="B5243">
        <v>8</v>
      </c>
      <c r="C5243">
        <v>7</v>
      </c>
      <c r="D5243">
        <v>9</v>
      </c>
      <c r="E5243">
        <v>28.5</v>
      </c>
    </row>
    <row r="5244" spans="1:5" x14ac:dyDescent="0.35">
      <c r="A5244">
        <v>2021</v>
      </c>
      <c r="B5244">
        <v>8</v>
      </c>
      <c r="C5244">
        <v>7</v>
      </c>
      <c r="D5244">
        <v>10</v>
      </c>
      <c r="E5244">
        <v>28.65</v>
      </c>
    </row>
    <row r="5245" spans="1:5" x14ac:dyDescent="0.35">
      <c r="A5245">
        <v>2021</v>
      </c>
      <c r="B5245">
        <v>8</v>
      </c>
      <c r="C5245">
        <v>7</v>
      </c>
      <c r="D5245">
        <v>11</v>
      </c>
      <c r="E5245">
        <v>28.47</v>
      </c>
    </row>
    <row r="5246" spans="1:5" x14ac:dyDescent="0.35">
      <c r="A5246">
        <v>2021</v>
      </c>
      <c r="B5246">
        <v>8</v>
      </c>
      <c r="C5246">
        <v>7</v>
      </c>
      <c r="D5246">
        <v>12</v>
      </c>
      <c r="E5246">
        <v>27.69</v>
      </c>
    </row>
    <row r="5247" spans="1:5" x14ac:dyDescent="0.35">
      <c r="A5247">
        <v>2021</v>
      </c>
      <c r="B5247">
        <v>8</v>
      </c>
      <c r="C5247">
        <v>7</v>
      </c>
      <c r="D5247">
        <v>13</v>
      </c>
      <c r="E5247">
        <v>26.75</v>
      </c>
    </row>
    <row r="5248" spans="1:5" x14ac:dyDescent="0.35">
      <c r="A5248">
        <v>2021</v>
      </c>
      <c r="B5248">
        <v>8</v>
      </c>
      <c r="C5248">
        <v>7</v>
      </c>
      <c r="D5248">
        <v>14</v>
      </c>
      <c r="E5248">
        <v>24.92</v>
      </c>
    </row>
    <row r="5249" spans="1:5" x14ac:dyDescent="0.35">
      <c r="A5249">
        <v>2021</v>
      </c>
      <c r="B5249">
        <v>8</v>
      </c>
      <c r="C5249">
        <v>7</v>
      </c>
      <c r="D5249">
        <v>15</v>
      </c>
      <c r="E5249">
        <v>22.41</v>
      </c>
    </row>
    <row r="5250" spans="1:5" x14ac:dyDescent="0.35">
      <c r="A5250">
        <v>2021</v>
      </c>
      <c r="B5250">
        <v>8</v>
      </c>
      <c r="C5250">
        <v>7</v>
      </c>
      <c r="D5250">
        <v>16</v>
      </c>
      <c r="E5250">
        <v>21.62</v>
      </c>
    </row>
    <row r="5251" spans="1:5" x14ac:dyDescent="0.35">
      <c r="A5251">
        <v>2021</v>
      </c>
      <c r="B5251">
        <v>8</v>
      </c>
      <c r="C5251">
        <v>7</v>
      </c>
      <c r="D5251">
        <v>17</v>
      </c>
      <c r="E5251">
        <v>20.94</v>
      </c>
    </row>
    <row r="5252" spans="1:5" x14ac:dyDescent="0.35">
      <c r="A5252">
        <v>2021</v>
      </c>
      <c r="B5252">
        <v>8</v>
      </c>
      <c r="C5252">
        <v>7</v>
      </c>
      <c r="D5252">
        <v>18</v>
      </c>
      <c r="E5252">
        <v>20.350000000000001</v>
      </c>
    </row>
    <row r="5253" spans="1:5" x14ac:dyDescent="0.35">
      <c r="A5253">
        <v>2021</v>
      </c>
      <c r="B5253">
        <v>8</v>
      </c>
      <c r="C5253">
        <v>7</v>
      </c>
      <c r="D5253">
        <v>19</v>
      </c>
      <c r="E5253">
        <v>19.7</v>
      </c>
    </row>
    <row r="5254" spans="1:5" x14ac:dyDescent="0.35">
      <c r="A5254">
        <v>2021</v>
      </c>
      <c r="B5254">
        <v>8</v>
      </c>
      <c r="C5254">
        <v>7</v>
      </c>
      <c r="D5254">
        <v>20</v>
      </c>
      <c r="E5254">
        <v>19.04</v>
      </c>
    </row>
    <row r="5255" spans="1:5" x14ac:dyDescent="0.35">
      <c r="A5255">
        <v>2021</v>
      </c>
      <c r="B5255">
        <v>8</v>
      </c>
      <c r="C5255">
        <v>7</v>
      </c>
      <c r="D5255">
        <v>21</v>
      </c>
      <c r="E5255">
        <v>18.48</v>
      </c>
    </row>
    <row r="5256" spans="1:5" x14ac:dyDescent="0.35">
      <c r="A5256">
        <v>2021</v>
      </c>
      <c r="B5256">
        <v>8</v>
      </c>
      <c r="C5256">
        <v>7</v>
      </c>
      <c r="D5256">
        <v>22</v>
      </c>
      <c r="E5256">
        <v>18.23</v>
      </c>
    </row>
    <row r="5257" spans="1:5" x14ac:dyDescent="0.35">
      <c r="A5257">
        <v>2021</v>
      </c>
      <c r="B5257">
        <v>8</v>
      </c>
      <c r="C5257">
        <v>7</v>
      </c>
      <c r="D5257">
        <v>23</v>
      </c>
      <c r="E5257">
        <v>18.079999999999998</v>
      </c>
    </row>
    <row r="5258" spans="1:5" x14ac:dyDescent="0.35">
      <c r="A5258">
        <v>2021</v>
      </c>
      <c r="B5258">
        <v>8</v>
      </c>
      <c r="C5258">
        <v>8</v>
      </c>
      <c r="D5258">
        <v>0</v>
      </c>
      <c r="E5258">
        <v>18.07</v>
      </c>
    </row>
    <row r="5259" spans="1:5" x14ac:dyDescent="0.35">
      <c r="A5259">
        <v>2021</v>
      </c>
      <c r="B5259">
        <v>8</v>
      </c>
      <c r="C5259">
        <v>8</v>
      </c>
      <c r="D5259">
        <v>1</v>
      </c>
      <c r="E5259">
        <v>17.77</v>
      </c>
    </row>
    <row r="5260" spans="1:5" x14ac:dyDescent="0.35">
      <c r="A5260">
        <v>2021</v>
      </c>
      <c r="B5260">
        <v>8</v>
      </c>
      <c r="C5260">
        <v>8</v>
      </c>
      <c r="D5260">
        <v>2</v>
      </c>
      <c r="E5260">
        <v>17.48</v>
      </c>
    </row>
    <row r="5261" spans="1:5" x14ac:dyDescent="0.35">
      <c r="A5261">
        <v>2021</v>
      </c>
      <c r="B5261">
        <v>8</v>
      </c>
      <c r="C5261">
        <v>8</v>
      </c>
      <c r="D5261">
        <v>3</v>
      </c>
      <c r="E5261">
        <v>16.899999999999999</v>
      </c>
    </row>
    <row r="5262" spans="1:5" x14ac:dyDescent="0.35">
      <c r="A5262">
        <v>2021</v>
      </c>
      <c r="B5262">
        <v>8</v>
      </c>
      <c r="C5262">
        <v>8</v>
      </c>
      <c r="D5262">
        <v>4</v>
      </c>
      <c r="E5262">
        <v>18.82</v>
      </c>
    </row>
    <row r="5263" spans="1:5" x14ac:dyDescent="0.35">
      <c r="A5263">
        <v>2021</v>
      </c>
      <c r="B5263">
        <v>8</v>
      </c>
      <c r="C5263">
        <v>8</v>
      </c>
      <c r="D5263">
        <v>5</v>
      </c>
      <c r="E5263">
        <v>20.87</v>
      </c>
    </row>
    <row r="5264" spans="1:5" x14ac:dyDescent="0.35">
      <c r="A5264">
        <v>2021</v>
      </c>
      <c r="B5264">
        <v>8</v>
      </c>
      <c r="C5264">
        <v>8</v>
      </c>
      <c r="D5264">
        <v>6</v>
      </c>
      <c r="E5264">
        <v>23.64</v>
      </c>
    </row>
    <row r="5265" spans="1:5" x14ac:dyDescent="0.35">
      <c r="A5265">
        <v>2021</v>
      </c>
      <c r="B5265">
        <v>8</v>
      </c>
      <c r="C5265">
        <v>8</v>
      </c>
      <c r="D5265">
        <v>7</v>
      </c>
      <c r="E5265">
        <v>25.84</v>
      </c>
    </row>
    <row r="5266" spans="1:5" x14ac:dyDescent="0.35">
      <c r="A5266">
        <v>2021</v>
      </c>
      <c r="B5266">
        <v>8</v>
      </c>
      <c r="C5266">
        <v>8</v>
      </c>
      <c r="D5266">
        <v>8</v>
      </c>
      <c r="E5266">
        <v>27.16</v>
      </c>
    </row>
    <row r="5267" spans="1:5" x14ac:dyDescent="0.35">
      <c r="A5267">
        <v>2021</v>
      </c>
      <c r="B5267">
        <v>8</v>
      </c>
      <c r="C5267">
        <v>8</v>
      </c>
      <c r="D5267">
        <v>9</v>
      </c>
      <c r="E5267">
        <v>27.7</v>
      </c>
    </row>
    <row r="5268" spans="1:5" x14ac:dyDescent="0.35">
      <c r="A5268">
        <v>2021</v>
      </c>
      <c r="B5268">
        <v>8</v>
      </c>
      <c r="C5268">
        <v>8</v>
      </c>
      <c r="D5268">
        <v>10</v>
      </c>
      <c r="E5268">
        <v>27.99</v>
      </c>
    </row>
    <row r="5269" spans="1:5" x14ac:dyDescent="0.35">
      <c r="A5269">
        <v>2021</v>
      </c>
      <c r="B5269">
        <v>8</v>
      </c>
      <c r="C5269">
        <v>8</v>
      </c>
      <c r="D5269">
        <v>11</v>
      </c>
      <c r="E5269">
        <v>28.33</v>
      </c>
    </row>
    <row r="5270" spans="1:5" x14ac:dyDescent="0.35">
      <c r="A5270">
        <v>2021</v>
      </c>
      <c r="B5270">
        <v>8</v>
      </c>
      <c r="C5270">
        <v>8</v>
      </c>
      <c r="D5270">
        <v>12</v>
      </c>
      <c r="E5270">
        <v>28.01</v>
      </c>
    </row>
    <row r="5271" spans="1:5" x14ac:dyDescent="0.35">
      <c r="A5271">
        <v>2021</v>
      </c>
      <c r="B5271">
        <v>8</v>
      </c>
      <c r="C5271">
        <v>8</v>
      </c>
      <c r="D5271">
        <v>13</v>
      </c>
      <c r="E5271">
        <v>27</v>
      </c>
    </row>
    <row r="5272" spans="1:5" x14ac:dyDescent="0.35">
      <c r="A5272">
        <v>2021</v>
      </c>
      <c r="B5272">
        <v>8</v>
      </c>
      <c r="C5272">
        <v>8</v>
      </c>
      <c r="D5272">
        <v>14</v>
      </c>
      <c r="E5272">
        <v>24.85</v>
      </c>
    </row>
    <row r="5273" spans="1:5" x14ac:dyDescent="0.35">
      <c r="A5273">
        <v>2021</v>
      </c>
      <c r="B5273">
        <v>8</v>
      </c>
      <c r="C5273">
        <v>8</v>
      </c>
      <c r="D5273">
        <v>15</v>
      </c>
      <c r="E5273">
        <v>22.5</v>
      </c>
    </row>
    <row r="5274" spans="1:5" x14ac:dyDescent="0.35">
      <c r="A5274">
        <v>2021</v>
      </c>
      <c r="B5274">
        <v>8</v>
      </c>
      <c r="C5274">
        <v>8</v>
      </c>
      <c r="D5274">
        <v>16</v>
      </c>
      <c r="E5274">
        <v>21.83</v>
      </c>
    </row>
    <row r="5275" spans="1:5" x14ac:dyDescent="0.35">
      <c r="A5275">
        <v>2021</v>
      </c>
      <c r="B5275">
        <v>8</v>
      </c>
      <c r="C5275">
        <v>8</v>
      </c>
      <c r="D5275">
        <v>17</v>
      </c>
      <c r="E5275">
        <v>21.16</v>
      </c>
    </row>
    <row r="5276" spans="1:5" x14ac:dyDescent="0.35">
      <c r="A5276">
        <v>2021</v>
      </c>
      <c r="B5276">
        <v>8</v>
      </c>
      <c r="C5276">
        <v>8</v>
      </c>
      <c r="D5276">
        <v>18</v>
      </c>
      <c r="E5276">
        <v>20.51</v>
      </c>
    </row>
    <row r="5277" spans="1:5" x14ac:dyDescent="0.35">
      <c r="A5277">
        <v>2021</v>
      </c>
      <c r="B5277">
        <v>8</v>
      </c>
      <c r="C5277">
        <v>8</v>
      </c>
      <c r="D5277">
        <v>19</v>
      </c>
      <c r="E5277">
        <v>19.8</v>
      </c>
    </row>
    <row r="5278" spans="1:5" x14ac:dyDescent="0.35">
      <c r="A5278">
        <v>2021</v>
      </c>
      <c r="B5278">
        <v>8</v>
      </c>
      <c r="C5278">
        <v>8</v>
      </c>
      <c r="D5278">
        <v>20</v>
      </c>
      <c r="E5278">
        <v>18.97</v>
      </c>
    </row>
    <row r="5279" spans="1:5" x14ac:dyDescent="0.35">
      <c r="A5279">
        <v>2021</v>
      </c>
      <c r="B5279">
        <v>8</v>
      </c>
      <c r="C5279">
        <v>8</v>
      </c>
      <c r="D5279">
        <v>21</v>
      </c>
      <c r="E5279">
        <v>18.23</v>
      </c>
    </row>
    <row r="5280" spans="1:5" x14ac:dyDescent="0.35">
      <c r="A5280">
        <v>2021</v>
      </c>
      <c r="B5280">
        <v>8</v>
      </c>
      <c r="C5280">
        <v>8</v>
      </c>
      <c r="D5280">
        <v>22</v>
      </c>
      <c r="E5280">
        <v>17.37</v>
      </c>
    </row>
    <row r="5281" spans="1:5" x14ac:dyDescent="0.35">
      <c r="A5281">
        <v>2021</v>
      </c>
      <c r="B5281">
        <v>8</v>
      </c>
      <c r="C5281">
        <v>8</v>
      </c>
      <c r="D5281">
        <v>23</v>
      </c>
      <c r="E5281">
        <v>16.52</v>
      </c>
    </row>
    <row r="5282" spans="1:5" x14ac:dyDescent="0.35">
      <c r="A5282">
        <v>2021</v>
      </c>
      <c r="B5282">
        <v>8</v>
      </c>
      <c r="C5282">
        <v>9</v>
      </c>
      <c r="D5282">
        <v>0</v>
      </c>
      <c r="E5282">
        <v>15.83</v>
      </c>
    </row>
    <row r="5283" spans="1:5" x14ac:dyDescent="0.35">
      <c r="A5283">
        <v>2021</v>
      </c>
      <c r="B5283">
        <v>8</v>
      </c>
      <c r="C5283">
        <v>9</v>
      </c>
      <c r="D5283">
        <v>1</v>
      </c>
      <c r="E5283">
        <v>15.22</v>
      </c>
    </row>
    <row r="5284" spans="1:5" x14ac:dyDescent="0.35">
      <c r="A5284">
        <v>2021</v>
      </c>
      <c r="B5284">
        <v>8</v>
      </c>
      <c r="C5284">
        <v>9</v>
      </c>
      <c r="D5284">
        <v>2</v>
      </c>
      <c r="E5284">
        <v>14.73</v>
      </c>
    </row>
    <row r="5285" spans="1:5" x14ac:dyDescent="0.35">
      <c r="A5285">
        <v>2021</v>
      </c>
      <c r="B5285">
        <v>8</v>
      </c>
      <c r="C5285">
        <v>9</v>
      </c>
      <c r="D5285">
        <v>3</v>
      </c>
      <c r="E5285">
        <v>14.44</v>
      </c>
    </row>
    <row r="5286" spans="1:5" x14ac:dyDescent="0.35">
      <c r="A5286">
        <v>2021</v>
      </c>
      <c r="B5286">
        <v>8</v>
      </c>
      <c r="C5286">
        <v>9</v>
      </c>
      <c r="D5286">
        <v>4</v>
      </c>
      <c r="E5286">
        <v>16.440000000000001</v>
      </c>
    </row>
    <row r="5287" spans="1:5" x14ac:dyDescent="0.35">
      <c r="A5287">
        <v>2021</v>
      </c>
      <c r="B5287">
        <v>8</v>
      </c>
      <c r="C5287">
        <v>9</v>
      </c>
      <c r="D5287">
        <v>5</v>
      </c>
      <c r="E5287">
        <v>19.399999999999999</v>
      </c>
    </row>
    <row r="5288" spans="1:5" x14ac:dyDescent="0.35">
      <c r="A5288">
        <v>2021</v>
      </c>
      <c r="B5288">
        <v>8</v>
      </c>
      <c r="C5288">
        <v>9</v>
      </c>
      <c r="D5288">
        <v>6</v>
      </c>
      <c r="E5288">
        <v>22.94</v>
      </c>
    </row>
    <row r="5289" spans="1:5" x14ac:dyDescent="0.35">
      <c r="A5289">
        <v>2021</v>
      </c>
      <c r="B5289">
        <v>8</v>
      </c>
      <c r="C5289">
        <v>9</v>
      </c>
      <c r="D5289">
        <v>7</v>
      </c>
      <c r="E5289">
        <v>25.08</v>
      </c>
    </row>
    <row r="5290" spans="1:5" x14ac:dyDescent="0.35">
      <c r="A5290">
        <v>2021</v>
      </c>
      <c r="B5290">
        <v>8</v>
      </c>
      <c r="C5290">
        <v>9</v>
      </c>
      <c r="D5290">
        <v>8</v>
      </c>
      <c r="E5290">
        <v>26.44</v>
      </c>
    </row>
    <row r="5291" spans="1:5" x14ac:dyDescent="0.35">
      <c r="A5291">
        <v>2021</v>
      </c>
      <c r="B5291">
        <v>8</v>
      </c>
      <c r="C5291">
        <v>9</v>
      </c>
      <c r="D5291">
        <v>9</v>
      </c>
      <c r="E5291">
        <v>27.23</v>
      </c>
    </row>
    <row r="5292" spans="1:5" x14ac:dyDescent="0.35">
      <c r="A5292">
        <v>2021</v>
      </c>
      <c r="B5292">
        <v>8</v>
      </c>
      <c r="C5292">
        <v>9</v>
      </c>
      <c r="D5292">
        <v>10</v>
      </c>
      <c r="E5292">
        <v>27.45</v>
      </c>
    </row>
    <row r="5293" spans="1:5" x14ac:dyDescent="0.35">
      <c r="A5293">
        <v>2021</v>
      </c>
      <c r="B5293">
        <v>8</v>
      </c>
      <c r="C5293">
        <v>9</v>
      </c>
      <c r="D5293">
        <v>11</v>
      </c>
      <c r="E5293">
        <v>27.66</v>
      </c>
    </row>
    <row r="5294" spans="1:5" x14ac:dyDescent="0.35">
      <c r="A5294">
        <v>2021</v>
      </c>
      <c r="B5294">
        <v>8</v>
      </c>
      <c r="C5294">
        <v>9</v>
      </c>
      <c r="D5294">
        <v>12</v>
      </c>
      <c r="E5294">
        <v>27.12</v>
      </c>
    </row>
    <row r="5295" spans="1:5" x14ac:dyDescent="0.35">
      <c r="A5295">
        <v>2021</v>
      </c>
      <c r="B5295">
        <v>8</v>
      </c>
      <c r="C5295">
        <v>9</v>
      </c>
      <c r="D5295">
        <v>13</v>
      </c>
      <c r="E5295">
        <v>26.4</v>
      </c>
    </row>
    <row r="5296" spans="1:5" x14ac:dyDescent="0.35">
      <c r="A5296">
        <v>2021</v>
      </c>
      <c r="B5296">
        <v>8</v>
      </c>
      <c r="C5296">
        <v>9</v>
      </c>
      <c r="D5296">
        <v>14</v>
      </c>
      <c r="E5296">
        <v>24.67</v>
      </c>
    </row>
    <row r="5297" spans="1:5" x14ac:dyDescent="0.35">
      <c r="A5297">
        <v>2021</v>
      </c>
      <c r="B5297">
        <v>8</v>
      </c>
      <c r="C5297">
        <v>9</v>
      </c>
      <c r="D5297">
        <v>15</v>
      </c>
      <c r="E5297">
        <v>22.34</v>
      </c>
    </row>
    <row r="5298" spans="1:5" x14ac:dyDescent="0.35">
      <c r="A5298">
        <v>2021</v>
      </c>
      <c r="B5298">
        <v>8</v>
      </c>
      <c r="C5298">
        <v>9</v>
      </c>
      <c r="D5298">
        <v>16</v>
      </c>
      <c r="E5298">
        <v>21.71</v>
      </c>
    </row>
    <row r="5299" spans="1:5" x14ac:dyDescent="0.35">
      <c r="A5299">
        <v>2021</v>
      </c>
      <c r="B5299">
        <v>8</v>
      </c>
      <c r="C5299">
        <v>9</v>
      </c>
      <c r="D5299">
        <v>17</v>
      </c>
      <c r="E5299">
        <v>21.3</v>
      </c>
    </row>
    <row r="5300" spans="1:5" x14ac:dyDescent="0.35">
      <c r="A5300">
        <v>2021</v>
      </c>
      <c r="B5300">
        <v>8</v>
      </c>
      <c r="C5300">
        <v>9</v>
      </c>
      <c r="D5300">
        <v>18</v>
      </c>
      <c r="E5300">
        <v>20.98</v>
      </c>
    </row>
    <row r="5301" spans="1:5" x14ac:dyDescent="0.35">
      <c r="A5301">
        <v>2021</v>
      </c>
      <c r="B5301">
        <v>8</v>
      </c>
      <c r="C5301">
        <v>9</v>
      </c>
      <c r="D5301">
        <v>19</v>
      </c>
      <c r="E5301">
        <v>20.32</v>
      </c>
    </row>
    <row r="5302" spans="1:5" x14ac:dyDescent="0.35">
      <c r="A5302">
        <v>2021</v>
      </c>
      <c r="B5302">
        <v>8</v>
      </c>
      <c r="C5302">
        <v>9</v>
      </c>
      <c r="D5302">
        <v>20</v>
      </c>
      <c r="E5302">
        <v>19.23</v>
      </c>
    </row>
    <row r="5303" spans="1:5" x14ac:dyDescent="0.35">
      <c r="A5303">
        <v>2021</v>
      </c>
      <c r="B5303">
        <v>8</v>
      </c>
      <c r="C5303">
        <v>9</v>
      </c>
      <c r="D5303">
        <v>21</v>
      </c>
      <c r="E5303">
        <v>18.079999999999998</v>
      </c>
    </row>
    <row r="5304" spans="1:5" x14ac:dyDescent="0.35">
      <c r="A5304">
        <v>2021</v>
      </c>
      <c r="B5304">
        <v>8</v>
      </c>
      <c r="C5304">
        <v>9</v>
      </c>
      <c r="D5304">
        <v>22</v>
      </c>
      <c r="E5304">
        <v>17.29</v>
      </c>
    </row>
    <row r="5305" spans="1:5" x14ac:dyDescent="0.35">
      <c r="A5305">
        <v>2021</v>
      </c>
      <c r="B5305">
        <v>8</v>
      </c>
      <c r="C5305">
        <v>9</v>
      </c>
      <c r="D5305">
        <v>23</v>
      </c>
      <c r="E5305">
        <v>16.850000000000001</v>
      </c>
    </row>
    <row r="5306" spans="1:5" x14ac:dyDescent="0.35">
      <c r="A5306">
        <v>2021</v>
      </c>
      <c r="B5306">
        <v>8</v>
      </c>
      <c r="C5306">
        <v>10</v>
      </c>
      <c r="D5306">
        <v>0</v>
      </c>
      <c r="E5306">
        <v>16.23</v>
      </c>
    </row>
    <row r="5307" spans="1:5" x14ac:dyDescent="0.35">
      <c r="A5307">
        <v>2021</v>
      </c>
      <c r="B5307">
        <v>8</v>
      </c>
      <c r="C5307">
        <v>10</v>
      </c>
      <c r="D5307">
        <v>1</v>
      </c>
      <c r="E5307">
        <v>15.91</v>
      </c>
    </row>
    <row r="5308" spans="1:5" x14ac:dyDescent="0.35">
      <c r="A5308">
        <v>2021</v>
      </c>
      <c r="B5308">
        <v>8</v>
      </c>
      <c r="C5308">
        <v>10</v>
      </c>
      <c r="D5308">
        <v>2</v>
      </c>
      <c r="E5308">
        <v>15.69</v>
      </c>
    </row>
    <row r="5309" spans="1:5" x14ac:dyDescent="0.35">
      <c r="A5309">
        <v>2021</v>
      </c>
      <c r="B5309">
        <v>8</v>
      </c>
      <c r="C5309">
        <v>10</v>
      </c>
      <c r="D5309">
        <v>3</v>
      </c>
      <c r="E5309">
        <v>15.78</v>
      </c>
    </row>
    <row r="5310" spans="1:5" x14ac:dyDescent="0.35">
      <c r="A5310">
        <v>2021</v>
      </c>
      <c r="B5310">
        <v>8</v>
      </c>
      <c r="C5310">
        <v>10</v>
      </c>
      <c r="D5310">
        <v>4</v>
      </c>
      <c r="E5310">
        <v>17.53</v>
      </c>
    </row>
    <row r="5311" spans="1:5" x14ac:dyDescent="0.35">
      <c r="A5311">
        <v>2021</v>
      </c>
      <c r="B5311">
        <v>8</v>
      </c>
      <c r="C5311">
        <v>10</v>
      </c>
      <c r="D5311">
        <v>5</v>
      </c>
      <c r="E5311">
        <v>20.149999999999999</v>
      </c>
    </row>
    <row r="5312" spans="1:5" x14ac:dyDescent="0.35">
      <c r="A5312">
        <v>2021</v>
      </c>
      <c r="B5312">
        <v>8</v>
      </c>
      <c r="C5312">
        <v>10</v>
      </c>
      <c r="D5312">
        <v>6</v>
      </c>
      <c r="E5312">
        <v>23.02</v>
      </c>
    </row>
    <row r="5313" spans="1:5" x14ac:dyDescent="0.35">
      <c r="A5313">
        <v>2021</v>
      </c>
      <c r="B5313">
        <v>8</v>
      </c>
      <c r="C5313">
        <v>10</v>
      </c>
      <c r="D5313">
        <v>7</v>
      </c>
      <c r="E5313">
        <v>25.3</v>
      </c>
    </row>
    <row r="5314" spans="1:5" x14ac:dyDescent="0.35">
      <c r="A5314">
        <v>2021</v>
      </c>
      <c r="B5314">
        <v>8</v>
      </c>
      <c r="C5314">
        <v>10</v>
      </c>
      <c r="D5314">
        <v>8</v>
      </c>
      <c r="E5314">
        <v>26.88</v>
      </c>
    </row>
    <row r="5315" spans="1:5" x14ac:dyDescent="0.35">
      <c r="A5315">
        <v>2021</v>
      </c>
      <c r="B5315">
        <v>8</v>
      </c>
      <c r="C5315">
        <v>10</v>
      </c>
      <c r="D5315">
        <v>9</v>
      </c>
      <c r="E5315">
        <v>27.69</v>
      </c>
    </row>
    <row r="5316" spans="1:5" x14ac:dyDescent="0.35">
      <c r="A5316">
        <v>2021</v>
      </c>
      <c r="B5316">
        <v>8</v>
      </c>
      <c r="C5316">
        <v>10</v>
      </c>
      <c r="D5316">
        <v>10</v>
      </c>
      <c r="E5316">
        <v>28.02</v>
      </c>
    </row>
    <row r="5317" spans="1:5" x14ac:dyDescent="0.35">
      <c r="A5317">
        <v>2021</v>
      </c>
      <c r="B5317">
        <v>8</v>
      </c>
      <c r="C5317">
        <v>10</v>
      </c>
      <c r="D5317">
        <v>11</v>
      </c>
      <c r="E5317">
        <v>28.1</v>
      </c>
    </row>
    <row r="5318" spans="1:5" x14ac:dyDescent="0.35">
      <c r="A5318">
        <v>2021</v>
      </c>
      <c r="B5318">
        <v>8</v>
      </c>
      <c r="C5318">
        <v>10</v>
      </c>
      <c r="D5318">
        <v>12</v>
      </c>
      <c r="E5318">
        <v>28</v>
      </c>
    </row>
    <row r="5319" spans="1:5" x14ac:dyDescent="0.35">
      <c r="A5319">
        <v>2021</v>
      </c>
      <c r="B5319">
        <v>8</v>
      </c>
      <c r="C5319">
        <v>10</v>
      </c>
      <c r="D5319">
        <v>13</v>
      </c>
      <c r="E5319">
        <v>27.21</v>
      </c>
    </row>
    <row r="5320" spans="1:5" x14ac:dyDescent="0.35">
      <c r="A5320">
        <v>2021</v>
      </c>
      <c r="B5320">
        <v>8</v>
      </c>
      <c r="C5320">
        <v>10</v>
      </c>
      <c r="D5320">
        <v>14</v>
      </c>
      <c r="E5320">
        <v>25.05</v>
      </c>
    </row>
    <row r="5321" spans="1:5" x14ac:dyDescent="0.35">
      <c r="A5321">
        <v>2021</v>
      </c>
      <c r="B5321">
        <v>8</v>
      </c>
      <c r="C5321">
        <v>10</v>
      </c>
      <c r="D5321">
        <v>15</v>
      </c>
      <c r="E5321">
        <v>22.26</v>
      </c>
    </row>
    <row r="5322" spans="1:5" x14ac:dyDescent="0.35">
      <c r="A5322">
        <v>2021</v>
      </c>
      <c r="B5322">
        <v>8</v>
      </c>
      <c r="C5322">
        <v>10</v>
      </c>
      <c r="D5322">
        <v>16</v>
      </c>
      <c r="E5322">
        <v>21.37</v>
      </c>
    </row>
    <row r="5323" spans="1:5" x14ac:dyDescent="0.35">
      <c r="A5323">
        <v>2021</v>
      </c>
      <c r="B5323">
        <v>8</v>
      </c>
      <c r="C5323">
        <v>10</v>
      </c>
      <c r="D5323">
        <v>17</v>
      </c>
      <c r="E5323">
        <v>20.82</v>
      </c>
    </row>
    <row r="5324" spans="1:5" x14ac:dyDescent="0.35">
      <c r="A5324">
        <v>2021</v>
      </c>
      <c r="B5324">
        <v>8</v>
      </c>
      <c r="C5324">
        <v>10</v>
      </c>
      <c r="D5324">
        <v>18</v>
      </c>
      <c r="E5324">
        <v>20.46</v>
      </c>
    </row>
    <row r="5325" spans="1:5" x14ac:dyDescent="0.35">
      <c r="A5325">
        <v>2021</v>
      </c>
      <c r="B5325">
        <v>8</v>
      </c>
      <c r="C5325">
        <v>10</v>
      </c>
      <c r="D5325">
        <v>19</v>
      </c>
      <c r="E5325">
        <v>19.940000000000001</v>
      </c>
    </row>
    <row r="5326" spans="1:5" x14ac:dyDescent="0.35">
      <c r="A5326">
        <v>2021</v>
      </c>
      <c r="B5326">
        <v>8</v>
      </c>
      <c r="C5326">
        <v>10</v>
      </c>
      <c r="D5326">
        <v>20</v>
      </c>
      <c r="E5326">
        <v>19.239999999999998</v>
      </c>
    </row>
    <row r="5327" spans="1:5" x14ac:dyDescent="0.35">
      <c r="A5327">
        <v>2021</v>
      </c>
      <c r="B5327">
        <v>8</v>
      </c>
      <c r="C5327">
        <v>10</v>
      </c>
      <c r="D5327">
        <v>21</v>
      </c>
      <c r="E5327">
        <v>18.440000000000001</v>
      </c>
    </row>
    <row r="5328" spans="1:5" x14ac:dyDescent="0.35">
      <c r="A5328">
        <v>2021</v>
      </c>
      <c r="B5328">
        <v>8</v>
      </c>
      <c r="C5328">
        <v>10</v>
      </c>
      <c r="D5328">
        <v>22</v>
      </c>
      <c r="E5328">
        <v>17.52</v>
      </c>
    </row>
    <row r="5329" spans="1:5" x14ac:dyDescent="0.35">
      <c r="A5329">
        <v>2021</v>
      </c>
      <c r="B5329">
        <v>8</v>
      </c>
      <c r="C5329">
        <v>10</v>
      </c>
      <c r="D5329">
        <v>23</v>
      </c>
      <c r="E5329">
        <v>16.739999999999998</v>
      </c>
    </row>
    <row r="5330" spans="1:5" x14ac:dyDescent="0.35">
      <c r="A5330">
        <v>2021</v>
      </c>
      <c r="B5330">
        <v>8</v>
      </c>
      <c r="C5330">
        <v>11</v>
      </c>
      <c r="D5330">
        <v>0</v>
      </c>
      <c r="E5330">
        <v>16.350000000000001</v>
      </c>
    </row>
    <row r="5331" spans="1:5" x14ac:dyDescent="0.35">
      <c r="A5331">
        <v>2021</v>
      </c>
      <c r="B5331">
        <v>8</v>
      </c>
      <c r="C5331">
        <v>11</v>
      </c>
      <c r="D5331">
        <v>1</v>
      </c>
      <c r="E5331">
        <v>16.239999999999998</v>
      </c>
    </row>
    <row r="5332" spans="1:5" x14ac:dyDescent="0.35">
      <c r="A5332">
        <v>2021</v>
      </c>
      <c r="B5332">
        <v>8</v>
      </c>
      <c r="C5332">
        <v>11</v>
      </c>
      <c r="D5332">
        <v>2</v>
      </c>
      <c r="E5332">
        <v>16.13</v>
      </c>
    </row>
    <row r="5333" spans="1:5" x14ac:dyDescent="0.35">
      <c r="A5333">
        <v>2021</v>
      </c>
      <c r="B5333">
        <v>8</v>
      </c>
      <c r="C5333">
        <v>11</v>
      </c>
      <c r="D5333">
        <v>3</v>
      </c>
      <c r="E5333">
        <v>16.07</v>
      </c>
    </row>
    <row r="5334" spans="1:5" x14ac:dyDescent="0.35">
      <c r="A5334">
        <v>2021</v>
      </c>
      <c r="B5334">
        <v>8</v>
      </c>
      <c r="C5334">
        <v>11</v>
      </c>
      <c r="D5334">
        <v>4</v>
      </c>
      <c r="E5334">
        <v>16.98</v>
      </c>
    </row>
    <row r="5335" spans="1:5" x14ac:dyDescent="0.35">
      <c r="A5335">
        <v>2021</v>
      </c>
      <c r="B5335">
        <v>8</v>
      </c>
      <c r="C5335">
        <v>11</v>
      </c>
      <c r="D5335">
        <v>5</v>
      </c>
      <c r="E5335">
        <v>18.899999999999999</v>
      </c>
    </row>
    <row r="5336" spans="1:5" x14ac:dyDescent="0.35">
      <c r="A5336">
        <v>2021</v>
      </c>
      <c r="B5336">
        <v>8</v>
      </c>
      <c r="C5336">
        <v>11</v>
      </c>
      <c r="D5336">
        <v>6</v>
      </c>
      <c r="E5336">
        <v>21.53</v>
      </c>
    </row>
    <row r="5337" spans="1:5" x14ac:dyDescent="0.35">
      <c r="A5337">
        <v>2021</v>
      </c>
      <c r="B5337">
        <v>8</v>
      </c>
      <c r="C5337">
        <v>11</v>
      </c>
      <c r="D5337">
        <v>7</v>
      </c>
      <c r="E5337">
        <v>23.87</v>
      </c>
    </row>
    <row r="5338" spans="1:5" x14ac:dyDescent="0.35">
      <c r="A5338">
        <v>2021</v>
      </c>
      <c r="B5338">
        <v>8</v>
      </c>
      <c r="C5338">
        <v>11</v>
      </c>
      <c r="D5338">
        <v>8</v>
      </c>
      <c r="E5338">
        <v>25.44</v>
      </c>
    </row>
    <row r="5339" spans="1:5" x14ac:dyDescent="0.35">
      <c r="A5339">
        <v>2021</v>
      </c>
      <c r="B5339">
        <v>8</v>
      </c>
      <c r="C5339">
        <v>11</v>
      </c>
      <c r="D5339">
        <v>9</v>
      </c>
      <c r="E5339">
        <v>26.39</v>
      </c>
    </row>
    <row r="5340" spans="1:5" x14ac:dyDescent="0.35">
      <c r="A5340">
        <v>2021</v>
      </c>
      <c r="B5340">
        <v>8</v>
      </c>
      <c r="C5340">
        <v>11</v>
      </c>
      <c r="D5340">
        <v>10</v>
      </c>
      <c r="E5340">
        <v>26.87</v>
      </c>
    </row>
    <row r="5341" spans="1:5" x14ac:dyDescent="0.35">
      <c r="A5341">
        <v>2021</v>
      </c>
      <c r="B5341">
        <v>8</v>
      </c>
      <c r="C5341">
        <v>11</v>
      </c>
      <c r="D5341">
        <v>11</v>
      </c>
      <c r="E5341">
        <v>27.13</v>
      </c>
    </row>
    <row r="5342" spans="1:5" x14ac:dyDescent="0.35">
      <c r="A5342">
        <v>2021</v>
      </c>
      <c r="B5342">
        <v>8</v>
      </c>
      <c r="C5342">
        <v>11</v>
      </c>
      <c r="D5342">
        <v>12</v>
      </c>
      <c r="E5342">
        <v>27.03</v>
      </c>
    </row>
    <row r="5343" spans="1:5" x14ac:dyDescent="0.35">
      <c r="A5343">
        <v>2021</v>
      </c>
      <c r="B5343">
        <v>8</v>
      </c>
      <c r="C5343">
        <v>11</v>
      </c>
      <c r="D5343">
        <v>13</v>
      </c>
      <c r="E5343">
        <v>26.29</v>
      </c>
    </row>
    <row r="5344" spans="1:5" x14ac:dyDescent="0.35">
      <c r="A5344">
        <v>2021</v>
      </c>
      <c r="B5344">
        <v>8</v>
      </c>
      <c r="C5344">
        <v>11</v>
      </c>
      <c r="D5344">
        <v>14</v>
      </c>
      <c r="E5344">
        <v>24.35</v>
      </c>
    </row>
    <row r="5345" spans="1:5" x14ac:dyDescent="0.35">
      <c r="A5345">
        <v>2021</v>
      </c>
      <c r="B5345">
        <v>8</v>
      </c>
      <c r="C5345">
        <v>11</v>
      </c>
      <c r="D5345">
        <v>15</v>
      </c>
      <c r="E5345">
        <v>21.82</v>
      </c>
    </row>
    <row r="5346" spans="1:5" x14ac:dyDescent="0.35">
      <c r="A5346">
        <v>2021</v>
      </c>
      <c r="B5346">
        <v>8</v>
      </c>
      <c r="C5346">
        <v>11</v>
      </c>
      <c r="D5346">
        <v>16</v>
      </c>
      <c r="E5346">
        <v>21.05</v>
      </c>
    </row>
    <row r="5347" spans="1:5" x14ac:dyDescent="0.35">
      <c r="A5347">
        <v>2021</v>
      </c>
      <c r="B5347">
        <v>8</v>
      </c>
      <c r="C5347">
        <v>11</v>
      </c>
      <c r="D5347">
        <v>17</v>
      </c>
      <c r="E5347">
        <v>20.32</v>
      </c>
    </row>
    <row r="5348" spans="1:5" x14ac:dyDescent="0.35">
      <c r="A5348">
        <v>2021</v>
      </c>
      <c r="B5348">
        <v>8</v>
      </c>
      <c r="C5348">
        <v>11</v>
      </c>
      <c r="D5348">
        <v>18</v>
      </c>
      <c r="E5348">
        <v>19.690000000000001</v>
      </c>
    </row>
    <row r="5349" spans="1:5" x14ac:dyDescent="0.35">
      <c r="A5349">
        <v>2021</v>
      </c>
      <c r="B5349">
        <v>8</v>
      </c>
      <c r="C5349">
        <v>11</v>
      </c>
      <c r="D5349">
        <v>19</v>
      </c>
      <c r="E5349">
        <v>19.079999999999998</v>
      </c>
    </row>
    <row r="5350" spans="1:5" x14ac:dyDescent="0.35">
      <c r="A5350">
        <v>2021</v>
      </c>
      <c r="B5350">
        <v>8</v>
      </c>
      <c r="C5350">
        <v>11</v>
      </c>
      <c r="D5350">
        <v>20</v>
      </c>
      <c r="E5350">
        <v>18.23</v>
      </c>
    </row>
    <row r="5351" spans="1:5" x14ac:dyDescent="0.35">
      <c r="A5351">
        <v>2021</v>
      </c>
      <c r="B5351">
        <v>8</v>
      </c>
      <c r="C5351">
        <v>11</v>
      </c>
      <c r="D5351">
        <v>21</v>
      </c>
      <c r="E5351">
        <v>17.57</v>
      </c>
    </row>
    <row r="5352" spans="1:5" x14ac:dyDescent="0.35">
      <c r="A5352">
        <v>2021</v>
      </c>
      <c r="B5352">
        <v>8</v>
      </c>
      <c r="C5352">
        <v>11</v>
      </c>
      <c r="D5352">
        <v>22</v>
      </c>
      <c r="E5352">
        <v>16.829999999999998</v>
      </c>
    </row>
    <row r="5353" spans="1:5" x14ac:dyDescent="0.35">
      <c r="A5353">
        <v>2021</v>
      </c>
      <c r="B5353">
        <v>8</v>
      </c>
      <c r="C5353">
        <v>11</v>
      </c>
      <c r="D5353">
        <v>23</v>
      </c>
      <c r="E5353">
        <v>16.13</v>
      </c>
    </row>
    <row r="5354" spans="1:5" x14ac:dyDescent="0.35">
      <c r="A5354">
        <v>2021</v>
      </c>
      <c r="B5354">
        <v>8</v>
      </c>
      <c r="C5354">
        <v>12</v>
      </c>
      <c r="D5354">
        <v>0</v>
      </c>
      <c r="E5354">
        <v>15.89</v>
      </c>
    </row>
    <row r="5355" spans="1:5" x14ac:dyDescent="0.35">
      <c r="A5355">
        <v>2021</v>
      </c>
      <c r="B5355">
        <v>8</v>
      </c>
      <c r="C5355">
        <v>12</v>
      </c>
      <c r="D5355">
        <v>1</v>
      </c>
      <c r="E5355">
        <v>15.65</v>
      </c>
    </row>
    <row r="5356" spans="1:5" x14ac:dyDescent="0.35">
      <c r="A5356">
        <v>2021</v>
      </c>
      <c r="B5356">
        <v>8</v>
      </c>
      <c r="C5356">
        <v>12</v>
      </c>
      <c r="D5356">
        <v>2</v>
      </c>
      <c r="E5356">
        <v>15.37</v>
      </c>
    </row>
    <row r="5357" spans="1:5" x14ac:dyDescent="0.35">
      <c r="A5357">
        <v>2021</v>
      </c>
      <c r="B5357">
        <v>8</v>
      </c>
      <c r="C5357">
        <v>12</v>
      </c>
      <c r="D5357">
        <v>3</v>
      </c>
      <c r="E5357">
        <v>15.1</v>
      </c>
    </row>
    <row r="5358" spans="1:5" x14ac:dyDescent="0.35">
      <c r="A5358">
        <v>2021</v>
      </c>
      <c r="B5358">
        <v>8</v>
      </c>
      <c r="C5358">
        <v>12</v>
      </c>
      <c r="D5358">
        <v>4</v>
      </c>
      <c r="E5358">
        <v>16.899999999999999</v>
      </c>
    </row>
    <row r="5359" spans="1:5" x14ac:dyDescent="0.35">
      <c r="A5359">
        <v>2021</v>
      </c>
      <c r="B5359">
        <v>8</v>
      </c>
      <c r="C5359">
        <v>12</v>
      </c>
      <c r="D5359">
        <v>5</v>
      </c>
      <c r="E5359">
        <v>19.84</v>
      </c>
    </row>
    <row r="5360" spans="1:5" x14ac:dyDescent="0.35">
      <c r="A5360">
        <v>2021</v>
      </c>
      <c r="B5360">
        <v>8</v>
      </c>
      <c r="C5360">
        <v>12</v>
      </c>
      <c r="D5360">
        <v>6</v>
      </c>
      <c r="E5360">
        <v>23.1</v>
      </c>
    </row>
    <row r="5361" spans="1:5" x14ac:dyDescent="0.35">
      <c r="A5361">
        <v>2021</v>
      </c>
      <c r="B5361">
        <v>8</v>
      </c>
      <c r="C5361">
        <v>12</v>
      </c>
      <c r="D5361">
        <v>7</v>
      </c>
      <c r="E5361">
        <v>25.22</v>
      </c>
    </row>
    <row r="5362" spans="1:5" x14ac:dyDescent="0.35">
      <c r="A5362">
        <v>2021</v>
      </c>
      <c r="B5362">
        <v>8</v>
      </c>
      <c r="C5362">
        <v>12</v>
      </c>
      <c r="D5362">
        <v>8</v>
      </c>
      <c r="E5362">
        <v>26.54</v>
      </c>
    </row>
    <row r="5363" spans="1:5" x14ac:dyDescent="0.35">
      <c r="A5363">
        <v>2021</v>
      </c>
      <c r="B5363">
        <v>8</v>
      </c>
      <c r="C5363">
        <v>12</v>
      </c>
      <c r="D5363">
        <v>9</v>
      </c>
      <c r="E5363">
        <v>27.48</v>
      </c>
    </row>
    <row r="5364" spans="1:5" x14ac:dyDescent="0.35">
      <c r="A5364">
        <v>2021</v>
      </c>
      <c r="B5364">
        <v>8</v>
      </c>
      <c r="C5364">
        <v>12</v>
      </c>
      <c r="D5364">
        <v>10</v>
      </c>
      <c r="E5364">
        <v>28.01</v>
      </c>
    </row>
    <row r="5365" spans="1:5" x14ac:dyDescent="0.35">
      <c r="A5365">
        <v>2021</v>
      </c>
      <c r="B5365">
        <v>8</v>
      </c>
      <c r="C5365">
        <v>12</v>
      </c>
      <c r="D5365">
        <v>11</v>
      </c>
      <c r="E5365">
        <v>28.04</v>
      </c>
    </row>
    <row r="5366" spans="1:5" x14ac:dyDescent="0.35">
      <c r="A5366">
        <v>2021</v>
      </c>
      <c r="B5366">
        <v>8</v>
      </c>
      <c r="C5366">
        <v>12</v>
      </c>
      <c r="D5366">
        <v>12</v>
      </c>
      <c r="E5366">
        <v>27.67</v>
      </c>
    </row>
    <row r="5367" spans="1:5" x14ac:dyDescent="0.35">
      <c r="A5367">
        <v>2021</v>
      </c>
      <c r="B5367">
        <v>8</v>
      </c>
      <c r="C5367">
        <v>12</v>
      </c>
      <c r="D5367">
        <v>13</v>
      </c>
      <c r="E5367">
        <v>26.84</v>
      </c>
    </row>
    <row r="5368" spans="1:5" x14ac:dyDescent="0.35">
      <c r="A5368">
        <v>2021</v>
      </c>
      <c r="B5368">
        <v>8</v>
      </c>
      <c r="C5368">
        <v>12</v>
      </c>
      <c r="D5368">
        <v>14</v>
      </c>
      <c r="E5368">
        <v>24.82</v>
      </c>
    </row>
    <row r="5369" spans="1:5" x14ac:dyDescent="0.35">
      <c r="A5369">
        <v>2021</v>
      </c>
      <c r="B5369">
        <v>8</v>
      </c>
      <c r="C5369">
        <v>12</v>
      </c>
      <c r="D5369">
        <v>15</v>
      </c>
      <c r="E5369">
        <v>21.72</v>
      </c>
    </row>
    <row r="5370" spans="1:5" x14ac:dyDescent="0.35">
      <c r="A5370">
        <v>2021</v>
      </c>
      <c r="B5370">
        <v>8</v>
      </c>
      <c r="C5370">
        <v>12</v>
      </c>
      <c r="D5370">
        <v>16</v>
      </c>
      <c r="E5370">
        <v>20.8</v>
      </c>
    </row>
    <row r="5371" spans="1:5" x14ac:dyDescent="0.35">
      <c r="A5371">
        <v>2021</v>
      </c>
      <c r="B5371">
        <v>8</v>
      </c>
      <c r="C5371">
        <v>12</v>
      </c>
      <c r="D5371">
        <v>17</v>
      </c>
      <c r="E5371">
        <v>20.260000000000002</v>
      </c>
    </row>
    <row r="5372" spans="1:5" x14ac:dyDescent="0.35">
      <c r="A5372">
        <v>2021</v>
      </c>
      <c r="B5372">
        <v>8</v>
      </c>
      <c r="C5372">
        <v>12</v>
      </c>
      <c r="D5372">
        <v>18</v>
      </c>
      <c r="E5372">
        <v>19.39</v>
      </c>
    </row>
    <row r="5373" spans="1:5" x14ac:dyDescent="0.35">
      <c r="A5373">
        <v>2021</v>
      </c>
      <c r="B5373">
        <v>8</v>
      </c>
      <c r="C5373">
        <v>12</v>
      </c>
      <c r="D5373">
        <v>19</v>
      </c>
      <c r="E5373">
        <v>18.37</v>
      </c>
    </row>
    <row r="5374" spans="1:5" x14ac:dyDescent="0.35">
      <c r="A5374">
        <v>2021</v>
      </c>
      <c r="B5374">
        <v>8</v>
      </c>
      <c r="C5374">
        <v>12</v>
      </c>
      <c r="D5374">
        <v>20</v>
      </c>
      <c r="E5374">
        <v>17.510000000000002</v>
      </c>
    </row>
    <row r="5375" spans="1:5" x14ac:dyDescent="0.35">
      <c r="A5375">
        <v>2021</v>
      </c>
      <c r="B5375">
        <v>8</v>
      </c>
      <c r="C5375">
        <v>12</v>
      </c>
      <c r="D5375">
        <v>21</v>
      </c>
      <c r="E5375">
        <v>16.87</v>
      </c>
    </row>
    <row r="5376" spans="1:5" x14ac:dyDescent="0.35">
      <c r="A5376">
        <v>2021</v>
      </c>
      <c r="B5376">
        <v>8</v>
      </c>
      <c r="C5376">
        <v>12</v>
      </c>
      <c r="D5376">
        <v>22</v>
      </c>
      <c r="E5376">
        <v>16.32</v>
      </c>
    </row>
    <row r="5377" spans="1:5" x14ac:dyDescent="0.35">
      <c r="A5377">
        <v>2021</v>
      </c>
      <c r="B5377">
        <v>8</v>
      </c>
      <c r="C5377">
        <v>12</v>
      </c>
      <c r="D5377">
        <v>23</v>
      </c>
      <c r="E5377">
        <v>15.9</v>
      </c>
    </row>
    <row r="5378" spans="1:5" x14ac:dyDescent="0.35">
      <c r="A5378">
        <v>2021</v>
      </c>
      <c r="B5378">
        <v>8</v>
      </c>
      <c r="C5378">
        <v>13</v>
      </c>
      <c r="D5378">
        <v>0</v>
      </c>
      <c r="E5378">
        <v>15.82</v>
      </c>
    </row>
    <row r="5379" spans="1:5" x14ac:dyDescent="0.35">
      <c r="A5379">
        <v>2021</v>
      </c>
      <c r="B5379">
        <v>8</v>
      </c>
      <c r="C5379">
        <v>13</v>
      </c>
      <c r="D5379">
        <v>1</v>
      </c>
      <c r="E5379">
        <v>15.61</v>
      </c>
    </row>
    <row r="5380" spans="1:5" x14ac:dyDescent="0.35">
      <c r="A5380">
        <v>2021</v>
      </c>
      <c r="B5380">
        <v>8</v>
      </c>
      <c r="C5380">
        <v>13</v>
      </c>
      <c r="D5380">
        <v>2</v>
      </c>
      <c r="E5380">
        <v>15.37</v>
      </c>
    </row>
    <row r="5381" spans="1:5" x14ac:dyDescent="0.35">
      <c r="A5381">
        <v>2021</v>
      </c>
      <c r="B5381">
        <v>8</v>
      </c>
      <c r="C5381">
        <v>13</v>
      </c>
      <c r="D5381">
        <v>3</v>
      </c>
      <c r="E5381">
        <v>15.22</v>
      </c>
    </row>
    <row r="5382" spans="1:5" x14ac:dyDescent="0.35">
      <c r="A5382">
        <v>2021</v>
      </c>
      <c r="B5382">
        <v>8</v>
      </c>
      <c r="C5382">
        <v>13</v>
      </c>
      <c r="D5382">
        <v>4</v>
      </c>
      <c r="E5382">
        <v>17.55</v>
      </c>
    </row>
    <row r="5383" spans="1:5" x14ac:dyDescent="0.35">
      <c r="A5383">
        <v>2021</v>
      </c>
      <c r="B5383">
        <v>8</v>
      </c>
      <c r="C5383">
        <v>13</v>
      </c>
      <c r="D5383">
        <v>5</v>
      </c>
      <c r="E5383">
        <v>20.74</v>
      </c>
    </row>
    <row r="5384" spans="1:5" x14ac:dyDescent="0.35">
      <c r="A5384">
        <v>2021</v>
      </c>
      <c r="B5384">
        <v>8</v>
      </c>
      <c r="C5384">
        <v>13</v>
      </c>
      <c r="D5384">
        <v>6</v>
      </c>
      <c r="E5384">
        <v>24.53</v>
      </c>
    </row>
    <row r="5385" spans="1:5" x14ac:dyDescent="0.35">
      <c r="A5385">
        <v>2021</v>
      </c>
      <c r="B5385">
        <v>8</v>
      </c>
      <c r="C5385">
        <v>13</v>
      </c>
      <c r="D5385">
        <v>7</v>
      </c>
      <c r="E5385">
        <v>26.72</v>
      </c>
    </row>
    <row r="5386" spans="1:5" x14ac:dyDescent="0.35">
      <c r="A5386">
        <v>2021</v>
      </c>
      <c r="B5386">
        <v>8</v>
      </c>
      <c r="C5386">
        <v>13</v>
      </c>
      <c r="D5386">
        <v>8</v>
      </c>
      <c r="E5386">
        <v>28.12</v>
      </c>
    </row>
    <row r="5387" spans="1:5" x14ac:dyDescent="0.35">
      <c r="A5387">
        <v>2021</v>
      </c>
      <c r="B5387">
        <v>8</v>
      </c>
      <c r="C5387">
        <v>13</v>
      </c>
      <c r="D5387">
        <v>9</v>
      </c>
      <c r="E5387">
        <v>28.96</v>
      </c>
    </row>
    <row r="5388" spans="1:5" x14ac:dyDescent="0.35">
      <c r="A5388">
        <v>2021</v>
      </c>
      <c r="B5388">
        <v>8</v>
      </c>
      <c r="C5388">
        <v>13</v>
      </c>
      <c r="D5388">
        <v>10</v>
      </c>
      <c r="E5388">
        <v>29.58</v>
      </c>
    </row>
    <row r="5389" spans="1:5" x14ac:dyDescent="0.35">
      <c r="A5389">
        <v>2021</v>
      </c>
      <c r="B5389">
        <v>8</v>
      </c>
      <c r="C5389">
        <v>13</v>
      </c>
      <c r="D5389">
        <v>11</v>
      </c>
      <c r="E5389">
        <v>29.44</v>
      </c>
    </row>
    <row r="5390" spans="1:5" x14ac:dyDescent="0.35">
      <c r="A5390">
        <v>2021</v>
      </c>
      <c r="B5390">
        <v>8</v>
      </c>
      <c r="C5390">
        <v>13</v>
      </c>
      <c r="D5390">
        <v>12</v>
      </c>
      <c r="E5390">
        <v>28.65</v>
      </c>
    </row>
    <row r="5391" spans="1:5" x14ac:dyDescent="0.35">
      <c r="A5391">
        <v>2021</v>
      </c>
      <c r="B5391">
        <v>8</v>
      </c>
      <c r="C5391">
        <v>13</v>
      </c>
      <c r="D5391">
        <v>13</v>
      </c>
      <c r="E5391">
        <v>27.74</v>
      </c>
    </row>
    <row r="5392" spans="1:5" x14ac:dyDescent="0.35">
      <c r="A5392">
        <v>2021</v>
      </c>
      <c r="B5392">
        <v>8</v>
      </c>
      <c r="C5392">
        <v>13</v>
      </c>
      <c r="D5392">
        <v>14</v>
      </c>
      <c r="E5392">
        <v>25.8</v>
      </c>
    </row>
    <row r="5393" spans="1:5" x14ac:dyDescent="0.35">
      <c r="A5393">
        <v>2021</v>
      </c>
      <c r="B5393">
        <v>8</v>
      </c>
      <c r="C5393">
        <v>13</v>
      </c>
      <c r="D5393">
        <v>15</v>
      </c>
      <c r="E5393">
        <v>23.34</v>
      </c>
    </row>
    <row r="5394" spans="1:5" x14ac:dyDescent="0.35">
      <c r="A5394">
        <v>2021</v>
      </c>
      <c r="B5394">
        <v>8</v>
      </c>
      <c r="C5394">
        <v>13</v>
      </c>
      <c r="D5394">
        <v>16</v>
      </c>
      <c r="E5394">
        <v>22.47</v>
      </c>
    </row>
    <row r="5395" spans="1:5" x14ac:dyDescent="0.35">
      <c r="A5395">
        <v>2021</v>
      </c>
      <c r="B5395">
        <v>8</v>
      </c>
      <c r="C5395">
        <v>13</v>
      </c>
      <c r="D5395">
        <v>17</v>
      </c>
      <c r="E5395">
        <v>21.58</v>
      </c>
    </row>
    <row r="5396" spans="1:5" x14ac:dyDescent="0.35">
      <c r="A5396">
        <v>2021</v>
      </c>
      <c r="B5396">
        <v>8</v>
      </c>
      <c r="C5396">
        <v>13</v>
      </c>
      <c r="D5396">
        <v>18</v>
      </c>
      <c r="E5396">
        <v>20.75</v>
      </c>
    </row>
    <row r="5397" spans="1:5" x14ac:dyDescent="0.35">
      <c r="A5397">
        <v>2021</v>
      </c>
      <c r="B5397">
        <v>8</v>
      </c>
      <c r="C5397">
        <v>13</v>
      </c>
      <c r="D5397">
        <v>19</v>
      </c>
      <c r="E5397">
        <v>19.62</v>
      </c>
    </row>
    <row r="5398" spans="1:5" x14ac:dyDescent="0.35">
      <c r="A5398">
        <v>2021</v>
      </c>
      <c r="B5398">
        <v>8</v>
      </c>
      <c r="C5398">
        <v>13</v>
      </c>
      <c r="D5398">
        <v>20</v>
      </c>
      <c r="E5398">
        <v>18.63</v>
      </c>
    </row>
    <row r="5399" spans="1:5" x14ac:dyDescent="0.35">
      <c r="A5399">
        <v>2021</v>
      </c>
      <c r="B5399">
        <v>8</v>
      </c>
      <c r="C5399">
        <v>13</v>
      </c>
      <c r="D5399">
        <v>21</v>
      </c>
      <c r="E5399">
        <v>17.84</v>
      </c>
    </row>
    <row r="5400" spans="1:5" x14ac:dyDescent="0.35">
      <c r="A5400">
        <v>2021</v>
      </c>
      <c r="B5400">
        <v>8</v>
      </c>
      <c r="C5400">
        <v>13</v>
      </c>
      <c r="D5400">
        <v>22</v>
      </c>
      <c r="E5400">
        <v>17.45</v>
      </c>
    </row>
    <row r="5401" spans="1:5" x14ac:dyDescent="0.35">
      <c r="A5401">
        <v>2021</v>
      </c>
      <c r="B5401">
        <v>8</v>
      </c>
      <c r="C5401">
        <v>13</v>
      </c>
      <c r="D5401">
        <v>23</v>
      </c>
      <c r="E5401">
        <v>17.29</v>
      </c>
    </row>
    <row r="5402" spans="1:5" x14ac:dyDescent="0.35">
      <c r="A5402">
        <v>2021</v>
      </c>
      <c r="B5402">
        <v>8</v>
      </c>
      <c r="C5402">
        <v>14</v>
      </c>
      <c r="D5402">
        <v>0</v>
      </c>
      <c r="E5402">
        <v>17.489999999999998</v>
      </c>
    </row>
    <row r="5403" spans="1:5" x14ac:dyDescent="0.35">
      <c r="A5403">
        <v>2021</v>
      </c>
      <c r="B5403">
        <v>8</v>
      </c>
      <c r="C5403">
        <v>14</v>
      </c>
      <c r="D5403">
        <v>1</v>
      </c>
      <c r="E5403">
        <v>17.61</v>
      </c>
    </row>
    <row r="5404" spans="1:5" x14ac:dyDescent="0.35">
      <c r="A5404">
        <v>2021</v>
      </c>
      <c r="B5404">
        <v>8</v>
      </c>
      <c r="C5404">
        <v>14</v>
      </c>
      <c r="D5404">
        <v>2</v>
      </c>
      <c r="E5404">
        <v>17.600000000000001</v>
      </c>
    </row>
    <row r="5405" spans="1:5" x14ac:dyDescent="0.35">
      <c r="A5405">
        <v>2021</v>
      </c>
      <c r="B5405">
        <v>8</v>
      </c>
      <c r="C5405">
        <v>14</v>
      </c>
      <c r="D5405">
        <v>3</v>
      </c>
      <c r="E5405">
        <v>17.649999999999999</v>
      </c>
    </row>
    <row r="5406" spans="1:5" x14ac:dyDescent="0.35">
      <c r="A5406">
        <v>2021</v>
      </c>
      <c r="B5406">
        <v>8</v>
      </c>
      <c r="C5406">
        <v>14</v>
      </c>
      <c r="D5406">
        <v>4</v>
      </c>
      <c r="E5406">
        <v>18.73</v>
      </c>
    </row>
    <row r="5407" spans="1:5" x14ac:dyDescent="0.35">
      <c r="A5407">
        <v>2021</v>
      </c>
      <c r="B5407">
        <v>8</v>
      </c>
      <c r="C5407">
        <v>14</v>
      </c>
      <c r="D5407">
        <v>5</v>
      </c>
      <c r="E5407">
        <v>20.89</v>
      </c>
    </row>
    <row r="5408" spans="1:5" x14ac:dyDescent="0.35">
      <c r="A5408">
        <v>2021</v>
      </c>
      <c r="B5408">
        <v>8</v>
      </c>
      <c r="C5408">
        <v>14</v>
      </c>
      <c r="D5408">
        <v>6</v>
      </c>
      <c r="E5408">
        <v>23.55</v>
      </c>
    </row>
    <row r="5409" spans="1:5" x14ac:dyDescent="0.35">
      <c r="A5409">
        <v>2021</v>
      </c>
      <c r="B5409">
        <v>8</v>
      </c>
      <c r="C5409">
        <v>14</v>
      </c>
      <c r="D5409">
        <v>7</v>
      </c>
      <c r="E5409">
        <v>25.98</v>
      </c>
    </row>
    <row r="5410" spans="1:5" x14ac:dyDescent="0.35">
      <c r="A5410">
        <v>2021</v>
      </c>
      <c r="B5410">
        <v>8</v>
      </c>
      <c r="C5410">
        <v>14</v>
      </c>
      <c r="D5410">
        <v>8</v>
      </c>
      <c r="E5410">
        <v>27.76</v>
      </c>
    </row>
    <row r="5411" spans="1:5" x14ac:dyDescent="0.35">
      <c r="A5411">
        <v>2021</v>
      </c>
      <c r="B5411">
        <v>8</v>
      </c>
      <c r="C5411">
        <v>14</v>
      </c>
      <c r="D5411">
        <v>9</v>
      </c>
      <c r="E5411">
        <v>28.86</v>
      </c>
    </row>
    <row r="5412" spans="1:5" x14ac:dyDescent="0.35">
      <c r="A5412">
        <v>2021</v>
      </c>
      <c r="B5412">
        <v>8</v>
      </c>
      <c r="C5412">
        <v>14</v>
      </c>
      <c r="D5412">
        <v>10</v>
      </c>
      <c r="E5412">
        <v>29.43</v>
      </c>
    </row>
    <row r="5413" spans="1:5" x14ac:dyDescent="0.35">
      <c r="A5413">
        <v>2021</v>
      </c>
      <c r="B5413">
        <v>8</v>
      </c>
      <c r="C5413">
        <v>14</v>
      </c>
      <c r="D5413">
        <v>11</v>
      </c>
      <c r="E5413">
        <v>29.43</v>
      </c>
    </row>
    <row r="5414" spans="1:5" x14ac:dyDescent="0.35">
      <c r="A5414">
        <v>2021</v>
      </c>
      <c r="B5414">
        <v>8</v>
      </c>
      <c r="C5414">
        <v>14</v>
      </c>
      <c r="D5414">
        <v>12</v>
      </c>
      <c r="E5414">
        <v>28.84</v>
      </c>
    </row>
    <row r="5415" spans="1:5" x14ac:dyDescent="0.35">
      <c r="A5415">
        <v>2021</v>
      </c>
      <c r="B5415">
        <v>8</v>
      </c>
      <c r="C5415">
        <v>14</v>
      </c>
      <c r="D5415">
        <v>13</v>
      </c>
      <c r="E5415">
        <v>27.87</v>
      </c>
    </row>
    <row r="5416" spans="1:5" x14ac:dyDescent="0.35">
      <c r="A5416">
        <v>2021</v>
      </c>
      <c r="B5416">
        <v>8</v>
      </c>
      <c r="C5416">
        <v>14</v>
      </c>
      <c r="D5416">
        <v>14</v>
      </c>
      <c r="E5416">
        <v>25.96</v>
      </c>
    </row>
    <row r="5417" spans="1:5" x14ac:dyDescent="0.35">
      <c r="A5417">
        <v>2021</v>
      </c>
      <c r="B5417">
        <v>8</v>
      </c>
      <c r="C5417">
        <v>14</v>
      </c>
      <c r="D5417">
        <v>15</v>
      </c>
      <c r="E5417">
        <v>23.2</v>
      </c>
    </row>
    <row r="5418" spans="1:5" x14ac:dyDescent="0.35">
      <c r="A5418">
        <v>2021</v>
      </c>
      <c r="B5418">
        <v>8</v>
      </c>
      <c r="C5418">
        <v>14</v>
      </c>
      <c r="D5418">
        <v>16</v>
      </c>
      <c r="E5418">
        <v>22.38</v>
      </c>
    </row>
    <row r="5419" spans="1:5" x14ac:dyDescent="0.35">
      <c r="A5419">
        <v>2021</v>
      </c>
      <c r="B5419">
        <v>8</v>
      </c>
      <c r="C5419">
        <v>14</v>
      </c>
      <c r="D5419">
        <v>17</v>
      </c>
      <c r="E5419">
        <v>21.9</v>
      </c>
    </row>
    <row r="5420" spans="1:5" x14ac:dyDescent="0.35">
      <c r="A5420">
        <v>2021</v>
      </c>
      <c r="B5420">
        <v>8</v>
      </c>
      <c r="C5420">
        <v>14</v>
      </c>
      <c r="D5420">
        <v>18</v>
      </c>
      <c r="E5420">
        <v>21.56</v>
      </c>
    </row>
    <row r="5421" spans="1:5" x14ac:dyDescent="0.35">
      <c r="A5421">
        <v>2021</v>
      </c>
      <c r="B5421">
        <v>8</v>
      </c>
      <c r="C5421">
        <v>14</v>
      </c>
      <c r="D5421">
        <v>19</v>
      </c>
      <c r="E5421">
        <v>21.05</v>
      </c>
    </row>
    <row r="5422" spans="1:5" x14ac:dyDescent="0.35">
      <c r="A5422">
        <v>2021</v>
      </c>
      <c r="B5422">
        <v>8</v>
      </c>
      <c r="C5422">
        <v>14</v>
      </c>
      <c r="D5422">
        <v>20</v>
      </c>
      <c r="E5422">
        <v>20.43</v>
      </c>
    </row>
    <row r="5423" spans="1:5" x14ac:dyDescent="0.35">
      <c r="A5423">
        <v>2021</v>
      </c>
      <c r="B5423">
        <v>8</v>
      </c>
      <c r="C5423">
        <v>14</v>
      </c>
      <c r="D5423">
        <v>21</v>
      </c>
      <c r="E5423">
        <v>19.55</v>
      </c>
    </row>
    <row r="5424" spans="1:5" x14ac:dyDescent="0.35">
      <c r="A5424">
        <v>2021</v>
      </c>
      <c r="B5424">
        <v>8</v>
      </c>
      <c r="C5424">
        <v>14</v>
      </c>
      <c r="D5424">
        <v>22</v>
      </c>
      <c r="E5424">
        <v>18.57</v>
      </c>
    </row>
    <row r="5425" spans="1:5" x14ac:dyDescent="0.35">
      <c r="A5425">
        <v>2021</v>
      </c>
      <c r="B5425">
        <v>8</v>
      </c>
      <c r="C5425">
        <v>14</v>
      </c>
      <c r="D5425">
        <v>23</v>
      </c>
      <c r="E5425">
        <v>17.89</v>
      </c>
    </row>
    <row r="5426" spans="1:5" x14ac:dyDescent="0.35">
      <c r="A5426">
        <v>2021</v>
      </c>
      <c r="B5426">
        <v>8</v>
      </c>
      <c r="C5426">
        <v>15</v>
      </c>
      <c r="D5426">
        <v>0</v>
      </c>
      <c r="E5426">
        <v>17.52</v>
      </c>
    </row>
    <row r="5427" spans="1:5" x14ac:dyDescent="0.35">
      <c r="A5427">
        <v>2021</v>
      </c>
      <c r="B5427">
        <v>8</v>
      </c>
      <c r="C5427">
        <v>15</v>
      </c>
      <c r="D5427">
        <v>1</v>
      </c>
      <c r="E5427">
        <v>17.37</v>
      </c>
    </row>
    <row r="5428" spans="1:5" x14ac:dyDescent="0.35">
      <c r="A5428">
        <v>2021</v>
      </c>
      <c r="B5428">
        <v>8</v>
      </c>
      <c r="C5428">
        <v>15</v>
      </c>
      <c r="D5428">
        <v>2</v>
      </c>
      <c r="E5428">
        <v>17.100000000000001</v>
      </c>
    </row>
    <row r="5429" spans="1:5" x14ac:dyDescent="0.35">
      <c r="A5429">
        <v>2021</v>
      </c>
      <c r="B5429">
        <v>8</v>
      </c>
      <c r="C5429">
        <v>15</v>
      </c>
      <c r="D5429">
        <v>3</v>
      </c>
      <c r="E5429">
        <v>16.73</v>
      </c>
    </row>
    <row r="5430" spans="1:5" x14ac:dyDescent="0.35">
      <c r="A5430">
        <v>2021</v>
      </c>
      <c r="B5430">
        <v>8</v>
      </c>
      <c r="C5430">
        <v>15</v>
      </c>
      <c r="D5430">
        <v>4</v>
      </c>
      <c r="E5430">
        <v>17.98</v>
      </c>
    </row>
    <row r="5431" spans="1:5" x14ac:dyDescent="0.35">
      <c r="A5431">
        <v>2021</v>
      </c>
      <c r="B5431">
        <v>8</v>
      </c>
      <c r="C5431">
        <v>15</v>
      </c>
      <c r="D5431">
        <v>5</v>
      </c>
      <c r="E5431">
        <v>20.7</v>
      </c>
    </row>
    <row r="5432" spans="1:5" x14ac:dyDescent="0.35">
      <c r="A5432">
        <v>2021</v>
      </c>
      <c r="B5432">
        <v>8</v>
      </c>
      <c r="C5432">
        <v>15</v>
      </c>
      <c r="D5432">
        <v>6</v>
      </c>
      <c r="E5432">
        <v>23.67</v>
      </c>
    </row>
    <row r="5433" spans="1:5" x14ac:dyDescent="0.35">
      <c r="A5433">
        <v>2021</v>
      </c>
      <c r="B5433">
        <v>8</v>
      </c>
      <c r="C5433">
        <v>15</v>
      </c>
      <c r="D5433">
        <v>7</v>
      </c>
      <c r="E5433">
        <v>26.01</v>
      </c>
    </row>
    <row r="5434" spans="1:5" x14ac:dyDescent="0.35">
      <c r="A5434">
        <v>2021</v>
      </c>
      <c r="B5434">
        <v>8</v>
      </c>
      <c r="C5434">
        <v>15</v>
      </c>
      <c r="D5434">
        <v>8</v>
      </c>
      <c r="E5434">
        <v>27.62</v>
      </c>
    </row>
    <row r="5435" spans="1:5" x14ac:dyDescent="0.35">
      <c r="A5435">
        <v>2021</v>
      </c>
      <c r="B5435">
        <v>8</v>
      </c>
      <c r="C5435">
        <v>15</v>
      </c>
      <c r="D5435">
        <v>9</v>
      </c>
      <c r="E5435">
        <v>28.53</v>
      </c>
    </row>
    <row r="5436" spans="1:5" x14ac:dyDescent="0.35">
      <c r="A5436">
        <v>2021</v>
      </c>
      <c r="B5436">
        <v>8</v>
      </c>
      <c r="C5436">
        <v>15</v>
      </c>
      <c r="D5436">
        <v>10</v>
      </c>
      <c r="E5436">
        <v>29.14</v>
      </c>
    </row>
    <row r="5437" spans="1:5" x14ac:dyDescent="0.35">
      <c r="A5437">
        <v>2021</v>
      </c>
      <c r="B5437">
        <v>8</v>
      </c>
      <c r="C5437">
        <v>15</v>
      </c>
      <c r="D5437">
        <v>11</v>
      </c>
      <c r="E5437">
        <v>29.41</v>
      </c>
    </row>
    <row r="5438" spans="1:5" x14ac:dyDescent="0.35">
      <c r="A5438">
        <v>2021</v>
      </c>
      <c r="B5438">
        <v>8</v>
      </c>
      <c r="C5438">
        <v>15</v>
      </c>
      <c r="D5438">
        <v>12</v>
      </c>
      <c r="E5438">
        <v>29.07</v>
      </c>
    </row>
    <row r="5439" spans="1:5" x14ac:dyDescent="0.35">
      <c r="A5439">
        <v>2021</v>
      </c>
      <c r="B5439">
        <v>8</v>
      </c>
      <c r="C5439">
        <v>15</v>
      </c>
      <c r="D5439">
        <v>13</v>
      </c>
      <c r="E5439">
        <v>28.07</v>
      </c>
    </row>
    <row r="5440" spans="1:5" x14ac:dyDescent="0.35">
      <c r="A5440">
        <v>2021</v>
      </c>
      <c r="B5440">
        <v>8</v>
      </c>
      <c r="C5440">
        <v>15</v>
      </c>
      <c r="D5440">
        <v>14</v>
      </c>
      <c r="E5440">
        <v>26.19</v>
      </c>
    </row>
    <row r="5441" spans="1:5" x14ac:dyDescent="0.35">
      <c r="A5441">
        <v>2021</v>
      </c>
      <c r="B5441">
        <v>8</v>
      </c>
      <c r="C5441">
        <v>15</v>
      </c>
      <c r="D5441">
        <v>15</v>
      </c>
      <c r="E5441">
        <v>23.3</v>
      </c>
    </row>
    <row r="5442" spans="1:5" x14ac:dyDescent="0.35">
      <c r="A5442">
        <v>2021</v>
      </c>
      <c r="B5442">
        <v>8</v>
      </c>
      <c r="C5442">
        <v>15</v>
      </c>
      <c r="D5442">
        <v>16</v>
      </c>
      <c r="E5442">
        <v>22.58</v>
      </c>
    </row>
    <row r="5443" spans="1:5" x14ac:dyDescent="0.35">
      <c r="A5443">
        <v>2021</v>
      </c>
      <c r="B5443">
        <v>8</v>
      </c>
      <c r="C5443">
        <v>15</v>
      </c>
      <c r="D5443">
        <v>17</v>
      </c>
      <c r="E5443">
        <v>22.05</v>
      </c>
    </row>
    <row r="5444" spans="1:5" x14ac:dyDescent="0.35">
      <c r="A5444">
        <v>2021</v>
      </c>
      <c r="B5444">
        <v>8</v>
      </c>
      <c r="C5444">
        <v>15</v>
      </c>
      <c r="D5444">
        <v>18</v>
      </c>
      <c r="E5444">
        <v>21.44</v>
      </c>
    </row>
    <row r="5445" spans="1:5" x14ac:dyDescent="0.35">
      <c r="A5445">
        <v>2021</v>
      </c>
      <c r="B5445">
        <v>8</v>
      </c>
      <c r="C5445">
        <v>15</v>
      </c>
      <c r="D5445">
        <v>19</v>
      </c>
      <c r="E5445">
        <v>20.71</v>
      </c>
    </row>
    <row r="5446" spans="1:5" x14ac:dyDescent="0.35">
      <c r="A5446">
        <v>2021</v>
      </c>
      <c r="B5446">
        <v>8</v>
      </c>
      <c r="C5446">
        <v>15</v>
      </c>
      <c r="D5446">
        <v>20</v>
      </c>
      <c r="E5446">
        <v>20.059999999999999</v>
      </c>
    </row>
    <row r="5447" spans="1:5" x14ac:dyDescent="0.35">
      <c r="A5447">
        <v>2021</v>
      </c>
      <c r="B5447">
        <v>8</v>
      </c>
      <c r="C5447">
        <v>15</v>
      </c>
      <c r="D5447">
        <v>21</v>
      </c>
      <c r="E5447">
        <v>19.3</v>
      </c>
    </row>
    <row r="5448" spans="1:5" x14ac:dyDescent="0.35">
      <c r="A5448">
        <v>2021</v>
      </c>
      <c r="B5448">
        <v>8</v>
      </c>
      <c r="C5448">
        <v>15</v>
      </c>
      <c r="D5448">
        <v>22</v>
      </c>
      <c r="E5448">
        <v>18.510000000000002</v>
      </c>
    </row>
    <row r="5449" spans="1:5" x14ac:dyDescent="0.35">
      <c r="A5449">
        <v>2021</v>
      </c>
      <c r="B5449">
        <v>8</v>
      </c>
      <c r="C5449">
        <v>15</v>
      </c>
      <c r="D5449">
        <v>23</v>
      </c>
      <c r="E5449">
        <v>17.89</v>
      </c>
    </row>
    <row r="5450" spans="1:5" x14ac:dyDescent="0.35">
      <c r="A5450">
        <v>2021</v>
      </c>
      <c r="B5450">
        <v>8</v>
      </c>
      <c r="C5450">
        <v>16</v>
      </c>
      <c r="D5450">
        <v>0</v>
      </c>
      <c r="E5450">
        <v>17.399999999999999</v>
      </c>
    </row>
    <row r="5451" spans="1:5" x14ac:dyDescent="0.35">
      <c r="A5451">
        <v>2021</v>
      </c>
      <c r="B5451">
        <v>8</v>
      </c>
      <c r="C5451">
        <v>16</v>
      </c>
      <c r="D5451">
        <v>1</v>
      </c>
      <c r="E5451">
        <v>17.11</v>
      </c>
    </row>
    <row r="5452" spans="1:5" x14ac:dyDescent="0.35">
      <c r="A5452">
        <v>2021</v>
      </c>
      <c r="B5452">
        <v>8</v>
      </c>
      <c r="C5452">
        <v>16</v>
      </c>
      <c r="D5452">
        <v>2</v>
      </c>
      <c r="E5452">
        <v>16.920000000000002</v>
      </c>
    </row>
    <row r="5453" spans="1:5" x14ac:dyDescent="0.35">
      <c r="A5453">
        <v>2021</v>
      </c>
      <c r="B5453">
        <v>8</v>
      </c>
      <c r="C5453">
        <v>16</v>
      </c>
      <c r="D5453">
        <v>3</v>
      </c>
      <c r="E5453">
        <v>16.86</v>
      </c>
    </row>
    <row r="5454" spans="1:5" x14ac:dyDescent="0.35">
      <c r="A5454">
        <v>2021</v>
      </c>
      <c r="B5454">
        <v>8</v>
      </c>
      <c r="C5454">
        <v>16</v>
      </c>
      <c r="D5454">
        <v>4</v>
      </c>
      <c r="E5454">
        <v>17.760000000000002</v>
      </c>
    </row>
    <row r="5455" spans="1:5" x14ac:dyDescent="0.35">
      <c r="A5455">
        <v>2021</v>
      </c>
      <c r="B5455">
        <v>8</v>
      </c>
      <c r="C5455">
        <v>16</v>
      </c>
      <c r="D5455">
        <v>5</v>
      </c>
      <c r="E5455">
        <v>19.829999999999998</v>
      </c>
    </row>
    <row r="5456" spans="1:5" x14ac:dyDescent="0.35">
      <c r="A5456">
        <v>2021</v>
      </c>
      <c r="B5456">
        <v>8</v>
      </c>
      <c r="C5456">
        <v>16</v>
      </c>
      <c r="D5456">
        <v>6</v>
      </c>
      <c r="E5456">
        <v>22.46</v>
      </c>
    </row>
    <row r="5457" spans="1:5" x14ac:dyDescent="0.35">
      <c r="A5457">
        <v>2021</v>
      </c>
      <c r="B5457">
        <v>8</v>
      </c>
      <c r="C5457">
        <v>16</v>
      </c>
      <c r="D5457">
        <v>7</v>
      </c>
      <c r="E5457">
        <v>24.94</v>
      </c>
    </row>
    <row r="5458" spans="1:5" x14ac:dyDescent="0.35">
      <c r="A5458">
        <v>2021</v>
      </c>
      <c r="B5458">
        <v>8</v>
      </c>
      <c r="C5458">
        <v>16</v>
      </c>
      <c r="D5458">
        <v>8</v>
      </c>
      <c r="E5458">
        <v>26.77</v>
      </c>
    </row>
    <row r="5459" spans="1:5" x14ac:dyDescent="0.35">
      <c r="A5459">
        <v>2021</v>
      </c>
      <c r="B5459">
        <v>8</v>
      </c>
      <c r="C5459">
        <v>16</v>
      </c>
      <c r="D5459">
        <v>9</v>
      </c>
      <c r="E5459">
        <v>27.95</v>
      </c>
    </row>
    <row r="5460" spans="1:5" x14ac:dyDescent="0.35">
      <c r="A5460">
        <v>2021</v>
      </c>
      <c r="B5460">
        <v>8</v>
      </c>
      <c r="C5460">
        <v>16</v>
      </c>
      <c r="D5460">
        <v>10</v>
      </c>
      <c r="E5460">
        <v>28.4</v>
      </c>
    </row>
    <row r="5461" spans="1:5" x14ac:dyDescent="0.35">
      <c r="A5461">
        <v>2021</v>
      </c>
      <c r="B5461">
        <v>8</v>
      </c>
      <c r="C5461">
        <v>16</v>
      </c>
      <c r="D5461">
        <v>11</v>
      </c>
      <c r="E5461">
        <v>28.55</v>
      </c>
    </row>
    <row r="5462" spans="1:5" x14ac:dyDescent="0.35">
      <c r="A5462">
        <v>2021</v>
      </c>
      <c r="B5462">
        <v>8</v>
      </c>
      <c r="C5462">
        <v>16</v>
      </c>
      <c r="D5462">
        <v>12</v>
      </c>
      <c r="E5462">
        <v>28.33</v>
      </c>
    </row>
    <row r="5463" spans="1:5" x14ac:dyDescent="0.35">
      <c r="A5463">
        <v>2021</v>
      </c>
      <c r="B5463">
        <v>8</v>
      </c>
      <c r="C5463">
        <v>16</v>
      </c>
      <c r="D5463">
        <v>13</v>
      </c>
      <c r="E5463">
        <v>27.34</v>
      </c>
    </row>
    <row r="5464" spans="1:5" x14ac:dyDescent="0.35">
      <c r="A5464">
        <v>2021</v>
      </c>
      <c r="B5464">
        <v>8</v>
      </c>
      <c r="C5464">
        <v>16</v>
      </c>
      <c r="D5464">
        <v>14</v>
      </c>
      <c r="E5464">
        <v>25.48</v>
      </c>
    </row>
    <row r="5465" spans="1:5" x14ac:dyDescent="0.35">
      <c r="A5465">
        <v>2021</v>
      </c>
      <c r="B5465">
        <v>8</v>
      </c>
      <c r="C5465">
        <v>16</v>
      </c>
      <c r="D5465">
        <v>15</v>
      </c>
      <c r="E5465">
        <v>22.97</v>
      </c>
    </row>
    <row r="5466" spans="1:5" x14ac:dyDescent="0.35">
      <c r="A5466">
        <v>2021</v>
      </c>
      <c r="B5466">
        <v>8</v>
      </c>
      <c r="C5466">
        <v>16</v>
      </c>
      <c r="D5466">
        <v>16</v>
      </c>
      <c r="E5466">
        <v>22.14</v>
      </c>
    </row>
    <row r="5467" spans="1:5" x14ac:dyDescent="0.35">
      <c r="A5467">
        <v>2021</v>
      </c>
      <c r="B5467">
        <v>8</v>
      </c>
      <c r="C5467">
        <v>16</v>
      </c>
      <c r="D5467">
        <v>17</v>
      </c>
      <c r="E5467">
        <v>21.55</v>
      </c>
    </row>
    <row r="5468" spans="1:5" x14ac:dyDescent="0.35">
      <c r="A5468">
        <v>2021</v>
      </c>
      <c r="B5468">
        <v>8</v>
      </c>
      <c r="C5468">
        <v>16</v>
      </c>
      <c r="D5468">
        <v>18</v>
      </c>
      <c r="E5468">
        <v>21</v>
      </c>
    </row>
    <row r="5469" spans="1:5" x14ac:dyDescent="0.35">
      <c r="A5469">
        <v>2021</v>
      </c>
      <c r="B5469">
        <v>8</v>
      </c>
      <c r="C5469">
        <v>16</v>
      </c>
      <c r="D5469">
        <v>19</v>
      </c>
      <c r="E5469">
        <v>20.38</v>
      </c>
    </row>
    <row r="5470" spans="1:5" x14ac:dyDescent="0.35">
      <c r="A5470">
        <v>2021</v>
      </c>
      <c r="B5470">
        <v>8</v>
      </c>
      <c r="C5470">
        <v>16</v>
      </c>
      <c r="D5470">
        <v>20</v>
      </c>
      <c r="E5470">
        <v>19.68</v>
      </c>
    </row>
    <row r="5471" spans="1:5" x14ac:dyDescent="0.35">
      <c r="A5471">
        <v>2021</v>
      </c>
      <c r="B5471">
        <v>8</v>
      </c>
      <c r="C5471">
        <v>16</v>
      </c>
      <c r="D5471">
        <v>21</v>
      </c>
      <c r="E5471">
        <v>18.87</v>
      </c>
    </row>
    <row r="5472" spans="1:5" x14ac:dyDescent="0.35">
      <c r="A5472">
        <v>2021</v>
      </c>
      <c r="B5472">
        <v>8</v>
      </c>
      <c r="C5472">
        <v>16</v>
      </c>
      <c r="D5472">
        <v>22</v>
      </c>
      <c r="E5472">
        <v>18.16</v>
      </c>
    </row>
    <row r="5473" spans="1:5" x14ac:dyDescent="0.35">
      <c r="A5473">
        <v>2021</v>
      </c>
      <c r="B5473">
        <v>8</v>
      </c>
      <c r="C5473">
        <v>16</v>
      </c>
      <c r="D5473">
        <v>23</v>
      </c>
      <c r="E5473">
        <v>17.38</v>
      </c>
    </row>
    <row r="5474" spans="1:5" x14ac:dyDescent="0.35">
      <c r="A5474">
        <v>2021</v>
      </c>
      <c r="B5474">
        <v>8</v>
      </c>
      <c r="C5474">
        <v>17</v>
      </c>
      <c r="D5474">
        <v>0</v>
      </c>
      <c r="E5474">
        <v>16.649999999999999</v>
      </c>
    </row>
    <row r="5475" spans="1:5" x14ac:dyDescent="0.35">
      <c r="A5475">
        <v>2021</v>
      </c>
      <c r="B5475">
        <v>8</v>
      </c>
      <c r="C5475">
        <v>17</v>
      </c>
      <c r="D5475">
        <v>1</v>
      </c>
      <c r="E5475">
        <v>16.010000000000002</v>
      </c>
    </row>
    <row r="5476" spans="1:5" x14ac:dyDescent="0.35">
      <c r="A5476">
        <v>2021</v>
      </c>
      <c r="B5476">
        <v>8</v>
      </c>
      <c r="C5476">
        <v>17</v>
      </c>
      <c r="D5476">
        <v>2</v>
      </c>
      <c r="E5476">
        <v>15.46</v>
      </c>
    </row>
    <row r="5477" spans="1:5" x14ac:dyDescent="0.35">
      <c r="A5477">
        <v>2021</v>
      </c>
      <c r="B5477">
        <v>8</v>
      </c>
      <c r="C5477">
        <v>17</v>
      </c>
      <c r="D5477">
        <v>3</v>
      </c>
      <c r="E5477">
        <v>15.12</v>
      </c>
    </row>
    <row r="5478" spans="1:5" x14ac:dyDescent="0.35">
      <c r="A5478">
        <v>2021</v>
      </c>
      <c r="B5478">
        <v>8</v>
      </c>
      <c r="C5478">
        <v>17</v>
      </c>
      <c r="D5478">
        <v>4</v>
      </c>
      <c r="E5478">
        <v>16.579999999999998</v>
      </c>
    </row>
    <row r="5479" spans="1:5" x14ac:dyDescent="0.35">
      <c r="A5479">
        <v>2021</v>
      </c>
      <c r="B5479">
        <v>8</v>
      </c>
      <c r="C5479">
        <v>17</v>
      </c>
      <c r="D5479">
        <v>5</v>
      </c>
      <c r="E5479">
        <v>19.38</v>
      </c>
    </row>
    <row r="5480" spans="1:5" x14ac:dyDescent="0.35">
      <c r="A5480">
        <v>2021</v>
      </c>
      <c r="B5480">
        <v>8</v>
      </c>
      <c r="C5480">
        <v>17</v>
      </c>
      <c r="D5480">
        <v>6</v>
      </c>
      <c r="E5480">
        <v>22.23</v>
      </c>
    </row>
    <row r="5481" spans="1:5" x14ac:dyDescent="0.35">
      <c r="A5481">
        <v>2021</v>
      </c>
      <c r="B5481">
        <v>8</v>
      </c>
      <c r="C5481">
        <v>17</v>
      </c>
      <c r="D5481">
        <v>7</v>
      </c>
      <c r="E5481">
        <v>24.71</v>
      </c>
    </row>
    <row r="5482" spans="1:5" x14ac:dyDescent="0.35">
      <c r="A5482">
        <v>2021</v>
      </c>
      <c r="B5482">
        <v>8</v>
      </c>
      <c r="C5482">
        <v>17</v>
      </c>
      <c r="D5482">
        <v>8</v>
      </c>
      <c r="E5482">
        <v>26.56</v>
      </c>
    </row>
    <row r="5483" spans="1:5" x14ac:dyDescent="0.35">
      <c r="A5483">
        <v>2021</v>
      </c>
      <c r="B5483">
        <v>8</v>
      </c>
      <c r="C5483">
        <v>17</v>
      </c>
      <c r="D5483">
        <v>9</v>
      </c>
      <c r="E5483">
        <v>27.86</v>
      </c>
    </row>
    <row r="5484" spans="1:5" x14ac:dyDescent="0.35">
      <c r="A5484">
        <v>2021</v>
      </c>
      <c r="B5484">
        <v>8</v>
      </c>
      <c r="C5484">
        <v>17</v>
      </c>
      <c r="D5484">
        <v>10</v>
      </c>
      <c r="E5484">
        <v>28.65</v>
      </c>
    </row>
    <row r="5485" spans="1:5" x14ac:dyDescent="0.35">
      <c r="A5485">
        <v>2021</v>
      </c>
      <c r="B5485">
        <v>8</v>
      </c>
      <c r="C5485">
        <v>17</v>
      </c>
      <c r="D5485">
        <v>11</v>
      </c>
      <c r="E5485">
        <v>28.95</v>
      </c>
    </row>
    <row r="5486" spans="1:5" x14ac:dyDescent="0.35">
      <c r="A5486">
        <v>2021</v>
      </c>
      <c r="B5486">
        <v>8</v>
      </c>
      <c r="C5486">
        <v>17</v>
      </c>
      <c r="D5486">
        <v>12</v>
      </c>
      <c r="E5486">
        <v>28.7</v>
      </c>
    </row>
    <row r="5487" spans="1:5" x14ac:dyDescent="0.35">
      <c r="A5487">
        <v>2021</v>
      </c>
      <c r="B5487">
        <v>8</v>
      </c>
      <c r="C5487">
        <v>17</v>
      </c>
      <c r="D5487">
        <v>13</v>
      </c>
      <c r="E5487">
        <v>27.88</v>
      </c>
    </row>
    <row r="5488" spans="1:5" x14ac:dyDescent="0.35">
      <c r="A5488">
        <v>2021</v>
      </c>
      <c r="B5488">
        <v>8</v>
      </c>
      <c r="C5488">
        <v>17</v>
      </c>
      <c r="D5488">
        <v>14</v>
      </c>
      <c r="E5488">
        <v>25.74</v>
      </c>
    </row>
    <row r="5489" spans="1:5" x14ac:dyDescent="0.35">
      <c r="A5489">
        <v>2021</v>
      </c>
      <c r="B5489">
        <v>8</v>
      </c>
      <c r="C5489">
        <v>17</v>
      </c>
      <c r="D5489">
        <v>15</v>
      </c>
      <c r="E5489">
        <v>22.08</v>
      </c>
    </row>
    <row r="5490" spans="1:5" x14ac:dyDescent="0.35">
      <c r="A5490">
        <v>2021</v>
      </c>
      <c r="B5490">
        <v>8</v>
      </c>
      <c r="C5490">
        <v>17</v>
      </c>
      <c r="D5490">
        <v>16</v>
      </c>
      <c r="E5490">
        <v>21.16</v>
      </c>
    </row>
    <row r="5491" spans="1:5" x14ac:dyDescent="0.35">
      <c r="A5491">
        <v>2021</v>
      </c>
      <c r="B5491">
        <v>8</v>
      </c>
      <c r="C5491">
        <v>17</v>
      </c>
      <c r="D5491">
        <v>17</v>
      </c>
      <c r="E5491">
        <v>20.25</v>
      </c>
    </row>
    <row r="5492" spans="1:5" x14ac:dyDescent="0.35">
      <c r="A5492">
        <v>2021</v>
      </c>
      <c r="B5492">
        <v>8</v>
      </c>
      <c r="C5492">
        <v>17</v>
      </c>
      <c r="D5492">
        <v>18</v>
      </c>
      <c r="E5492">
        <v>19.37</v>
      </c>
    </row>
    <row r="5493" spans="1:5" x14ac:dyDescent="0.35">
      <c r="A5493">
        <v>2021</v>
      </c>
      <c r="B5493">
        <v>8</v>
      </c>
      <c r="C5493">
        <v>17</v>
      </c>
      <c r="D5493">
        <v>19</v>
      </c>
      <c r="E5493">
        <v>18.670000000000002</v>
      </c>
    </row>
    <row r="5494" spans="1:5" x14ac:dyDescent="0.35">
      <c r="A5494">
        <v>2021</v>
      </c>
      <c r="B5494">
        <v>8</v>
      </c>
      <c r="C5494">
        <v>17</v>
      </c>
      <c r="D5494">
        <v>20</v>
      </c>
      <c r="E5494">
        <v>18.170000000000002</v>
      </c>
    </row>
    <row r="5495" spans="1:5" x14ac:dyDescent="0.35">
      <c r="A5495">
        <v>2021</v>
      </c>
      <c r="B5495">
        <v>8</v>
      </c>
      <c r="C5495">
        <v>17</v>
      </c>
      <c r="D5495">
        <v>21</v>
      </c>
      <c r="E5495">
        <v>17.940000000000001</v>
      </c>
    </row>
    <row r="5496" spans="1:5" x14ac:dyDescent="0.35">
      <c r="A5496">
        <v>2021</v>
      </c>
      <c r="B5496">
        <v>8</v>
      </c>
      <c r="C5496">
        <v>17</v>
      </c>
      <c r="D5496">
        <v>22</v>
      </c>
      <c r="E5496">
        <v>18.02</v>
      </c>
    </row>
    <row r="5497" spans="1:5" x14ac:dyDescent="0.35">
      <c r="A5497">
        <v>2021</v>
      </c>
      <c r="B5497">
        <v>8</v>
      </c>
      <c r="C5497">
        <v>17</v>
      </c>
      <c r="D5497">
        <v>23</v>
      </c>
      <c r="E5497">
        <v>18.07</v>
      </c>
    </row>
    <row r="5498" spans="1:5" x14ac:dyDescent="0.35">
      <c r="A5498">
        <v>2021</v>
      </c>
      <c r="B5498">
        <v>8</v>
      </c>
      <c r="C5498">
        <v>18</v>
      </c>
      <c r="D5498">
        <v>0</v>
      </c>
      <c r="E5498">
        <v>17.98</v>
      </c>
    </row>
    <row r="5499" spans="1:5" x14ac:dyDescent="0.35">
      <c r="A5499">
        <v>2021</v>
      </c>
      <c r="B5499">
        <v>8</v>
      </c>
      <c r="C5499">
        <v>18</v>
      </c>
      <c r="D5499">
        <v>1</v>
      </c>
      <c r="E5499">
        <v>17.77</v>
      </c>
    </row>
    <row r="5500" spans="1:5" x14ac:dyDescent="0.35">
      <c r="A5500">
        <v>2021</v>
      </c>
      <c r="B5500">
        <v>8</v>
      </c>
      <c r="C5500">
        <v>18</v>
      </c>
      <c r="D5500">
        <v>2</v>
      </c>
      <c r="E5500">
        <v>17.53</v>
      </c>
    </row>
    <row r="5501" spans="1:5" x14ac:dyDescent="0.35">
      <c r="A5501">
        <v>2021</v>
      </c>
      <c r="B5501">
        <v>8</v>
      </c>
      <c r="C5501">
        <v>18</v>
      </c>
      <c r="D5501">
        <v>3</v>
      </c>
      <c r="E5501">
        <v>17.350000000000001</v>
      </c>
    </row>
    <row r="5502" spans="1:5" x14ac:dyDescent="0.35">
      <c r="A5502">
        <v>2021</v>
      </c>
      <c r="B5502">
        <v>8</v>
      </c>
      <c r="C5502">
        <v>18</v>
      </c>
      <c r="D5502">
        <v>4</v>
      </c>
      <c r="E5502">
        <v>18.73</v>
      </c>
    </row>
    <row r="5503" spans="1:5" x14ac:dyDescent="0.35">
      <c r="A5503">
        <v>2021</v>
      </c>
      <c r="B5503">
        <v>8</v>
      </c>
      <c r="C5503">
        <v>18</v>
      </c>
      <c r="D5503">
        <v>5</v>
      </c>
      <c r="E5503">
        <v>20.93</v>
      </c>
    </row>
    <row r="5504" spans="1:5" x14ac:dyDescent="0.35">
      <c r="A5504">
        <v>2021</v>
      </c>
      <c r="B5504">
        <v>8</v>
      </c>
      <c r="C5504">
        <v>18</v>
      </c>
      <c r="D5504">
        <v>6</v>
      </c>
      <c r="E5504">
        <v>23.93</v>
      </c>
    </row>
    <row r="5505" spans="1:5" x14ac:dyDescent="0.35">
      <c r="A5505">
        <v>2021</v>
      </c>
      <c r="B5505">
        <v>8</v>
      </c>
      <c r="C5505">
        <v>18</v>
      </c>
      <c r="D5505">
        <v>7</v>
      </c>
      <c r="E5505">
        <v>26.14</v>
      </c>
    </row>
    <row r="5506" spans="1:5" x14ac:dyDescent="0.35">
      <c r="A5506">
        <v>2021</v>
      </c>
      <c r="B5506">
        <v>8</v>
      </c>
      <c r="C5506">
        <v>18</v>
      </c>
      <c r="D5506">
        <v>8</v>
      </c>
      <c r="E5506">
        <v>27.57</v>
      </c>
    </row>
    <row r="5507" spans="1:5" x14ac:dyDescent="0.35">
      <c r="A5507">
        <v>2021</v>
      </c>
      <c r="B5507">
        <v>8</v>
      </c>
      <c r="C5507">
        <v>18</v>
      </c>
      <c r="D5507">
        <v>9</v>
      </c>
      <c r="E5507">
        <v>28.49</v>
      </c>
    </row>
    <row r="5508" spans="1:5" x14ac:dyDescent="0.35">
      <c r="A5508">
        <v>2021</v>
      </c>
      <c r="B5508">
        <v>8</v>
      </c>
      <c r="C5508">
        <v>18</v>
      </c>
      <c r="D5508">
        <v>10</v>
      </c>
      <c r="E5508">
        <v>29.16</v>
      </c>
    </row>
    <row r="5509" spans="1:5" x14ac:dyDescent="0.35">
      <c r="A5509">
        <v>2021</v>
      </c>
      <c r="B5509">
        <v>8</v>
      </c>
      <c r="C5509">
        <v>18</v>
      </c>
      <c r="D5509">
        <v>11</v>
      </c>
      <c r="E5509">
        <v>29.25</v>
      </c>
    </row>
    <row r="5510" spans="1:5" x14ac:dyDescent="0.35">
      <c r="A5510">
        <v>2021</v>
      </c>
      <c r="B5510">
        <v>8</v>
      </c>
      <c r="C5510">
        <v>18</v>
      </c>
      <c r="D5510">
        <v>12</v>
      </c>
      <c r="E5510">
        <v>28.91</v>
      </c>
    </row>
    <row r="5511" spans="1:5" x14ac:dyDescent="0.35">
      <c r="A5511">
        <v>2021</v>
      </c>
      <c r="B5511">
        <v>8</v>
      </c>
      <c r="C5511">
        <v>18</v>
      </c>
      <c r="D5511">
        <v>13</v>
      </c>
      <c r="E5511">
        <v>27.9</v>
      </c>
    </row>
    <row r="5512" spans="1:5" x14ac:dyDescent="0.35">
      <c r="A5512">
        <v>2021</v>
      </c>
      <c r="B5512">
        <v>8</v>
      </c>
      <c r="C5512">
        <v>18</v>
      </c>
      <c r="D5512">
        <v>14</v>
      </c>
      <c r="E5512">
        <v>26</v>
      </c>
    </row>
    <row r="5513" spans="1:5" x14ac:dyDescent="0.35">
      <c r="A5513">
        <v>2021</v>
      </c>
      <c r="B5513">
        <v>8</v>
      </c>
      <c r="C5513">
        <v>18</v>
      </c>
      <c r="D5513">
        <v>15</v>
      </c>
      <c r="E5513">
        <v>23.14</v>
      </c>
    </row>
    <row r="5514" spans="1:5" x14ac:dyDescent="0.35">
      <c r="A5514">
        <v>2021</v>
      </c>
      <c r="B5514">
        <v>8</v>
      </c>
      <c r="C5514">
        <v>18</v>
      </c>
      <c r="D5514">
        <v>16</v>
      </c>
      <c r="E5514">
        <v>22.07</v>
      </c>
    </row>
    <row r="5515" spans="1:5" x14ac:dyDescent="0.35">
      <c r="A5515">
        <v>2021</v>
      </c>
      <c r="B5515">
        <v>8</v>
      </c>
      <c r="C5515">
        <v>18</v>
      </c>
      <c r="D5515">
        <v>17</v>
      </c>
      <c r="E5515">
        <v>21.03</v>
      </c>
    </row>
    <row r="5516" spans="1:5" x14ac:dyDescent="0.35">
      <c r="A5516">
        <v>2021</v>
      </c>
      <c r="B5516">
        <v>8</v>
      </c>
      <c r="C5516">
        <v>18</v>
      </c>
      <c r="D5516">
        <v>18</v>
      </c>
      <c r="E5516">
        <v>20.02</v>
      </c>
    </row>
    <row r="5517" spans="1:5" x14ac:dyDescent="0.35">
      <c r="A5517">
        <v>2021</v>
      </c>
      <c r="B5517">
        <v>8</v>
      </c>
      <c r="C5517">
        <v>18</v>
      </c>
      <c r="D5517">
        <v>19</v>
      </c>
      <c r="E5517">
        <v>19.059999999999999</v>
      </c>
    </row>
    <row r="5518" spans="1:5" x14ac:dyDescent="0.35">
      <c r="A5518">
        <v>2021</v>
      </c>
      <c r="B5518">
        <v>8</v>
      </c>
      <c r="C5518">
        <v>18</v>
      </c>
      <c r="D5518">
        <v>20</v>
      </c>
      <c r="E5518">
        <v>18.350000000000001</v>
      </c>
    </row>
    <row r="5519" spans="1:5" x14ac:dyDescent="0.35">
      <c r="A5519">
        <v>2021</v>
      </c>
      <c r="B5519">
        <v>8</v>
      </c>
      <c r="C5519">
        <v>18</v>
      </c>
      <c r="D5519">
        <v>21</v>
      </c>
      <c r="E5519">
        <v>17.87</v>
      </c>
    </row>
    <row r="5520" spans="1:5" x14ac:dyDescent="0.35">
      <c r="A5520">
        <v>2021</v>
      </c>
      <c r="B5520">
        <v>8</v>
      </c>
      <c r="C5520">
        <v>18</v>
      </c>
      <c r="D5520">
        <v>22</v>
      </c>
      <c r="E5520">
        <v>17.670000000000002</v>
      </c>
    </row>
    <row r="5521" spans="1:5" x14ac:dyDescent="0.35">
      <c r="A5521">
        <v>2021</v>
      </c>
      <c r="B5521">
        <v>8</v>
      </c>
      <c r="C5521">
        <v>18</v>
      </c>
      <c r="D5521">
        <v>23</v>
      </c>
      <c r="E5521">
        <v>17.59</v>
      </c>
    </row>
    <row r="5522" spans="1:5" x14ac:dyDescent="0.35">
      <c r="A5522">
        <v>2021</v>
      </c>
      <c r="B5522">
        <v>8</v>
      </c>
      <c r="C5522">
        <v>19</v>
      </c>
      <c r="D5522">
        <v>0</v>
      </c>
      <c r="E5522">
        <v>17.440000000000001</v>
      </c>
    </row>
    <row r="5523" spans="1:5" x14ac:dyDescent="0.35">
      <c r="A5523">
        <v>2021</v>
      </c>
      <c r="B5523">
        <v>8</v>
      </c>
      <c r="C5523">
        <v>19</v>
      </c>
      <c r="D5523">
        <v>1</v>
      </c>
      <c r="E5523">
        <v>17.190000000000001</v>
      </c>
    </row>
    <row r="5524" spans="1:5" x14ac:dyDescent="0.35">
      <c r="A5524">
        <v>2021</v>
      </c>
      <c r="B5524">
        <v>8</v>
      </c>
      <c r="C5524">
        <v>19</v>
      </c>
      <c r="D5524">
        <v>2</v>
      </c>
      <c r="E5524">
        <v>16.95</v>
      </c>
    </row>
    <row r="5525" spans="1:5" x14ac:dyDescent="0.35">
      <c r="A5525">
        <v>2021</v>
      </c>
      <c r="B5525">
        <v>8</v>
      </c>
      <c r="C5525">
        <v>19</v>
      </c>
      <c r="D5525">
        <v>3</v>
      </c>
      <c r="E5525">
        <v>16.89</v>
      </c>
    </row>
    <row r="5526" spans="1:5" x14ac:dyDescent="0.35">
      <c r="A5526">
        <v>2021</v>
      </c>
      <c r="B5526">
        <v>8</v>
      </c>
      <c r="C5526">
        <v>19</v>
      </c>
      <c r="D5526">
        <v>4</v>
      </c>
      <c r="E5526">
        <v>18.829999999999998</v>
      </c>
    </row>
    <row r="5527" spans="1:5" x14ac:dyDescent="0.35">
      <c r="A5527">
        <v>2021</v>
      </c>
      <c r="B5527">
        <v>8</v>
      </c>
      <c r="C5527">
        <v>19</v>
      </c>
      <c r="D5527">
        <v>5</v>
      </c>
      <c r="E5527">
        <v>21.37</v>
      </c>
    </row>
    <row r="5528" spans="1:5" x14ac:dyDescent="0.35">
      <c r="A5528">
        <v>2021</v>
      </c>
      <c r="B5528">
        <v>8</v>
      </c>
      <c r="C5528">
        <v>19</v>
      </c>
      <c r="D5528">
        <v>6</v>
      </c>
      <c r="E5528">
        <v>24.78</v>
      </c>
    </row>
    <row r="5529" spans="1:5" x14ac:dyDescent="0.35">
      <c r="A5529">
        <v>2021</v>
      </c>
      <c r="B5529">
        <v>8</v>
      </c>
      <c r="C5529">
        <v>19</v>
      </c>
      <c r="D5529">
        <v>7</v>
      </c>
      <c r="E5529">
        <v>27.07</v>
      </c>
    </row>
    <row r="5530" spans="1:5" x14ac:dyDescent="0.35">
      <c r="A5530">
        <v>2021</v>
      </c>
      <c r="B5530">
        <v>8</v>
      </c>
      <c r="C5530">
        <v>19</v>
      </c>
      <c r="D5530">
        <v>8</v>
      </c>
      <c r="E5530">
        <v>28.64</v>
      </c>
    </row>
    <row r="5531" spans="1:5" x14ac:dyDescent="0.35">
      <c r="A5531">
        <v>2021</v>
      </c>
      <c r="B5531">
        <v>8</v>
      </c>
      <c r="C5531">
        <v>19</v>
      </c>
      <c r="D5531">
        <v>9</v>
      </c>
      <c r="E5531">
        <v>29.74</v>
      </c>
    </row>
    <row r="5532" spans="1:5" x14ac:dyDescent="0.35">
      <c r="A5532">
        <v>2021</v>
      </c>
      <c r="B5532">
        <v>8</v>
      </c>
      <c r="C5532">
        <v>19</v>
      </c>
      <c r="D5532">
        <v>10</v>
      </c>
      <c r="E5532">
        <v>30.39</v>
      </c>
    </row>
    <row r="5533" spans="1:5" x14ac:dyDescent="0.35">
      <c r="A5533">
        <v>2021</v>
      </c>
      <c r="B5533">
        <v>8</v>
      </c>
      <c r="C5533">
        <v>19</v>
      </c>
      <c r="D5533">
        <v>11</v>
      </c>
      <c r="E5533">
        <v>30.54</v>
      </c>
    </row>
    <row r="5534" spans="1:5" x14ac:dyDescent="0.35">
      <c r="A5534">
        <v>2021</v>
      </c>
      <c r="B5534">
        <v>8</v>
      </c>
      <c r="C5534">
        <v>19</v>
      </c>
      <c r="D5534">
        <v>12</v>
      </c>
      <c r="E5534">
        <v>30.15</v>
      </c>
    </row>
    <row r="5535" spans="1:5" x14ac:dyDescent="0.35">
      <c r="A5535">
        <v>2021</v>
      </c>
      <c r="B5535">
        <v>8</v>
      </c>
      <c r="C5535">
        <v>19</v>
      </c>
      <c r="D5535">
        <v>13</v>
      </c>
      <c r="E5535">
        <v>29.17</v>
      </c>
    </row>
    <row r="5536" spans="1:5" x14ac:dyDescent="0.35">
      <c r="A5536">
        <v>2021</v>
      </c>
      <c r="B5536">
        <v>8</v>
      </c>
      <c r="C5536">
        <v>19</v>
      </c>
      <c r="D5536">
        <v>14</v>
      </c>
      <c r="E5536">
        <v>27.01</v>
      </c>
    </row>
    <row r="5537" spans="1:5" x14ac:dyDescent="0.35">
      <c r="A5537">
        <v>2021</v>
      </c>
      <c r="B5537">
        <v>8</v>
      </c>
      <c r="C5537">
        <v>19</v>
      </c>
      <c r="D5537">
        <v>15</v>
      </c>
      <c r="E5537">
        <v>23.93</v>
      </c>
    </row>
    <row r="5538" spans="1:5" x14ac:dyDescent="0.35">
      <c r="A5538">
        <v>2021</v>
      </c>
      <c r="B5538">
        <v>8</v>
      </c>
      <c r="C5538">
        <v>19</v>
      </c>
      <c r="D5538">
        <v>16</v>
      </c>
      <c r="E5538">
        <v>23.04</v>
      </c>
    </row>
    <row r="5539" spans="1:5" x14ac:dyDescent="0.35">
      <c r="A5539">
        <v>2021</v>
      </c>
      <c r="B5539">
        <v>8</v>
      </c>
      <c r="C5539">
        <v>19</v>
      </c>
      <c r="D5539">
        <v>17</v>
      </c>
      <c r="E5539">
        <v>22.2</v>
      </c>
    </row>
    <row r="5540" spans="1:5" x14ac:dyDescent="0.35">
      <c r="A5540">
        <v>2021</v>
      </c>
      <c r="B5540">
        <v>8</v>
      </c>
      <c r="C5540">
        <v>19</v>
      </c>
      <c r="D5540">
        <v>18</v>
      </c>
      <c r="E5540">
        <v>21.51</v>
      </c>
    </row>
    <row r="5541" spans="1:5" x14ac:dyDescent="0.35">
      <c r="A5541">
        <v>2021</v>
      </c>
      <c r="B5541">
        <v>8</v>
      </c>
      <c r="C5541">
        <v>19</v>
      </c>
      <c r="D5541">
        <v>19</v>
      </c>
      <c r="E5541">
        <v>20.65</v>
      </c>
    </row>
    <row r="5542" spans="1:5" x14ac:dyDescent="0.35">
      <c r="A5542">
        <v>2021</v>
      </c>
      <c r="B5542">
        <v>8</v>
      </c>
      <c r="C5542">
        <v>19</v>
      </c>
      <c r="D5542">
        <v>20</v>
      </c>
      <c r="E5542">
        <v>19.79</v>
      </c>
    </row>
    <row r="5543" spans="1:5" x14ac:dyDescent="0.35">
      <c r="A5543">
        <v>2021</v>
      </c>
      <c r="B5543">
        <v>8</v>
      </c>
      <c r="C5543">
        <v>19</v>
      </c>
      <c r="D5543">
        <v>21</v>
      </c>
      <c r="E5543">
        <v>19.079999999999998</v>
      </c>
    </row>
    <row r="5544" spans="1:5" x14ac:dyDescent="0.35">
      <c r="A5544">
        <v>2021</v>
      </c>
      <c r="B5544">
        <v>8</v>
      </c>
      <c r="C5544">
        <v>19</v>
      </c>
      <c r="D5544">
        <v>22</v>
      </c>
      <c r="E5544">
        <v>18.36</v>
      </c>
    </row>
    <row r="5545" spans="1:5" x14ac:dyDescent="0.35">
      <c r="A5545">
        <v>2021</v>
      </c>
      <c r="B5545">
        <v>8</v>
      </c>
      <c r="C5545">
        <v>19</v>
      </c>
      <c r="D5545">
        <v>23</v>
      </c>
      <c r="E5545">
        <v>18.010000000000002</v>
      </c>
    </row>
    <row r="5546" spans="1:5" x14ac:dyDescent="0.35">
      <c r="A5546">
        <v>2021</v>
      </c>
      <c r="B5546">
        <v>8</v>
      </c>
      <c r="C5546">
        <v>20</v>
      </c>
      <c r="D5546">
        <v>0</v>
      </c>
      <c r="E5546">
        <v>17.829999999999998</v>
      </c>
    </row>
    <row r="5547" spans="1:5" x14ac:dyDescent="0.35">
      <c r="A5547">
        <v>2021</v>
      </c>
      <c r="B5547">
        <v>8</v>
      </c>
      <c r="C5547">
        <v>20</v>
      </c>
      <c r="D5547">
        <v>1</v>
      </c>
      <c r="E5547">
        <v>17.57</v>
      </c>
    </row>
    <row r="5548" spans="1:5" x14ac:dyDescent="0.35">
      <c r="A5548">
        <v>2021</v>
      </c>
      <c r="B5548">
        <v>8</v>
      </c>
      <c r="C5548">
        <v>20</v>
      </c>
      <c r="D5548">
        <v>2</v>
      </c>
      <c r="E5548">
        <v>17.260000000000002</v>
      </c>
    </row>
    <row r="5549" spans="1:5" x14ac:dyDescent="0.35">
      <c r="A5549">
        <v>2021</v>
      </c>
      <c r="B5549">
        <v>8</v>
      </c>
      <c r="C5549">
        <v>20</v>
      </c>
      <c r="D5549">
        <v>3</v>
      </c>
      <c r="E5549">
        <v>17.11</v>
      </c>
    </row>
    <row r="5550" spans="1:5" x14ac:dyDescent="0.35">
      <c r="A5550">
        <v>2021</v>
      </c>
      <c r="B5550">
        <v>8</v>
      </c>
      <c r="C5550">
        <v>20</v>
      </c>
      <c r="D5550">
        <v>4</v>
      </c>
      <c r="E5550">
        <v>19.149999999999999</v>
      </c>
    </row>
    <row r="5551" spans="1:5" x14ac:dyDescent="0.35">
      <c r="A5551">
        <v>2021</v>
      </c>
      <c r="B5551">
        <v>8</v>
      </c>
      <c r="C5551">
        <v>20</v>
      </c>
      <c r="D5551">
        <v>5</v>
      </c>
      <c r="E5551">
        <v>22.57</v>
      </c>
    </row>
    <row r="5552" spans="1:5" x14ac:dyDescent="0.35">
      <c r="A5552">
        <v>2021</v>
      </c>
      <c r="B5552">
        <v>8</v>
      </c>
      <c r="C5552">
        <v>20</v>
      </c>
      <c r="D5552">
        <v>6</v>
      </c>
      <c r="E5552">
        <v>26.73</v>
      </c>
    </row>
    <row r="5553" spans="1:5" x14ac:dyDescent="0.35">
      <c r="A5553">
        <v>2021</v>
      </c>
      <c r="B5553">
        <v>8</v>
      </c>
      <c r="C5553">
        <v>20</v>
      </c>
      <c r="D5553">
        <v>7</v>
      </c>
      <c r="E5553">
        <v>28.95</v>
      </c>
    </row>
    <row r="5554" spans="1:5" x14ac:dyDescent="0.35">
      <c r="A5554">
        <v>2021</v>
      </c>
      <c r="B5554">
        <v>8</v>
      </c>
      <c r="C5554">
        <v>20</v>
      </c>
      <c r="D5554">
        <v>8</v>
      </c>
      <c r="E5554">
        <v>30.43</v>
      </c>
    </row>
    <row r="5555" spans="1:5" x14ac:dyDescent="0.35">
      <c r="A5555">
        <v>2021</v>
      </c>
      <c r="B5555">
        <v>8</v>
      </c>
      <c r="C5555">
        <v>20</v>
      </c>
      <c r="D5555">
        <v>9</v>
      </c>
      <c r="E5555">
        <v>31.4</v>
      </c>
    </row>
    <row r="5556" spans="1:5" x14ac:dyDescent="0.35">
      <c r="A5556">
        <v>2021</v>
      </c>
      <c r="B5556">
        <v>8</v>
      </c>
      <c r="C5556">
        <v>20</v>
      </c>
      <c r="D5556">
        <v>10</v>
      </c>
      <c r="E5556">
        <v>31.9</v>
      </c>
    </row>
    <row r="5557" spans="1:5" x14ac:dyDescent="0.35">
      <c r="A5557">
        <v>2021</v>
      </c>
      <c r="B5557">
        <v>8</v>
      </c>
      <c r="C5557">
        <v>20</v>
      </c>
      <c r="D5557">
        <v>11</v>
      </c>
      <c r="E5557">
        <v>31.88</v>
      </c>
    </row>
    <row r="5558" spans="1:5" x14ac:dyDescent="0.35">
      <c r="A5558">
        <v>2021</v>
      </c>
      <c r="B5558">
        <v>8</v>
      </c>
      <c r="C5558">
        <v>20</v>
      </c>
      <c r="D5558">
        <v>12</v>
      </c>
      <c r="E5558">
        <v>31.28</v>
      </c>
    </row>
    <row r="5559" spans="1:5" x14ac:dyDescent="0.35">
      <c r="A5559">
        <v>2021</v>
      </c>
      <c r="B5559">
        <v>8</v>
      </c>
      <c r="C5559">
        <v>20</v>
      </c>
      <c r="D5559">
        <v>13</v>
      </c>
      <c r="E5559">
        <v>30.15</v>
      </c>
    </row>
    <row r="5560" spans="1:5" x14ac:dyDescent="0.35">
      <c r="A5560">
        <v>2021</v>
      </c>
      <c r="B5560">
        <v>8</v>
      </c>
      <c r="C5560">
        <v>20</v>
      </c>
      <c r="D5560">
        <v>14</v>
      </c>
      <c r="E5560">
        <v>28.09</v>
      </c>
    </row>
    <row r="5561" spans="1:5" x14ac:dyDescent="0.35">
      <c r="A5561">
        <v>2021</v>
      </c>
      <c r="B5561">
        <v>8</v>
      </c>
      <c r="C5561">
        <v>20</v>
      </c>
      <c r="D5561">
        <v>15</v>
      </c>
      <c r="E5561">
        <v>25.2</v>
      </c>
    </row>
    <row r="5562" spans="1:5" x14ac:dyDescent="0.35">
      <c r="A5562">
        <v>2021</v>
      </c>
      <c r="B5562">
        <v>8</v>
      </c>
      <c r="C5562">
        <v>20</v>
      </c>
      <c r="D5562">
        <v>16</v>
      </c>
      <c r="E5562">
        <v>24.29</v>
      </c>
    </row>
    <row r="5563" spans="1:5" x14ac:dyDescent="0.35">
      <c r="A5563">
        <v>2021</v>
      </c>
      <c r="B5563">
        <v>8</v>
      </c>
      <c r="C5563">
        <v>20</v>
      </c>
      <c r="D5563">
        <v>17</v>
      </c>
      <c r="E5563">
        <v>23.46</v>
      </c>
    </row>
    <row r="5564" spans="1:5" x14ac:dyDescent="0.35">
      <c r="A5564">
        <v>2021</v>
      </c>
      <c r="B5564">
        <v>8</v>
      </c>
      <c r="C5564">
        <v>20</v>
      </c>
      <c r="D5564">
        <v>18</v>
      </c>
      <c r="E5564">
        <v>22.48</v>
      </c>
    </row>
    <row r="5565" spans="1:5" x14ac:dyDescent="0.35">
      <c r="A5565">
        <v>2021</v>
      </c>
      <c r="B5565">
        <v>8</v>
      </c>
      <c r="C5565">
        <v>20</v>
      </c>
      <c r="D5565">
        <v>19</v>
      </c>
      <c r="E5565">
        <v>21.53</v>
      </c>
    </row>
    <row r="5566" spans="1:5" x14ac:dyDescent="0.35">
      <c r="A5566">
        <v>2021</v>
      </c>
      <c r="B5566">
        <v>8</v>
      </c>
      <c r="C5566">
        <v>20</v>
      </c>
      <c r="D5566">
        <v>20</v>
      </c>
      <c r="E5566">
        <v>20.75</v>
      </c>
    </row>
    <row r="5567" spans="1:5" x14ac:dyDescent="0.35">
      <c r="A5567">
        <v>2021</v>
      </c>
      <c r="B5567">
        <v>8</v>
      </c>
      <c r="C5567">
        <v>20</v>
      </c>
      <c r="D5567">
        <v>21</v>
      </c>
      <c r="E5567">
        <v>20.14</v>
      </c>
    </row>
    <row r="5568" spans="1:5" x14ac:dyDescent="0.35">
      <c r="A5568">
        <v>2021</v>
      </c>
      <c r="B5568">
        <v>8</v>
      </c>
      <c r="C5568">
        <v>20</v>
      </c>
      <c r="D5568">
        <v>22</v>
      </c>
      <c r="E5568">
        <v>19.71</v>
      </c>
    </row>
    <row r="5569" spans="1:5" x14ac:dyDescent="0.35">
      <c r="A5569">
        <v>2021</v>
      </c>
      <c r="B5569">
        <v>8</v>
      </c>
      <c r="C5569">
        <v>20</v>
      </c>
      <c r="D5569">
        <v>23</v>
      </c>
      <c r="E5569">
        <v>19.5</v>
      </c>
    </row>
    <row r="5570" spans="1:5" x14ac:dyDescent="0.35">
      <c r="A5570">
        <v>2021</v>
      </c>
      <c r="B5570">
        <v>8</v>
      </c>
      <c r="C5570">
        <v>21</v>
      </c>
      <c r="D5570">
        <v>0</v>
      </c>
      <c r="E5570">
        <v>19.29</v>
      </c>
    </row>
    <row r="5571" spans="1:5" x14ac:dyDescent="0.35">
      <c r="A5571">
        <v>2021</v>
      </c>
      <c r="B5571">
        <v>8</v>
      </c>
      <c r="C5571">
        <v>21</v>
      </c>
      <c r="D5571">
        <v>1</v>
      </c>
      <c r="E5571">
        <v>19.079999999999998</v>
      </c>
    </row>
    <row r="5572" spans="1:5" x14ac:dyDescent="0.35">
      <c r="A5572">
        <v>2021</v>
      </c>
      <c r="B5572">
        <v>8</v>
      </c>
      <c r="C5572">
        <v>21</v>
      </c>
      <c r="D5572">
        <v>2</v>
      </c>
      <c r="E5572">
        <v>18.940000000000001</v>
      </c>
    </row>
    <row r="5573" spans="1:5" x14ac:dyDescent="0.35">
      <c r="A5573">
        <v>2021</v>
      </c>
      <c r="B5573">
        <v>8</v>
      </c>
      <c r="C5573">
        <v>21</v>
      </c>
      <c r="D5573">
        <v>3</v>
      </c>
      <c r="E5573">
        <v>19.010000000000002</v>
      </c>
    </row>
    <row r="5574" spans="1:5" x14ac:dyDescent="0.35">
      <c r="A5574">
        <v>2021</v>
      </c>
      <c r="B5574">
        <v>8</v>
      </c>
      <c r="C5574">
        <v>21</v>
      </c>
      <c r="D5574">
        <v>4</v>
      </c>
      <c r="E5574">
        <v>20.92</v>
      </c>
    </row>
    <row r="5575" spans="1:5" x14ac:dyDescent="0.35">
      <c r="A5575">
        <v>2021</v>
      </c>
      <c r="B5575">
        <v>8</v>
      </c>
      <c r="C5575">
        <v>21</v>
      </c>
      <c r="D5575">
        <v>5</v>
      </c>
      <c r="E5575">
        <v>23.83</v>
      </c>
    </row>
    <row r="5576" spans="1:5" x14ac:dyDescent="0.35">
      <c r="A5576">
        <v>2021</v>
      </c>
      <c r="B5576">
        <v>8</v>
      </c>
      <c r="C5576">
        <v>21</v>
      </c>
      <c r="D5576">
        <v>6</v>
      </c>
      <c r="E5576">
        <v>27</v>
      </c>
    </row>
    <row r="5577" spans="1:5" x14ac:dyDescent="0.35">
      <c r="A5577">
        <v>2021</v>
      </c>
      <c r="B5577">
        <v>8</v>
      </c>
      <c r="C5577">
        <v>21</v>
      </c>
      <c r="D5577">
        <v>7</v>
      </c>
      <c r="E5577">
        <v>29.16</v>
      </c>
    </row>
    <row r="5578" spans="1:5" x14ac:dyDescent="0.35">
      <c r="A5578">
        <v>2021</v>
      </c>
      <c r="B5578">
        <v>8</v>
      </c>
      <c r="C5578">
        <v>21</v>
      </c>
      <c r="D5578">
        <v>8</v>
      </c>
      <c r="E5578">
        <v>30.61</v>
      </c>
    </row>
    <row r="5579" spans="1:5" x14ac:dyDescent="0.35">
      <c r="A5579">
        <v>2021</v>
      </c>
      <c r="B5579">
        <v>8</v>
      </c>
      <c r="C5579">
        <v>21</v>
      </c>
      <c r="D5579">
        <v>9</v>
      </c>
      <c r="E5579">
        <v>31.5</v>
      </c>
    </row>
    <row r="5580" spans="1:5" x14ac:dyDescent="0.35">
      <c r="A5580">
        <v>2021</v>
      </c>
      <c r="B5580">
        <v>8</v>
      </c>
      <c r="C5580">
        <v>21</v>
      </c>
      <c r="D5580">
        <v>10</v>
      </c>
      <c r="E5580">
        <v>31.85</v>
      </c>
    </row>
    <row r="5581" spans="1:5" x14ac:dyDescent="0.35">
      <c r="A5581">
        <v>2021</v>
      </c>
      <c r="B5581">
        <v>8</v>
      </c>
      <c r="C5581">
        <v>21</v>
      </c>
      <c r="D5581">
        <v>11</v>
      </c>
      <c r="E5581">
        <v>31.94</v>
      </c>
    </row>
    <row r="5582" spans="1:5" x14ac:dyDescent="0.35">
      <c r="A5582">
        <v>2021</v>
      </c>
      <c r="B5582">
        <v>8</v>
      </c>
      <c r="C5582">
        <v>21</v>
      </c>
      <c r="D5582">
        <v>12</v>
      </c>
      <c r="E5582">
        <v>31.42</v>
      </c>
    </row>
    <row r="5583" spans="1:5" x14ac:dyDescent="0.35">
      <c r="A5583">
        <v>2021</v>
      </c>
      <c r="B5583">
        <v>8</v>
      </c>
      <c r="C5583">
        <v>21</v>
      </c>
      <c r="D5583">
        <v>13</v>
      </c>
      <c r="E5583">
        <v>30.47</v>
      </c>
    </row>
    <row r="5584" spans="1:5" x14ac:dyDescent="0.35">
      <c r="A5584">
        <v>2021</v>
      </c>
      <c r="B5584">
        <v>8</v>
      </c>
      <c r="C5584">
        <v>21</v>
      </c>
      <c r="D5584">
        <v>14</v>
      </c>
      <c r="E5584">
        <v>28.64</v>
      </c>
    </row>
    <row r="5585" spans="1:5" x14ac:dyDescent="0.35">
      <c r="A5585">
        <v>2021</v>
      </c>
      <c r="B5585">
        <v>8</v>
      </c>
      <c r="C5585">
        <v>21</v>
      </c>
      <c r="D5585">
        <v>15</v>
      </c>
      <c r="E5585">
        <v>25.76</v>
      </c>
    </row>
    <row r="5586" spans="1:5" x14ac:dyDescent="0.35">
      <c r="A5586">
        <v>2021</v>
      </c>
      <c r="B5586">
        <v>8</v>
      </c>
      <c r="C5586">
        <v>21</v>
      </c>
      <c r="D5586">
        <v>16</v>
      </c>
      <c r="E5586">
        <v>24.77</v>
      </c>
    </row>
    <row r="5587" spans="1:5" x14ac:dyDescent="0.35">
      <c r="A5587">
        <v>2021</v>
      </c>
      <c r="B5587">
        <v>8</v>
      </c>
      <c r="C5587">
        <v>21</v>
      </c>
      <c r="D5587">
        <v>17</v>
      </c>
      <c r="E5587">
        <v>23.91</v>
      </c>
    </row>
    <row r="5588" spans="1:5" x14ac:dyDescent="0.35">
      <c r="A5588">
        <v>2021</v>
      </c>
      <c r="B5588">
        <v>8</v>
      </c>
      <c r="C5588">
        <v>21</v>
      </c>
      <c r="D5588">
        <v>18</v>
      </c>
      <c r="E5588">
        <v>22.83</v>
      </c>
    </row>
    <row r="5589" spans="1:5" x14ac:dyDescent="0.35">
      <c r="A5589">
        <v>2021</v>
      </c>
      <c r="B5589">
        <v>8</v>
      </c>
      <c r="C5589">
        <v>21</v>
      </c>
      <c r="D5589">
        <v>19</v>
      </c>
      <c r="E5589">
        <v>21.73</v>
      </c>
    </row>
    <row r="5590" spans="1:5" x14ac:dyDescent="0.35">
      <c r="A5590">
        <v>2021</v>
      </c>
      <c r="B5590">
        <v>8</v>
      </c>
      <c r="C5590">
        <v>21</v>
      </c>
      <c r="D5590">
        <v>20</v>
      </c>
      <c r="E5590">
        <v>20.86</v>
      </c>
    </row>
    <row r="5591" spans="1:5" x14ac:dyDescent="0.35">
      <c r="A5591">
        <v>2021</v>
      </c>
      <c r="B5591">
        <v>8</v>
      </c>
      <c r="C5591">
        <v>21</v>
      </c>
      <c r="D5591">
        <v>21</v>
      </c>
      <c r="E5591">
        <v>20.14</v>
      </c>
    </row>
    <row r="5592" spans="1:5" x14ac:dyDescent="0.35">
      <c r="A5592">
        <v>2021</v>
      </c>
      <c r="B5592">
        <v>8</v>
      </c>
      <c r="C5592">
        <v>21</v>
      </c>
      <c r="D5592">
        <v>22</v>
      </c>
      <c r="E5592">
        <v>19.55</v>
      </c>
    </row>
    <row r="5593" spans="1:5" x14ac:dyDescent="0.35">
      <c r="A5593">
        <v>2021</v>
      </c>
      <c r="B5593">
        <v>8</v>
      </c>
      <c r="C5593">
        <v>21</v>
      </c>
      <c r="D5593">
        <v>23</v>
      </c>
      <c r="E5593">
        <v>19.079999999999998</v>
      </c>
    </row>
    <row r="5594" spans="1:5" x14ac:dyDescent="0.35">
      <c r="A5594">
        <v>2021</v>
      </c>
      <c r="B5594">
        <v>8</v>
      </c>
      <c r="C5594">
        <v>22</v>
      </c>
      <c r="D5594">
        <v>0</v>
      </c>
      <c r="E5594">
        <v>18.73</v>
      </c>
    </row>
    <row r="5595" spans="1:5" x14ac:dyDescent="0.35">
      <c r="A5595">
        <v>2021</v>
      </c>
      <c r="B5595">
        <v>8</v>
      </c>
      <c r="C5595">
        <v>22</v>
      </c>
      <c r="D5595">
        <v>1</v>
      </c>
      <c r="E5595">
        <v>18.48</v>
      </c>
    </row>
    <row r="5596" spans="1:5" x14ac:dyDescent="0.35">
      <c r="A5596">
        <v>2021</v>
      </c>
      <c r="B5596">
        <v>8</v>
      </c>
      <c r="C5596">
        <v>22</v>
      </c>
      <c r="D5596">
        <v>2</v>
      </c>
      <c r="E5596">
        <v>18.36</v>
      </c>
    </row>
    <row r="5597" spans="1:5" x14ac:dyDescent="0.35">
      <c r="A5597">
        <v>2021</v>
      </c>
      <c r="B5597">
        <v>8</v>
      </c>
      <c r="C5597">
        <v>22</v>
      </c>
      <c r="D5597">
        <v>3</v>
      </c>
      <c r="E5597">
        <v>18.39</v>
      </c>
    </row>
    <row r="5598" spans="1:5" x14ac:dyDescent="0.35">
      <c r="A5598">
        <v>2021</v>
      </c>
      <c r="B5598">
        <v>8</v>
      </c>
      <c r="C5598">
        <v>22</v>
      </c>
      <c r="D5598">
        <v>4</v>
      </c>
      <c r="E5598">
        <v>20.54</v>
      </c>
    </row>
    <row r="5599" spans="1:5" x14ac:dyDescent="0.35">
      <c r="A5599">
        <v>2021</v>
      </c>
      <c r="B5599">
        <v>8</v>
      </c>
      <c r="C5599">
        <v>22</v>
      </c>
      <c r="D5599">
        <v>5</v>
      </c>
      <c r="E5599">
        <v>23.49</v>
      </c>
    </row>
    <row r="5600" spans="1:5" x14ac:dyDescent="0.35">
      <c r="A5600">
        <v>2021</v>
      </c>
      <c r="B5600">
        <v>8</v>
      </c>
      <c r="C5600">
        <v>22</v>
      </c>
      <c r="D5600">
        <v>6</v>
      </c>
      <c r="E5600">
        <v>26.76</v>
      </c>
    </row>
    <row r="5601" spans="1:5" x14ac:dyDescent="0.35">
      <c r="A5601">
        <v>2021</v>
      </c>
      <c r="B5601">
        <v>8</v>
      </c>
      <c r="C5601">
        <v>22</v>
      </c>
      <c r="D5601">
        <v>7</v>
      </c>
      <c r="E5601">
        <v>29.1</v>
      </c>
    </row>
    <row r="5602" spans="1:5" x14ac:dyDescent="0.35">
      <c r="A5602">
        <v>2021</v>
      </c>
      <c r="B5602">
        <v>8</v>
      </c>
      <c r="C5602">
        <v>22</v>
      </c>
      <c r="D5602">
        <v>8</v>
      </c>
      <c r="E5602">
        <v>30.75</v>
      </c>
    </row>
    <row r="5603" spans="1:5" x14ac:dyDescent="0.35">
      <c r="A5603">
        <v>2021</v>
      </c>
      <c r="B5603">
        <v>8</v>
      </c>
      <c r="C5603">
        <v>22</v>
      </c>
      <c r="D5603">
        <v>9</v>
      </c>
      <c r="E5603">
        <v>31.85</v>
      </c>
    </row>
    <row r="5604" spans="1:5" x14ac:dyDescent="0.35">
      <c r="A5604">
        <v>2021</v>
      </c>
      <c r="B5604">
        <v>8</v>
      </c>
      <c r="C5604">
        <v>22</v>
      </c>
      <c r="D5604">
        <v>10</v>
      </c>
      <c r="E5604">
        <v>32.49</v>
      </c>
    </row>
    <row r="5605" spans="1:5" x14ac:dyDescent="0.35">
      <c r="A5605">
        <v>2021</v>
      </c>
      <c r="B5605">
        <v>8</v>
      </c>
      <c r="C5605">
        <v>22</v>
      </c>
      <c r="D5605">
        <v>11</v>
      </c>
      <c r="E5605">
        <v>32.549999999999997</v>
      </c>
    </row>
    <row r="5606" spans="1:5" x14ac:dyDescent="0.35">
      <c r="A5606">
        <v>2021</v>
      </c>
      <c r="B5606">
        <v>8</v>
      </c>
      <c r="C5606">
        <v>22</v>
      </c>
      <c r="D5606">
        <v>12</v>
      </c>
      <c r="E5606">
        <v>32.119999999999997</v>
      </c>
    </row>
    <row r="5607" spans="1:5" x14ac:dyDescent="0.35">
      <c r="A5607">
        <v>2021</v>
      </c>
      <c r="B5607">
        <v>8</v>
      </c>
      <c r="C5607">
        <v>22</v>
      </c>
      <c r="D5607">
        <v>13</v>
      </c>
      <c r="E5607">
        <v>31.01</v>
      </c>
    </row>
    <row r="5608" spans="1:5" x14ac:dyDescent="0.35">
      <c r="A5608">
        <v>2021</v>
      </c>
      <c r="B5608">
        <v>8</v>
      </c>
      <c r="C5608">
        <v>22</v>
      </c>
      <c r="D5608">
        <v>14</v>
      </c>
      <c r="E5608">
        <v>28.89</v>
      </c>
    </row>
    <row r="5609" spans="1:5" x14ac:dyDescent="0.35">
      <c r="A5609">
        <v>2021</v>
      </c>
      <c r="B5609">
        <v>8</v>
      </c>
      <c r="C5609">
        <v>22</v>
      </c>
      <c r="D5609">
        <v>15</v>
      </c>
      <c r="E5609">
        <v>25.83</v>
      </c>
    </row>
    <row r="5610" spans="1:5" x14ac:dyDescent="0.35">
      <c r="A5610">
        <v>2021</v>
      </c>
      <c r="B5610">
        <v>8</v>
      </c>
      <c r="C5610">
        <v>22</v>
      </c>
      <c r="D5610">
        <v>16</v>
      </c>
      <c r="E5610">
        <v>24.58</v>
      </c>
    </row>
    <row r="5611" spans="1:5" x14ac:dyDescent="0.35">
      <c r="A5611">
        <v>2021</v>
      </c>
      <c r="B5611">
        <v>8</v>
      </c>
      <c r="C5611">
        <v>22</v>
      </c>
      <c r="D5611">
        <v>17</v>
      </c>
      <c r="E5611">
        <v>23.31</v>
      </c>
    </row>
    <row r="5612" spans="1:5" x14ac:dyDescent="0.35">
      <c r="A5612">
        <v>2021</v>
      </c>
      <c r="B5612">
        <v>8</v>
      </c>
      <c r="C5612">
        <v>22</v>
      </c>
      <c r="D5612">
        <v>18</v>
      </c>
      <c r="E5612">
        <v>22.18</v>
      </c>
    </row>
    <row r="5613" spans="1:5" x14ac:dyDescent="0.35">
      <c r="A5613">
        <v>2021</v>
      </c>
      <c r="B5613">
        <v>8</v>
      </c>
      <c r="C5613">
        <v>22</v>
      </c>
      <c r="D5613">
        <v>19</v>
      </c>
      <c r="E5613">
        <v>21.15</v>
      </c>
    </row>
    <row r="5614" spans="1:5" x14ac:dyDescent="0.35">
      <c r="A5614">
        <v>2021</v>
      </c>
      <c r="B5614">
        <v>8</v>
      </c>
      <c r="C5614">
        <v>22</v>
      </c>
      <c r="D5614">
        <v>20</v>
      </c>
      <c r="E5614">
        <v>20.239999999999998</v>
      </c>
    </row>
    <row r="5615" spans="1:5" x14ac:dyDescent="0.35">
      <c r="A5615">
        <v>2021</v>
      </c>
      <c r="B5615">
        <v>8</v>
      </c>
      <c r="C5615">
        <v>22</v>
      </c>
      <c r="D5615">
        <v>21</v>
      </c>
      <c r="E5615">
        <v>19.440000000000001</v>
      </c>
    </row>
    <row r="5616" spans="1:5" x14ac:dyDescent="0.35">
      <c r="A5616">
        <v>2021</v>
      </c>
      <c r="B5616">
        <v>8</v>
      </c>
      <c r="C5616">
        <v>22</v>
      </c>
      <c r="D5616">
        <v>22</v>
      </c>
      <c r="E5616">
        <v>18.77</v>
      </c>
    </row>
    <row r="5617" spans="1:5" x14ac:dyDescent="0.35">
      <c r="A5617">
        <v>2021</v>
      </c>
      <c r="B5617">
        <v>8</v>
      </c>
      <c r="C5617">
        <v>22</v>
      </c>
      <c r="D5617">
        <v>23</v>
      </c>
      <c r="E5617">
        <v>18.32</v>
      </c>
    </row>
    <row r="5618" spans="1:5" x14ac:dyDescent="0.35">
      <c r="A5618">
        <v>2021</v>
      </c>
      <c r="B5618">
        <v>8</v>
      </c>
      <c r="C5618">
        <v>23</v>
      </c>
      <c r="D5618">
        <v>0</v>
      </c>
      <c r="E5618">
        <v>18.059999999999999</v>
      </c>
    </row>
    <row r="5619" spans="1:5" x14ac:dyDescent="0.35">
      <c r="A5619">
        <v>2021</v>
      </c>
      <c r="B5619">
        <v>8</v>
      </c>
      <c r="C5619">
        <v>23</v>
      </c>
      <c r="D5619">
        <v>1</v>
      </c>
      <c r="E5619">
        <v>17.93</v>
      </c>
    </row>
    <row r="5620" spans="1:5" x14ac:dyDescent="0.35">
      <c r="A5620">
        <v>2021</v>
      </c>
      <c r="B5620">
        <v>8</v>
      </c>
      <c r="C5620">
        <v>23</v>
      </c>
      <c r="D5620">
        <v>2</v>
      </c>
      <c r="E5620">
        <v>17.809999999999999</v>
      </c>
    </row>
    <row r="5621" spans="1:5" x14ac:dyDescent="0.35">
      <c r="A5621">
        <v>2021</v>
      </c>
      <c r="B5621">
        <v>8</v>
      </c>
      <c r="C5621">
        <v>23</v>
      </c>
      <c r="D5621">
        <v>3</v>
      </c>
      <c r="E5621">
        <v>17.84</v>
      </c>
    </row>
    <row r="5622" spans="1:5" x14ac:dyDescent="0.35">
      <c r="A5622">
        <v>2021</v>
      </c>
      <c r="B5622">
        <v>8</v>
      </c>
      <c r="C5622">
        <v>23</v>
      </c>
      <c r="D5622">
        <v>4</v>
      </c>
      <c r="E5622">
        <v>20.010000000000002</v>
      </c>
    </row>
    <row r="5623" spans="1:5" x14ac:dyDescent="0.35">
      <c r="A5623">
        <v>2021</v>
      </c>
      <c r="B5623">
        <v>8</v>
      </c>
      <c r="C5623">
        <v>23</v>
      </c>
      <c r="D5623">
        <v>5</v>
      </c>
      <c r="E5623">
        <v>22.69</v>
      </c>
    </row>
    <row r="5624" spans="1:5" x14ac:dyDescent="0.35">
      <c r="A5624">
        <v>2021</v>
      </c>
      <c r="B5624">
        <v>8</v>
      </c>
      <c r="C5624">
        <v>23</v>
      </c>
      <c r="D5624">
        <v>6</v>
      </c>
      <c r="E5624">
        <v>25.54</v>
      </c>
    </row>
    <row r="5625" spans="1:5" x14ac:dyDescent="0.35">
      <c r="A5625">
        <v>2021</v>
      </c>
      <c r="B5625">
        <v>8</v>
      </c>
      <c r="C5625">
        <v>23</v>
      </c>
      <c r="D5625">
        <v>7</v>
      </c>
      <c r="E5625">
        <v>27.94</v>
      </c>
    </row>
    <row r="5626" spans="1:5" x14ac:dyDescent="0.35">
      <c r="A5626">
        <v>2021</v>
      </c>
      <c r="B5626">
        <v>8</v>
      </c>
      <c r="C5626">
        <v>23</v>
      </c>
      <c r="D5626">
        <v>8</v>
      </c>
      <c r="E5626">
        <v>29.79</v>
      </c>
    </row>
    <row r="5627" spans="1:5" x14ac:dyDescent="0.35">
      <c r="A5627">
        <v>2021</v>
      </c>
      <c r="B5627">
        <v>8</v>
      </c>
      <c r="C5627">
        <v>23</v>
      </c>
      <c r="D5627">
        <v>9</v>
      </c>
      <c r="E5627">
        <v>31.05</v>
      </c>
    </row>
    <row r="5628" spans="1:5" x14ac:dyDescent="0.35">
      <c r="A5628">
        <v>2021</v>
      </c>
      <c r="B5628">
        <v>8</v>
      </c>
      <c r="C5628">
        <v>23</v>
      </c>
      <c r="D5628">
        <v>10</v>
      </c>
      <c r="E5628">
        <v>31.8</v>
      </c>
    </row>
    <row r="5629" spans="1:5" x14ac:dyDescent="0.35">
      <c r="A5629">
        <v>2021</v>
      </c>
      <c r="B5629">
        <v>8</v>
      </c>
      <c r="C5629">
        <v>23</v>
      </c>
      <c r="D5629">
        <v>11</v>
      </c>
      <c r="E5629">
        <v>32</v>
      </c>
    </row>
    <row r="5630" spans="1:5" x14ac:dyDescent="0.35">
      <c r="A5630">
        <v>2021</v>
      </c>
      <c r="B5630">
        <v>8</v>
      </c>
      <c r="C5630">
        <v>23</v>
      </c>
      <c r="D5630">
        <v>12</v>
      </c>
      <c r="E5630">
        <v>31.67</v>
      </c>
    </row>
    <row r="5631" spans="1:5" x14ac:dyDescent="0.35">
      <c r="A5631">
        <v>2021</v>
      </c>
      <c r="B5631">
        <v>8</v>
      </c>
      <c r="C5631">
        <v>23</v>
      </c>
      <c r="D5631">
        <v>13</v>
      </c>
      <c r="E5631">
        <v>30.8</v>
      </c>
    </row>
    <row r="5632" spans="1:5" x14ac:dyDescent="0.35">
      <c r="A5632">
        <v>2021</v>
      </c>
      <c r="B5632">
        <v>8</v>
      </c>
      <c r="C5632">
        <v>23</v>
      </c>
      <c r="D5632">
        <v>14</v>
      </c>
      <c r="E5632">
        <v>28.58</v>
      </c>
    </row>
    <row r="5633" spans="1:5" x14ac:dyDescent="0.35">
      <c r="A5633">
        <v>2021</v>
      </c>
      <c r="B5633">
        <v>8</v>
      </c>
      <c r="C5633">
        <v>23</v>
      </c>
      <c r="D5633">
        <v>15</v>
      </c>
      <c r="E5633">
        <v>24.84</v>
      </c>
    </row>
    <row r="5634" spans="1:5" x14ac:dyDescent="0.35">
      <c r="A5634">
        <v>2021</v>
      </c>
      <c r="B5634">
        <v>8</v>
      </c>
      <c r="C5634">
        <v>23</v>
      </c>
      <c r="D5634">
        <v>16</v>
      </c>
      <c r="E5634">
        <v>24.25</v>
      </c>
    </row>
    <row r="5635" spans="1:5" x14ac:dyDescent="0.35">
      <c r="A5635">
        <v>2021</v>
      </c>
      <c r="B5635">
        <v>8</v>
      </c>
      <c r="C5635">
        <v>23</v>
      </c>
      <c r="D5635">
        <v>17</v>
      </c>
      <c r="E5635">
        <v>23.46</v>
      </c>
    </row>
    <row r="5636" spans="1:5" x14ac:dyDescent="0.35">
      <c r="A5636">
        <v>2021</v>
      </c>
      <c r="B5636">
        <v>8</v>
      </c>
      <c r="C5636">
        <v>23</v>
      </c>
      <c r="D5636">
        <v>18</v>
      </c>
      <c r="E5636">
        <v>22.32</v>
      </c>
    </row>
    <row r="5637" spans="1:5" x14ac:dyDescent="0.35">
      <c r="A5637">
        <v>2021</v>
      </c>
      <c r="B5637">
        <v>8</v>
      </c>
      <c r="C5637">
        <v>23</v>
      </c>
      <c r="D5637">
        <v>19</v>
      </c>
      <c r="E5637">
        <v>21.12</v>
      </c>
    </row>
    <row r="5638" spans="1:5" x14ac:dyDescent="0.35">
      <c r="A5638">
        <v>2021</v>
      </c>
      <c r="B5638">
        <v>8</v>
      </c>
      <c r="C5638">
        <v>23</v>
      </c>
      <c r="D5638">
        <v>20</v>
      </c>
      <c r="E5638">
        <v>20.09</v>
      </c>
    </row>
    <row r="5639" spans="1:5" x14ac:dyDescent="0.35">
      <c r="A5639">
        <v>2021</v>
      </c>
      <c r="B5639">
        <v>8</v>
      </c>
      <c r="C5639">
        <v>23</v>
      </c>
      <c r="D5639">
        <v>21</v>
      </c>
      <c r="E5639">
        <v>19.420000000000002</v>
      </c>
    </row>
    <row r="5640" spans="1:5" x14ac:dyDescent="0.35">
      <c r="A5640">
        <v>2021</v>
      </c>
      <c r="B5640">
        <v>8</v>
      </c>
      <c r="C5640">
        <v>23</v>
      </c>
      <c r="D5640">
        <v>22</v>
      </c>
      <c r="E5640">
        <v>18.95</v>
      </c>
    </row>
    <row r="5641" spans="1:5" x14ac:dyDescent="0.35">
      <c r="A5641">
        <v>2021</v>
      </c>
      <c r="B5641">
        <v>8</v>
      </c>
      <c r="C5641">
        <v>23</v>
      </c>
      <c r="D5641">
        <v>23</v>
      </c>
      <c r="E5641">
        <v>18.97</v>
      </c>
    </row>
    <row r="5642" spans="1:5" x14ac:dyDescent="0.35">
      <c r="A5642">
        <v>2021</v>
      </c>
      <c r="B5642">
        <v>8</v>
      </c>
      <c r="C5642">
        <v>24</v>
      </c>
      <c r="D5642">
        <v>0</v>
      </c>
      <c r="E5642">
        <v>18.850000000000001</v>
      </c>
    </row>
    <row r="5643" spans="1:5" x14ac:dyDescent="0.35">
      <c r="A5643">
        <v>2021</v>
      </c>
      <c r="B5643">
        <v>8</v>
      </c>
      <c r="C5643">
        <v>24</v>
      </c>
      <c r="D5643">
        <v>1</v>
      </c>
      <c r="E5643">
        <v>18.670000000000002</v>
      </c>
    </row>
    <row r="5644" spans="1:5" x14ac:dyDescent="0.35">
      <c r="A5644">
        <v>2021</v>
      </c>
      <c r="B5644">
        <v>8</v>
      </c>
      <c r="C5644">
        <v>24</v>
      </c>
      <c r="D5644">
        <v>2</v>
      </c>
      <c r="E5644">
        <v>18.57</v>
      </c>
    </row>
    <row r="5645" spans="1:5" x14ac:dyDescent="0.35">
      <c r="A5645">
        <v>2021</v>
      </c>
      <c r="B5645">
        <v>8</v>
      </c>
      <c r="C5645">
        <v>24</v>
      </c>
      <c r="D5645">
        <v>3</v>
      </c>
      <c r="E5645">
        <v>18.61</v>
      </c>
    </row>
    <row r="5646" spans="1:5" x14ac:dyDescent="0.35">
      <c r="A5646">
        <v>2021</v>
      </c>
      <c r="B5646">
        <v>8</v>
      </c>
      <c r="C5646">
        <v>24</v>
      </c>
      <c r="D5646">
        <v>4</v>
      </c>
      <c r="E5646">
        <v>20.350000000000001</v>
      </c>
    </row>
    <row r="5647" spans="1:5" x14ac:dyDescent="0.35">
      <c r="A5647">
        <v>2021</v>
      </c>
      <c r="B5647">
        <v>8</v>
      </c>
      <c r="C5647">
        <v>24</v>
      </c>
      <c r="D5647">
        <v>5</v>
      </c>
      <c r="E5647">
        <v>22.43</v>
      </c>
    </row>
    <row r="5648" spans="1:5" x14ac:dyDescent="0.35">
      <c r="A5648">
        <v>2021</v>
      </c>
      <c r="B5648">
        <v>8</v>
      </c>
      <c r="C5648">
        <v>24</v>
      </c>
      <c r="D5648">
        <v>6</v>
      </c>
      <c r="E5648">
        <v>24.93</v>
      </c>
    </row>
    <row r="5649" spans="1:5" x14ac:dyDescent="0.35">
      <c r="A5649">
        <v>2021</v>
      </c>
      <c r="B5649">
        <v>8</v>
      </c>
      <c r="C5649">
        <v>24</v>
      </c>
      <c r="D5649">
        <v>7</v>
      </c>
      <c r="E5649">
        <v>27.57</v>
      </c>
    </row>
    <row r="5650" spans="1:5" x14ac:dyDescent="0.35">
      <c r="A5650">
        <v>2021</v>
      </c>
      <c r="B5650">
        <v>8</v>
      </c>
      <c r="C5650">
        <v>24</v>
      </c>
      <c r="D5650">
        <v>8</v>
      </c>
      <c r="E5650">
        <v>29.45</v>
      </c>
    </row>
    <row r="5651" spans="1:5" x14ac:dyDescent="0.35">
      <c r="A5651">
        <v>2021</v>
      </c>
      <c r="B5651">
        <v>8</v>
      </c>
      <c r="C5651">
        <v>24</v>
      </c>
      <c r="D5651">
        <v>9</v>
      </c>
      <c r="E5651">
        <v>30.55</v>
      </c>
    </row>
    <row r="5652" spans="1:5" x14ac:dyDescent="0.35">
      <c r="A5652">
        <v>2021</v>
      </c>
      <c r="B5652">
        <v>8</v>
      </c>
      <c r="C5652">
        <v>24</v>
      </c>
      <c r="D5652">
        <v>10</v>
      </c>
      <c r="E5652">
        <v>31.14</v>
      </c>
    </row>
    <row r="5653" spans="1:5" x14ac:dyDescent="0.35">
      <c r="A5653">
        <v>2021</v>
      </c>
      <c r="B5653">
        <v>8</v>
      </c>
      <c r="C5653">
        <v>24</v>
      </c>
      <c r="D5653">
        <v>11</v>
      </c>
      <c r="E5653">
        <v>31.26</v>
      </c>
    </row>
    <row r="5654" spans="1:5" x14ac:dyDescent="0.35">
      <c r="A5654">
        <v>2021</v>
      </c>
      <c r="B5654">
        <v>8</v>
      </c>
      <c r="C5654">
        <v>24</v>
      </c>
      <c r="D5654">
        <v>12</v>
      </c>
      <c r="E5654">
        <v>30.9</v>
      </c>
    </row>
    <row r="5655" spans="1:5" x14ac:dyDescent="0.35">
      <c r="A5655">
        <v>2021</v>
      </c>
      <c r="B5655">
        <v>8</v>
      </c>
      <c r="C5655">
        <v>24</v>
      </c>
      <c r="D5655">
        <v>13</v>
      </c>
      <c r="E5655">
        <v>29.9</v>
      </c>
    </row>
    <row r="5656" spans="1:5" x14ac:dyDescent="0.35">
      <c r="A5656">
        <v>2021</v>
      </c>
      <c r="B5656">
        <v>8</v>
      </c>
      <c r="C5656">
        <v>24</v>
      </c>
      <c r="D5656">
        <v>14</v>
      </c>
      <c r="E5656">
        <v>27.73</v>
      </c>
    </row>
    <row r="5657" spans="1:5" x14ac:dyDescent="0.35">
      <c r="A5657">
        <v>2021</v>
      </c>
      <c r="B5657">
        <v>8</v>
      </c>
      <c r="C5657">
        <v>24</v>
      </c>
      <c r="D5657">
        <v>15</v>
      </c>
      <c r="E5657">
        <v>24.89</v>
      </c>
    </row>
    <row r="5658" spans="1:5" x14ac:dyDescent="0.35">
      <c r="A5658">
        <v>2021</v>
      </c>
      <c r="B5658">
        <v>8</v>
      </c>
      <c r="C5658">
        <v>24</v>
      </c>
      <c r="D5658">
        <v>16</v>
      </c>
      <c r="E5658">
        <v>23.75</v>
      </c>
    </row>
    <row r="5659" spans="1:5" x14ac:dyDescent="0.35">
      <c r="A5659">
        <v>2021</v>
      </c>
      <c r="B5659">
        <v>8</v>
      </c>
      <c r="C5659">
        <v>24</v>
      </c>
      <c r="D5659">
        <v>17</v>
      </c>
      <c r="E5659">
        <v>22.23</v>
      </c>
    </row>
    <row r="5660" spans="1:5" x14ac:dyDescent="0.35">
      <c r="A5660">
        <v>2021</v>
      </c>
      <c r="B5660">
        <v>8</v>
      </c>
      <c r="C5660">
        <v>24</v>
      </c>
      <c r="D5660">
        <v>18</v>
      </c>
      <c r="E5660">
        <v>20.92</v>
      </c>
    </row>
    <row r="5661" spans="1:5" x14ac:dyDescent="0.35">
      <c r="A5661">
        <v>2021</v>
      </c>
      <c r="B5661">
        <v>8</v>
      </c>
      <c r="C5661">
        <v>24</v>
      </c>
      <c r="D5661">
        <v>19</v>
      </c>
      <c r="E5661">
        <v>19.87</v>
      </c>
    </row>
    <row r="5662" spans="1:5" x14ac:dyDescent="0.35">
      <c r="A5662">
        <v>2021</v>
      </c>
      <c r="B5662">
        <v>8</v>
      </c>
      <c r="C5662">
        <v>24</v>
      </c>
      <c r="D5662">
        <v>20</v>
      </c>
      <c r="E5662">
        <v>18.95</v>
      </c>
    </row>
    <row r="5663" spans="1:5" x14ac:dyDescent="0.35">
      <c r="A5663">
        <v>2021</v>
      </c>
      <c r="B5663">
        <v>8</v>
      </c>
      <c r="C5663">
        <v>24</v>
      </c>
      <c r="D5663">
        <v>21</v>
      </c>
      <c r="E5663">
        <v>18.350000000000001</v>
      </c>
    </row>
    <row r="5664" spans="1:5" x14ac:dyDescent="0.35">
      <c r="A5664">
        <v>2021</v>
      </c>
      <c r="B5664">
        <v>8</v>
      </c>
      <c r="C5664">
        <v>24</v>
      </c>
      <c r="D5664">
        <v>22</v>
      </c>
      <c r="E5664">
        <v>18.05</v>
      </c>
    </row>
    <row r="5665" spans="1:5" x14ac:dyDescent="0.35">
      <c r="A5665">
        <v>2021</v>
      </c>
      <c r="B5665">
        <v>8</v>
      </c>
      <c r="C5665">
        <v>24</v>
      </c>
      <c r="D5665">
        <v>23</v>
      </c>
      <c r="E5665">
        <v>17.88</v>
      </c>
    </row>
    <row r="5666" spans="1:5" x14ac:dyDescent="0.35">
      <c r="A5666">
        <v>2021</v>
      </c>
      <c r="B5666">
        <v>8</v>
      </c>
      <c r="C5666">
        <v>25</v>
      </c>
      <c r="D5666">
        <v>0</v>
      </c>
      <c r="E5666">
        <v>17.559999999999999</v>
      </c>
    </row>
    <row r="5667" spans="1:5" x14ac:dyDescent="0.35">
      <c r="A5667">
        <v>2021</v>
      </c>
      <c r="B5667">
        <v>8</v>
      </c>
      <c r="C5667">
        <v>25</v>
      </c>
      <c r="D5667">
        <v>1</v>
      </c>
      <c r="E5667">
        <v>17.260000000000002</v>
      </c>
    </row>
    <row r="5668" spans="1:5" x14ac:dyDescent="0.35">
      <c r="A5668">
        <v>2021</v>
      </c>
      <c r="B5668">
        <v>8</v>
      </c>
      <c r="C5668">
        <v>25</v>
      </c>
      <c r="D5668">
        <v>2</v>
      </c>
      <c r="E5668">
        <v>16.97</v>
      </c>
    </row>
    <row r="5669" spans="1:5" x14ac:dyDescent="0.35">
      <c r="A5669">
        <v>2021</v>
      </c>
      <c r="B5669">
        <v>8</v>
      </c>
      <c r="C5669">
        <v>25</v>
      </c>
      <c r="D5669">
        <v>3</v>
      </c>
      <c r="E5669">
        <v>16.77</v>
      </c>
    </row>
    <row r="5670" spans="1:5" x14ac:dyDescent="0.35">
      <c r="A5670">
        <v>2021</v>
      </c>
      <c r="B5670">
        <v>8</v>
      </c>
      <c r="C5670">
        <v>25</v>
      </c>
      <c r="D5670">
        <v>4</v>
      </c>
      <c r="E5670">
        <v>18.82</v>
      </c>
    </row>
    <row r="5671" spans="1:5" x14ac:dyDescent="0.35">
      <c r="A5671">
        <v>2021</v>
      </c>
      <c r="B5671">
        <v>8</v>
      </c>
      <c r="C5671">
        <v>25</v>
      </c>
      <c r="D5671">
        <v>5</v>
      </c>
      <c r="E5671">
        <v>21.31</v>
      </c>
    </row>
    <row r="5672" spans="1:5" x14ac:dyDescent="0.35">
      <c r="A5672">
        <v>2021</v>
      </c>
      <c r="B5672">
        <v>8</v>
      </c>
      <c r="C5672">
        <v>25</v>
      </c>
      <c r="D5672">
        <v>6</v>
      </c>
      <c r="E5672">
        <v>25.02</v>
      </c>
    </row>
    <row r="5673" spans="1:5" x14ac:dyDescent="0.35">
      <c r="A5673">
        <v>2021</v>
      </c>
      <c r="B5673">
        <v>8</v>
      </c>
      <c r="C5673">
        <v>25</v>
      </c>
      <c r="D5673">
        <v>7</v>
      </c>
      <c r="E5673">
        <v>27.63</v>
      </c>
    </row>
    <row r="5674" spans="1:5" x14ac:dyDescent="0.35">
      <c r="A5674">
        <v>2021</v>
      </c>
      <c r="B5674">
        <v>8</v>
      </c>
      <c r="C5674">
        <v>25</v>
      </c>
      <c r="D5674">
        <v>8</v>
      </c>
      <c r="E5674">
        <v>29.34</v>
      </c>
    </row>
    <row r="5675" spans="1:5" x14ac:dyDescent="0.35">
      <c r="A5675">
        <v>2021</v>
      </c>
      <c r="B5675">
        <v>8</v>
      </c>
      <c r="C5675">
        <v>25</v>
      </c>
      <c r="D5675">
        <v>9</v>
      </c>
      <c r="E5675">
        <v>30.51</v>
      </c>
    </row>
    <row r="5676" spans="1:5" x14ac:dyDescent="0.35">
      <c r="A5676">
        <v>2021</v>
      </c>
      <c r="B5676">
        <v>8</v>
      </c>
      <c r="C5676">
        <v>25</v>
      </c>
      <c r="D5676">
        <v>10</v>
      </c>
      <c r="E5676">
        <v>31.18</v>
      </c>
    </row>
    <row r="5677" spans="1:5" x14ac:dyDescent="0.35">
      <c r="A5677">
        <v>2021</v>
      </c>
      <c r="B5677">
        <v>8</v>
      </c>
      <c r="C5677">
        <v>25</v>
      </c>
      <c r="D5677">
        <v>11</v>
      </c>
      <c r="E5677">
        <v>31.32</v>
      </c>
    </row>
    <row r="5678" spans="1:5" x14ac:dyDescent="0.35">
      <c r="A5678">
        <v>2021</v>
      </c>
      <c r="B5678">
        <v>8</v>
      </c>
      <c r="C5678">
        <v>25</v>
      </c>
      <c r="D5678">
        <v>12</v>
      </c>
      <c r="E5678">
        <v>30.89</v>
      </c>
    </row>
    <row r="5679" spans="1:5" x14ac:dyDescent="0.35">
      <c r="A5679">
        <v>2021</v>
      </c>
      <c r="B5679">
        <v>8</v>
      </c>
      <c r="C5679">
        <v>25</v>
      </c>
      <c r="D5679">
        <v>13</v>
      </c>
      <c r="E5679">
        <v>29.81</v>
      </c>
    </row>
    <row r="5680" spans="1:5" x14ac:dyDescent="0.35">
      <c r="A5680">
        <v>2021</v>
      </c>
      <c r="B5680">
        <v>8</v>
      </c>
      <c r="C5680">
        <v>25</v>
      </c>
      <c r="D5680">
        <v>14</v>
      </c>
      <c r="E5680">
        <v>27.56</v>
      </c>
    </row>
    <row r="5681" spans="1:5" x14ac:dyDescent="0.35">
      <c r="A5681">
        <v>2021</v>
      </c>
      <c r="B5681">
        <v>8</v>
      </c>
      <c r="C5681">
        <v>25</v>
      </c>
      <c r="D5681">
        <v>15</v>
      </c>
      <c r="E5681">
        <v>23.62</v>
      </c>
    </row>
    <row r="5682" spans="1:5" x14ac:dyDescent="0.35">
      <c r="A5682">
        <v>2021</v>
      </c>
      <c r="B5682">
        <v>8</v>
      </c>
      <c r="C5682">
        <v>25</v>
      </c>
      <c r="D5682">
        <v>16</v>
      </c>
      <c r="E5682">
        <v>22.54</v>
      </c>
    </row>
    <row r="5683" spans="1:5" x14ac:dyDescent="0.35">
      <c r="A5683">
        <v>2021</v>
      </c>
      <c r="B5683">
        <v>8</v>
      </c>
      <c r="C5683">
        <v>25</v>
      </c>
      <c r="D5683">
        <v>17</v>
      </c>
      <c r="E5683">
        <v>21.43</v>
      </c>
    </row>
    <row r="5684" spans="1:5" x14ac:dyDescent="0.35">
      <c r="A5684">
        <v>2021</v>
      </c>
      <c r="B5684">
        <v>8</v>
      </c>
      <c r="C5684">
        <v>25</v>
      </c>
      <c r="D5684">
        <v>18</v>
      </c>
      <c r="E5684">
        <v>20.27</v>
      </c>
    </row>
    <row r="5685" spans="1:5" x14ac:dyDescent="0.35">
      <c r="A5685">
        <v>2021</v>
      </c>
      <c r="B5685">
        <v>8</v>
      </c>
      <c r="C5685">
        <v>25</v>
      </c>
      <c r="D5685">
        <v>19</v>
      </c>
      <c r="E5685">
        <v>19.149999999999999</v>
      </c>
    </row>
    <row r="5686" spans="1:5" x14ac:dyDescent="0.35">
      <c r="A5686">
        <v>2021</v>
      </c>
      <c r="B5686">
        <v>8</v>
      </c>
      <c r="C5686">
        <v>25</v>
      </c>
      <c r="D5686">
        <v>20</v>
      </c>
      <c r="E5686">
        <v>18.21</v>
      </c>
    </row>
    <row r="5687" spans="1:5" x14ac:dyDescent="0.35">
      <c r="A5687">
        <v>2021</v>
      </c>
      <c r="B5687">
        <v>8</v>
      </c>
      <c r="C5687">
        <v>25</v>
      </c>
      <c r="D5687">
        <v>21</v>
      </c>
      <c r="E5687">
        <v>17.420000000000002</v>
      </c>
    </row>
    <row r="5688" spans="1:5" x14ac:dyDescent="0.35">
      <c r="A5688">
        <v>2021</v>
      </c>
      <c r="B5688">
        <v>8</v>
      </c>
      <c r="C5688">
        <v>25</v>
      </c>
      <c r="D5688">
        <v>22</v>
      </c>
      <c r="E5688">
        <v>16.760000000000002</v>
      </c>
    </row>
    <row r="5689" spans="1:5" x14ac:dyDescent="0.35">
      <c r="A5689">
        <v>2021</v>
      </c>
      <c r="B5689">
        <v>8</v>
      </c>
      <c r="C5689">
        <v>25</v>
      </c>
      <c r="D5689">
        <v>23</v>
      </c>
      <c r="E5689">
        <v>16.22</v>
      </c>
    </row>
    <row r="5690" spans="1:5" x14ac:dyDescent="0.35">
      <c r="A5690">
        <v>2021</v>
      </c>
      <c r="B5690">
        <v>8</v>
      </c>
      <c r="C5690">
        <v>26</v>
      </c>
      <c r="D5690">
        <v>0</v>
      </c>
      <c r="E5690">
        <v>15.84</v>
      </c>
    </row>
    <row r="5691" spans="1:5" x14ac:dyDescent="0.35">
      <c r="A5691">
        <v>2021</v>
      </c>
      <c r="B5691">
        <v>8</v>
      </c>
      <c r="C5691">
        <v>26</v>
      </c>
      <c r="D5691">
        <v>1</v>
      </c>
      <c r="E5691">
        <v>15.61</v>
      </c>
    </row>
    <row r="5692" spans="1:5" x14ac:dyDescent="0.35">
      <c r="A5692">
        <v>2021</v>
      </c>
      <c r="B5692">
        <v>8</v>
      </c>
      <c r="C5692">
        <v>26</v>
      </c>
      <c r="D5692">
        <v>2</v>
      </c>
      <c r="E5692">
        <v>15.48</v>
      </c>
    </row>
    <row r="5693" spans="1:5" x14ac:dyDescent="0.35">
      <c r="A5693">
        <v>2021</v>
      </c>
      <c r="B5693">
        <v>8</v>
      </c>
      <c r="C5693">
        <v>26</v>
      </c>
      <c r="D5693">
        <v>3</v>
      </c>
      <c r="E5693">
        <v>15.53</v>
      </c>
    </row>
    <row r="5694" spans="1:5" x14ac:dyDescent="0.35">
      <c r="A5694">
        <v>2021</v>
      </c>
      <c r="B5694">
        <v>8</v>
      </c>
      <c r="C5694">
        <v>26</v>
      </c>
      <c r="D5694">
        <v>4</v>
      </c>
      <c r="E5694">
        <v>17.96</v>
      </c>
    </row>
    <row r="5695" spans="1:5" x14ac:dyDescent="0.35">
      <c r="A5695">
        <v>2021</v>
      </c>
      <c r="B5695">
        <v>8</v>
      </c>
      <c r="C5695">
        <v>26</v>
      </c>
      <c r="D5695">
        <v>5</v>
      </c>
      <c r="E5695">
        <v>22.03</v>
      </c>
    </row>
    <row r="5696" spans="1:5" x14ac:dyDescent="0.35">
      <c r="A5696">
        <v>2021</v>
      </c>
      <c r="B5696">
        <v>8</v>
      </c>
      <c r="C5696">
        <v>26</v>
      </c>
      <c r="D5696">
        <v>6</v>
      </c>
      <c r="E5696">
        <v>26.22</v>
      </c>
    </row>
    <row r="5697" spans="1:5" x14ac:dyDescent="0.35">
      <c r="A5697">
        <v>2021</v>
      </c>
      <c r="B5697">
        <v>8</v>
      </c>
      <c r="C5697">
        <v>26</v>
      </c>
      <c r="D5697">
        <v>7</v>
      </c>
      <c r="E5697">
        <v>28.52</v>
      </c>
    </row>
    <row r="5698" spans="1:5" x14ac:dyDescent="0.35">
      <c r="A5698">
        <v>2021</v>
      </c>
      <c r="B5698">
        <v>8</v>
      </c>
      <c r="C5698">
        <v>26</v>
      </c>
      <c r="D5698">
        <v>8</v>
      </c>
      <c r="E5698">
        <v>30.05</v>
      </c>
    </row>
    <row r="5699" spans="1:5" x14ac:dyDescent="0.35">
      <c r="A5699">
        <v>2021</v>
      </c>
      <c r="B5699">
        <v>8</v>
      </c>
      <c r="C5699">
        <v>26</v>
      </c>
      <c r="D5699">
        <v>9</v>
      </c>
      <c r="E5699">
        <v>31.15</v>
      </c>
    </row>
    <row r="5700" spans="1:5" x14ac:dyDescent="0.35">
      <c r="A5700">
        <v>2021</v>
      </c>
      <c r="B5700">
        <v>8</v>
      </c>
      <c r="C5700">
        <v>26</v>
      </c>
      <c r="D5700">
        <v>10</v>
      </c>
      <c r="E5700">
        <v>31.9</v>
      </c>
    </row>
    <row r="5701" spans="1:5" x14ac:dyDescent="0.35">
      <c r="A5701">
        <v>2021</v>
      </c>
      <c r="B5701">
        <v>8</v>
      </c>
      <c r="C5701">
        <v>26</v>
      </c>
      <c r="D5701">
        <v>11</v>
      </c>
      <c r="E5701">
        <v>32.090000000000003</v>
      </c>
    </row>
    <row r="5702" spans="1:5" x14ac:dyDescent="0.35">
      <c r="A5702">
        <v>2021</v>
      </c>
      <c r="B5702">
        <v>8</v>
      </c>
      <c r="C5702">
        <v>26</v>
      </c>
      <c r="D5702">
        <v>12</v>
      </c>
      <c r="E5702">
        <v>31.75</v>
      </c>
    </row>
    <row r="5703" spans="1:5" x14ac:dyDescent="0.35">
      <c r="A5703">
        <v>2021</v>
      </c>
      <c r="B5703">
        <v>8</v>
      </c>
      <c r="C5703">
        <v>26</v>
      </c>
      <c r="D5703">
        <v>13</v>
      </c>
      <c r="E5703">
        <v>30.84</v>
      </c>
    </row>
    <row r="5704" spans="1:5" x14ac:dyDescent="0.35">
      <c r="A5704">
        <v>2021</v>
      </c>
      <c r="B5704">
        <v>8</v>
      </c>
      <c r="C5704">
        <v>26</v>
      </c>
      <c r="D5704">
        <v>14</v>
      </c>
      <c r="E5704">
        <v>28.33</v>
      </c>
    </row>
    <row r="5705" spans="1:5" x14ac:dyDescent="0.35">
      <c r="A5705">
        <v>2021</v>
      </c>
      <c r="B5705">
        <v>8</v>
      </c>
      <c r="C5705">
        <v>26</v>
      </c>
      <c r="D5705">
        <v>15</v>
      </c>
      <c r="E5705">
        <v>24.15</v>
      </c>
    </row>
    <row r="5706" spans="1:5" x14ac:dyDescent="0.35">
      <c r="A5706">
        <v>2021</v>
      </c>
      <c r="B5706">
        <v>8</v>
      </c>
      <c r="C5706">
        <v>26</v>
      </c>
      <c r="D5706">
        <v>16</v>
      </c>
      <c r="E5706">
        <v>22.91</v>
      </c>
    </row>
    <row r="5707" spans="1:5" x14ac:dyDescent="0.35">
      <c r="A5707">
        <v>2021</v>
      </c>
      <c r="B5707">
        <v>8</v>
      </c>
      <c r="C5707">
        <v>26</v>
      </c>
      <c r="D5707">
        <v>17</v>
      </c>
      <c r="E5707">
        <v>21.99</v>
      </c>
    </row>
    <row r="5708" spans="1:5" x14ac:dyDescent="0.35">
      <c r="A5708">
        <v>2021</v>
      </c>
      <c r="B5708">
        <v>8</v>
      </c>
      <c r="C5708">
        <v>26</v>
      </c>
      <c r="D5708">
        <v>18</v>
      </c>
      <c r="E5708">
        <v>21.09</v>
      </c>
    </row>
    <row r="5709" spans="1:5" x14ac:dyDescent="0.35">
      <c r="A5709">
        <v>2021</v>
      </c>
      <c r="B5709">
        <v>8</v>
      </c>
      <c r="C5709">
        <v>26</v>
      </c>
      <c r="D5709">
        <v>19</v>
      </c>
      <c r="E5709">
        <v>20.23</v>
      </c>
    </row>
    <row r="5710" spans="1:5" x14ac:dyDescent="0.35">
      <c r="A5710">
        <v>2021</v>
      </c>
      <c r="B5710">
        <v>8</v>
      </c>
      <c r="C5710">
        <v>26</v>
      </c>
      <c r="D5710">
        <v>20</v>
      </c>
      <c r="E5710">
        <v>19.39</v>
      </c>
    </row>
    <row r="5711" spans="1:5" x14ac:dyDescent="0.35">
      <c r="A5711">
        <v>2021</v>
      </c>
      <c r="B5711">
        <v>8</v>
      </c>
      <c r="C5711">
        <v>26</v>
      </c>
      <c r="D5711">
        <v>21</v>
      </c>
      <c r="E5711">
        <v>18.8</v>
      </c>
    </row>
    <row r="5712" spans="1:5" x14ac:dyDescent="0.35">
      <c r="A5712">
        <v>2021</v>
      </c>
      <c r="B5712">
        <v>8</v>
      </c>
      <c r="C5712">
        <v>26</v>
      </c>
      <c r="D5712">
        <v>22</v>
      </c>
      <c r="E5712">
        <v>18.399999999999999</v>
      </c>
    </row>
    <row r="5713" spans="1:5" x14ac:dyDescent="0.35">
      <c r="A5713">
        <v>2021</v>
      </c>
      <c r="B5713">
        <v>8</v>
      </c>
      <c r="C5713">
        <v>26</v>
      </c>
      <c r="D5713">
        <v>23</v>
      </c>
      <c r="E5713">
        <v>18.41</v>
      </c>
    </row>
    <row r="5714" spans="1:5" x14ac:dyDescent="0.35">
      <c r="A5714">
        <v>2021</v>
      </c>
      <c r="B5714">
        <v>8</v>
      </c>
      <c r="C5714">
        <v>27</v>
      </c>
      <c r="D5714">
        <v>0</v>
      </c>
      <c r="E5714">
        <v>18.46</v>
      </c>
    </row>
    <row r="5715" spans="1:5" x14ac:dyDescent="0.35">
      <c r="A5715">
        <v>2021</v>
      </c>
      <c r="B5715">
        <v>8</v>
      </c>
      <c r="C5715">
        <v>27</v>
      </c>
      <c r="D5715">
        <v>1</v>
      </c>
      <c r="E5715">
        <v>18.420000000000002</v>
      </c>
    </row>
    <row r="5716" spans="1:5" x14ac:dyDescent="0.35">
      <c r="A5716">
        <v>2021</v>
      </c>
      <c r="B5716">
        <v>8</v>
      </c>
      <c r="C5716">
        <v>27</v>
      </c>
      <c r="D5716">
        <v>2</v>
      </c>
      <c r="E5716">
        <v>18.329999999999998</v>
      </c>
    </row>
    <row r="5717" spans="1:5" x14ac:dyDescent="0.35">
      <c r="A5717">
        <v>2021</v>
      </c>
      <c r="B5717">
        <v>8</v>
      </c>
      <c r="C5717">
        <v>27</v>
      </c>
      <c r="D5717">
        <v>3</v>
      </c>
      <c r="E5717">
        <v>18.309999999999999</v>
      </c>
    </row>
    <row r="5718" spans="1:5" x14ac:dyDescent="0.35">
      <c r="A5718">
        <v>2021</v>
      </c>
      <c r="B5718">
        <v>8</v>
      </c>
      <c r="C5718">
        <v>27</v>
      </c>
      <c r="D5718">
        <v>4</v>
      </c>
      <c r="E5718">
        <v>20.3</v>
      </c>
    </row>
    <row r="5719" spans="1:5" x14ac:dyDescent="0.35">
      <c r="A5719">
        <v>2021</v>
      </c>
      <c r="B5719">
        <v>8</v>
      </c>
      <c r="C5719">
        <v>27</v>
      </c>
      <c r="D5719">
        <v>5</v>
      </c>
      <c r="E5719">
        <v>22.65</v>
      </c>
    </row>
    <row r="5720" spans="1:5" x14ac:dyDescent="0.35">
      <c r="A5720">
        <v>2021</v>
      </c>
      <c r="B5720">
        <v>8</v>
      </c>
      <c r="C5720">
        <v>27</v>
      </c>
      <c r="D5720">
        <v>6</v>
      </c>
      <c r="E5720">
        <v>25.36</v>
      </c>
    </row>
    <row r="5721" spans="1:5" x14ac:dyDescent="0.35">
      <c r="A5721">
        <v>2021</v>
      </c>
      <c r="B5721">
        <v>8</v>
      </c>
      <c r="C5721">
        <v>27</v>
      </c>
      <c r="D5721">
        <v>7</v>
      </c>
      <c r="E5721">
        <v>27.78</v>
      </c>
    </row>
    <row r="5722" spans="1:5" x14ac:dyDescent="0.35">
      <c r="A5722">
        <v>2021</v>
      </c>
      <c r="B5722">
        <v>8</v>
      </c>
      <c r="C5722">
        <v>27</v>
      </c>
      <c r="D5722">
        <v>8</v>
      </c>
      <c r="E5722">
        <v>29.54</v>
      </c>
    </row>
    <row r="5723" spans="1:5" x14ac:dyDescent="0.35">
      <c r="A5723">
        <v>2021</v>
      </c>
      <c r="B5723">
        <v>8</v>
      </c>
      <c r="C5723">
        <v>27</v>
      </c>
      <c r="D5723">
        <v>9</v>
      </c>
      <c r="E5723">
        <v>30.79</v>
      </c>
    </row>
    <row r="5724" spans="1:5" x14ac:dyDescent="0.35">
      <c r="A5724">
        <v>2021</v>
      </c>
      <c r="B5724">
        <v>8</v>
      </c>
      <c r="C5724">
        <v>27</v>
      </c>
      <c r="D5724">
        <v>10</v>
      </c>
      <c r="E5724">
        <v>31.53</v>
      </c>
    </row>
    <row r="5725" spans="1:5" x14ac:dyDescent="0.35">
      <c r="A5725">
        <v>2021</v>
      </c>
      <c r="B5725">
        <v>8</v>
      </c>
      <c r="C5725">
        <v>27</v>
      </c>
      <c r="D5725">
        <v>11</v>
      </c>
      <c r="E5725">
        <v>31.75</v>
      </c>
    </row>
    <row r="5726" spans="1:5" x14ac:dyDescent="0.35">
      <c r="A5726">
        <v>2021</v>
      </c>
      <c r="B5726">
        <v>8</v>
      </c>
      <c r="C5726">
        <v>27</v>
      </c>
      <c r="D5726">
        <v>12</v>
      </c>
      <c r="E5726">
        <v>31.44</v>
      </c>
    </row>
    <row r="5727" spans="1:5" x14ac:dyDescent="0.35">
      <c r="A5727">
        <v>2021</v>
      </c>
      <c r="B5727">
        <v>8</v>
      </c>
      <c r="C5727">
        <v>27</v>
      </c>
      <c r="D5727">
        <v>13</v>
      </c>
      <c r="E5727">
        <v>30.46</v>
      </c>
    </row>
    <row r="5728" spans="1:5" x14ac:dyDescent="0.35">
      <c r="A5728">
        <v>2021</v>
      </c>
      <c r="B5728">
        <v>8</v>
      </c>
      <c r="C5728">
        <v>27</v>
      </c>
      <c r="D5728">
        <v>14</v>
      </c>
      <c r="E5728">
        <v>28.3</v>
      </c>
    </row>
    <row r="5729" spans="1:5" x14ac:dyDescent="0.35">
      <c r="A5729">
        <v>2021</v>
      </c>
      <c r="B5729">
        <v>8</v>
      </c>
      <c r="C5729">
        <v>27</v>
      </c>
      <c r="D5729">
        <v>15</v>
      </c>
      <c r="E5729">
        <v>25.38</v>
      </c>
    </row>
    <row r="5730" spans="1:5" x14ac:dyDescent="0.35">
      <c r="A5730">
        <v>2021</v>
      </c>
      <c r="B5730">
        <v>8</v>
      </c>
      <c r="C5730">
        <v>27</v>
      </c>
      <c r="D5730">
        <v>16</v>
      </c>
      <c r="E5730">
        <v>24.19</v>
      </c>
    </row>
    <row r="5731" spans="1:5" x14ac:dyDescent="0.35">
      <c r="A5731">
        <v>2021</v>
      </c>
      <c r="B5731">
        <v>8</v>
      </c>
      <c r="C5731">
        <v>27</v>
      </c>
      <c r="D5731">
        <v>17</v>
      </c>
      <c r="E5731">
        <v>22.68</v>
      </c>
    </row>
    <row r="5732" spans="1:5" x14ac:dyDescent="0.35">
      <c r="A5732">
        <v>2021</v>
      </c>
      <c r="B5732">
        <v>8</v>
      </c>
      <c r="C5732">
        <v>27</v>
      </c>
      <c r="D5732">
        <v>18</v>
      </c>
      <c r="E5732">
        <v>21.51</v>
      </c>
    </row>
    <row r="5733" spans="1:5" x14ac:dyDescent="0.35">
      <c r="A5733">
        <v>2021</v>
      </c>
      <c r="B5733">
        <v>8</v>
      </c>
      <c r="C5733">
        <v>27</v>
      </c>
      <c r="D5733">
        <v>19</v>
      </c>
      <c r="E5733">
        <v>20.58</v>
      </c>
    </row>
    <row r="5734" spans="1:5" x14ac:dyDescent="0.35">
      <c r="A5734">
        <v>2021</v>
      </c>
      <c r="B5734">
        <v>8</v>
      </c>
      <c r="C5734">
        <v>27</v>
      </c>
      <c r="D5734">
        <v>20</v>
      </c>
      <c r="E5734">
        <v>19.77</v>
      </c>
    </row>
    <row r="5735" spans="1:5" x14ac:dyDescent="0.35">
      <c r="A5735">
        <v>2021</v>
      </c>
      <c r="B5735">
        <v>8</v>
      </c>
      <c r="C5735">
        <v>27</v>
      </c>
      <c r="D5735">
        <v>21</v>
      </c>
      <c r="E5735">
        <v>19.079999999999998</v>
      </c>
    </row>
    <row r="5736" spans="1:5" x14ac:dyDescent="0.35">
      <c r="A5736">
        <v>2021</v>
      </c>
      <c r="B5736">
        <v>8</v>
      </c>
      <c r="C5736">
        <v>27</v>
      </c>
      <c r="D5736">
        <v>22</v>
      </c>
      <c r="E5736">
        <v>18.600000000000001</v>
      </c>
    </row>
    <row r="5737" spans="1:5" x14ac:dyDescent="0.35">
      <c r="A5737">
        <v>2021</v>
      </c>
      <c r="B5737">
        <v>8</v>
      </c>
      <c r="C5737">
        <v>27</v>
      </c>
      <c r="D5737">
        <v>23</v>
      </c>
      <c r="E5737">
        <v>18.440000000000001</v>
      </c>
    </row>
    <row r="5738" spans="1:5" x14ac:dyDescent="0.35">
      <c r="A5738">
        <v>2021</v>
      </c>
      <c r="B5738">
        <v>8</v>
      </c>
      <c r="C5738">
        <v>28</v>
      </c>
      <c r="D5738">
        <v>0</v>
      </c>
      <c r="E5738">
        <v>18.32</v>
      </c>
    </row>
    <row r="5739" spans="1:5" x14ac:dyDescent="0.35">
      <c r="A5739">
        <v>2021</v>
      </c>
      <c r="B5739">
        <v>8</v>
      </c>
      <c r="C5739">
        <v>28</v>
      </c>
      <c r="D5739">
        <v>1</v>
      </c>
      <c r="E5739">
        <v>18.21</v>
      </c>
    </row>
    <row r="5740" spans="1:5" x14ac:dyDescent="0.35">
      <c r="A5740">
        <v>2021</v>
      </c>
      <c r="B5740">
        <v>8</v>
      </c>
      <c r="C5740">
        <v>28</v>
      </c>
      <c r="D5740">
        <v>2</v>
      </c>
      <c r="E5740">
        <v>18.02</v>
      </c>
    </row>
    <row r="5741" spans="1:5" x14ac:dyDescent="0.35">
      <c r="A5741">
        <v>2021</v>
      </c>
      <c r="B5741">
        <v>8</v>
      </c>
      <c r="C5741">
        <v>28</v>
      </c>
      <c r="D5741">
        <v>3</v>
      </c>
      <c r="E5741">
        <v>18.010000000000002</v>
      </c>
    </row>
    <row r="5742" spans="1:5" x14ac:dyDescent="0.35">
      <c r="A5742">
        <v>2021</v>
      </c>
      <c r="B5742">
        <v>8</v>
      </c>
      <c r="C5742">
        <v>28</v>
      </c>
      <c r="D5742">
        <v>4</v>
      </c>
      <c r="E5742">
        <v>19.97</v>
      </c>
    </row>
    <row r="5743" spans="1:5" x14ac:dyDescent="0.35">
      <c r="A5743">
        <v>2021</v>
      </c>
      <c r="B5743">
        <v>8</v>
      </c>
      <c r="C5743">
        <v>28</v>
      </c>
      <c r="D5743">
        <v>5</v>
      </c>
      <c r="E5743">
        <v>22.36</v>
      </c>
    </row>
    <row r="5744" spans="1:5" x14ac:dyDescent="0.35">
      <c r="A5744">
        <v>2021</v>
      </c>
      <c r="B5744">
        <v>8</v>
      </c>
      <c r="C5744">
        <v>28</v>
      </c>
      <c r="D5744">
        <v>6</v>
      </c>
      <c r="E5744">
        <v>26.06</v>
      </c>
    </row>
    <row r="5745" spans="1:5" x14ac:dyDescent="0.35">
      <c r="A5745">
        <v>2021</v>
      </c>
      <c r="B5745">
        <v>8</v>
      </c>
      <c r="C5745">
        <v>28</v>
      </c>
      <c r="D5745">
        <v>7</v>
      </c>
      <c r="E5745">
        <v>28.51</v>
      </c>
    </row>
    <row r="5746" spans="1:5" x14ac:dyDescent="0.35">
      <c r="A5746">
        <v>2021</v>
      </c>
      <c r="B5746">
        <v>8</v>
      </c>
      <c r="C5746">
        <v>28</v>
      </c>
      <c r="D5746">
        <v>8</v>
      </c>
      <c r="E5746">
        <v>30</v>
      </c>
    </row>
    <row r="5747" spans="1:5" x14ac:dyDescent="0.35">
      <c r="A5747">
        <v>2021</v>
      </c>
      <c r="B5747">
        <v>8</v>
      </c>
      <c r="C5747">
        <v>28</v>
      </c>
      <c r="D5747">
        <v>9</v>
      </c>
      <c r="E5747">
        <v>30.93</v>
      </c>
    </row>
    <row r="5748" spans="1:5" x14ac:dyDescent="0.35">
      <c r="A5748">
        <v>2021</v>
      </c>
      <c r="B5748">
        <v>8</v>
      </c>
      <c r="C5748">
        <v>28</v>
      </c>
      <c r="D5748">
        <v>10</v>
      </c>
      <c r="E5748">
        <v>31.53</v>
      </c>
    </row>
    <row r="5749" spans="1:5" x14ac:dyDescent="0.35">
      <c r="A5749">
        <v>2021</v>
      </c>
      <c r="B5749">
        <v>8</v>
      </c>
      <c r="C5749">
        <v>28</v>
      </c>
      <c r="D5749">
        <v>11</v>
      </c>
      <c r="E5749">
        <v>31.69</v>
      </c>
    </row>
    <row r="5750" spans="1:5" x14ac:dyDescent="0.35">
      <c r="A5750">
        <v>2021</v>
      </c>
      <c r="B5750">
        <v>8</v>
      </c>
      <c r="C5750">
        <v>28</v>
      </c>
      <c r="D5750">
        <v>12</v>
      </c>
      <c r="E5750">
        <v>31.19</v>
      </c>
    </row>
    <row r="5751" spans="1:5" x14ac:dyDescent="0.35">
      <c r="A5751">
        <v>2021</v>
      </c>
      <c r="B5751">
        <v>8</v>
      </c>
      <c r="C5751">
        <v>28</v>
      </c>
      <c r="D5751">
        <v>13</v>
      </c>
      <c r="E5751">
        <v>29.99</v>
      </c>
    </row>
    <row r="5752" spans="1:5" x14ac:dyDescent="0.35">
      <c r="A5752">
        <v>2021</v>
      </c>
      <c r="B5752">
        <v>8</v>
      </c>
      <c r="C5752">
        <v>28</v>
      </c>
      <c r="D5752">
        <v>14</v>
      </c>
      <c r="E5752">
        <v>27.75</v>
      </c>
    </row>
    <row r="5753" spans="1:5" x14ac:dyDescent="0.35">
      <c r="A5753">
        <v>2021</v>
      </c>
      <c r="B5753">
        <v>8</v>
      </c>
      <c r="C5753">
        <v>28</v>
      </c>
      <c r="D5753">
        <v>15</v>
      </c>
      <c r="E5753">
        <v>25.28</v>
      </c>
    </row>
    <row r="5754" spans="1:5" x14ac:dyDescent="0.35">
      <c r="A5754">
        <v>2021</v>
      </c>
      <c r="B5754">
        <v>8</v>
      </c>
      <c r="C5754">
        <v>28</v>
      </c>
      <c r="D5754">
        <v>16</v>
      </c>
      <c r="E5754">
        <v>24.23</v>
      </c>
    </row>
    <row r="5755" spans="1:5" x14ac:dyDescent="0.35">
      <c r="A5755">
        <v>2021</v>
      </c>
      <c r="B5755">
        <v>8</v>
      </c>
      <c r="C5755">
        <v>28</v>
      </c>
      <c r="D5755">
        <v>17</v>
      </c>
      <c r="E5755">
        <v>22.76</v>
      </c>
    </row>
    <row r="5756" spans="1:5" x14ac:dyDescent="0.35">
      <c r="A5756">
        <v>2021</v>
      </c>
      <c r="B5756">
        <v>8</v>
      </c>
      <c r="C5756">
        <v>28</v>
      </c>
      <c r="D5756">
        <v>18</v>
      </c>
      <c r="E5756">
        <v>21.46</v>
      </c>
    </row>
    <row r="5757" spans="1:5" x14ac:dyDescent="0.35">
      <c r="A5757">
        <v>2021</v>
      </c>
      <c r="B5757">
        <v>8</v>
      </c>
      <c r="C5757">
        <v>28</v>
      </c>
      <c r="D5757">
        <v>19</v>
      </c>
      <c r="E5757">
        <v>20.36</v>
      </c>
    </row>
    <row r="5758" spans="1:5" x14ac:dyDescent="0.35">
      <c r="A5758">
        <v>2021</v>
      </c>
      <c r="B5758">
        <v>8</v>
      </c>
      <c r="C5758">
        <v>28</v>
      </c>
      <c r="D5758">
        <v>20</v>
      </c>
      <c r="E5758">
        <v>19.440000000000001</v>
      </c>
    </row>
    <row r="5759" spans="1:5" x14ac:dyDescent="0.35">
      <c r="A5759">
        <v>2021</v>
      </c>
      <c r="B5759">
        <v>8</v>
      </c>
      <c r="C5759">
        <v>28</v>
      </c>
      <c r="D5759">
        <v>21</v>
      </c>
      <c r="E5759">
        <v>18.579999999999998</v>
      </c>
    </row>
    <row r="5760" spans="1:5" x14ac:dyDescent="0.35">
      <c r="A5760">
        <v>2021</v>
      </c>
      <c r="B5760">
        <v>8</v>
      </c>
      <c r="C5760">
        <v>28</v>
      </c>
      <c r="D5760">
        <v>22</v>
      </c>
      <c r="E5760">
        <v>17.87</v>
      </c>
    </row>
    <row r="5761" spans="1:5" x14ac:dyDescent="0.35">
      <c r="A5761">
        <v>2021</v>
      </c>
      <c r="B5761">
        <v>8</v>
      </c>
      <c r="C5761">
        <v>28</v>
      </c>
      <c r="D5761">
        <v>23</v>
      </c>
      <c r="E5761">
        <v>17.32</v>
      </c>
    </row>
    <row r="5762" spans="1:5" x14ac:dyDescent="0.35">
      <c r="A5762">
        <v>2021</v>
      </c>
      <c r="B5762">
        <v>8</v>
      </c>
      <c r="C5762">
        <v>29</v>
      </c>
      <c r="D5762">
        <v>0</v>
      </c>
      <c r="E5762">
        <v>17.010000000000002</v>
      </c>
    </row>
    <row r="5763" spans="1:5" x14ac:dyDescent="0.35">
      <c r="A5763">
        <v>2021</v>
      </c>
      <c r="B5763">
        <v>8</v>
      </c>
      <c r="C5763">
        <v>29</v>
      </c>
      <c r="D5763">
        <v>1</v>
      </c>
      <c r="E5763">
        <v>16.71</v>
      </c>
    </row>
    <row r="5764" spans="1:5" x14ac:dyDescent="0.35">
      <c r="A5764">
        <v>2021</v>
      </c>
      <c r="B5764">
        <v>8</v>
      </c>
      <c r="C5764">
        <v>29</v>
      </c>
      <c r="D5764">
        <v>2</v>
      </c>
      <c r="E5764">
        <v>16.309999999999999</v>
      </c>
    </row>
    <row r="5765" spans="1:5" x14ac:dyDescent="0.35">
      <c r="A5765">
        <v>2021</v>
      </c>
      <c r="B5765">
        <v>8</v>
      </c>
      <c r="C5765">
        <v>29</v>
      </c>
      <c r="D5765">
        <v>3</v>
      </c>
      <c r="E5765">
        <v>16.13</v>
      </c>
    </row>
    <row r="5766" spans="1:5" x14ac:dyDescent="0.35">
      <c r="A5766">
        <v>2021</v>
      </c>
      <c r="B5766">
        <v>8</v>
      </c>
      <c r="C5766">
        <v>29</v>
      </c>
      <c r="D5766">
        <v>4</v>
      </c>
      <c r="E5766">
        <v>18.48</v>
      </c>
    </row>
    <row r="5767" spans="1:5" x14ac:dyDescent="0.35">
      <c r="A5767">
        <v>2021</v>
      </c>
      <c r="B5767">
        <v>8</v>
      </c>
      <c r="C5767">
        <v>29</v>
      </c>
      <c r="D5767">
        <v>5</v>
      </c>
      <c r="E5767">
        <v>22.23</v>
      </c>
    </row>
    <row r="5768" spans="1:5" x14ac:dyDescent="0.35">
      <c r="A5768">
        <v>2021</v>
      </c>
      <c r="B5768">
        <v>8</v>
      </c>
      <c r="C5768">
        <v>29</v>
      </c>
      <c r="D5768">
        <v>6</v>
      </c>
      <c r="E5768">
        <v>27.58</v>
      </c>
    </row>
    <row r="5769" spans="1:5" x14ac:dyDescent="0.35">
      <c r="A5769">
        <v>2021</v>
      </c>
      <c r="B5769">
        <v>8</v>
      </c>
      <c r="C5769">
        <v>29</v>
      </c>
      <c r="D5769">
        <v>7</v>
      </c>
      <c r="E5769">
        <v>29.96</v>
      </c>
    </row>
    <row r="5770" spans="1:5" x14ac:dyDescent="0.35">
      <c r="A5770">
        <v>2021</v>
      </c>
      <c r="B5770">
        <v>8</v>
      </c>
      <c r="C5770">
        <v>29</v>
      </c>
      <c r="D5770">
        <v>8</v>
      </c>
      <c r="E5770">
        <v>31.33</v>
      </c>
    </row>
    <row r="5771" spans="1:5" x14ac:dyDescent="0.35">
      <c r="A5771">
        <v>2021</v>
      </c>
      <c r="B5771">
        <v>8</v>
      </c>
      <c r="C5771">
        <v>29</v>
      </c>
      <c r="D5771">
        <v>9</v>
      </c>
      <c r="E5771">
        <v>32.229999999999997</v>
      </c>
    </row>
    <row r="5772" spans="1:5" x14ac:dyDescent="0.35">
      <c r="A5772">
        <v>2021</v>
      </c>
      <c r="B5772">
        <v>8</v>
      </c>
      <c r="C5772">
        <v>29</v>
      </c>
      <c r="D5772">
        <v>10</v>
      </c>
      <c r="E5772">
        <v>32.729999999999997</v>
      </c>
    </row>
    <row r="5773" spans="1:5" x14ac:dyDescent="0.35">
      <c r="A5773">
        <v>2021</v>
      </c>
      <c r="B5773">
        <v>8</v>
      </c>
      <c r="C5773">
        <v>29</v>
      </c>
      <c r="D5773">
        <v>11</v>
      </c>
      <c r="E5773">
        <v>32.78</v>
      </c>
    </row>
    <row r="5774" spans="1:5" x14ac:dyDescent="0.35">
      <c r="A5774">
        <v>2021</v>
      </c>
      <c r="B5774">
        <v>8</v>
      </c>
      <c r="C5774">
        <v>29</v>
      </c>
      <c r="D5774">
        <v>12</v>
      </c>
      <c r="E5774">
        <v>32.35</v>
      </c>
    </row>
    <row r="5775" spans="1:5" x14ac:dyDescent="0.35">
      <c r="A5775">
        <v>2021</v>
      </c>
      <c r="B5775">
        <v>8</v>
      </c>
      <c r="C5775">
        <v>29</v>
      </c>
      <c r="D5775">
        <v>13</v>
      </c>
      <c r="E5775">
        <v>31.33</v>
      </c>
    </row>
    <row r="5776" spans="1:5" x14ac:dyDescent="0.35">
      <c r="A5776">
        <v>2021</v>
      </c>
      <c r="B5776">
        <v>8</v>
      </c>
      <c r="C5776">
        <v>29</v>
      </c>
      <c r="D5776">
        <v>14</v>
      </c>
      <c r="E5776">
        <v>28.26</v>
      </c>
    </row>
    <row r="5777" spans="1:5" x14ac:dyDescent="0.35">
      <c r="A5777">
        <v>2021</v>
      </c>
      <c r="B5777">
        <v>8</v>
      </c>
      <c r="C5777">
        <v>29</v>
      </c>
      <c r="D5777">
        <v>15</v>
      </c>
      <c r="E5777">
        <v>23.71</v>
      </c>
    </row>
    <row r="5778" spans="1:5" x14ac:dyDescent="0.35">
      <c r="A5778">
        <v>2021</v>
      </c>
      <c r="B5778">
        <v>8</v>
      </c>
      <c r="C5778">
        <v>29</v>
      </c>
      <c r="D5778">
        <v>16</v>
      </c>
      <c r="E5778">
        <v>22.51</v>
      </c>
    </row>
    <row r="5779" spans="1:5" x14ac:dyDescent="0.35">
      <c r="A5779">
        <v>2021</v>
      </c>
      <c r="B5779">
        <v>8</v>
      </c>
      <c r="C5779">
        <v>29</v>
      </c>
      <c r="D5779">
        <v>17</v>
      </c>
      <c r="E5779">
        <v>21.78</v>
      </c>
    </row>
    <row r="5780" spans="1:5" x14ac:dyDescent="0.35">
      <c r="A5780">
        <v>2021</v>
      </c>
      <c r="B5780">
        <v>8</v>
      </c>
      <c r="C5780">
        <v>29</v>
      </c>
      <c r="D5780">
        <v>18</v>
      </c>
      <c r="E5780">
        <v>21.28</v>
      </c>
    </row>
    <row r="5781" spans="1:5" x14ac:dyDescent="0.35">
      <c r="A5781">
        <v>2021</v>
      </c>
      <c r="B5781">
        <v>8</v>
      </c>
      <c r="C5781">
        <v>29</v>
      </c>
      <c r="D5781">
        <v>19</v>
      </c>
      <c r="E5781">
        <v>20.7</v>
      </c>
    </row>
    <row r="5782" spans="1:5" x14ac:dyDescent="0.35">
      <c r="A5782">
        <v>2021</v>
      </c>
      <c r="B5782">
        <v>8</v>
      </c>
      <c r="C5782">
        <v>29</v>
      </c>
      <c r="D5782">
        <v>20</v>
      </c>
      <c r="E5782">
        <v>19.920000000000002</v>
      </c>
    </row>
    <row r="5783" spans="1:5" x14ac:dyDescent="0.35">
      <c r="A5783">
        <v>2021</v>
      </c>
      <c r="B5783">
        <v>8</v>
      </c>
      <c r="C5783">
        <v>29</v>
      </c>
      <c r="D5783">
        <v>21</v>
      </c>
      <c r="E5783">
        <v>19.3</v>
      </c>
    </row>
    <row r="5784" spans="1:5" x14ac:dyDescent="0.35">
      <c r="A5784">
        <v>2021</v>
      </c>
      <c r="B5784">
        <v>8</v>
      </c>
      <c r="C5784">
        <v>29</v>
      </c>
      <c r="D5784">
        <v>22</v>
      </c>
      <c r="E5784">
        <v>18.96</v>
      </c>
    </row>
    <row r="5785" spans="1:5" x14ac:dyDescent="0.35">
      <c r="A5785">
        <v>2021</v>
      </c>
      <c r="B5785">
        <v>8</v>
      </c>
      <c r="C5785">
        <v>29</v>
      </c>
      <c r="D5785">
        <v>23</v>
      </c>
      <c r="E5785">
        <v>18.55</v>
      </c>
    </row>
    <row r="5786" spans="1:5" x14ac:dyDescent="0.35">
      <c r="A5786">
        <v>2021</v>
      </c>
      <c r="B5786">
        <v>8</v>
      </c>
      <c r="C5786">
        <v>30</v>
      </c>
      <c r="D5786">
        <v>0</v>
      </c>
      <c r="E5786">
        <v>18.3</v>
      </c>
    </row>
    <row r="5787" spans="1:5" x14ac:dyDescent="0.35">
      <c r="A5787">
        <v>2021</v>
      </c>
      <c r="B5787">
        <v>8</v>
      </c>
      <c r="C5787">
        <v>30</v>
      </c>
      <c r="D5787">
        <v>1</v>
      </c>
      <c r="E5787">
        <v>18.27</v>
      </c>
    </row>
    <row r="5788" spans="1:5" x14ac:dyDescent="0.35">
      <c r="A5788">
        <v>2021</v>
      </c>
      <c r="B5788">
        <v>8</v>
      </c>
      <c r="C5788">
        <v>30</v>
      </c>
      <c r="D5788">
        <v>2</v>
      </c>
      <c r="E5788">
        <v>18.079999999999998</v>
      </c>
    </row>
    <row r="5789" spans="1:5" x14ac:dyDescent="0.35">
      <c r="A5789">
        <v>2021</v>
      </c>
      <c r="B5789">
        <v>8</v>
      </c>
      <c r="C5789">
        <v>30</v>
      </c>
      <c r="D5789">
        <v>3</v>
      </c>
      <c r="E5789">
        <v>17.920000000000002</v>
      </c>
    </row>
    <row r="5790" spans="1:5" x14ac:dyDescent="0.35">
      <c r="A5790">
        <v>2021</v>
      </c>
      <c r="B5790">
        <v>8</v>
      </c>
      <c r="C5790">
        <v>30</v>
      </c>
      <c r="D5790">
        <v>4</v>
      </c>
      <c r="E5790">
        <v>19.11</v>
      </c>
    </row>
    <row r="5791" spans="1:5" x14ac:dyDescent="0.35">
      <c r="A5791">
        <v>2021</v>
      </c>
      <c r="B5791">
        <v>8</v>
      </c>
      <c r="C5791">
        <v>30</v>
      </c>
      <c r="D5791">
        <v>5</v>
      </c>
      <c r="E5791">
        <v>21.52</v>
      </c>
    </row>
    <row r="5792" spans="1:5" x14ac:dyDescent="0.35">
      <c r="A5792">
        <v>2021</v>
      </c>
      <c r="B5792">
        <v>8</v>
      </c>
      <c r="C5792">
        <v>30</v>
      </c>
      <c r="D5792">
        <v>6</v>
      </c>
      <c r="E5792">
        <v>24.26</v>
      </c>
    </row>
    <row r="5793" spans="1:5" x14ac:dyDescent="0.35">
      <c r="A5793">
        <v>2021</v>
      </c>
      <c r="B5793">
        <v>8</v>
      </c>
      <c r="C5793">
        <v>30</v>
      </c>
      <c r="D5793">
        <v>7</v>
      </c>
      <c r="E5793">
        <v>26.79</v>
      </c>
    </row>
    <row r="5794" spans="1:5" x14ac:dyDescent="0.35">
      <c r="A5794">
        <v>2021</v>
      </c>
      <c r="B5794">
        <v>8</v>
      </c>
      <c r="C5794">
        <v>30</v>
      </c>
      <c r="D5794">
        <v>8</v>
      </c>
      <c r="E5794">
        <v>28.83</v>
      </c>
    </row>
    <row r="5795" spans="1:5" x14ac:dyDescent="0.35">
      <c r="A5795">
        <v>2021</v>
      </c>
      <c r="B5795">
        <v>8</v>
      </c>
      <c r="C5795">
        <v>30</v>
      </c>
      <c r="D5795">
        <v>9</v>
      </c>
      <c r="E5795">
        <v>30.3</v>
      </c>
    </row>
    <row r="5796" spans="1:5" x14ac:dyDescent="0.35">
      <c r="A5796">
        <v>2021</v>
      </c>
      <c r="B5796">
        <v>8</v>
      </c>
      <c r="C5796">
        <v>30</v>
      </c>
      <c r="D5796">
        <v>10</v>
      </c>
      <c r="E5796">
        <v>31.19</v>
      </c>
    </row>
    <row r="5797" spans="1:5" x14ac:dyDescent="0.35">
      <c r="A5797">
        <v>2021</v>
      </c>
      <c r="B5797">
        <v>8</v>
      </c>
      <c r="C5797">
        <v>30</v>
      </c>
      <c r="D5797">
        <v>11</v>
      </c>
      <c r="E5797">
        <v>31.26</v>
      </c>
    </row>
    <row r="5798" spans="1:5" x14ac:dyDescent="0.35">
      <c r="A5798">
        <v>2021</v>
      </c>
      <c r="B5798">
        <v>8</v>
      </c>
      <c r="C5798">
        <v>30</v>
      </c>
      <c r="D5798">
        <v>12</v>
      </c>
      <c r="E5798">
        <v>30.63</v>
      </c>
    </row>
    <row r="5799" spans="1:5" x14ac:dyDescent="0.35">
      <c r="A5799">
        <v>2021</v>
      </c>
      <c r="B5799">
        <v>8</v>
      </c>
      <c r="C5799">
        <v>30</v>
      </c>
      <c r="D5799">
        <v>13</v>
      </c>
      <c r="E5799">
        <v>29.99</v>
      </c>
    </row>
    <row r="5800" spans="1:5" x14ac:dyDescent="0.35">
      <c r="A5800">
        <v>2021</v>
      </c>
      <c r="B5800">
        <v>8</v>
      </c>
      <c r="C5800">
        <v>30</v>
      </c>
      <c r="D5800">
        <v>14</v>
      </c>
      <c r="E5800">
        <v>28.08</v>
      </c>
    </row>
    <row r="5801" spans="1:5" x14ac:dyDescent="0.35">
      <c r="A5801">
        <v>2021</v>
      </c>
      <c r="B5801">
        <v>8</v>
      </c>
      <c r="C5801">
        <v>30</v>
      </c>
      <c r="D5801">
        <v>15</v>
      </c>
      <c r="E5801">
        <v>24.92</v>
      </c>
    </row>
    <row r="5802" spans="1:5" x14ac:dyDescent="0.35">
      <c r="A5802">
        <v>2021</v>
      </c>
      <c r="B5802">
        <v>8</v>
      </c>
      <c r="C5802">
        <v>30</v>
      </c>
      <c r="D5802">
        <v>16</v>
      </c>
      <c r="E5802">
        <v>23.98</v>
      </c>
    </row>
    <row r="5803" spans="1:5" x14ac:dyDescent="0.35">
      <c r="A5803">
        <v>2021</v>
      </c>
      <c r="B5803">
        <v>8</v>
      </c>
      <c r="C5803">
        <v>30</v>
      </c>
      <c r="D5803">
        <v>17</v>
      </c>
      <c r="E5803">
        <v>23.67</v>
      </c>
    </row>
    <row r="5804" spans="1:5" x14ac:dyDescent="0.35">
      <c r="A5804">
        <v>2021</v>
      </c>
      <c r="B5804">
        <v>8</v>
      </c>
      <c r="C5804">
        <v>30</v>
      </c>
      <c r="D5804">
        <v>18</v>
      </c>
      <c r="E5804">
        <v>23.1</v>
      </c>
    </row>
    <row r="5805" spans="1:5" x14ac:dyDescent="0.35">
      <c r="A5805">
        <v>2021</v>
      </c>
      <c r="B5805">
        <v>8</v>
      </c>
      <c r="C5805">
        <v>30</v>
      </c>
      <c r="D5805">
        <v>19</v>
      </c>
      <c r="E5805">
        <v>22.05</v>
      </c>
    </row>
    <row r="5806" spans="1:5" x14ac:dyDescent="0.35">
      <c r="A5806">
        <v>2021</v>
      </c>
      <c r="B5806">
        <v>8</v>
      </c>
      <c r="C5806">
        <v>30</v>
      </c>
      <c r="D5806">
        <v>20</v>
      </c>
      <c r="E5806">
        <v>20.55</v>
      </c>
    </row>
    <row r="5807" spans="1:5" x14ac:dyDescent="0.35">
      <c r="A5807">
        <v>2021</v>
      </c>
      <c r="B5807">
        <v>8</v>
      </c>
      <c r="C5807">
        <v>30</v>
      </c>
      <c r="D5807">
        <v>21</v>
      </c>
      <c r="E5807">
        <v>19.45</v>
      </c>
    </row>
    <row r="5808" spans="1:5" x14ac:dyDescent="0.35">
      <c r="A5808">
        <v>2021</v>
      </c>
      <c r="B5808">
        <v>8</v>
      </c>
      <c r="C5808">
        <v>30</v>
      </c>
      <c r="D5808">
        <v>22</v>
      </c>
      <c r="E5808">
        <v>18.7</v>
      </c>
    </row>
    <row r="5809" spans="1:5" x14ac:dyDescent="0.35">
      <c r="A5809">
        <v>2021</v>
      </c>
      <c r="B5809">
        <v>8</v>
      </c>
      <c r="C5809">
        <v>30</v>
      </c>
      <c r="D5809">
        <v>23</v>
      </c>
      <c r="E5809">
        <v>18.11</v>
      </c>
    </row>
    <row r="5810" spans="1:5" x14ac:dyDescent="0.35">
      <c r="A5810">
        <v>2021</v>
      </c>
      <c r="B5810">
        <v>8</v>
      </c>
      <c r="C5810">
        <v>31</v>
      </c>
      <c r="D5810">
        <v>0</v>
      </c>
      <c r="E5810">
        <v>17.59</v>
      </c>
    </row>
    <row r="5811" spans="1:5" x14ac:dyDescent="0.35">
      <c r="A5811">
        <v>2021</v>
      </c>
      <c r="B5811">
        <v>8</v>
      </c>
      <c r="C5811">
        <v>31</v>
      </c>
      <c r="D5811">
        <v>1</v>
      </c>
      <c r="E5811">
        <v>17.16</v>
      </c>
    </row>
    <row r="5812" spans="1:5" x14ac:dyDescent="0.35">
      <c r="A5812">
        <v>2021</v>
      </c>
      <c r="B5812">
        <v>8</v>
      </c>
      <c r="C5812">
        <v>31</v>
      </c>
      <c r="D5812">
        <v>2</v>
      </c>
      <c r="E5812">
        <v>16.87</v>
      </c>
    </row>
    <row r="5813" spans="1:5" x14ac:dyDescent="0.35">
      <c r="A5813">
        <v>2021</v>
      </c>
      <c r="B5813">
        <v>8</v>
      </c>
      <c r="C5813">
        <v>31</v>
      </c>
      <c r="D5813">
        <v>3</v>
      </c>
      <c r="E5813">
        <v>16.86</v>
      </c>
    </row>
    <row r="5814" spans="1:5" x14ac:dyDescent="0.35">
      <c r="A5814">
        <v>2021</v>
      </c>
      <c r="B5814">
        <v>8</v>
      </c>
      <c r="C5814">
        <v>31</v>
      </c>
      <c r="D5814">
        <v>4</v>
      </c>
      <c r="E5814">
        <v>18.32</v>
      </c>
    </row>
    <row r="5815" spans="1:5" x14ac:dyDescent="0.35">
      <c r="A5815">
        <v>2021</v>
      </c>
      <c r="B5815">
        <v>8</v>
      </c>
      <c r="C5815">
        <v>31</v>
      </c>
      <c r="D5815">
        <v>5</v>
      </c>
      <c r="E5815">
        <v>21.08</v>
      </c>
    </row>
    <row r="5816" spans="1:5" x14ac:dyDescent="0.35">
      <c r="A5816">
        <v>2021</v>
      </c>
      <c r="B5816">
        <v>8</v>
      </c>
      <c r="C5816">
        <v>31</v>
      </c>
      <c r="D5816">
        <v>6</v>
      </c>
      <c r="E5816">
        <v>24.13</v>
      </c>
    </row>
    <row r="5817" spans="1:5" x14ac:dyDescent="0.35">
      <c r="A5817">
        <v>2021</v>
      </c>
      <c r="B5817">
        <v>8</v>
      </c>
      <c r="C5817">
        <v>31</v>
      </c>
      <c r="D5817">
        <v>7</v>
      </c>
      <c r="E5817">
        <v>26.91</v>
      </c>
    </row>
    <row r="5818" spans="1:5" x14ac:dyDescent="0.35">
      <c r="A5818">
        <v>2021</v>
      </c>
      <c r="B5818">
        <v>8</v>
      </c>
      <c r="C5818">
        <v>31</v>
      </c>
      <c r="D5818">
        <v>8</v>
      </c>
      <c r="E5818">
        <v>28.96</v>
      </c>
    </row>
    <row r="5819" spans="1:5" x14ac:dyDescent="0.35">
      <c r="A5819">
        <v>2021</v>
      </c>
      <c r="B5819">
        <v>8</v>
      </c>
      <c r="C5819">
        <v>31</v>
      </c>
      <c r="D5819">
        <v>9</v>
      </c>
      <c r="E5819">
        <v>30.37</v>
      </c>
    </row>
    <row r="5820" spans="1:5" x14ac:dyDescent="0.35">
      <c r="A5820">
        <v>2021</v>
      </c>
      <c r="B5820">
        <v>8</v>
      </c>
      <c r="C5820">
        <v>31</v>
      </c>
      <c r="D5820">
        <v>10</v>
      </c>
      <c r="E5820">
        <v>31.23</v>
      </c>
    </row>
    <row r="5821" spans="1:5" x14ac:dyDescent="0.35">
      <c r="A5821">
        <v>2021</v>
      </c>
      <c r="B5821">
        <v>8</v>
      </c>
      <c r="C5821">
        <v>31</v>
      </c>
      <c r="D5821">
        <v>11</v>
      </c>
      <c r="E5821">
        <v>31.54</v>
      </c>
    </row>
    <row r="5822" spans="1:5" x14ac:dyDescent="0.35">
      <c r="A5822">
        <v>2021</v>
      </c>
      <c r="B5822">
        <v>8</v>
      </c>
      <c r="C5822">
        <v>31</v>
      </c>
      <c r="D5822">
        <v>12</v>
      </c>
      <c r="E5822">
        <v>31.24</v>
      </c>
    </row>
    <row r="5823" spans="1:5" x14ac:dyDescent="0.35">
      <c r="A5823">
        <v>2021</v>
      </c>
      <c r="B5823">
        <v>8</v>
      </c>
      <c r="C5823">
        <v>31</v>
      </c>
      <c r="D5823">
        <v>13</v>
      </c>
      <c r="E5823">
        <v>30.36</v>
      </c>
    </row>
    <row r="5824" spans="1:5" x14ac:dyDescent="0.35">
      <c r="A5824">
        <v>2021</v>
      </c>
      <c r="B5824">
        <v>8</v>
      </c>
      <c r="C5824">
        <v>31</v>
      </c>
      <c r="D5824">
        <v>14</v>
      </c>
      <c r="E5824">
        <v>28.49</v>
      </c>
    </row>
    <row r="5825" spans="1:5" x14ac:dyDescent="0.35">
      <c r="A5825">
        <v>2021</v>
      </c>
      <c r="B5825">
        <v>8</v>
      </c>
      <c r="C5825">
        <v>31</v>
      </c>
      <c r="D5825">
        <v>15</v>
      </c>
      <c r="E5825">
        <v>25.37</v>
      </c>
    </row>
    <row r="5826" spans="1:5" x14ac:dyDescent="0.35">
      <c r="A5826">
        <v>2021</v>
      </c>
      <c r="B5826">
        <v>8</v>
      </c>
      <c r="C5826">
        <v>31</v>
      </c>
      <c r="D5826">
        <v>16</v>
      </c>
      <c r="E5826">
        <v>24.32</v>
      </c>
    </row>
    <row r="5827" spans="1:5" x14ac:dyDescent="0.35">
      <c r="A5827">
        <v>2021</v>
      </c>
      <c r="B5827">
        <v>8</v>
      </c>
      <c r="C5827">
        <v>31</v>
      </c>
      <c r="D5827">
        <v>17</v>
      </c>
      <c r="E5827">
        <v>23.16</v>
      </c>
    </row>
    <row r="5828" spans="1:5" x14ac:dyDescent="0.35">
      <c r="A5828">
        <v>2021</v>
      </c>
      <c r="B5828">
        <v>8</v>
      </c>
      <c r="C5828">
        <v>31</v>
      </c>
      <c r="D5828">
        <v>18</v>
      </c>
      <c r="E5828">
        <v>22.08</v>
      </c>
    </row>
    <row r="5829" spans="1:5" x14ac:dyDescent="0.35">
      <c r="A5829">
        <v>2021</v>
      </c>
      <c r="B5829">
        <v>8</v>
      </c>
      <c r="C5829">
        <v>31</v>
      </c>
      <c r="D5829">
        <v>19</v>
      </c>
      <c r="E5829">
        <v>21.15</v>
      </c>
    </row>
    <row r="5830" spans="1:5" x14ac:dyDescent="0.35">
      <c r="A5830">
        <v>2021</v>
      </c>
      <c r="B5830">
        <v>8</v>
      </c>
      <c r="C5830">
        <v>31</v>
      </c>
      <c r="D5830">
        <v>20</v>
      </c>
      <c r="E5830">
        <v>20.399999999999999</v>
      </c>
    </row>
    <row r="5831" spans="1:5" x14ac:dyDescent="0.35">
      <c r="A5831">
        <v>2021</v>
      </c>
      <c r="B5831">
        <v>8</v>
      </c>
      <c r="C5831">
        <v>31</v>
      </c>
      <c r="D5831">
        <v>21</v>
      </c>
      <c r="E5831">
        <v>19.87</v>
      </c>
    </row>
    <row r="5832" spans="1:5" x14ac:dyDescent="0.35">
      <c r="A5832">
        <v>2021</v>
      </c>
      <c r="B5832">
        <v>8</v>
      </c>
      <c r="C5832">
        <v>31</v>
      </c>
      <c r="D5832">
        <v>22</v>
      </c>
      <c r="E5832">
        <v>19.73</v>
      </c>
    </row>
    <row r="5833" spans="1:5" x14ac:dyDescent="0.35">
      <c r="A5833">
        <v>2021</v>
      </c>
      <c r="B5833">
        <v>8</v>
      </c>
      <c r="C5833">
        <v>31</v>
      </c>
      <c r="D5833">
        <v>23</v>
      </c>
      <c r="E5833">
        <v>19.649999999999999</v>
      </c>
    </row>
    <row r="5834" spans="1:5" x14ac:dyDescent="0.35">
      <c r="A5834">
        <v>2021</v>
      </c>
      <c r="B5834">
        <v>9</v>
      </c>
      <c r="C5834">
        <v>1</v>
      </c>
      <c r="D5834">
        <v>0</v>
      </c>
      <c r="E5834">
        <v>19.649999999999999</v>
      </c>
    </row>
    <row r="5835" spans="1:5" x14ac:dyDescent="0.35">
      <c r="A5835">
        <v>2021</v>
      </c>
      <c r="B5835">
        <v>9</v>
      </c>
      <c r="C5835">
        <v>1</v>
      </c>
      <c r="D5835">
        <v>1</v>
      </c>
      <c r="E5835">
        <v>19.54</v>
      </c>
    </row>
    <row r="5836" spans="1:5" x14ac:dyDescent="0.35">
      <c r="A5836">
        <v>2021</v>
      </c>
      <c r="B5836">
        <v>9</v>
      </c>
      <c r="C5836">
        <v>1</v>
      </c>
      <c r="D5836">
        <v>2</v>
      </c>
      <c r="E5836">
        <v>19.329999999999998</v>
      </c>
    </row>
    <row r="5837" spans="1:5" x14ac:dyDescent="0.35">
      <c r="A5837">
        <v>2021</v>
      </c>
      <c r="B5837">
        <v>9</v>
      </c>
      <c r="C5837">
        <v>1</v>
      </c>
      <c r="D5837">
        <v>3</v>
      </c>
      <c r="E5837">
        <v>19.440000000000001</v>
      </c>
    </row>
    <row r="5838" spans="1:5" x14ac:dyDescent="0.35">
      <c r="A5838">
        <v>2021</v>
      </c>
      <c r="B5838">
        <v>9</v>
      </c>
      <c r="C5838">
        <v>1</v>
      </c>
      <c r="D5838">
        <v>4</v>
      </c>
      <c r="E5838">
        <v>21.24</v>
      </c>
    </row>
    <row r="5839" spans="1:5" x14ac:dyDescent="0.35">
      <c r="A5839">
        <v>2021</v>
      </c>
      <c r="B5839">
        <v>9</v>
      </c>
      <c r="C5839">
        <v>1</v>
      </c>
      <c r="D5839">
        <v>5</v>
      </c>
      <c r="E5839">
        <v>23.64</v>
      </c>
    </row>
    <row r="5840" spans="1:5" x14ac:dyDescent="0.35">
      <c r="A5840">
        <v>2021</v>
      </c>
      <c r="B5840">
        <v>9</v>
      </c>
      <c r="C5840">
        <v>1</v>
      </c>
      <c r="D5840">
        <v>6</v>
      </c>
      <c r="E5840">
        <v>26.15</v>
      </c>
    </row>
    <row r="5841" spans="1:5" x14ac:dyDescent="0.35">
      <c r="A5841">
        <v>2021</v>
      </c>
      <c r="B5841">
        <v>9</v>
      </c>
      <c r="C5841">
        <v>1</v>
      </c>
      <c r="D5841">
        <v>7</v>
      </c>
      <c r="E5841">
        <v>28.23</v>
      </c>
    </row>
    <row r="5842" spans="1:5" x14ac:dyDescent="0.35">
      <c r="A5842">
        <v>2021</v>
      </c>
      <c r="B5842">
        <v>9</v>
      </c>
      <c r="C5842">
        <v>1</v>
      </c>
      <c r="D5842">
        <v>8</v>
      </c>
      <c r="E5842">
        <v>29.83</v>
      </c>
    </row>
    <row r="5843" spans="1:5" x14ac:dyDescent="0.35">
      <c r="A5843">
        <v>2021</v>
      </c>
      <c r="B5843">
        <v>9</v>
      </c>
      <c r="C5843">
        <v>1</v>
      </c>
      <c r="D5843">
        <v>9</v>
      </c>
      <c r="E5843">
        <v>30.88</v>
      </c>
    </row>
    <row r="5844" spans="1:5" x14ac:dyDescent="0.35">
      <c r="A5844">
        <v>2021</v>
      </c>
      <c r="B5844">
        <v>9</v>
      </c>
      <c r="C5844">
        <v>1</v>
      </c>
      <c r="D5844">
        <v>10</v>
      </c>
      <c r="E5844">
        <v>31.42</v>
      </c>
    </row>
    <row r="5845" spans="1:5" x14ac:dyDescent="0.35">
      <c r="A5845">
        <v>2021</v>
      </c>
      <c r="B5845">
        <v>9</v>
      </c>
      <c r="C5845">
        <v>1</v>
      </c>
      <c r="D5845">
        <v>11</v>
      </c>
      <c r="E5845">
        <v>31.48</v>
      </c>
    </row>
    <row r="5846" spans="1:5" x14ac:dyDescent="0.35">
      <c r="A5846">
        <v>2021</v>
      </c>
      <c r="B5846">
        <v>9</v>
      </c>
      <c r="C5846">
        <v>1</v>
      </c>
      <c r="D5846">
        <v>12</v>
      </c>
      <c r="E5846">
        <v>31.03</v>
      </c>
    </row>
    <row r="5847" spans="1:5" x14ac:dyDescent="0.35">
      <c r="A5847">
        <v>2021</v>
      </c>
      <c r="B5847">
        <v>9</v>
      </c>
      <c r="C5847">
        <v>1</v>
      </c>
      <c r="D5847">
        <v>13</v>
      </c>
      <c r="E5847">
        <v>30.11</v>
      </c>
    </row>
    <row r="5848" spans="1:5" x14ac:dyDescent="0.35">
      <c r="A5848">
        <v>2021</v>
      </c>
      <c r="B5848">
        <v>9</v>
      </c>
      <c r="C5848">
        <v>1</v>
      </c>
      <c r="D5848">
        <v>14</v>
      </c>
      <c r="E5848">
        <v>28.4</v>
      </c>
    </row>
    <row r="5849" spans="1:5" x14ac:dyDescent="0.35">
      <c r="A5849">
        <v>2021</v>
      </c>
      <c r="B5849">
        <v>9</v>
      </c>
      <c r="C5849">
        <v>1</v>
      </c>
      <c r="D5849">
        <v>15</v>
      </c>
      <c r="E5849">
        <v>25.8</v>
      </c>
    </row>
    <row r="5850" spans="1:5" x14ac:dyDescent="0.35">
      <c r="A5850">
        <v>2021</v>
      </c>
      <c r="B5850">
        <v>9</v>
      </c>
      <c r="C5850">
        <v>1</v>
      </c>
      <c r="D5850">
        <v>16</v>
      </c>
      <c r="E5850">
        <v>24.62</v>
      </c>
    </row>
    <row r="5851" spans="1:5" x14ac:dyDescent="0.35">
      <c r="A5851">
        <v>2021</v>
      </c>
      <c r="B5851">
        <v>9</v>
      </c>
      <c r="C5851">
        <v>1</v>
      </c>
      <c r="D5851">
        <v>17</v>
      </c>
      <c r="E5851">
        <v>23.45</v>
      </c>
    </row>
    <row r="5852" spans="1:5" x14ac:dyDescent="0.35">
      <c r="A5852">
        <v>2021</v>
      </c>
      <c r="B5852">
        <v>9</v>
      </c>
      <c r="C5852">
        <v>1</v>
      </c>
      <c r="D5852">
        <v>18</v>
      </c>
      <c r="E5852">
        <v>22.3</v>
      </c>
    </row>
    <row r="5853" spans="1:5" x14ac:dyDescent="0.35">
      <c r="A5853">
        <v>2021</v>
      </c>
      <c r="B5853">
        <v>9</v>
      </c>
      <c r="C5853">
        <v>1</v>
      </c>
      <c r="D5853">
        <v>19</v>
      </c>
      <c r="E5853">
        <v>21.27</v>
      </c>
    </row>
    <row r="5854" spans="1:5" x14ac:dyDescent="0.35">
      <c r="A5854">
        <v>2021</v>
      </c>
      <c r="B5854">
        <v>9</v>
      </c>
      <c r="C5854">
        <v>1</v>
      </c>
      <c r="D5854">
        <v>20</v>
      </c>
      <c r="E5854">
        <v>20.37</v>
      </c>
    </row>
    <row r="5855" spans="1:5" x14ac:dyDescent="0.35">
      <c r="A5855">
        <v>2021</v>
      </c>
      <c r="B5855">
        <v>9</v>
      </c>
      <c r="C5855">
        <v>1</v>
      </c>
      <c r="D5855">
        <v>21</v>
      </c>
      <c r="E5855">
        <v>19.79</v>
      </c>
    </row>
    <row r="5856" spans="1:5" x14ac:dyDescent="0.35">
      <c r="A5856">
        <v>2021</v>
      </c>
      <c r="B5856">
        <v>9</v>
      </c>
      <c r="C5856">
        <v>1</v>
      </c>
      <c r="D5856">
        <v>22</v>
      </c>
      <c r="E5856">
        <v>19.64</v>
      </c>
    </row>
    <row r="5857" spans="1:5" x14ac:dyDescent="0.35">
      <c r="A5857">
        <v>2021</v>
      </c>
      <c r="B5857">
        <v>9</v>
      </c>
      <c r="C5857">
        <v>1</v>
      </c>
      <c r="D5857">
        <v>23</v>
      </c>
      <c r="E5857">
        <v>19.59</v>
      </c>
    </row>
    <row r="5858" spans="1:5" x14ac:dyDescent="0.35">
      <c r="A5858">
        <v>2021</v>
      </c>
      <c r="B5858">
        <v>9</v>
      </c>
      <c r="C5858">
        <v>2</v>
      </c>
      <c r="D5858">
        <v>0</v>
      </c>
      <c r="E5858">
        <v>19.510000000000002</v>
      </c>
    </row>
    <row r="5859" spans="1:5" x14ac:dyDescent="0.35">
      <c r="A5859">
        <v>2021</v>
      </c>
      <c r="B5859">
        <v>9</v>
      </c>
      <c r="C5859">
        <v>2</v>
      </c>
      <c r="D5859">
        <v>1</v>
      </c>
      <c r="E5859">
        <v>19.260000000000002</v>
      </c>
    </row>
    <row r="5860" spans="1:5" x14ac:dyDescent="0.35">
      <c r="A5860">
        <v>2021</v>
      </c>
      <c r="B5860">
        <v>9</v>
      </c>
      <c r="C5860">
        <v>2</v>
      </c>
      <c r="D5860">
        <v>2</v>
      </c>
      <c r="E5860">
        <v>19.010000000000002</v>
      </c>
    </row>
    <row r="5861" spans="1:5" x14ac:dyDescent="0.35">
      <c r="A5861">
        <v>2021</v>
      </c>
      <c r="B5861">
        <v>9</v>
      </c>
      <c r="C5861">
        <v>2</v>
      </c>
      <c r="D5861">
        <v>3</v>
      </c>
      <c r="E5861">
        <v>18.98</v>
      </c>
    </row>
    <row r="5862" spans="1:5" x14ac:dyDescent="0.35">
      <c r="A5862">
        <v>2021</v>
      </c>
      <c r="B5862">
        <v>9</v>
      </c>
      <c r="C5862">
        <v>2</v>
      </c>
      <c r="D5862">
        <v>4</v>
      </c>
      <c r="E5862">
        <v>20.74</v>
      </c>
    </row>
    <row r="5863" spans="1:5" x14ac:dyDescent="0.35">
      <c r="A5863">
        <v>2021</v>
      </c>
      <c r="B5863">
        <v>9</v>
      </c>
      <c r="C5863">
        <v>2</v>
      </c>
      <c r="D5863">
        <v>5</v>
      </c>
      <c r="E5863">
        <v>23.12</v>
      </c>
    </row>
    <row r="5864" spans="1:5" x14ac:dyDescent="0.35">
      <c r="A5864">
        <v>2021</v>
      </c>
      <c r="B5864">
        <v>9</v>
      </c>
      <c r="C5864">
        <v>2</v>
      </c>
      <c r="D5864">
        <v>6</v>
      </c>
      <c r="E5864">
        <v>26.11</v>
      </c>
    </row>
    <row r="5865" spans="1:5" x14ac:dyDescent="0.35">
      <c r="A5865">
        <v>2021</v>
      </c>
      <c r="B5865">
        <v>9</v>
      </c>
      <c r="C5865">
        <v>2</v>
      </c>
      <c r="D5865">
        <v>7</v>
      </c>
      <c r="E5865">
        <v>28.46</v>
      </c>
    </row>
    <row r="5866" spans="1:5" x14ac:dyDescent="0.35">
      <c r="A5866">
        <v>2021</v>
      </c>
      <c r="B5866">
        <v>9</v>
      </c>
      <c r="C5866">
        <v>2</v>
      </c>
      <c r="D5866">
        <v>8</v>
      </c>
      <c r="E5866">
        <v>30.06</v>
      </c>
    </row>
    <row r="5867" spans="1:5" x14ac:dyDescent="0.35">
      <c r="A5867">
        <v>2021</v>
      </c>
      <c r="B5867">
        <v>9</v>
      </c>
      <c r="C5867">
        <v>2</v>
      </c>
      <c r="D5867">
        <v>9</v>
      </c>
      <c r="E5867">
        <v>30.99</v>
      </c>
    </row>
    <row r="5868" spans="1:5" x14ac:dyDescent="0.35">
      <c r="A5868">
        <v>2021</v>
      </c>
      <c r="B5868">
        <v>9</v>
      </c>
      <c r="C5868">
        <v>2</v>
      </c>
      <c r="D5868">
        <v>10</v>
      </c>
      <c r="E5868">
        <v>31.33</v>
      </c>
    </row>
    <row r="5869" spans="1:5" x14ac:dyDescent="0.35">
      <c r="A5869">
        <v>2021</v>
      </c>
      <c r="B5869">
        <v>9</v>
      </c>
      <c r="C5869">
        <v>2</v>
      </c>
      <c r="D5869">
        <v>11</v>
      </c>
      <c r="E5869">
        <v>31.43</v>
      </c>
    </row>
    <row r="5870" spans="1:5" x14ac:dyDescent="0.35">
      <c r="A5870">
        <v>2021</v>
      </c>
      <c r="B5870">
        <v>9</v>
      </c>
      <c r="C5870">
        <v>2</v>
      </c>
      <c r="D5870">
        <v>12</v>
      </c>
      <c r="E5870">
        <v>31.01</v>
      </c>
    </row>
    <row r="5871" spans="1:5" x14ac:dyDescent="0.35">
      <c r="A5871">
        <v>2021</v>
      </c>
      <c r="B5871">
        <v>9</v>
      </c>
      <c r="C5871">
        <v>2</v>
      </c>
      <c r="D5871">
        <v>13</v>
      </c>
      <c r="E5871">
        <v>30</v>
      </c>
    </row>
    <row r="5872" spans="1:5" x14ac:dyDescent="0.35">
      <c r="A5872">
        <v>2021</v>
      </c>
      <c r="B5872">
        <v>9</v>
      </c>
      <c r="C5872">
        <v>2</v>
      </c>
      <c r="D5872">
        <v>14</v>
      </c>
      <c r="E5872">
        <v>28.48</v>
      </c>
    </row>
    <row r="5873" spans="1:5" x14ac:dyDescent="0.35">
      <c r="A5873">
        <v>2021</v>
      </c>
      <c r="B5873">
        <v>9</v>
      </c>
      <c r="C5873">
        <v>2</v>
      </c>
      <c r="D5873">
        <v>15</v>
      </c>
      <c r="E5873">
        <v>25.81</v>
      </c>
    </row>
    <row r="5874" spans="1:5" x14ac:dyDescent="0.35">
      <c r="A5874">
        <v>2021</v>
      </c>
      <c r="B5874">
        <v>9</v>
      </c>
      <c r="C5874">
        <v>2</v>
      </c>
      <c r="D5874">
        <v>16</v>
      </c>
      <c r="E5874">
        <v>24.37</v>
      </c>
    </row>
    <row r="5875" spans="1:5" x14ac:dyDescent="0.35">
      <c r="A5875">
        <v>2021</v>
      </c>
      <c r="B5875">
        <v>9</v>
      </c>
      <c r="C5875">
        <v>2</v>
      </c>
      <c r="D5875">
        <v>17</v>
      </c>
      <c r="E5875">
        <v>23.1</v>
      </c>
    </row>
    <row r="5876" spans="1:5" x14ac:dyDescent="0.35">
      <c r="A5876">
        <v>2021</v>
      </c>
      <c r="B5876">
        <v>9</v>
      </c>
      <c r="C5876">
        <v>2</v>
      </c>
      <c r="D5876">
        <v>18</v>
      </c>
      <c r="E5876">
        <v>21.93</v>
      </c>
    </row>
    <row r="5877" spans="1:5" x14ac:dyDescent="0.35">
      <c r="A5877">
        <v>2021</v>
      </c>
      <c r="B5877">
        <v>9</v>
      </c>
      <c r="C5877">
        <v>2</v>
      </c>
      <c r="D5877">
        <v>19</v>
      </c>
      <c r="E5877">
        <v>21.08</v>
      </c>
    </row>
    <row r="5878" spans="1:5" x14ac:dyDescent="0.35">
      <c r="A5878">
        <v>2021</v>
      </c>
      <c r="B5878">
        <v>9</v>
      </c>
      <c r="C5878">
        <v>2</v>
      </c>
      <c r="D5878">
        <v>20</v>
      </c>
      <c r="E5878">
        <v>20.46</v>
      </c>
    </row>
    <row r="5879" spans="1:5" x14ac:dyDescent="0.35">
      <c r="A5879">
        <v>2021</v>
      </c>
      <c r="B5879">
        <v>9</v>
      </c>
      <c r="C5879">
        <v>2</v>
      </c>
      <c r="D5879">
        <v>21</v>
      </c>
      <c r="E5879">
        <v>20.100000000000001</v>
      </c>
    </row>
    <row r="5880" spans="1:5" x14ac:dyDescent="0.35">
      <c r="A5880">
        <v>2021</v>
      </c>
      <c r="B5880">
        <v>9</v>
      </c>
      <c r="C5880">
        <v>2</v>
      </c>
      <c r="D5880">
        <v>22</v>
      </c>
      <c r="E5880">
        <v>20.04</v>
      </c>
    </row>
    <row r="5881" spans="1:5" x14ac:dyDescent="0.35">
      <c r="A5881">
        <v>2021</v>
      </c>
      <c r="B5881">
        <v>9</v>
      </c>
      <c r="C5881">
        <v>2</v>
      </c>
      <c r="D5881">
        <v>23</v>
      </c>
      <c r="E5881">
        <v>20.05</v>
      </c>
    </row>
    <row r="5882" spans="1:5" x14ac:dyDescent="0.35">
      <c r="A5882">
        <v>2021</v>
      </c>
      <c r="B5882">
        <v>9</v>
      </c>
      <c r="C5882">
        <v>3</v>
      </c>
      <c r="D5882">
        <v>0</v>
      </c>
      <c r="E5882">
        <v>20.010000000000002</v>
      </c>
    </row>
    <row r="5883" spans="1:5" x14ac:dyDescent="0.35">
      <c r="A5883">
        <v>2021</v>
      </c>
      <c r="B5883">
        <v>9</v>
      </c>
      <c r="C5883">
        <v>3</v>
      </c>
      <c r="D5883">
        <v>1</v>
      </c>
      <c r="E5883">
        <v>19.850000000000001</v>
      </c>
    </row>
    <row r="5884" spans="1:5" x14ac:dyDescent="0.35">
      <c r="A5884">
        <v>2021</v>
      </c>
      <c r="B5884">
        <v>9</v>
      </c>
      <c r="C5884">
        <v>3</v>
      </c>
      <c r="D5884">
        <v>2</v>
      </c>
      <c r="E5884">
        <v>19.649999999999999</v>
      </c>
    </row>
    <row r="5885" spans="1:5" x14ac:dyDescent="0.35">
      <c r="A5885">
        <v>2021</v>
      </c>
      <c r="B5885">
        <v>9</v>
      </c>
      <c r="C5885">
        <v>3</v>
      </c>
      <c r="D5885">
        <v>3</v>
      </c>
      <c r="E5885">
        <v>19.52</v>
      </c>
    </row>
    <row r="5886" spans="1:5" x14ac:dyDescent="0.35">
      <c r="A5886">
        <v>2021</v>
      </c>
      <c r="B5886">
        <v>9</v>
      </c>
      <c r="C5886">
        <v>3</v>
      </c>
      <c r="D5886">
        <v>4</v>
      </c>
      <c r="E5886">
        <v>20.77</v>
      </c>
    </row>
    <row r="5887" spans="1:5" x14ac:dyDescent="0.35">
      <c r="A5887">
        <v>2021</v>
      </c>
      <c r="B5887">
        <v>9</v>
      </c>
      <c r="C5887">
        <v>3</v>
      </c>
      <c r="D5887">
        <v>5</v>
      </c>
      <c r="E5887">
        <v>23.12</v>
      </c>
    </row>
    <row r="5888" spans="1:5" x14ac:dyDescent="0.35">
      <c r="A5888">
        <v>2021</v>
      </c>
      <c r="B5888">
        <v>9</v>
      </c>
      <c r="C5888">
        <v>3</v>
      </c>
      <c r="D5888">
        <v>6</v>
      </c>
      <c r="E5888">
        <v>25.66</v>
      </c>
    </row>
    <row r="5889" spans="1:5" x14ac:dyDescent="0.35">
      <c r="A5889">
        <v>2021</v>
      </c>
      <c r="B5889">
        <v>9</v>
      </c>
      <c r="C5889">
        <v>3</v>
      </c>
      <c r="D5889">
        <v>7</v>
      </c>
      <c r="E5889">
        <v>27.78</v>
      </c>
    </row>
    <row r="5890" spans="1:5" x14ac:dyDescent="0.35">
      <c r="A5890">
        <v>2021</v>
      </c>
      <c r="B5890">
        <v>9</v>
      </c>
      <c r="C5890">
        <v>3</v>
      </c>
      <c r="D5890">
        <v>8</v>
      </c>
      <c r="E5890">
        <v>29.39</v>
      </c>
    </row>
    <row r="5891" spans="1:5" x14ac:dyDescent="0.35">
      <c r="A5891">
        <v>2021</v>
      </c>
      <c r="B5891">
        <v>9</v>
      </c>
      <c r="C5891">
        <v>3</v>
      </c>
      <c r="D5891">
        <v>9</v>
      </c>
      <c r="E5891">
        <v>30.56</v>
      </c>
    </row>
    <row r="5892" spans="1:5" x14ac:dyDescent="0.35">
      <c r="A5892">
        <v>2021</v>
      </c>
      <c r="B5892">
        <v>9</v>
      </c>
      <c r="C5892">
        <v>3</v>
      </c>
      <c r="D5892">
        <v>10</v>
      </c>
      <c r="E5892">
        <v>31.23</v>
      </c>
    </row>
    <row r="5893" spans="1:5" x14ac:dyDescent="0.35">
      <c r="A5893">
        <v>2021</v>
      </c>
      <c r="B5893">
        <v>9</v>
      </c>
      <c r="C5893">
        <v>3</v>
      </c>
      <c r="D5893">
        <v>11</v>
      </c>
      <c r="E5893">
        <v>31.2</v>
      </c>
    </row>
    <row r="5894" spans="1:5" x14ac:dyDescent="0.35">
      <c r="A5894">
        <v>2021</v>
      </c>
      <c r="B5894">
        <v>9</v>
      </c>
      <c r="C5894">
        <v>3</v>
      </c>
      <c r="D5894">
        <v>12</v>
      </c>
      <c r="E5894">
        <v>30.47</v>
      </c>
    </row>
    <row r="5895" spans="1:5" x14ac:dyDescent="0.35">
      <c r="A5895">
        <v>2021</v>
      </c>
      <c r="B5895">
        <v>9</v>
      </c>
      <c r="C5895">
        <v>3</v>
      </c>
      <c r="D5895">
        <v>13</v>
      </c>
      <c r="E5895">
        <v>29.33</v>
      </c>
    </row>
    <row r="5896" spans="1:5" x14ac:dyDescent="0.35">
      <c r="A5896">
        <v>2021</v>
      </c>
      <c r="B5896">
        <v>9</v>
      </c>
      <c r="C5896">
        <v>3</v>
      </c>
      <c r="D5896">
        <v>14</v>
      </c>
      <c r="E5896">
        <v>27.58</v>
      </c>
    </row>
    <row r="5897" spans="1:5" x14ac:dyDescent="0.35">
      <c r="A5897">
        <v>2021</v>
      </c>
      <c r="B5897">
        <v>9</v>
      </c>
      <c r="C5897">
        <v>3</v>
      </c>
      <c r="D5897">
        <v>15</v>
      </c>
      <c r="E5897">
        <v>24.99</v>
      </c>
    </row>
    <row r="5898" spans="1:5" x14ac:dyDescent="0.35">
      <c r="A5898">
        <v>2021</v>
      </c>
      <c r="B5898">
        <v>9</v>
      </c>
      <c r="C5898">
        <v>3</v>
      </c>
      <c r="D5898">
        <v>16</v>
      </c>
      <c r="E5898">
        <v>23.41</v>
      </c>
    </row>
    <row r="5899" spans="1:5" x14ac:dyDescent="0.35">
      <c r="A5899">
        <v>2021</v>
      </c>
      <c r="B5899">
        <v>9</v>
      </c>
      <c r="C5899">
        <v>3</v>
      </c>
      <c r="D5899">
        <v>17</v>
      </c>
      <c r="E5899">
        <v>21.95</v>
      </c>
    </row>
    <row r="5900" spans="1:5" x14ac:dyDescent="0.35">
      <c r="A5900">
        <v>2021</v>
      </c>
      <c r="B5900">
        <v>9</v>
      </c>
      <c r="C5900">
        <v>3</v>
      </c>
      <c r="D5900">
        <v>18</v>
      </c>
      <c r="E5900">
        <v>20.82</v>
      </c>
    </row>
    <row r="5901" spans="1:5" x14ac:dyDescent="0.35">
      <c r="A5901">
        <v>2021</v>
      </c>
      <c r="B5901">
        <v>9</v>
      </c>
      <c r="C5901">
        <v>3</v>
      </c>
      <c r="D5901">
        <v>19</v>
      </c>
      <c r="E5901">
        <v>19.96</v>
      </c>
    </row>
    <row r="5902" spans="1:5" x14ac:dyDescent="0.35">
      <c r="A5902">
        <v>2021</v>
      </c>
      <c r="B5902">
        <v>9</v>
      </c>
      <c r="C5902">
        <v>3</v>
      </c>
      <c r="D5902">
        <v>20</v>
      </c>
      <c r="E5902">
        <v>19.2</v>
      </c>
    </row>
    <row r="5903" spans="1:5" x14ac:dyDescent="0.35">
      <c r="A5903">
        <v>2021</v>
      </c>
      <c r="B5903">
        <v>9</v>
      </c>
      <c r="C5903">
        <v>3</v>
      </c>
      <c r="D5903">
        <v>21</v>
      </c>
      <c r="E5903">
        <v>18.690000000000001</v>
      </c>
    </row>
    <row r="5904" spans="1:5" x14ac:dyDescent="0.35">
      <c r="A5904">
        <v>2021</v>
      </c>
      <c r="B5904">
        <v>9</v>
      </c>
      <c r="C5904">
        <v>3</v>
      </c>
      <c r="D5904">
        <v>22</v>
      </c>
      <c r="E5904">
        <v>18.440000000000001</v>
      </c>
    </row>
    <row r="5905" spans="1:5" x14ac:dyDescent="0.35">
      <c r="A5905">
        <v>2021</v>
      </c>
      <c r="B5905">
        <v>9</v>
      </c>
      <c r="C5905">
        <v>3</v>
      </c>
      <c r="D5905">
        <v>23</v>
      </c>
      <c r="E5905">
        <v>18.37</v>
      </c>
    </row>
    <row r="5906" spans="1:5" x14ac:dyDescent="0.35">
      <c r="A5906">
        <v>2021</v>
      </c>
      <c r="B5906">
        <v>9</v>
      </c>
      <c r="C5906">
        <v>4</v>
      </c>
      <c r="D5906">
        <v>0</v>
      </c>
      <c r="E5906">
        <v>18.329999999999998</v>
      </c>
    </row>
    <row r="5907" spans="1:5" x14ac:dyDescent="0.35">
      <c r="A5907">
        <v>2021</v>
      </c>
      <c r="B5907">
        <v>9</v>
      </c>
      <c r="C5907">
        <v>4</v>
      </c>
      <c r="D5907">
        <v>1</v>
      </c>
      <c r="E5907">
        <v>18.12</v>
      </c>
    </row>
    <row r="5908" spans="1:5" x14ac:dyDescent="0.35">
      <c r="A5908">
        <v>2021</v>
      </c>
      <c r="B5908">
        <v>9</v>
      </c>
      <c r="C5908">
        <v>4</v>
      </c>
      <c r="D5908">
        <v>2</v>
      </c>
      <c r="E5908">
        <v>17.88</v>
      </c>
    </row>
    <row r="5909" spans="1:5" x14ac:dyDescent="0.35">
      <c r="A5909">
        <v>2021</v>
      </c>
      <c r="B5909">
        <v>9</v>
      </c>
      <c r="C5909">
        <v>4</v>
      </c>
      <c r="D5909">
        <v>3</v>
      </c>
      <c r="E5909">
        <v>17.739999999999998</v>
      </c>
    </row>
    <row r="5910" spans="1:5" x14ac:dyDescent="0.35">
      <c r="A5910">
        <v>2021</v>
      </c>
      <c r="B5910">
        <v>9</v>
      </c>
      <c r="C5910">
        <v>4</v>
      </c>
      <c r="D5910">
        <v>4</v>
      </c>
      <c r="E5910">
        <v>19.3</v>
      </c>
    </row>
    <row r="5911" spans="1:5" x14ac:dyDescent="0.35">
      <c r="A5911">
        <v>2021</v>
      </c>
      <c r="B5911">
        <v>9</v>
      </c>
      <c r="C5911">
        <v>4</v>
      </c>
      <c r="D5911">
        <v>5</v>
      </c>
      <c r="E5911">
        <v>21.69</v>
      </c>
    </row>
    <row r="5912" spans="1:5" x14ac:dyDescent="0.35">
      <c r="A5912">
        <v>2021</v>
      </c>
      <c r="B5912">
        <v>9</v>
      </c>
      <c r="C5912">
        <v>4</v>
      </c>
      <c r="D5912">
        <v>6</v>
      </c>
      <c r="E5912">
        <v>24.41</v>
      </c>
    </row>
    <row r="5913" spans="1:5" x14ac:dyDescent="0.35">
      <c r="A5913">
        <v>2021</v>
      </c>
      <c r="B5913">
        <v>9</v>
      </c>
      <c r="C5913">
        <v>4</v>
      </c>
      <c r="D5913">
        <v>7</v>
      </c>
      <c r="E5913">
        <v>26.72</v>
      </c>
    </row>
    <row r="5914" spans="1:5" x14ac:dyDescent="0.35">
      <c r="A5914">
        <v>2021</v>
      </c>
      <c r="B5914">
        <v>9</v>
      </c>
      <c r="C5914">
        <v>4</v>
      </c>
      <c r="D5914">
        <v>8</v>
      </c>
      <c r="E5914">
        <v>28.55</v>
      </c>
    </row>
    <row r="5915" spans="1:5" x14ac:dyDescent="0.35">
      <c r="A5915">
        <v>2021</v>
      </c>
      <c r="B5915">
        <v>9</v>
      </c>
      <c r="C5915">
        <v>4</v>
      </c>
      <c r="D5915">
        <v>9</v>
      </c>
      <c r="E5915">
        <v>29.84</v>
      </c>
    </row>
    <row r="5916" spans="1:5" x14ac:dyDescent="0.35">
      <c r="A5916">
        <v>2021</v>
      </c>
      <c r="B5916">
        <v>9</v>
      </c>
      <c r="C5916">
        <v>4</v>
      </c>
      <c r="D5916">
        <v>10</v>
      </c>
      <c r="E5916">
        <v>30.63</v>
      </c>
    </row>
    <row r="5917" spans="1:5" x14ac:dyDescent="0.35">
      <c r="A5917">
        <v>2021</v>
      </c>
      <c r="B5917">
        <v>9</v>
      </c>
      <c r="C5917">
        <v>4</v>
      </c>
      <c r="D5917">
        <v>11</v>
      </c>
      <c r="E5917">
        <v>30.86</v>
      </c>
    </row>
    <row r="5918" spans="1:5" x14ac:dyDescent="0.35">
      <c r="A5918">
        <v>2021</v>
      </c>
      <c r="B5918">
        <v>9</v>
      </c>
      <c r="C5918">
        <v>4</v>
      </c>
      <c r="D5918">
        <v>12</v>
      </c>
      <c r="E5918">
        <v>30.43</v>
      </c>
    </row>
    <row r="5919" spans="1:5" x14ac:dyDescent="0.35">
      <c r="A5919">
        <v>2021</v>
      </c>
      <c r="B5919">
        <v>9</v>
      </c>
      <c r="C5919">
        <v>4</v>
      </c>
      <c r="D5919">
        <v>13</v>
      </c>
      <c r="E5919">
        <v>29.44</v>
      </c>
    </row>
    <row r="5920" spans="1:5" x14ac:dyDescent="0.35">
      <c r="A5920">
        <v>2021</v>
      </c>
      <c r="B5920">
        <v>9</v>
      </c>
      <c r="C5920">
        <v>4</v>
      </c>
      <c r="D5920">
        <v>14</v>
      </c>
      <c r="E5920">
        <v>27.55</v>
      </c>
    </row>
    <row r="5921" spans="1:5" x14ac:dyDescent="0.35">
      <c r="A5921">
        <v>2021</v>
      </c>
      <c r="B5921">
        <v>9</v>
      </c>
      <c r="C5921">
        <v>4</v>
      </c>
      <c r="D5921">
        <v>15</v>
      </c>
      <c r="E5921">
        <v>24.76</v>
      </c>
    </row>
    <row r="5922" spans="1:5" x14ac:dyDescent="0.35">
      <c r="A5922">
        <v>2021</v>
      </c>
      <c r="B5922">
        <v>9</v>
      </c>
      <c r="C5922">
        <v>4</v>
      </c>
      <c r="D5922">
        <v>16</v>
      </c>
      <c r="E5922">
        <v>23.73</v>
      </c>
    </row>
    <row r="5923" spans="1:5" x14ac:dyDescent="0.35">
      <c r="A5923">
        <v>2021</v>
      </c>
      <c r="B5923">
        <v>9</v>
      </c>
      <c r="C5923">
        <v>4</v>
      </c>
      <c r="D5923">
        <v>17</v>
      </c>
      <c r="E5923">
        <v>22.46</v>
      </c>
    </row>
    <row r="5924" spans="1:5" x14ac:dyDescent="0.35">
      <c r="A5924">
        <v>2021</v>
      </c>
      <c r="B5924">
        <v>9</v>
      </c>
      <c r="C5924">
        <v>4</v>
      </c>
      <c r="D5924">
        <v>18</v>
      </c>
      <c r="E5924">
        <v>21.19</v>
      </c>
    </row>
    <row r="5925" spans="1:5" x14ac:dyDescent="0.35">
      <c r="A5925">
        <v>2021</v>
      </c>
      <c r="B5925">
        <v>9</v>
      </c>
      <c r="C5925">
        <v>4</v>
      </c>
      <c r="D5925">
        <v>19</v>
      </c>
      <c r="E5925">
        <v>20.25</v>
      </c>
    </row>
    <row r="5926" spans="1:5" x14ac:dyDescent="0.35">
      <c r="A5926">
        <v>2021</v>
      </c>
      <c r="B5926">
        <v>9</v>
      </c>
      <c r="C5926">
        <v>4</v>
      </c>
      <c r="D5926">
        <v>20</v>
      </c>
      <c r="E5926">
        <v>19.510000000000002</v>
      </c>
    </row>
    <row r="5927" spans="1:5" x14ac:dyDescent="0.35">
      <c r="A5927">
        <v>2021</v>
      </c>
      <c r="B5927">
        <v>9</v>
      </c>
      <c r="C5927">
        <v>4</v>
      </c>
      <c r="D5927">
        <v>21</v>
      </c>
      <c r="E5927">
        <v>18.86</v>
      </c>
    </row>
    <row r="5928" spans="1:5" x14ac:dyDescent="0.35">
      <c r="A5928">
        <v>2021</v>
      </c>
      <c r="B5928">
        <v>9</v>
      </c>
      <c r="C5928">
        <v>4</v>
      </c>
      <c r="D5928">
        <v>22</v>
      </c>
      <c r="E5928">
        <v>18.37</v>
      </c>
    </row>
    <row r="5929" spans="1:5" x14ac:dyDescent="0.35">
      <c r="A5929">
        <v>2021</v>
      </c>
      <c r="B5929">
        <v>9</v>
      </c>
      <c r="C5929">
        <v>4</v>
      </c>
      <c r="D5929">
        <v>23</v>
      </c>
      <c r="E5929">
        <v>18.079999999999998</v>
      </c>
    </row>
    <row r="5930" spans="1:5" x14ac:dyDescent="0.35">
      <c r="A5930">
        <v>2021</v>
      </c>
      <c r="B5930">
        <v>9</v>
      </c>
      <c r="C5930">
        <v>5</v>
      </c>
      <c r="D5930">
        <v>0</v>
      </c>
      <c r="E5930">
        <v>18.13</v>
      </c>
    </row>
    <row r="5931" spans="1:5" x14ac:dyDescent="0.35">
      <c r="A5931">
        <v>2021</v>
      </c>
      <c r="B5931">
        <v>9</v>
      </c>
      <c r="C5931">
        <v>5</v>
      </c>
      <c r="D5931">
        <v>1</v>
      </c>
      <c r="E5931">
        <v>18.23</v>
      </c>
    </row>
    <row r="5932" spans="1:5" x14ac:dyDescent="0.35">
      <c r="A5932">
        <v>2021</v>
      </c>
      <c r="B5932">
        <v>9</v>
      </c>
      <c r="C5932">
        <v>5</v>
      </c>
      <c r="D5932">
        <v>2</v>
      </c>
      <c r="E5932">
        <v>18.21</v>
      </c>
    </row>
    <row r="5933" spans="1:5" x14ac:dyDescent="0.35">
      <c r="A5933">
        <v>2021</v>
      </c>
      <c r="B5933">
        <v>9</v>
      </c>
      <c r="C5933">
        <v>5</v>
      </c>
      <c r="D5933">
        <v>3</v>
      </c>
      <c r="E5933">
        <v>18.309999999999999</v>
      </c>
    </row>
    <row r="5934" spans="1:5" x14ac:dyDescent="0.35">
      <c r="A5934">
        <v>2021</v>
      </c>
      <c r="B5934">
        <v>9</v>
      </c>
      <c r="C5934">
        <v>5</v>
      </c>
      <c r="D5934">
        <v>4</v>
      </c>
      <c r="E5934">
        <v>20.059999999999999</v>
      </c>
    </row>
    <row r="5935" spans="1:5" x14ac:dyDescent="0.35">
      <c r="A5935">
        <v>2021</v>
      </c>
      <c r="B5935">
        <v>9</v>
      </c>
      <c r="C5935">
        <v>5</v>
      </c>
      <c r="D5935">
        <v>5</v>
      </c>
      <c r="E5935">
        <v>22.9</v>
      </c>
    </row>
    <row r="5936" spans="1:5" x14ac:dyDescent="0.35">
      <c r="A5936">
        <v>2021</v>
      </c>
      <c r="B5936">
        <v>9</v>
      </c>
      <c r="C5936">
        <v>5</v>
      </c>
      <c r="D5936">
        <v>6</v>
      </c>
      <c r="E5936">
        <v>25.89</v>
      </c>
    </row>
    <row r="5937" spans="1:5" x14ac:dyDescent="0.35">
      <c r="A5937">
        <v>2021</v>
      </c>
      <c r="B5937">
        <v>9</v>
      </c>
      <c r="C5937">
        <v>5</v>
      </c>
      <c r="D5937">
        <v>7</v>
      </c>
      <c r="E5937">
        <v>27.91</v>
      </c>
    </row>
    <row r="5938" spans="1:5" x14ac:dyDescent="0.35">
      <c r="A5938">
        <v>2021</v>
      </c>
      <c r="B5938">
        <v>9</v>
      </c>
      <c r="C5938">
        <v>5</v>
      </c>
      <c r="D5938">
        <v>8</v>
      </c>
      <c r="E5938">
        <v>29.01</v>
      </c>
    </row>
    <row r="5939" spans="1:5" x14ac:dyDescent="0.35">
      <c r="A5939">
        <v>2021</v>
      </c>
      <c r="B5939">
        <v>9</v>
      </c>
      <c r="C5939">
        <v>5</v>
      </c>
      <c r="D5939">
        <v>9</v>
      </c>
      <c r="E5939">
        <v>29.59</v>
      </c>
    </row>
    <row r="5940" spans="1:5" x14ac:dyDescent="0.35">
      <c r="A5940">
        <v>2021</v>
      </c>
      <c r="B5940">
        <v>9</v>
      </c>
      <c r="C5940">
        <v>5</v>
      </c>
      <c r="D5940">
        <v>10</v>
      </c>
      <c r="E5940">
        <v>30</v>
      </c>
    </row>
    <row r="5941" spans="1:5" x14ac:dyDescent="0.35">
      <c r="A5941">
        <v>2021</v>
      </c>
      <c r="B5941">
        <v>9</v>
      </c>
      <c r="C5941">
        <v>5</v>
      </c>
      <c r="D5941">
        <v>11</v>
      </c>
      <c r="E5941">
        <v>30.1</v>
      </c>
    </row>
    <row r="5942" spans="1:5" x14ac:dyDescent="0.35">
      <c r="A5942">
        <v>2021</v>
      </c>
      <c r="B5942">
        <v>9</v>
      </c>
      <c r="C5942">
        <v>5</v>
      </c>
      <c r="D5942">
        <v>12</v>
      </c>
      <c r="E5942">
        <v>29.4</v>
      </c>
    </row>
    <row r="5943" spans="1:5" x14ac:dyDescent="0.35">
      <c r="A5943">
        <v>2021</v>
      </c>
      <c r="B5943">
        <v>9</v>
      </c>
      <c r="C5943">
        <v>5</v>
      </c>
      <c r="D5943">
        <v>13</v>
      </c>
      <c r="E5943">
        <v>28.59</v>
      </c>
    </row>
    <row r="5944" spans="1:5" x14ac:dyDescent="0.35">
      <c r="A5944">
        <v>2021</v>
      </c>
      <c r="B5944">
        <v>9</v>
      </c>
      <c r="C5944">
        <v>5</v>
      </c>
      <c r="D5944">
        <v>14</v>
      </c>
      <c r="E5944">
        <v>27.32</v>
      </c>
    </row>
    <row r="5945" spans="1:5" x14ac:dyDescent="0.35">
      <c r="A5945">
        <v>2021</v>
      </c>
      <c r="B5945">
        <v>9</v>
      </c>
      <c r="C5945">
        <v>5</v>
      </c>
      <c r="D5945">
        <v>15</v>
      </c>
      <c r="E5945">
        <v>24.79</v>
      </c>
    </row>
    <row r="5946" spans="1:5" x14ac:dyDescent="0.35">
      <c r="A5946">
        <v>2021</v>
      </c>
      <c r="B5946">
        <v>9</v>
      </c>
      <c r="C5946">
        <v>5</v>
      </c>
      <c r="D5946">
        <v>16</v>
      </c>
      <c r="E5946">
        <v>23.87</v>
      </c>
    </row>
    <row r="5947" spans="1:5" x14ac:dyDescent="0.35">
      <c r="A5947">
        <v>2021</v>
      </c>
      <c r="B5947">
        <v>9</v>
      </c>
      <c r="C5947">
        <v>5</v>
      </c>
      <c r="D5947">
        <v>17</v>
      </c>
      <c r="E5947">
        <v>23.13</v>
      </c>
    </row>
    <row r="5948" spans="1:5" x14ac:dyDescent="0.35">
      <c r="A5948">
        <v>2021</v>
      </c>
      <c r="B5948">
        <v>9</v>
      </c>
      <c r="C5948">
        <v>5</v>
      </c>
      <c r="D5948">
        <v>18</v>
      </c>
      <c r="E5948">
        <v>22.06</v>
      </c>
    </row>
    <row r="5949" spans="1:5" x14ac:dyDescent="0.35">
      <c r="A5949">
        <v>2021</v>
      </c>
      <c r="B5949">
        <v>9</v>
      </c>
      <c r="C5949">
        <v>5</v>
      </c>
      <c r="D5949">
        <v>19</v>
      </c>
      <c r="E5949">
        <v>20.82</v>
      </c>
    </row>
    <row r="5950" spans="1:5" x14ac:dyDescent="0.35">
      <c r="A5950">
        <v>2021</v>
      </c>
      <c r="B5950">
        <v>9</v>
      </c>
      <c r="C5950">
        <v>5</v>
      </c>
      <c r="D5950">
        <v>20</v>
      </c>
      <c r="E5950">
        <v>19.87</v>
      </c>
    </row>
    <row r="5951" spans="1:5" x14ac:dyDescent="0.35">
      <c r="A5951">
        <v>2021</v>
      </c>
      <c r="B5951">
        <v>9</v>
      </c>
      <c r="C5951">
        <v>5</v>
      </c>
      <c r="D5951">
        <v>21</v>
      </c>
      <c r="E5951">
        <v>19.29</v>
      </c>
    </row>
    <row r="5952" spans="1:5" x14ac:dyDescent="0.35">
      <c r="A5952">
        <v>2021</v>
      </c>
      <c r="B5952">
        <v>9</v>
      </c>
      <c r="C5952">
        <v>5</v>
      </c>
      <c r="D5952">
        <v>22</v>
      </c>
      <c r="E5952">
        <v>19.05</v>
      </c>
    </row>
    <row r="5953" spans="1:5" x14ac:dyDescent="0.35">
      <c r="A5953">
        <v>2021</v>
      </c>
      <c r="B5953">
        <v>9</v>
      </c>
      <c r="C5953">
        <v>5</v>
      </c>
      <c r="D5953">
        <v>23</v>
      </c>
      <c r="E5953">
        <v>19.010000000000002</v>
      </c>
    </row>
    <row r="5954" spans="1:5" x14ac:dyDescent="0.35">
      <c r="A5954">
        <v>2021</v>
      </c>
      <c r="B5954">
        <v>9</v>
      </c>
      <c r="C5954">
        <v>6</v>
      </c>
      <c r="D5954">
        <v>0</v>
      </c>
      <c r="E5954">
        <v>18.940000000000001</v>
      </c>
    </row>
    <row r="5955" spans="1:5" x14ac:dyDescent="0.35">
      <c r="A5955">
        <v>2021</v>
      </c>
      <c r="B5955">
        <v>9</v>
      </c>
      <c r="C5955">
        <v>6</v>
      </c>
      <c r="D5955">
        <v>1</v>
      </c>
      <c r="E5955">
        <v>18.850000000000001</v>
      </c>
    </row>
    <row r="5956" spans="1:5" x14ac:dyDescent="0.35">
      <c r="A5956">
        <v>2021</v>
      </c>
      <c r="B5956">
        <v>9</v>
      </c>
      <c r="C5956">
        <v>6</v>
      </c>
      <c r="D5956">
        <v>2</v>
      </c>
      <c r="E5956">
        <v>18.66</v>
      </c>
    </row>
    <row r="5957" spans="1:5" x14ac:dyDescent="0.35">
      <c r="A5957">
        <v>2021</v>
      </c>
      <c r="B5957">
        <v>9</v>
      </c>
      <c r="C5957">
        <v>6</v>
      </c>
      <c r="D5957">
        <v>3</v>
      </c>
      <c r="E5957">
        <v>18.61</v>
      </c>
    </row>
    <row r="5958" spans="1:5" x14ac:dyDescent="0.35">
      <c r="A5958">
        <v>2021</v>
      </c>
      <c r="B5958">
        <v>9</v>
      </c>
      <c r="C5958">
        <v>6</v>
      </c>
      <c r="D5958">
        <v>4</v>
      </c>
      <c r="E5958">
        <v>20.12</v>
      </c>
    </row>
    <row r="5959" spans="1:5" x14ac:dyDescent="0.35">
      <c r="A5959">
        <v>2021</v>
      </c>
      <c r="B5959">
        <v>9</v>
      </c>
      <c r="C5959">
        <v>6</v>
      </c>
      <c r="D5959">
        <v>5</v>
      </c>
      <c r="E5959">
        <v>22.58</v>
      </c>
    </row>
    <row r="5960" spans="1:5" x14ac:dyDescent="0.35">
      <c r="A5960">
        <v>2021</v>
      </c>
      <c r="B5960">
        <v>9</v>
      </c>
      <c r="C5960">
        <v>6</v>
      </c>
      <c r="D5960">
        <v>6</v>
      </c>
      <c r="E5960">
        <v>25.49</v>
      </c>
    </row>
    <row r="5961" spans="1:5" x14ac:dyDescent="0.35">
      <c r="A5961">
        <v>2021</v>
      </c>
      <c r="B5961">
        <v>9</v>
      </c>
      <c r="C5961">
        <v>6</v>
      </c>
      <c r="D5961">
        <v>7</v>
      </c>
      <c r="E5961">
        <v>27.65</v>
      </c>
    </row>
    <row r="5962" spans="1:5" x14ac:dyDescent="0.35">
      <c r="A5962">
        <v>2021</v>
      </c>
      <c r="B5962">
        <v>9</v>
      </c>
      <c r="C5962">
        <v>6</v>
      </c>
      <c r="D5962">
        <v>8</v>
      </c>
      <c r="E5962">
        <v>29.22</v>
      </c>
    </row>
    <row r="5963" spans="1:5" x14ac:dyDescent="0.35">
      <c r="A5963">
        <v>2021</v>
      </c>
      <c r="B5963">
        <v>9</v>
      </c>
      <c r="C5963">
        <v>6</v>
      </c>
      <c r="D5963">
        <v>9</v>
      </c>
      <c r="E5963">
        <v>30.28</v>
      </c>
    </row>
    <row r="5964" spans="1:5" x14ac:dyDescent="0.35">
      <c r="A5964">
        <v>2021</v>
      </c>
      <c r="B5964">
        <v>9</v>
      </c>
      <c r="C5964">
        <v>6</v>
      </c>
      <c r="D5964">
        <v>10</v>
      </c>
      <c r="E5964">
        <v>30.93</v>
      </c>
    </row>
    <row r="5965" spans="1:5" x14ac:dyDescent="0.35">
      <c r="A5965">
        <v>2021</v>
      </c>
      <c r="B5965">
        <v>9</v>
      </c>
      <c r="C5965">
        <v>6</v>
      </c>
      <c r="D5965">
        <v>11</v>
      </c>
      <c r="E5965">
        <v>31.3</v>
      </c>
    </row>
    <row r="5966" spans="1:5" x14ac:dyDescent="0.35">
      <c r="A5966">
        <v>2021</v>
      </c>
      <c r="B5966">
        <v>9</v>
      </c>
      <c r="C5966">
        <v>6</v>
      </c>
      <c r="D5966">
        <v>12</v>
      </c>
      <c r="E5966">
        <v>30.8</v>
      </c>
    </row>
    <row r="5967" spans="1:5" x14ac:dyDescent="0.35">
      <c r="A5967">
        <v>2021</v>
      </c>
      <c r="B5967">
        <v>9</v>
      </c>
      <c r="C5967">
        <v>6</v>
      </c>
      <c r="D5967">
        <v>13</v>
      </c>
      <c r="E5967">
        <v>29.9</v>
      </c>
    </row>
    <row r="5968" spans="1:5" x14ac:dyDescent="0.35">
      <c r="A5968">
        <v>2021</v>
      </c>
      <c r="B5968">
        <v>9</v>
      </c>
      <c r="C5968">
        <v>6</v>
      </c>
      <c r="D5968">
        <v>14</v>
      </c>
      <c r="E5968">
        <v>28.28</v>
      </c>
    </row>
    <row r="5969" spans="1:5" x14ac:dyDescent="0.35">
      <c r="A5969">
        <v>2021</v>
      </c>
      <c r="B5969">
        <v>9</v>
      </c>
      <c r="C5969">
        <v>6</v>
      </c>
      <c r="D5969">
        <v>15</v>
      </c>
      <c r="E5969">
        <v>25.42</v>
      </c>
    </row>
    <row r="5970" spans="1:5" x14ac:dyDescent="0.35">
      <c r="A5970">
        <v>2021</v>
      </c>
      <c r="B5970">
        <v>9</v>
      </c>
      <c r="C5970">
        <v>6</v>
      </c>
      <c r="D5970">
        <v>16</v>
      </c>
      <c r="E5970">
        <v>24.38</v>
      </c>
    </row>
    <row r="5971" spans="1:5" x14ac:dyDescent="0.35">
      <c r="A5971">
        <v>2021</v>
      </c>
      <c r="B5971">
        <v>9</v>
      </c>
      <c r="C5971">
        <v>6</v>
      </c>
      <c r="D5971">
        <v>17</v>
      </c>
      <c r="E5971">
        <v>22.88</v>
      </c>
    </row>
    <row r="5972" spans="1:5" x14ac:dyDescent="0.35">
      <c r="A5972">
        <v>2021</v>
      </c>
      <c r="B5972">
        <v>9</v>
      </c>
      <c r="C5972">
        <v>6</v>
      </c>
      <c r="D5972">
        <v>18</v>
      </c>
      <c r="E5972">
        <v>21.34</v>
      </c>
    </row>
    <row r="5973" spans="1:5" x14ac:dyDescent="0.35">
      <c r="A5973">
        <v>2021</v>
      </c>
      <c r="B5973">
        <v>9</v>
      </c>
      <c r="C5973">
        <v>6</v>
      </c>
      <c r="D5973">
        <v>19</v>
      </c>
      <c r="E5973">
        <v>20.3</v>
      </c>
    </row>
    <row r="5974" spans="1:5" x14ac:dyDescent="0.35">
      <c r="A5974">
        <v>2021</v>
      </c>
      <c r="B5974">
        <v>9</v>
      </c>
      <c r="C5974">
        <v>6</v>
      </c>
      <c r="D5974">
        <v>20</v>
      </c>
      <c r="E5974">
        <v>19.53</v>
      </c>
    </row>
    <row r="5975" spans="1:5" x14ac:dyDescent="0.35">
      <c r="A5975">
        <v>2021</v>
      </c>
      <c r="B5975">
        <v>9</v>
      </c>
      <c r="C5975">
        <v>6</v>
      </c>
      <c r="D5975">
        <v>21</v>
      </c>
      <c r="E5975">
        <v>18.87</v>
      </c>
    </row>
    <row r="5976" spans="1:5" x14ac:dyDescent="0.35">
      <c r="A5976">
        <v>2021</v>
      </c>
      <c r="B5976">
        <v>9</v>
      </c>
      <c r="C5976">
        <v>6</v>
      </c>
      <c r="D5976">
        <v>22</v>
      </c>
      <c r="E5976">
        <v>18.29</v>
      </c>
    </row>
    <row r="5977" spans="1:5" x14ac:dyDescent="0.35">
      <c r="A5977">
        <v>2021</v>
      </c>
      <c r="B5977">
        <v>9</v>
      </c>
      <c r="C5977">
        <v>6</v>
      </c>
      <c r="D5977">
        <v>23</v>
      </c>
      <c r="E5977">
        <v>17.829999999999998</v>
      </c>
    </row>
    <row r="5978" spans="1:5" x14ac:dyDescent="0.35">
      <c r="A5978">
        <v>2021</v>
      </c>
      <c r="B5978">
        <v>9</v>
      </c>
      <c r="C5978">
        <v>7</v>
      </c>
      <c r="D5978">
        <v>0</v>
      </c>
      <c r="E5978">
        <v>17.59</v>
      </c>
    </row>
    <row r="5979" spans="1:5" x14ac:dyDescent="0.35">
      <c r="A5979">
        <v>2021</v>
      </c>
      <c r="B5979">
        <v>9</v>
      </c>
      <c r="C5979">
        <v>7</v>
      </c>
      <c r="D5979">
        <v>1</v>
      </c>
      <c r="E5979">
        <v>17.36</v>
      </c>
    </row>
    <row r="5980" spans="1:5" x14ac:dyDescent="0.35">
      <c r="A5980">
        <v>2021</v>
      </c>
      <c r="B5980">
        <v>9</v>
      </c>
      <c r="C5980">
        <v>7</v>
      </c>
      <c r="D5980">
        <v>2</v>
      </c>
      <c r="E5980">
        <v>17.13</v>
      </c>
    </row>
    <row r="5981" spans="1:5" x14ac:dyDescent="0.35">
      <c r="A5981">
        <v>2021</v>
      </c>
      <c r="B5981">
        <v>9</v>
      </c>
      <c r="C5981">
        <v>7</v>
      </c>
      <c r="D5981">
        <v>3</v>
      </c>
      <c r="E5981">
        <v>17.09</v>
      </c>
    </row>
    <row r="5982" spans="1:5" x14ac:dyDescent="0.35">
      <c r="A5982">
        <v>2021</v>
      </c>
      <c r="B5982">
        <v>9</v>
      </c>
      <c r="C5982">
        <v>7</v>
      </c>
      <c r="D5982">
        <v>4</v>
      </c>
      <c r="E5982">
        <v>19.21</v>
      </c>
    </row>
    <row r="5983" spans="1:5" x14ac:dyDescent="0.35">
      <c r="A5983">
        <v>2021</v>
      </c>
      <c r="B5983">
        <v>9</v>
      </c>
      <c r="C5983">
        <v>7</v>
      </c>
      <c r="D5983">
        <v>5</v>
      </c>
      <c r="E5983">
        <v>22.2</v>
      </c>
    </row>
    <row r="5984" spans="1:5" x14ac:dyDescent="0.35">
      <c r="A5984">
        <v>2021</v>
      </c>
      <c r="B5984">
        <v>9</v>
      </c>
      <c r="C5984">
        <v>7</v>
      </c>
      <c r="D5984">
        <v>6</v>
      </c>
      <c r="E5984">
        <v>25.05</v>
      </c>
    </row>
    <row r="5985" spans="1:5" x14ac:dyDescent="0.35">
      <c r="A5985">
        <v>2021</v>
      </c>
      <c r="B5985">
        <v>9</v>
      </c>
      <c r="C5985">
        <v>7</v>
      </c>
      <c r="D5985">
        <v>7</v>
      </c>
      <c r="E5985">
        <v>27.41</v>
      </c>
    </row>
    <row r="5986" spans="1:5" x14ac:dyDescent="0.35">
      <c r="A5986">
        <v>2021</v>
      </c>
      <c r="B5986">
        <v>9</v>
      </c>
      <c r="C5986">
        <v>7</v>
      </c>
      <c r="D5986">
        <v>8</v>
      </c>
      <c r="E5986">
        <v>29.17</v>
      </c>
    </row>
    <row r="5987" spans="1:5" x14ac:dyDescent="0.35">
      <c r="A5987">
        <v>2021</v>
      </c>
      <c r="B5987">
        <v>9</v>
      </c>
      <c r="C5987">
        <v>7</v>
      </c>
      <c r="D5987">
        <v>9</v>
      </c>
      <c r="E5987">
        <v>30.43</v>
      </c>
    </row>
    <row r="5988" spans="1:5" x14ac:dyDescent="0.35">
      <c r="A5988">
        <v>2021</v>
      </c>
      <c r="B5988">
        <v>9</v>
      </c>
      <c r="C5988">
        <v>7</v>
      </c>
      <c r="D5988">
        <v>10</v>
      </c>
      <c r="E5988">
        <v>31.21</v>
      </c>
    </row>
    <row r="5989" spans="1:5" x14ac:dyDescent="0.35">
      <c r="A5989">
        <v>2021</v>
      </c>
      <c r="B5989">
        <v>9</v>
      </c>
      <c r="C5989">
        <v>7</v>
      </c>
      <c r="D5989">
        <v>11</v>
      </c>
      <c r="E5989">
        <v>31.51</v>
      </c>
    </row>
    <row r="5990" spans="1:5" x14ac:dyDescent="0.35">
      <c r="A5990">
        <v>2021</v>
      </c>
      <c r="B5990">
        <v>9</v>
      </c>
      <c r="C5990">
        <v>7</v>
      </c>
      <c r="D5990">
        <v>12</v>
      </c>
      <c r="E5990">
        <v>31.22</v>
      </c>
    </row>
    <row r="5991" spans="1:5" x14ac:dyDescent="0.35">
      <c r="A5991">
        <v>2021</v>
      </c>
      <c r="B5991">
        <v>9</v>
      </c>
      <c r="C5991">
        <v>7</v>
      </c>
      <c r="D5991">
        <v>13</v>
      </c>
      <c r="E5991">
        <v>30.26</v>
      </c>
    </row>
    <row r="5992" spans="1:5" x14ac:dyDescent="0.35">
      <c r="A5992">
        <v>2021</v>
      </c>
      <c r="B5992">
        <v>9</v>
      </c>
      <c r="C5992">
        <v>7</v>
      </c>
      <c r="D5992">
        <v>14</v>
      </c>
      <c r="E5992">
        <v>28.45</v>
      </c>
    </row>
    <row r="5993" spans="1:5" x14ac:dyDescent="0.35">
      <c r="A5993">
        <v>2021</v>
      </c>
      <c r="B5993">
        <v>9</v>
      </c>
      <c r="C5993">
        <v>7</v>
      </c>
      <c r="D5993">
        <v>15</v>
      </c>
      <c r="E5993">
        <v>25.65</v>
      </c>
    </row>
    <row r="5994" spans="1:5" x14ac:dyDescent="0.35">
      <c r="A5994">
        <v>2021</v>
      </c>
      <c r="B5994">
        <v>9</v>
      </c>
      <c r="C5994">
        <v>7</v>
      </c>
      <c r="D5994">
        <v>16</v>
      </c>
      <c r="E5994">
        <v>24.67</v>
      </c>
    </row>
    <row r="5995" spans="1:5" x14ac:dyDescent="0.35">
      <c r="A5995">
        <v>2021</v>
      </c>
      <c r="B5995">
        <v>9</v>
      </c>
      <c r="C5995">
        <v>7</v>
      </c>
      <c r="D5995">
        <v>17</v>
      </c>
      <c r="E5995">
        <v>23.4</v>
      </c>
    </row>
    <row r="5996" spans="1:5" x14ac:dyDescent="0.35">
      <c r="A5996">
        <v>2021</v>
      </c>
      <c r="B5996">
        <v>9</v>
      </c>
      <c r="C5996">
        <v>7</v>
      </c>
      <c r="D5996">
        <v>18</v>
      </c>
      <c r="E5996">
        <v>21.97</v>
      </c>
    </row>
    <row r="5997" spans="1:5" x14ac:dyDescent="0.35">
      <c r="A5997">
        <v>2021</v>
      </c>
      <c r="B5997">
        <v>9</v>
      </c>
      <c r="C5997">
        <v>7</v>
      </c>
      <c r="D5997">
        <v>19</v>
      </c>
      <c r="E5997">
        <v>20.73</v>
      </c>
    </row>
    <row r="5998" spans="1:5" x14ac:dyDescent="0.35">
      <c r="A5998">
        <v>2021</v>
      </c>
      <c r="B5998">
        <v>9</v>
      </c>
      <c r="C5998">
        <v>7</v>
      </c>
      <c r="D5998">
        <v>20</v>
      </c>
      <c r="E5998">
        <v>19.79</v>
      </c>
    </row>
    <row r="5999" spans="1:5" x14ac:dyDescent="0.35">
      <c r="A5999">
        <v>2021</v>
      </c>
      <c r="B5999">
        <v>9</v>
      </c>
      <c r="C5999">
        <v>7</v>
      </c>
      <c r="D5999">
        <v>21</v>
      </c>
      <c r="E5999">
        <v>19.079999999999998</v>
      </c>
    </row>
    <row r="6000" spans="1:5" x14ac:dyDescent="0.35">
      <c r="A6000">
        <v>2021</v>
      </c>
      <c r="B6000">
        <v>9</v>
      </c>
      <c r="C6000">
        <v>7</v>
      </c>
      <c r="D6000">
        <v>22</v>
      </c>
      <c r="E6000">
        <v>18.63</v>
      </c>
    </row>
    <row r="6001" spans="1:5" x14ac:dyDescent="0.35">
      <c r="A6001">
        <v>2021</v>
      </c>
      <c r="B6001">
        <v>9</v>
      </c>
      <c r="C6001">
        <v>7</v>
      </c>
      <c r="D6001">
        <v>23</v>
      </c>
      <c r="E6001">
        <v>18.36</v>
      </c>
    </row>
    <row r="6002" spans="1:5" x14ac:dyDescent="0.35">
      <c r="A6002">
        <v>2021</v>
      </c>
      <c r="B6002">
        <v>9</v>
      </c>
      <c r="C6002">
        <v>8</v>
      </c>
      <c r="D6002">
        <v>0</v>
      </c>
      <c r="E6002">
        <v>18.22</v>
      </c>
    </row>
    <row r="6003" spans="1:5" x14ac:dyDescent="0.35">
      <c r="A6003">
        <v>2021</v>
      </c>
      <c r="B6003">
        <v>9</v>
      </c>
      <c r="C6003">
        <v>8</v>
      </c>
      <c r="D6003">
        <v>1</v>
      </c>
      <c r="E6003">
        <v>18</v>
      </c>
    </row>
    <row r="6004" spans="1:5" x14ac:dyDescent="0.35">
      <c r="A6004">
        <v>2021</v>
      </c>
      <c r="B6004">
        <v>9</v>
      </c>
      <c r="C6004">
        <v>8</v>
      </c>
      <c r="D6004">
        <v>2</v>
      </c>
      <c r="E6004">
        <v>17.690000000000001</v>
      </c>
    </row>
    <row r="6005" spans="1:5" x14ac:dyDescent="0.35">
      <c r="A6005">
        <v>2021</v>
      </c>
      <c r="B6005">
        <v>9</v>
      </c>
      <c r="C6005">
        <v>8</v>
      </c>
      <c r="D6005">
        <v>3</v>
      </c>
      <c r="E6005">
        <v>17.64</v>
      </c>
    </row>
    <row r="6006" spans="1:5" x14ac:dyDescent="0.35">
      <c r="A6006">
        <v>2021</v>
      </c>
      <c r="B6006">
        <v>9</v>
      </c>
      <c r="C6006">
        <v>8</v>
      </c>
      <c r="D6006">
        <v>4</v>
      </c>
      <c r="E6006">
        <v>20.13</v>
      </c>
    </row>
    <row r="6007" spans="1:5" x14ac:dyDescent="0.35">
      <c r="A6007">
        <v>2021</v>
      </c>
      <c r="B6007">
        <v>9</v>
      </c>
      <c r="C6007">
        <v>8</v>
      </c>
      <c r="D6007">
        <v>5</v>
      </c>
      <c r="E6007">
        <v>23.83</v>
      </c>
    </row>
    <row r="6008" spans="1:5" x14ac:dyDescent="0.35">
      <c r="A6008">
        <v>2021</v>
      </c>
      <c r="B6008">
        <v>9</v>
      </c>
      <c r="C6008">
        <v>8</v>
      </c>
      <c r="D6008">
        <v>6</v>
      </c>
      <c r="E6008">
        <v>27.02</v>
      </c>
    </row>
    <row r="6009" spans="1:5" x14ac:dyDescent="0.35">
      <c r="A6009">
        <v>2021</v>
      </c>
      <c r="B6009">
        <v>9</v>
      </c>
      <c r="C6009">
        <v>8</v>
      </c>
      <c r="D6009">
        <v>7</v>
      </c>
      <c r="E6009">
        <v>29.13</v>
      </c>
    </row>
    <row r="6010" spans="1:5" x14ac:dyDescent="0.35">
      <c r="A6010">
        <v>2021</v>
      </c>
      <c r="B6010">
        <v>9</v>
      </c>
      <c r="C6010">
        <v>8</v>
      </c>
      <c r="D6010">
        <v>8</v>
      </c>
      <c r="E6010">
        <v>30.58</v>
      </c>
    </row>
    <row r="6011" spans="1:5" x14ac:dyDescent="0.35">
      <c r="A6011">
        <v>2021</v>
      </c>
      <c r="B6011">
        <v>9</v>
      </c>
      <c r="C6011">
        <v>8</v>
      </c>
      <c r="D6011">
        <v>9</v>
      </c>
      <c r="E6011">
        <v>31.3</v>
      </c>
    </row>
    <row r="6012" spans="1:5" x14ac:dyDescent="0.35">
      <c r="A6012">
        <v>2021</v>
      </c>
      <c r="B6012">
        <v>9</v>
      </c>
      <c r="C6012">
        <v>8</v>
      </c>
      <c r="D6012">
        <v>10</v>
      </c>
      <c r="E6012">
        <v>31.44</v>
      </c>
    </row>
    <row r="6013" spans="1:5" x14ac:dyDescent="0.35">
      <c r="A6013">
        <v>2021</v>
      </c>
      <c r="B6013">
        <v>9</v>
      </c>
      <c r="C6013">
        <v>8</v>
      </c>
      <c r="D6013">
        <v>11</v>
      </c>
      <c r="E6013">
        <v>31.01</v>
      </c>
    </row>
    <row r="6014" spans="1:5" x14ac:dyDescent="0.35">
      <c r="A6014">
        <v>2021</v>
      </c>
      <c r="B6014">
        <v>9</v>
      </c>
      <c r="C6014">
        <v>8</v>
      </c>
      <c r="D6014">
        <v>12</v>
      </c>
      <c r="E6014">
        <v>29.68</v>
      </c>
    </row>
    <row r="6015" spans="1:5" x14ac:dyDescent="0.35">
      <c r="A6015">
        <v>2021</v>
      </c>
      <c r="B6015">
        <v>9</v>
      </c>
      <c r="C6015">
        <v>8</v>
      </c>
      <c r="D6015">
        <v>13</v>
      </c>
      <c r="E6015">
        <v>28.27</v>
      </c>
    </row>
    <row r="6016" spans="1:5" x14ac:dyDescent="0.35">
      <c r="A6016">
        <v>2021</v>
      </c>
      <c r="B6016">
        <v>9</v>
      </c>
      <c r="C6016">
        <v>8</v>
      </c>
      <c r="D6016">
        <v>14</v>
      </c>
      <c r="E6016">
        <v>26.58</v>
      </c>
    </row>
    <row r="6017" spans="1:5" x14ac:dyDescent="0.35">
      <c r="A6017">
        <v>2021</v>
      </c>
      <c r="B6017">
        <v>9</v>
      </c>
      <c r="C6017">
        <v>8</v>
      </c>
      <c r="D6017">
        <v>15</v>
      </c>
      <c r="E6017">
        <v>24.69</v>
      </c>
    </row>
    <row r="6018" spans="1:5" x14ac:dyDescent="0.35">
      <c r="A6018">
        <v>2021</v>
      </c>
      <c r="B6018">
        <v>9</v>
      </c>
      <c r="C6018">
        <v>8</v>
      </c>
      <c r="D6018">
        <v>16</v>
      </c>
      <c r="E6018">
        <v>23.44</v>
      </c>
    </row>
    <row r="6019" spans="1:5" x14ac:dyDescent="0.35">
      <c r="A6019">
        <v>2021</v>
      </c>
      <c r="B6019">
        <v>9</v>
      </c>
      <c r="C6019">
        <v>8</v>
      </c>
      <c r="D6019">
        <v>17</v>
      </c>
      <c r="E6019">
        <v>22.58</v>
      </c>
    </row>
    <row r="6020" spans="1:5" x14ac:dyDescent="0.35">
      <c r="A6020">
        <v>2021</v>
      </c>
      <c r="B6020">
        <v>9</v>
      </c>
      <c r="C6020">
        <v>8</v>
      </c>
      <c r="D6020">
        <v>18</v>
      </c>
      <c r="E6020">
        <v>21.88</v>
      </c>
    </row>
    <row r="6021" spans="1:5" x14ac:dyDescent="0.35">
      <c r="A6021">
        <v>2021</v>
      </c>
      <c r="B6021">
        <v>9</v>
      </c>
      <c r="C6021">
        <v>8</v>
      </c>
      <c r="D6021">
        <v>19</v>
      </c>
      <c r="E6021">
        <v>21.23</v>
      </c>
    </row>
    <row r="6022" spans="1:5" x14ac:dyDescent="0.35">
      <c r="A6022">
        <v>2021</v>
      </c>
      <c r="B6022">
        <v>9</v>
      </c>
      <c r="C6022">
        <v>8</v>
      </c>
      <c r="D6022">
        <v>20</v>
      </c>
      <c r="E6022">
        <v>20.58</v>
      </c>
    </row>
    <row r="6023" spans="1:5" x14ac:dyDescent="0.35">
      <c r="A6023">
        <v>2021</v>
      </c>
      <c r="B6023">
        <v>9</v>
      </c>
      <c r="C6023">
        <v>8</v>
      </c>
      <c r="D6023">
        <v>21</v>
      </c>
      <c r="E6023">
        <v>20.05</v>
      </c>
    </row>
    <row r="6024" spans="1:5" x14ac:dyDescent="0.35">
      <c r="A6024">
        <v>2021</v>
      </c>
      <c r="B6024">
        <v>9</v>
      </c>
      <c r="C6024">
        <v>8</v>
      </c>
      <c r="D6024">
        <v>22</v>
      </c>
      <c r="E6024">
        <v>19.66</v>
      </c>
    </row>
    <row r="6025" spans="1:5" x14ac:dyDescent="0.35">
      <c r="A6025">
        <v>2021</v>
      </c>
      <c r="B6025">
        <v>9</v>
      </c>
      <c r="C6025">
        <v>8</v>
      </c>
      <c r="D6025">
        <v>23</v>
      </c>
      <c r="E6025">
        <v>19.399999999999999</v>
      </c>
    </row>
    <row r="6026" spans="1:5" x14ac:dyDescent="0.35">
      <c r="A6026">
        <v>2021</v>
      </c>
      <c r="B6026">
        <v>9</v>
      </c>
      <c r="C6026">
        <v>9</v>
      </c>
      <c r="D6026">
        <v>0</v>
      </c>
      <c r="E6026">
        <v>19.170000000000002</v>
      </c>
    </row>
    <row r="6027" spans="1:5" x14ac:dyDescent="0.35">
      <c r="A6027">
        <v>2021</v>
      </c>
      <c r="B6027">
        <v>9</v>
      </c>
      <c r="C6027">
        <v>9</v>
      </c>
      <c r="D6027">
        <v>1</v>
      </c>
      <c r="E6027">
        <v>18.87</v>
      </c>
    </row>
    <row r="6028" spans="1:5" x14ac:dyDescent="0.35">
      <c r="A6028">
        <v>2021</v>
      </c>
      <c r="B6028">
        <v>9</v>
      </c>
      <c r="C6028">
        <v>9</v>
      </c>
      <c r="D6028">
        <v>2</v>
      </c>
      <c r="E6028">
        <v>18.55</v>
      </c>
    </row>
    <row r="6029" spans="1:5" x14ac:dyDescent="0.35">
      <c r="A6029">
        <v>2021</v>
      </c>
      <c r="B6029">
        <v>9</v>
      </c>
      <c r="C6029">
        <v>9</v>
      </c>
      <c r="D6029">
        <v>3</v>
      </c>
      <c r="E6029">
        <v>18.579999999999998</v>
      </c>
    </row>
    <row r="6030" spans="1:5" x14ac:dyDescent="0.35">
      <c r="A6030">
        <v>2021</v>
      </c>
      <c r="B6030">
        <v>9</v>
      </c>
      <c r="C6030">
        <v>9</v>
      </c>
      <c r="D6030">
        <v>4</v>
      </c>
      <c r="E6030">
        <v>20.420000000000002</v>
      </c>
    </row>
    <row r="6031" spans="1:5" x14ac:dyDescent="0.35">
      <c r="A6031">
        <v>2021</v>
      </c>
      <c r="B6031">
        <v>9</v>
      </c>
      <c r="C6031">
        <v>9</v>
      </c>
      <c r="D6031">
        <v>5</v>
      </c>
      <c r="E6031">
        <v>23.08</v>
      </c>
    </row>
    <row r="6032" spans="1:5" x14ac:dyDescent="0.35">
      <c r="A6032">
        <v>2021</v>
      </c>
      <c r="B6032">
        <v>9</v>
      </c>
      <c r="C6032">
        <v>9</v>
      </c>
      <c r="D6032">
        <v>6</v>
      </c>
      <c r="E6032">
        <v>26.12</v>
      </c>
    </row>
    <row r="6033" spans="1:5" x14ac:dyDescent="0.35">
      <c r="A6033">
        <v>2021</v>
      </c>
      <c r="B6033">
        <v>9</v>
      </c>
      <c r="C6033">
        <v>9</v>
      </c>
      <c r="D6033">
        <v>7</v>
      </c>
      <c r="E6033">
        <v>28.51</v>
      </c>
    </row>
    <row r="6034" spans="1:5" x14ac:dyDescent="0.35">
      <c r="A6034">
        <v>2021</v>
      </c>
      <c r="B6034">
        <v>9</v>
      </c>
      <c r="C6034">
        <v>9</v>
      </c>
      <c r="D6034">
        <v>8</v>
      </c>
      <c r="E6034">
        <v>30.29</v>
      </c>
    </row>
    <row r="6035" spans="1:5" x14ac:dyDescent="0.35">
      <c r="A6035">
        <v>2021</v>
      </c>
      <c r="B6035">
        <v>9</v>
      </c>
      <c r="C6035">
        <v>9</v>
      </c>
      <c r="D6035">
        <v>9</v>
      </c>
      <c r="E6035">
        <v>31.52</v>
      </c>
    </row>
    <row r="6036" spans="1:5" x14ac:dyDescent="0.35">
      <c r="A6036">
        <v>2021</v>
      </c>
      <c r="B6036">
        <v>9</v>
      </c>
      <c r="C6036">
        <v>9</v>
      </c>
      <c r="D6036">
        <v>10</v>
      </c>
      <c r="E6036">
        <v>32.229999999999997</v>
      </c>
    </row>
    <row r="6037" spans="1:5" x14ac:dyDescent="0.35">
      <c r="A6037">
        <v>2021</v>
      </c>
      <c r="B6037">
        <v>9</v>
      </c>
      <c r="C6037">
        <v>9</v>
      </c>
      <c r="D6037">
        <v>11</v>
      </c>
      <c r="E6037">
        <v>32.42</v>
      </c>
    </row>
    <row r="6038" spans="1:5" x14ac:dyDescent="0.35">
      <c r="A6038">
        <v>2021</v>
      </c>
      <c r="B6038">
        <v>9</v>
      </c>
      <c r="C6038">
        <v>9</v>
      </c>
      <c r="D6038">
        <v>12</v>
      </c>
      <c r="E6038">
        <v>31.97</v>
      </c>
    </row>
    <row r="6039" spans="1:5" x14ac:dyDescent="0.35">
      <c r="A6039">
        <v>2021</v>
      </c>
      <c r="B6039">
        <v>9</v>
      </c>
      <c r="C6039">
        <v>9</v>
      </c>
      <c r="D6039">
        <v>13</v>
      </c>
      <c r="E6039">
        <v>30.78</v>
      </c>
    </row>
    <row r="6040" spans="1:5" x14ac:dyDescent="0.35">
      <c r="A6040">
        <v>2021</v>
      </c>
      <c r="B6040">
        <v>9</v>
      </c>
      <c r="C6040">
        <v>9</v>
      </c>
      <c r="D6040">
        <v>14</v>
      </c>
      <c r="E6040">
        <v>29.21</v>
      </c>
    </row>
    <row r="6041" spans="1:5" x14ac:dyDescent="0.35">
      <c r="A6041">
        <v>2021</v>
      </c>
      <c r="B6041">
        <v>9</v>
      </c>
      <c r="C6041">
        <v>9</v>
      </c>
      <c r="D6041">
        <v>15</v>
      </c>
      <c r="E6041">
        <v>26.47</v>
      </c>
    </row>
    <row r="6042" spans="1:5" x14ac:dyDescent="0.35">
      <c r="A6042">
        <v>2021</v>
      </c>
      <c r="B6042">
        <v>9</v>
      </c>
      <c r="C6042">
        <v>9</v>
      </c>
      <c r="D6042">
        <v>16</v>
      </c>
      <c r="E6042">
        <v>25.42</v>
      </c>
    </row>
    <row r="6043" spans="1:5" x14ac:dyDescent="0.35">
      <c r="A6043">
        <v>2021</v>
      </c>
      <c r="B6043">
        <v>9</v>
      </c>
      <c r="C6043">
        <v>9</v>
      </c>
      <c r="D6043">
        <v>17</v>
      </c>
      <c r="E6043">
        <v>24.17</v>
      </c>
    </row>
    <row r="6044" spans="1:5" x14ac:dyDescent="0.35">
      <c r="A6044">
        <v>2021</v>
      </c>
      <c r="B6044">
        <v>9</v>
      </c>
      <c r="C6044">
        <v>9</v>
      </c>
      <c r="D6044">
        <v>18</v>
      </c>
      <c r="E6044">
        <v>22.74</v>
      </c>
    </row>
    <row r="6045" spans="1:5" x14ac:dyDescent="0.35">
      <c r="A6045">
        <v>2021</v>
      </c>
      <c r="B6045">
        <v>9</v>
      </c>
      <c r="C6045">
        <v>9</v>
      </c>
      <c r="D6045">
        <v>19</v>
      </c>
      <c r="E6045">
        <v>21.42</v>
      </c>
    </row>
    <row r="6046" spans="1:5" x14ac:dyDescent="0.35">
      <c r="A6046">
        <v>2021</v>
      </c>
      <c r="B6046">
        <v>9</v>
      </c>
      <c r="C6046">
        <v>9</v>
      </c>
      <c r="D6046">
        <v>20</v>
      </c>
      <c r="E6046">
        <v>20.48</v>
      </c>
    </row>
    <row r="6047" spans="1:5" x14ac:dyDescent="0.35">
      <c r="A6047">
        <v>2021</v>
      </c>
      <c r="B6047">
        <v>9</v>
      </c>
      <c r="C6047">
        <v>9</v>
      </c>
      <c r="D6047">
        <v>21</v>
      </c>
      <c r="E6047">
        <v>19.8</v>
      </c>
    </row>
    <row r="6048" spans="1:5" x14ac:dyDescent="0.35">
      <c r="A6048">
        <v>2021</v>
      </c>
      <c r="B6048">
        <v>9</v>
      </c>
      <c r="C6048">
        <v>9</v>
      </c>
      <c r="D6048">
        <v>22</v>
      </c>
      <c r="E6048">
        <v>19.239999999999998</v>
      </c>
    </row>
    <row r="6049" spans="1:5" x14ac:dyDescent="0.35">
      <c r="A6049">
        <v>2021</v>
      </c>
      <c r="B6049">
        <v>9</v>
      </c>
      <c r="C6049">
        <v>9</v>
      </c>
      <c r="D6049">
        <v>23</v>
      </c>
      <c r="E6049">
        <v>18.75</v>
      </c>
    </row>
    <row r="6050" spans="1:5" x14ac:dyDescent="0.35">
      <c r="A6050">
        <v>2021</v>
      </c>
      <c r="B6050">
        <v>9</v>
      </c>
      <c r="C6050">
        <v>10</v>
      </c>
      <c r="D6050">
        <v>0</v>
      </c>
      <c r="E6050">
        <v>18.329999999999998</v>
      </c>
    </row>
    <row r="6051" spans="1:5" x14ac:dyDescent="0.35">
      <c r="A6051">
        <v>2021</v>
      </c>
      <c r="B6051">
        <v>9</v>
      </c>
      <c r="C6051">
        <v>10</v>
      </c>
      <c r="D6051">
        <v>1</v>
      </c>
      <c r="E6051">
        <v>17.87</v>
      </c>
    </row>
    <row r="6052" spans="1:5" x14ac:dyDescent="0.35">
      <c r="A6052">
        <v>2021</v>
      </c>
      <c r="B6052">
        <v>9</v>
      </c>
      <c r="C6052">
        <v>10</v>
      </c>
      <c r="D6052">
        <v>2</v>
      </c>
      <c r="E6052">
        <v>17.399999999999999</v>
      </c>
    </row>
    <row r="6053" spans="1:5" x14ac:dyDescent="0.35">
      <c r="A6053">
        <v>2021</v>
      </c>
      <c r="B6053">
        <v>9</v>
      </c>
      <c r="C6053">
        <v>10</v>
      </c>
      <c r="D6053">
        <v>3</v>
      </c>
      <c r="E6053">
        <v>17.23</v>
      </c>
    </row>
    <row r="6054" spans="1:5" x14ac:dyDescent="0.35">
      <c r="A6054">
        <v>2021</v>
      </c>
      <c r="B6054">
        <v>9</v>
      </c>
      <c r="C6054">
        <v>10</v>
      </c>
      <c r="D6054">
        <v>4</v>
      </c>
      <c r="E6054">
        <v>18.71</v>
      </c>
    </row>
    <row r="6055" spans="1:5" x14ac:dyDescent="0.35">
      <c r="A6055">
        <v>2021</v>
      </c>
      <c r="B6055">
        <v>9</v>
      </c>
      <c r="C6055">
        <v>10</v>
      </c>
      <c r="D6055">
        <v>5</v>
      </c>
      <c r="E6055">
        <v>21.44</v>
      </c>
    </row>
    <row r="6056" spans="1:5" x14ac:dyDescent="0.35">
      <c r="A6056">
        <v>2021</v>
      </c>
      <c r="B6056">
        <v>9</v>
      </c>
      <c r="C6056">
        <v>10</v>
      </c>
      <c r="D6056">
        <v>6</v>
      </c>
      <c r="E6056">
        <v>24.6</v>
      </c>
    </row>
    <row r="6057" spans="1:5" x14ac:dyDescent="0.35">
      <c r="A6057">
        <v>2021</v>
      </c>
      <c r="B6057">
        <v>9</v>
      </c>
      <c r="C6057">
        <v>10</v>
      </c>
      <c r="D6057">
        <v>7</v>
      </c>
      <c r="E6057">
        <v>27.4</v>
      </c>
    </row>
    <row r="6058" spans="1:5" x14ac:dyDescent="0.35">
      <c r="A6058">
        <v>2021</v>
      </c>
      <c r="B6058">
        <v>9</v>
      </c>
      <c r="C6058">
        <v>10</v>
      </c>
      <c r="D6058">
        <v>8</v>
      </c>
      <c r="E6058">
        <v>29.46</v>
      </c>
    </row>
    <row r="6059" spans="1:5" x14ac:dyDescent="0.35">
      <c r="A6059">
        <v>2021</v>
      </c>
      <c r="B6059">
        <v>9</v>
      </c>
      <c r="C6059">
        <v>10</v>
      </c>
      <c r="D6059">
        <v>9</v>
      </c>
      <c r="E6059">
        <v>30.8</v>
      </c>
    </row>
    <row r="6060" spans="1:5" x14ac:dyDescent="0.35">
      <c r="A6060">
        <v>2021</v>
      </c>
      <c r="B6060">
        <v>9</v>
      </c>
      <c r="C6060">
        <v>10</v>
      </c>
      <c r="D6060">
        <v>10</v>
      </c>
      <c r="E6060">
        <v>31.53</v>
      </c>
    </row>
    <row r="6061" spans="1:5" x14ac:dyDescent="0.35">
      <c r="A6061">
        <v>2021</v>
      </c>
      <c r="B6061">
        <v>9</v>
      </c>
      <c r="C6061">
        <v>10</v>
      </c>
      <c r="D6061">
        <v>11</v>
      </c>
      <c r="E6061">
        <v>31.75</v>
      </c>
    </row>
    <row r="6062" spans="1:5" x14ac:dyDescent="0.35">
      <c r="A6062">
        <v>2021</v>
      </c>
      <c r="B6062">
        <v>9</v>
      </c>
      <c r="C6062">
        <v>10</v>
      </c>
      <c r="D6062">
        <v>12</v>
      </c>
      <c r="E6062">
        <v>30.98</v>
      </c>
    </row>
    <row r="6063" spans="1:5" x14ac:dyDescent="0.35">
      <c r="A6063">
        <v>2021</v>
      </c>
      <c r="B6063">
        <v>9</v>
      </c>
      <c r="C6063">
        <v>10</v>
      </c>
      <c r="D6063">
        <v>13</v>
      </c>
      <c r="E6063">
        <v>29.71</v>
      </c>
    </row>
    <row r="6064" spans="1:5" x14ac:dyDescent="0.35">
      <c r="A6064">
        <v>2021</v>
      </c>
      <c r="B6064">
        <v>9</v>
      </c>
      <c r="C6064">
        <v>10</v>
      </c>
      <c r="D6064">
        <v>14</v>
      </c>
      <c r="E6064">
        <v>28.09</v>
      </c>
    </row>
    <row r="6065" spans="1:5" x14ac:dyDescent="0.35">
      <c r="A6065">
        <v>2021</v>
      </c>
      <c r="B6065">
        <v>9</v>
      </c>
      <c r="C6065">
        <v>10</v>
      </c>
      <c r="D6065">
        <v>15</v>
      </c>
      <c r="E6065">
        <v>25.87</v>
      </c>
    </row>
    <row r="6066" spans="1:5" x14ac:dyDescent="0.35">
      <c r="A6066">
        <v>2021</v>
      </c>
      <c r="B6066">
        <v>9</v>
      </c>
      <c r="C6066">
        <v>10</v>
      </c>
      <c r="D6066">
        <v>16</v>
      </c>
      <c r="E6066">
        <v>25.06</v>
      </c>
    </row>
    <row r="6067" spans="1:5" x14ac:dyDescent="0.35">
      <c r="A6067">
        <v>2021</v>
      </c>
      <c r="B6067">
        <v>9</v>
      </c>
      <c r="C6067">
        <v>10</v>
      </c>
      <c r="D6067">
        <v>17</v>
      </c>
      <c r="E6067">
        <v>24.2</v>
      </c>
    </row>
    <row r="6068" spans="1:5" x14ac:dyDescent="0.35">
      <c r="A6068">
        <v>2021</v>
      </c>
      <c r="B6068">
        <v>9</v>
      </c>
      <c r="C6068">
        <v>10</v>
      </c>
      <c r="D6068">
        <v>18</v>
      </c>
      <c r="E6068">
        <v>23.2</v>
      </c>
    </row>
    <row r="6069" spans="1:5" x14ac:dyDescent="0.35">
      <c r="A6069">
        <v>2021</v>
      </c>
      <c r="B6069">
        <v>9</v>
      </c>
      <c r="C6069">
        <v>10</v>
      </c>
      <c r="D6069">
        <v>19</v>
      </c>
      <c r="E6069">
        <v>22.48</v>
      </c>
    </row>
    <row r="6070" spans="1:5" x14ac:dyDescent="0.35">
      <c r="A6070">
        <v>2021</v>
      </c>
      <c r="B6070">
        <v>9</v>
      </c>
      <c r="C6070">
        <v>10</v>
      </c>
      <c r="D6070">
        <v>20</v>
      </c>
      <c r="E6070">
        <v>21.81</v>
      </c>
    </row>
    <row r="6071" spans="1:5" x14ac:dyDescent="0.35">
      <c r="A6071">
        <v>2021</v>
      </c>
      <c r="B6071">
        <v>9</v>
      </c>
      <c r="C6071">
        <v>10</v>
      </c>
      <c r="D6071">
        <v>21</v>
      </c>
      <c r="E6071">
        <v>20.9</v>
      </c>
    </row>
    <row r="6072" spans="1:5" x14ac:dyDescent="0.35">
      <c r="A6072">
        <v>2021</v>
      </c>
      <c r="B6072">
        <v>9</v>
      </c>
      <c r="C6072">
        <v>10</v>
      </c>
      <c r="D6072">
        <v>22</v>
      </c>
      <c r="E6072">
        <v>19.75</v>
      </c>
    </row>
    <row r="6073" spans="1:5" x14ac:dyDescent="0.35">
      <c r="A6073">
        <v>2021</v>
      </c>
      <c r="B6073">
        <v>9</v>
      </c>
      <c r="C6073">
        <v>10</v>
      </c>
      <c r="D6073">
        <v>23</v>
      </c>
      <c r="E6073">
        <v>18.690000000000001</v>
      </c>
    </row>
    <row r="6074" spans="1:5" x14ac:dyDescent="0.35">
      <c r="A6074">
        <v>2021</v>
      </c>
      <c r="B6074">
        <v>9</v>
      </c>
      <c r="C6074">
        <v>11</v>
      </c>
      <c r="D6074">
        <v>0</v>
      </c>
      <c r="E6074">
        <v>17.87</v>
      </c>
    </row>
    <row r="6075" spans="1:5" x14ac:dyDescent="0.35">
      <c r="A6075">
        <v>2021</v>
      </c>
      <c r="B6075">
        <v>9</v>
      </c>
      <c r="C6075">
        <v>11</v>
      </c>
      <c r="D6075">
        <v>1</v>
      </c>
      <c r="E6075">
        <v>17.309999999999999</v>
      </c>
    </row>
    <row r="6076" spans="1:5" x14ac:dyDescent="0.35">
      <c r="A6076">
        <v>2021</v>
      </c>
      <c r="B6076">
        <v>9</v>
      </c>
      <c r="C6076">
        <v>11</v>
      </c>
      <c r="D6076">
        <v>2</v>
      </c>
      <c r="E6076">
        <v>16.88</v>
      </c>
    </row>
    <row r="6077" spans="1:5" x14ac:dyDescent="0.35">
      <c r="A6077">
        <v>2021</v>
      </c>
      <c r="B6077">
        <v>9</v>
      </c>
      <c r="C6077">
        <v>11</v>
      </c>
      <c r="D6077">
        <v>3</v>
      </c>
      <c r="E6077">
        <v>16.690000000000001</v>
      </c>
    </row>
    <row r="6078" spans="1:5" x14ac:dyDescent="0.35">
      <c r="A6078">
        <v>2021</v>
      </c>
      <c r="B6078">
        <v>9</v>
      </c>
      <c r="C6078">
        <v>11</v>
      </c>
      <c r="D6078">
        <v>4</v>
      </c>
      <c r="E6078">
        <v>18.420000000000002</v>
      </c>
    </row>
    <row r="6079" spans="1:5" x14ac:dyDescent="0.35">
      <c r="A6079">
        <v>2021</v>
      </c>
      <c r="B6079">
        <v>9</v>
      </c>
      <c r="C6079">
        <v>11</v>
      </c>
      <c r="D6079">
        <v>5</v>
      </c>
      <c r="E6079">
        <v>21.3</v>
      </c>
    </row>
    <row r="6080" spans="1:5" x14ac:dyDescent="0.35">
      <c r="A6080">
        <v>2021</v>
      </c>
      <c r="B6080">
        <v>9</v>
      </c>
      <c r="C6080">
        <v>11</v>
      </c>
      <c r="D6080">
        <v>6</v>
      </c>
      <c r="E6080">
        <v>24.12</v>
      </c>
    </row>
    <row r="6081" spans="1:5" x14ac:dyDescent="0.35">
      <c r="A6081">
        <v>2021</v>
      </c>
      <c r="B6081">
        <v>9</v>
      </c>
      <c r="C6081">
        <v>11</v>
      </c>
      <c r="D6081">
        <v>7</v>
      </c>
      <c r="E6081">
        <v>26.79</v>
      </c>
    </row>
    <row r="6082" spans="1:5" x14ac:dyDescent="0.35">
      <c r="A6082">
        <v>2021</v>
      </c>
      <c r="B6082">
        <v>9</v>
      </c>
      <c r="C6082">
        <v>11</v>
      </c>
      <c r="D6082">
        <v>8</v>
      </c>
      <c r="E6082">
        <v>28.87</v>
      </c>
    </row>
    <row r="6083" spans="1:5" x14ac:dyDescent="0.35">
      <c r="A6083">
        <v>2021</v>
      </c>
      <c r="B6083">
        <v>9</v>
      </c>
      <c r="C6083">
        <v>11</v>
      </c>
      <c r="D6083">
        <v>9</v>
      </c>
      <c r="E6083">
        <v>30.2</v>
      </c>
    </row>
    <row r="6084" spans="1:5" x14ac:dyDescent="0.35">
      <c r="A6084">
        <v>2021</v>
      </c>
      <c r="B6084">
        <v>9</v>
      </c>
      <c r="C6084">
        <v>11</v>
      </c>
      <c r="D6084">
        <v>10</v>
      </c>
      <c r="E6084">
        <v>30.95</v>
      </c>
    </row>
    <row r="6085" spans="1:5" x14ac:dyDescent="0.35">
      <c r="A6085">
        <v>2021</v>
      </c>
      <c r="B6085">
        <v>9</v>
      </c>
      <c r="C6085">
        <v>11</v>
      </c>
      <c r="D6085">
        <v>11</v>
      </c>
      <c r="E6085">
        <v>31.18</v>
      </c>
    </row>
    <row r="6086" spans="1:5" x14ac:dyDescent="0.35">
      <c r="A6086">
        <v>2021</v>
      </c>
      <c r="B6086">
        <v>9</v>
      </c>
      <c r="C6086">
        <v>11</v>
      </c>
      <c r="D6086">
        <v>12</v>
      </c>
      <c r="E6086">
        <v>30.85</v>
      </c>
    </row>
    <row r="6087" spans="1:5" x14ac:dyDescent="0.35">
      <c r="A6087">
        <v>2021</v>
      </c>
      <c r="B6087">
        <v>9</v>
      </c>
      <c r="C6087">
        <v>11</v>
      </c>
      <c r="D6087">
        <v>13</v>
      </c>
      <c r="E6087">
        <v>29.73</v>
      </c>
    </row>
    <row r="6088" spans="1:5" x14ac:dyDescent="0.35">
      <c r="A6088">
        <v>2021</v>
      </c>
      <c r="B6088">
        <v>9</v>
      </c>
      <c r="C6088">
        <v>11</v>
      </c>
      <c r="D6088">
        <v>14</v>
      </c>
      <c r="E6088">
        <v>28.21</v>
      </c>
    </row>
    <row r="6089" spans="1:5" x14ac:dyDescent="0.35">
      <c r="A6089">
        <v>2021</v>
      </c>
      <c r="B6089">
        <v>9</v>
      </c>
      <c r="C6089">
        <v>11</v>
      </c>
      <c r="D6089">
        <v>15</v>
      </c>
      <c r="E6089">
        <v>25.95</v>
      </c>
    </row>
    <row r="6090" spans="1:5" x14ac:dyDescent="0.35">
      <c r="A6090">
        <v>2021</v>
      </c>
      <c r="B6090">
        <v>9</v>
      </c>
      <c r="C6090">
        <v>11</v>
      </c>
      <c r="D6090">
        <v>16</v>
      </c>
      <c r="E6090">
        <v>24.7</v>
      </c>
    </row>
    <row r="6091" spans="1:5" x14ac:dyDescent="0.35">
      <c r="A6091">
        <v>2021</v>
      </c>
      <c r="B6091">
        <v>9</v>
      </c>
      <c r="C6091">
        <v>11</v>
      </c>
      <c r="D6091">
        <v>17</v>
      </c>
      <c r="E6091">
        <v>23.71</v>
      </c>
    </row>
    <row r="6092" spans="1:5" x14ac:dyDescent="0.35">
      <c r="A6092">
        <v>2021</v>
      </c>
      <c r="B6092">
        <v>9</v>
      </c>
      <c r="C6092">
        <v>11</v>
      </c>
      <c r="D6092">
        <v>18</v>
      </c>
      <c r="E6092">
        <v>22.78</v>
      </c>
    </row>
    <row r="6093" spans="1:5" x14ac:dyDescent="0.35">
      <c r="A6093">
        <v>2021</v>
      </c>
      <c r="B6093">
        <v>9</v>
      </c>
      <c r="C6093">
        <v>11</v>
      </c>
      <c r="D6093">
        <v>19</v>
      </c>
      <c r="E6093">
        <v>21.79</v>
      </c>
    </row>
    <row r="6094" spans="1:5" x14ac:dyDescent="0.35">
      <c r="A6094">
        <v>2021</v>
      </c>
      <c r="B6094">
        <v>9</v>
      </c>
      <c r="C6094">
        <v>11</v>
      </c>
      <c r="D6094">
        <v>20</v>
      </c>
      <c r="E6094">
        <v>20.76</v>
      </c>
    </row>
    <row r="6095" spans="1:5" x14ac:dyDescent="0.35">
      <c r="A6095">
        <v>2021</v>
      </c>
      <c r="B6095">
        <v>9</v>
      </c>
      <c r="C6095">
        <v>11</v>
      </c>
      <c r="D6095">
        <v>21</v>
      </c>
      <c r="E6095">
        <v>19.93</v>
      </c>
    </row>
    <row r="6096" spans="1:5" x14ac:dyDescent="0.35">
      <c r="A6096">
        <v>2021</v>
      </c>
      <c r="B6096">
        <v>9</v>
      </c>
      <c r="C6096">
        <v>11</v>
      </c>
      <c r="D6096">
        <v>22</v>
      </c>
      <c r="E6096">
        <v>19.37</v>
      </c>
    </row>
    <row r="6097" spans="1:5" x14ac:dyDescent="0.35">
      <c r="A6097">
        <v>2021</v>
      </c>
      <c r="B6097">
        <v>9</v>
      </c>
      <c r="C6097">
        <v>11</v>
      </c>
      <c r="D6097">
        <v>23</v>
      </c>
      <c r="E6097">
        <v>19.07</v>
      </c>
    </row>
    <row r="6098" spans="1:5" x14ac:dyDescent="0.35">
      <c r="A6098">
        <v>2021</v>
      </c>
      <c r="B6098">
        <v>9</v>
      </c>
      <c r="C6098">
        <v>12</v>
      </c>
      <c r="D6098">
        <v>0</v>
      </c>
      <c r="E6098">
        <v>18.96</v>
      </c>
    </row>
    <row r="6099" spans="1:5" x14ac:dyDescent="0.35">
      <c r="A6099">
        <v>2021</v>
      </c>
      <c r="B6099">
        <v>9</v>
      </c>
      <c r="C6099">
        <v>12</v>
      </c>
      <c r="D6099">
        <v>1</v>
      </c>
      <c r="E6099">
        <v>18.77</v>
      </c>
    </row>
    <row r="6100" spans="1:5" x14ac:dyDescent="0.35">
      <c r="A6100">
        <v>2021</v>
      </c>
      <c r="B6100">
        <v>9</v>
      </c>
      <c r="C6100">
        <v>12</v>
      </c>
      <c r="D6100">
        <v>2</v>
      </c>
      <c r="E6100">
        <v>18.45</v>
      </c>
    </row>
    <row r="6101" spans="1:5" x14ac:dyDescent="0.35">
      <c r="A6101">
        <v>2021</v>
      </c>
      <c r="B6101">
        <v>9</v>
      </c>
      <c r="C6101">
        <v>12</v>
      </c>
      <c r="D6101">
        <v>3</v>
      </c>
      <c r="E6101">
        <v>18.16</v>
      </c>
    </row>
    <row r="6102" spans="1:5" x14ac:dyDescent="0.35">
      <c r="A6102">
        <v>2021</v>
      </c>
      <c r="B6102">
        <v>9</v>
      </c>
      <c r="C6102">
        <v>12</v>
      </c>
      <c r="D6102">
        <v>4</v>
      </c>
      <c r="E6102">
        <v>20.190000000000001</v>
      </c>
    </row>
    <row r="6103" spans="1:5" x14ac:dyDescent="0.35">
      <c r="A6103">
        <v>2021</v>
      </c>
      <c r="B6103">
        <v>9</v>
      </c>
      <c r="C6103">
        <v>12</v>
      </c>
      <c r="D6103">
        <v>5</v>
      </c>
      <c r="E6103">
        <v>23.22</v>
      </c>
    </row>
    <row r="6104" spans="1:5" x14ac:dyDescent="0.35">
      <c r="A6104">
        <v>2021</v>
      </c>
      <c r="B6104">
        <v>9</v>
      </c>
      <c r="C6104">
        <v>12</v>
      </c>
      <c r="D6104">
        <v>6</v>
      </c>
      <c r="E6104">
        <v>25.96</v>
      </c>
    </row>
    <row r="6105" spans="1:5" x14ac:dyDescent="0.35">
      <c r="A6105">
        <v>2021</v>
      </c>
      <c r="B6105">
        <v>9</v>
      </c>
      <c r="C6105">
        <v>12</v>
      </c>
      <c r="D6105">
        <v>7</v>
      </c>
      <c r="E6105">
        <v>28.07</v>
      </c>
    </row>
    <row r="6106" spans="1:5" x14ac:dyDescent="0.35">
      <c r="A6106">
        <v>2021</v>
      </c>
      <c r="B6106">
        <v>9</v>
      </c>
      <c r="C6106">
        <v>12</v>
      </c>
      <c r="D6106">
        <v>8</v>
      </c>
      <c r="E6106">
        <v>29.55</v>
      </c>
    </row>
    <row r="6107" spans="1:5" x14ac:dyDescent="0.35">
      <c r="A6107">
        <v>2021</v>
      </c>
      <c r="B6107">
        <v>9</v>
      </c>
      <c r="C6107">
        <v>12</v>
      </c>
      <c r="D6107">
        <v>9</v>
      </c>
      <c r="E6107">
        <v>30.62</v>
      </c>
    </row>
    <row r="6108" spans="1:5" x14ac:dyDescent="0.35">
      <c r="A6108">
        <v>2021</v>
      </c>
      <c r="B6108">
        <v>9</v>
      </c>
      <c r="C6108">
        <v>12</v>
      </c>
      <c r="D6108">
        <v>10</v>
      </c>
      <c r="E6108">
        <v>31.26</v>
      </c>
    </row>
    <row r="6109" spans="1:5" x14ac:dyDescent="0.35">
      <c r="A6109">
        <v>2021</v>
      </c>
      <c r="B6109">
        <v>9</v>
      </c>
      <c r="C6109">
        <v>12</v>
      </c>
      <c r="D6109">
        <v>11</v>
      </c>
      <c r="E6109">
        <v>31.52</v>
      </c>
    </row>
    <row r="6110" spans="1:5" x14ac:dyDescent="0.35">
      <c r="A6110">
        <v>2021</v>
      </c>
      <c r="B6110">
        <v>9</v>
      </c>
      <c r="C6110">
        <v>12</v>
      </c>
      <c r="D6110">
        <v>12</v>
      </c>
      <c r="E6110">
        <v>31.19</v>
      </c>
    </row>
    <row r="6111" spans="1:5" x14ac:dyDescent="0.35">
      <c r="A6111">
        <v>2021</v>
      </c>
      <c r="B6111">
        <v>9</v>
      </c>
      <c r="C6111">
        <v>12</v>
      </c>
      <c r="D6111">
        <v>13</v>
      </c>
      <c r="E6111">
        <v>29.99</v>
      </c>
    </row>
    <row r="6112" spans="1:5" x14ac:dyDescent="0.35">
      <c r="A6112">
        <v>2021</v>
      </c>
      <c r="B6112">
        <v>9</v>
      </c>
      <c r="C6112">
        <v>12</v>
      </c>
      <c r="D6112">
        <v>14</v>
      </c>
      <c r="E6112">
        <v>28.31</v>
      </c>
    </row>
    <row r="6113" spans="1:5" x14ac:dyDescent="0.35">
      <c r="A6113">
        <v>2021</v>
      </c>
      <c r="B6113">
        <v>9</v>
      </c>
      <c r="C6113">
        <v>12</v>
      </c>
      <c r="D6113">
        <v>15</v>
      </c>
      <c r="E6113">
        <v>26.1</v>
      </c>
    </row>
    <row r="6114" spans="1:5" x14ac:dyDescent="0.35">
      <c r="A6114">
        <v>2021</v>
      </c>
      <c r="B6114">
        <v>9</v>
      </c>
      <c r="C6114">
        <v>12</v>
      </c>
      <c r="D6114">
        <v>16</v>
      </c>
      <c r="E6114">
        <v>24.8</v>
      </c>
    </row>
    <row r="6115" spans="1:5" x14ac:dyDescent="0.35">
      <c r="A6115">
        <v>2021</v>
      </c>
      <c r="B6115">
        <v>9</v>
      </c>
      <c r="C6115">
        <v>12</v>
      </c>
      <c r="D6115">
        <v>17</v>
      </c>
      <c r="E6115">
        <v>23.5</v>
      </c>
    </row>
    <row r="6116" spans="1:5" x14ac:dyDescent="0.35">
      <c r="A6116">
        <v>2021</v>
      </c>
      <c r="B6116">
        <v>9</v>
      </c>
      <c r="C6116">
        <v>12</v>
      </c>
      <c r="D6116">
        <v>18</v>
      </c>
      <c r="E6116">
        <v>22.08</v>
      </c>
    </row>
    <row r="6117" spans="1:5" x14ac:dyDescent="0.35">
      <c r="A6117">
        <v>2021</v>
      </c>
      <c r="B6117">
        <v>9</v>
      </c>
      <c r="C6117">
        <v>12</v>
      </c>
      <c r="D6117">
        <v>19</v>
      </c>
      <c r="E6117">
        <v>20.87</v>
      </c>
    </row>
    <row r="6118" spans="1:5" x14ac:dyDescent="0.35">
      <c r="A6118">
        <v>2021</v>
      </c>
      <c r="B6118">
        <v>9</v>
      </c>
      <c r="C6118">
        <v>12</v>
      </c>
      <c r="D6118">
        <v>20</v>
      </c>
      <c r="E6118">
        <v>20</v>
      </c>
    </row>
    <row r="6119" spans="1:5" x14ac:dyDescent="0.35">
      <c r="A6119">
        <v>2021</v>
      </c>
      <c r="B6119">
        <v>9</v>
      </c>
      <c r="C6119">
        <v>12</v>
      </c>
      <c r="D6119">
        <v>21</v>
      </c>
      <c r="E6119">
        <v>19.309999999999999</v>
      </c>
    </row>
    <row r="6120" spans="1:5" x14ac:dyDescent="0.35">
      <c r="A6120">
        <v>2021</v>
      </c>
      <c r="B6120">
        <v>9</v>
      </c>
      <c r="C6120">
        <v>12</v>
      </c>
      <c r="D6120">
        <v>22</v>
      </c>
      <c r="E6120">
        <v>18.809999999999999</v>
      </c>
    </row>
    <row r="6121" spans="1:5" x14ac:dyDescent="0.35">
      <c r="A6121">
        <v>2021</v>
      </c>
      <c r="B6121">
        <v>9</v>
      </c>
      <c r="C6121">
        <v>12</v>
      </c>
      <c r="D6121">
        <v>23</v>
      </c>
      <c r="E6121">
        <v>18.239999999999998</v>
      </c>
    </row>
    <row r="6122" spans="1:5" x14ac:dyDescent="0.35">
      <c r="A6122">
        <v>2021</v>
      </c>
      <c r="B6122">
        <v>9</v>
      </c>
      <c r="C6122">
        <v>13</v>
      </c>
      <c r="D6122">
        <v>0</v>
      </c>
      <c r="E6122">
        <v>17.829999999999998</v>
      </c>
    </row>
    <row r="6123" spans="1:5" x14ac:dyDescent="0.35">
      <c r="A6123">
        <v>2021</v>
      </c>
      <c r="B6123">
        <v>9</v>
      </c>
      <c r="C6123">
        <v>13</v>
      </c>
      <c r="D6123">
        <v>1</v>
      </c>
      <c r="E6123">
        <v>17.510000000000002</v>
      </c>
    </row>
    <row r="6124" spans="1:5" x14ac:dyDescent="0.35">
      <c r="A6124">
        <v>2021</v>
      </c>
      <c r="B6124">
        <v>9</v>
      </c>
      <c r="C6124">
        <v>13</v>
      </c>
      <c r="D6124">
        <v>2</v>
      </c>
      <c r="E6124">
        <v>17.23</v>
      </c>
    </row>
    <row r="6125" spans="1:5" x14ac:dyDescent="0.35">
      <c r="A6125">
        <v>2021</v>
      </c>
      <c r="B6125">
        <v>9</v>
      </c>
      <c r="C6125">
        <v>13</v>
      </c>
      <c r="D6125">
        <v>3</v>
      </c>
      <c r="E6125">
        <v>17.260000000000002</v>
      </c>
    </row>
    <row r="6126" spans="1:5" x14ac:dyDescent="0.35">
      <c r="A6126">
        <v>2021</v>
      </c>
      <c r="B6126">
        <v>9</v>
      </c>
      <c r="C6126">
        <v>13</v>
      </c>
      <c r="D6126">
        <v>4</v>
      </c>
      <c r="E6126">
        <v>19.510000000000002</v>
      </c>
    </row>
    <row r="6127" spans="1:5" x14ac:dyDescent="0.35">
      <c r="A6127">
        <v>2021</v>
      </c>
      <c r="B6127">
        <v>9</v>
      </c>
      <c r="C6127">
        <v>13</v>
      </c>
      <c r="D6127">
        <v>5</v>
      </c>
      <c r="E6127">
        <v>22.52</v>
      </c>
    </row>
    <row r="6128" spans="1:5" x14ac:dyDescent="0.35">
      <c r="A6128">
        <v>2021</v>
      </c>
      <c r="B6128">
        <v>9</v>
      </c>
      <c r="C6128">
        <v>13</v>
      </c>
      <c r="D6128">
        <v>6</v>
      </c>
      <c r="E6128">
        <v>25.11</v>
      </c>
    </row>
    <row r="6129" spans="1:5" x14ac:dyDescent="0.35">
      <c r="A6129">
        <v>2021</v>
      </c>
      <c r="B6129">
        <v>9</v>
      </c>
      <c r="C6129">
        <v>13</v>
      </c>
      <c r="D6129">
        <v>7</v>
      </c>
      <c r="E6129">
        <v>27.4</v>
      </c>
    </row>
    <row r="6130" spans="1:5" x14ac:dyDescent="0.35">
      <c r="A6130">
        <v>2021</v>
      </c>
      <c r="B6130">
        <v>9</v>
      </c>
      <c r="C6130">
        <v>13</v>
      </c>
      <c r="D6130">
        <v>8</v>
      </c>
      <c r="E6130">
        <v>29.22</v>
      </c>
    </row>
    <row r="6131" spans="1:5" x14ac:dyDescent="0.35">
      <c r="A6131">
        <v>2021</v>
      </c>
      <c r="B6131">
        <v>9</v>
      </c>
      <c r="C6131">
        <v>13</v>
      </c>
      <c r="D6131">
        <v>9</v>
      </c>
      <c r="E6131">
        <v>30.49</v>
      </c>
    </row>
    <row r="6132" spans="1:5" x14ac:dyDescent="0.35">
      <c r="A6132">
        <v>2021</v>
      </c>
      <c r="B6132">
        <v>9</v>
      </c>
      <c r="C6132">
        <v>13</v>
      </c>
      <c r="D6132">
        <v>10</v>
      </c>
      <c r="E6132">
        <v>31.12</v>
      </c>
    </row>
    <row r="6133" spans="1:5" x14ac:dyDescent="0.35">
      <c r="A6133">
        <v>2021</v>
      </c>
      <c r="B6133">
        <v>9</v>
      </c>
      <c r="C6133">
        <v>13</v>
      </c>
      <c r="D6133">
        <v>11</v>
      </c>
      <c r="E6133">
        <v>31.24</v>
      </c>
    </row>
    <row r="6134" spans="1:5" x14ac:dyDescent="0.35">
      <c r="A6134">
        <v>2021</v>
      </c>
      <c r="B6134">
        <v>9</v>
      </c>
      <c r="C6134">
        <v>13</v>
      </c>
      <c r="D6134">
        <v>12</v>
      </c>
      <c r="E6134">
        <v>30.74</v>
      </c>
    </row>
    <row r="6135" spans="1:5" x14ac:dyDescent="0.35">
      <c r="A6135">
        <v>2021</v>
      </c>
      <c r="B6135">
        <v>9</v>
      </c>
      <c r="C6135">
        <v>13</v>
      </c>
      <c r="D6135">
        <v>13</v>
      </c>
      <c r="E6135">
        <v>29.6</v>
      </c>
    </row>
    <row r="6136" spans="1:5" x14ac:dyDescent="0.35">
      <c r="A6136">
        <v>2021</v>
      </c>
      <c r="B6136">
        <v>9</v>
      </c>
      <c r="C6136">
        <v>13</v>
      </c>
      <c r="D6136">
        <v>14</v>
      </c>
      <c r="E6136">
        <v>28.01</v>
      </c>
    </row>
    <row r="6137" spans="1:5" x14ac:dyDescent="0.35">
      <c r="A6137">
        <v>2021</v>
      </c>
      <c r="B6137">
        <v>9</v>
      </c>
      <c r="C6137">
        <v>13</v>
      </c>
      <c r="D6137">
        <v>15</v>
      </c>
      <c r="E6137">
        <v>25.42</v>
      </c>
    </row>
    <row r="6138" spans="1:5" x14ac:dyDescent="0.35">
      <c r="A6138">
        <v>2021</v>
      </c>
      <c r="B6138">
        <v>9</v>
      </c>
      <c r="C6138">
        <v>13</v>
      </c>
      <c r="D6138">
        <v>16</v>
      </c>
      <c r="E6138">
        <v>24</v>
      </c>
    </row>
    <row r="6139" spans="1:5" x14ac:dyDescent="0.35">
      <c r="A6139">
        <v>2021</v>
      </c>
      <c r="B6139">
        <v>9</v>
      </c>
      <c r="C6139">
        <v>13</v>
      </c>
      <c r="D6139">
        <v>17</v>
      </c>
      <c r="E6139">
        <v>22.83</v>
      </c>
    </row>
    <row r="6140" spans="1:5" x14ac:dyDescent="0.35">
      <c r="A6140">
        <v>2021</v>
      </c>
      <c r="B6140">
        <v>9</v>
      </c>
      <c r="C6140">
        <v>13</v>
      </c>
      <c r="D6140">
        <v>18</v>
      </c>
      <c r="E6140">
        <v>21.53</v>
      </c>
    </row>
    <row r="6141" spans="1:5" x14ac:dyDescent="0.35">
      <c r="A6141">
        <v>2021</v>
      </c>
      <c r="B6141">
        <v>9</v>
      </c>
      <c r="C6141">
        <v>13</v>
      </c>
      <c r="D6141">
        <v>19</v>
      </c>
      <c r="E6141">
        <v>20.47</v>
      </c>
    </row>
    <row r="6142" spans="1:5" x14ac:dyDescent="0.35">
      <c r="A6142">
        <v>2021</v>
      </c>
      <c r="B6142">
        <v>9</v>
      </c>
      <c r="C6142">
        <v>13</v>
      </c>
      <c r="D6142">
        <v>20</v>
      </c>
      <c r="E6142">
        <v>19.5</v>
      </c>
    </row>
    <row r="6143" spans="1:5" x14ac:dyDescent="0.35">
      <c r="A6143">
        <v>2021</v>
      </c>
      <c r="B6143">
        <v>9</v>
      </c>
      <c r="C6143">
        <v>13</v>
      </c>
      <c r="D6143">
        <v>21</v>
      </c>
      <c r="E6143">
        <v>18.62</v>
      </c>
    </row>
    <row r="6144" spans="1:5" x14ac:dyDescent="0.35">
      <c r="A6144">
        <v>2021</v>
      </c>
      <c r="B6144">
        <v>9</v>
      </c>
      <c r="C6144">
        <v>13</v>
      </c>
      <c r="D6144">
        <v>22</v>
      </c>
      <c r="E6144">
        <v>17.98</v>
      </c>
    </row>
    <row r="6145" spans="1:5" x14ac:dyDescent="0.35">
      <c r="A6145">
        <v>2021</v>
      </c>
      <c r="B6145">
        <v>9</v>
      </c>
      <c r="C6145">
        <v>13</v>
      </c>
      <c r="D6145">
        <v>23</v>
      </c>
      <c r="E6145">
        <v>17.55</v>
      </c>
    </row>
    <row r="6146" spans="1:5" x14ac:dyDescent="0.35">
      <c r="A6146">
        <v>2021</v>
      </c>
      <c r="B6146">
        <v>9</v>
      </c>
      <c r="C6146">
        <v>14</v>
      </c>
      <c r="D6146">
        <v>0</v>
      </c>
      <c r="E6146">
        <v>17.27</v>
      </c>
    </row>
    <row r="6147" spans="1:5" x14ac:dyDescent="0.35">
      <c r="A6147">
        <v>2021</v>
      </c>
      <c r="B6147">
        <v>9</v>
      </c>
      <c r="C6147">
        <v>14</v>
      </c>
      <c r="D6147">
        <v>1</v>
      </c>
      <c r="E6147">
        <v>16.88</v>
      </c>
    </row>
    <row r="6148" spans="1:5" x14ac:dyDescent="0.35">
      <c r="A6148">
        <v>2021</v>
      </c>
      <c r="B6148">
        <v>9</v>
      </c>
      <c r="C6148">
        <v>14</v>
      </c>
      <c r="D6148">
        <v>2</v>
      </c>
      <c r="E6148">
        <v>16.440000000000001</v>
      </c>
    </row>
    <row r="6149" spans="1:5" x14ac:dyDescent="0.35">
      <c r="A6149">
        <v>2021</v>
      </c>
      <c r="B6149">
        <v>9</v>
      </c>
      <c r="C6149">
        <v>14</v>
      </c>
      <c r="D6149">
        <v>3</v>
      </c>
      <c r="E6149">
        <v>16.440000000000001</v>
      </c>
    </row>
    <row r="6150" spans="1:5" x14ac:dyDescent="0.35">
      <c r="A6150">
        <v>2021</v>
      </c>
      <c r="B6150">
        <v>9</v>
      </c>
      <c r="C6150">
        <v>14</v>
      </c>
      <c r="D6150">
        <v>4</v>
      </c>
      <c r="E6150">
        <v>19.02</v>
      </c>
    </row>
    <row r="6151" spans="1:5" x14ac:dyDescent="0.35">
      <c r="A6151">
        <v>2021</v>
      </c>
      <c r="B6151">
        <v>9</v>
      </c>
      <c r="C6151">
        <v>14</v>
      </c>
      <c r="D6151">
        <v>5</v>
      </c>
      <c r="E6151">
        <v>23.72</v>
      </c>
    </row>
    <row r="6152" spans="1:5" x14ac:dyDescent="0.35">
      <c r="A6152">
        <v>2021</v>
      </c>
      <c r="B6152">
        <v>9</v>
      </c>
      <c r="C6152">
        <v>14</v>
      </c>
      <c r="D6152">
        <v>6</v>
      </c>
      <c r="E6152">
        <v>27.05</v>
      </c>
    </row>
    <row r="6153" spans="1:5" x14ac:dyDescent="0.35">
      <c r="A6153">
        <v>2021</v>
      </c>
      <c r="B6153">
        <v>9</v>
      </c>
      <c r="C6153">
        <v>14</v>
      </c>
      <c r="D6153">
        <v>7</v>
      </c>
      <c r="E6153">
        <v>29.01</v>
      </c>
    </row>
    <row r="6154" spans="1:5" x14ac:dyDescent="0.35">
      <c r="A6154">
        <v>2021</v>
      </c>
      <c r="B6154">
        <v>9</v>
      </c>
      <c r="C6154">
        <v>14</v>
      </c>
      <c r="D6154">
        <v>8</v>
      </c>
      <c r="E6154">
        <v>30.3</v>
      </c>
    </row>
    <row r="6155" spans="1:5" x14ac:dyDescent="0.35">
      <c r="A6155">
        <v>2021</v>
      </c>
      <c r="B6155">
        <v>9</v>
      </c>
      <c r="C6155">
        <v>14</v>
      </c>
      <c r="D6155">
        <v>9</v>
      </c>
      <c r="E6155">
        <v>31.19</v>
      </c>
    </row>
    <row r="6156" spans="1:5" x14ac:dyDescent="0.35">
      <c r="A6156">
        <v>2021</v>
      </c>
      <c r="B6156">
        <v>9</v>
      </c>
      <c r="C6156">
        <v>14</v>
      </c>
      <c r="D6156">
        <v>10</v>
      </c>
      <c r="E6156">
        <v>31.71</v>
      </c>
    </row>
    <row r="6157" spans="1:5" x14ac:dyDescent="0.35">
      <c r="A6157">
        <v>2021</v>
      </c>
      <c r="B6157">
        <v>9</v>
      </c>
      <c r="C6157">
        <v>14</v>
      </c>
      <c r="D6157">
        <v>11</v>
      </c>
      <c r="E6157">
        <v>31.83</v>
      </c>
    </row>
    <row r="6158" spans="1:5" x14ac:dyDescent="0.35">
      <c r="A6158">
        <v>2021</v>
      </c>
      <c r="B6158">
        <v>9</v>
      </c>
      <c r="C6158">
        <v>14</v>
      </c>
      <c r="D6158">
        <v>12</v>
      </c>
      <c r="E6158">
        <v>31.48</v>
      </c>
    </row>
    <row r="6159" spans="1:5" x14ac:dyDescent="0.35">
      <c r="A6159">
        <v>2021</v>
      </c>
      <c r="B6159">
        <v>9</v>
      </c>
      <c r="C6159">
        <v>14</v>
      </c>
      <c r="D6159">
        <v>13</v>
      </c>
      <c r="E6159">
        <v>30.58</v>
      </c>
    </row>
    <row r="6160" spans="1:5" x14ac:dyDescent="0.35">
      <c r="A6160">
        <v>2021</v>
      </c>
      <c r="B6160">
        <v>9</v>
      </c>
      <c r="C6160">
        <v>14</v>
      </c>
      <c r="D6160">
        <v>14</v>
      </c>
      <c r="E6160">
        <v>28.98</v>
      </c>
    </row>
    <row r="6161" spans="1:5" x14ac:dyDescent="0.35">
      <c r="A6161">
        <v>2021</v>
      </c>
      <c r="B6161">
        <v>9</v>
      </c>
      <c r="C6161">
        <v>14</v>
      </c>
      <c r="D6161">
        <v>15</v>
      </c>
      <c r="E6161">
        <v>25.83</v>
      </c>
    </row>
    <row r="6162" spans="1:5" x14ac:dyDescent="0.35">
      <c r="A6162">
        <v>2021</v>
      </c>
      <c r="B6162">
        <v>9</v>
      </c>
      <c r="C6162">
        <v>14</v>
      </c>
      <c r="D6162">
        <v>16</v>
      </c>
      <c r="E6162">
        <v>24.5</v>
      </c>
    </row>
    <row r="6163" spans="1:5" x14ac:dyDescent="0.35">
      <c r="A6163">
        <v>2021</v>
      </c>
      <c r="B6163">
        <v>9</v>
      </c>
      <c r="C6163">
        <v>14</v>
      </c>
      <c r="D6163">
        <v>17</v>
      </c>
      <c r="E6163">
        <v>23.48</v>
      </c>
    </row>
    <row r="6164" spans="1:5" x14ac:dyDescent="0.35">
      <c r="A6164">
        <v>2021</v>
      </c>
      <c r="B6164">
        <v>9</v>
      </c>
      <c r="C6164">
        <v>14</v>
      </c>
      <c r="D6164">
        <v>18</v>
      </c>
      <c r="E6164">
        <v>22.31</v>
      </c>
    </row>
    <row r="6165" spans="1:5" x14ac:dyDescent="0.35">
      <c r="A6165">
        <v>2021</v>
      </c>
      <c r="B6165">
        <v>9</v>
      </c>
      <c r="C6165">
        <v>14</v>
      </c>
      <c r="D6165">
        <v>19</v>
      </c>
      <c r="E6165">
        <v>21.15</v>
      </c>
    </row>
    <row r="6166" spans="1:5" x14ac:dyDescent="0.35">
      <c r="A6166">
        <v>2021</v>
      </c>
      <c r="B6166">
        <v>9</v>
      </c>
      <c r="C6166">
        <v>14</v>
      </c>
      <c r="D6166">
        <v>20</v>
      </c>
      <c r="E6166">
        <v>20.079999999999998</v>
      </c>
    </row>
    <row r="6167" spans="1:5" x14ac:dyDescent="0.35">
      <c r="A6167">
        <v>2021</v>
      </c>
      <c r="B6167">
        <v>9</v>
      </c>
      <c r="C6167">
        <v>14</v>
      </c>
      <c r="D6167">
        <v>21</v>
      </c>
      <c r="E6167">
        <v>19.21</v>
      </c>
    </row>
    <row r="6168" spans="1:5" x14ac:dyDescent="0.35">
      <c r="A6168">
        <v>2021</v>
      </c>
      <c r="B6168">
        <v>9</v>
      </c>
      <c r="C6168">
        <v>14</v>
      </c>
      <c r="D6168">
        <v>22</v>
      </c>
      <c r="E6168">
        <v>18.489999999999998</v>
      </c>
    </row>
    <row r="6169" spans="1:5" x14ac:dyDescent="0.35">
      <c r="A6169">
        <v>2021</v>
      </c>
      <c r="B6169">
        <v>9</v>
      </c>
      <c r="C6169">
        <v>14</v>
      </c>
      <c r="D6169">
        <v>23</v>
      </c>
      <c r="E6169">
        <v>17.89</v>
      </c>
    </row>
    <row r="6170" spans="1:5" x14ac:dyDescent="0.35">
      <c r="A6170">
        <v>2021</v>
      </c>
      <c r="B6170">
        <v>9</v>
      </c>
      <c r="C6170">
        <v>15</v>
      </c>
      <c r="D6170">
        <v>0</v>
      </c>
      <c r="E6170">
        <v>17.48</v>
      </c>
    </row>
    <row r="6171" spans="1:5" x14ac:dyDescent="0.35">
      <c r="A6171">
        <v>2021</v>
      </c>
      <c r="B6171">
        <v>9</v>
      </c>
      <c r="C6171">
        <v>15</v>
      </c>
      <c r="D6171">
        <v>1</v>
      </c>
      <c r="E6171">
        <v>17.27</v>
      </c>
    </row>
    <row r="6172" spans="1:5" x14ac:dyDescent="0.35">
      <c r="A6172">
        <v>2021</v>
      </c>
      <c r="B6172">
        <v>9</v>
      </c>
      <c r="C6172">
        <v>15</v>
      </c>
      <c r="D6172">
        <v>2</v>
      </c>
      <c r="E6172">
        <v>17.059999999999999</v>
      </c>
    </row>
    <row r="6173" spans="1:5" x14ac:dyDescent="0.35">
      <c r="A6173">
        <v>2021</v>
      </c>
      <c r="B6173">
        <v>9</v>
      </c>
      <c r="C6173">
        <v>15</v>
      </c>
      <c r="D6173">
        <v>3</v>
      </c>
      <c r="E6173">
        <v>17.12</v>
      </c>
    </row>
    <row r="6174" spans="1:5" x14ac:dyDescent="0.35">
      <c r="A6174">
        <v>2021</v>
      </c>
      <c r="B6174">
        <v>9</v>
      </c>
      <c r="C6174">
        <v>15</v>
      </c>
      <c r="D6174">
        <v>4</v>
      </c>
      <c r="E6174">
        <v>19.600000000000001</v>
      </c>
    </row>
    <row r="6175" spans="1:5" x14ac:dyDescent="0.35">
      <c r="A6175">
        <v>2021</v>
      </c>
      <c r="B6175">
        <v>9</v>
      </c>
      <c r="C6175">
        <v>15</v>
      </c>
      <c r="D6175">
        <v>5</v>
      </c>
      <c r="E6175">
        <v>24.2</v>
      </c>
    </row>
    <row r="6176" spans="1:5" x14ac:dyDescent="0.35">
      <c r="A6176">
        <v>2021</v>
      </c>
      <c r="B6176">
        <v>9</v>
      </c>
      <c r="C6176">
        <v>15</v>
      </c>
      <c r="D6176">
        <v>6</v>
      </c>
      <c r="E6176">
        <v>27.43</v>
      </c>
    </row>
    <row r="6177" spans="1:5" x14ac:dyDescent="0.35">
      <c r="A6177">
        <v>2021</v>
      </c>
      <c r="B6177">
        <v>9</v>
      </c>
      <c r="C6177">
        <v>15</v>
      </c>
      <c r="D6177">
        <v>7</v>
      </c>
      <c r="E6177">
        <v>29.55</v>
      </c>
    </row>
    <row r="6178" spans="1:5" x14ac:dyDescent="0.35">
      <c r="A6178">
        <v>2021</v>
      </c>
      <c r="B6178">
        <v>9</v>
      </c>
      <c r="C6178">
        <v>15</v>
      </c>
      <c r="D6178">
        <v>8</v>
      </c>
      <c r="E6178">
        <v>31.16</v>
      </c>
    </row>
    <row r="6179" spans="1:5" x14ac:dyDescent="0.35">
      <c r="A6179">
        <v>2021</v>
      </c>
      <c r="B6179">
        <v>9</v>
      </c>
      <c r="C6179">
        <v>15</v>
      </c>
      <c r="D6179">
        <v>9</v>
      </c>
      <c r="E6179">
        <v>32.340000000000003</v>
      </c>
    </row>
    <row r="6180" spans="1:5" x14ac:dyDescent="0.35">
      <c r="A6180">
        <v>2021</v>
      </c>
      <c r="B6180">
        <v>9</v>
      </c>
      <c r="C6180">
        <v>15</v>
      </c>
      <c r="D6180">
        <v>10</v>
      </c>
      <c r="E6180">
        <v>33.07</v>
      </c>
    </row>
    <row r="6181" spans="1:5" x14ac:dyDescent="0.35">
      <c r="A6181">
        <v>2021</v>
      </c>
      <c r="B6181">
        <v>9</v>
      </c>
      <c r="C6181">
        <v>15</v>
      </c>
      <c r="D6181">
        <v>11</v>
      </c>
      <c r="E6181">
        <v>33.33</v>
      </c>
    </row>
    <row r="6182" spans="1:5" x14ac:dyDescent="0.35">
      <c r="A6182">
        <v>2021</v>
      </c>
      <c r="B6182">
        <v>9</v>
      </c>
      <c r="C6182">
        <v>15</v>
      </c>
      <c r="D6182">
        <v>12</v>
      </c>
      <c r="E6182">
        <v>32.979999999999997</v>
      </c>
    </row>
    <row r="6183" spans="1:5" x14ac:dyDescent="0.35">
      <c r="A6183">
        <v>2021</v>
      </c>
      <c r="B6183">
        <v>9</v>
      </c>
      <c r="C6183">
        <v>15</v>
      </c>
      <c r="D6183">
        <v>13</v>
      </c>
      <c r="E6183">
        <v>32.090000000000003</v>
      </c>
    </row>
    <row r="6184" spans="1:5" x14ac:dyDescent="0.35">
      <c r="A6184">
        <v>2021</v>
      </c>
      <c r="B6184">
        <v>9</v>
      </c>
      <c r="C6184">
        <v>15</v>
      </c>
      <c r="D6184">
        <v>14</v>
      </c>
      <c r="E6184">
        <v>30.45</v>
      </c>
    </row>
    <row r="6185" spans="1:5" x14ac:dyDescent="0.35">
      <c r="A6185">
        <v>2021</v>
      </c>
      <c r="B6185">
        <v>9</v>
      </c>
      <c r="C6185">
        <v>15</v>
      </c>
      <c r="D6185">
        <v>15</v>
      </c>
      <c r="E6185">
        <v>26.58</v>
      </c>
    </row>
    <row r="6186" spans="1:5" x14ac:dyDescent="0.35">
      <c r="A6186">
        <v>2021</v>
      </c>
      <c r="B6186">
        <v>9</v>
      </c>
      <c r="C6186">
        <v>15</v>
      </c>
      <c r="D6186">
        <v>16</v>
      </c>
      <c r="E6186">
        <v>25.29</v>
      </c>
    </row>
    <row r="6187" spans="1:5" x14ac:dyDescent="0.35">
      <c r="A6187">
        <v>2021</v>
      </c>
      <c r="B6187">
        <v>9</v>
      </c>
      <c r="C6187">
        <v>15</v>
      </c>
      <c r="D6187">
        <v>17</v>
      </c>
      <c r="E6187">
        <v>24.4</v>
      </c>
    </row>
    <row r="6188" spans="1:5" x14ac:dyDescent="0.35">
      <c r="A6188">
        <v>2021</v>
      </c>
      <c r="B6188">
        <v>9</v>
      </c>
      <c r="C6188">
        <v>15</v>
      </c>
      <c r="D6188">
        <v>18</v>
      </c>
      <c r="E6188">
        <v>23.28</v>
      </c>
    </row>
    <row r="6189" spans="1:5" x14ac:dyDescent="0.35">
      <c r="A6189">
        <v>2021</v>
      </c>
      <c r="B6189">
        <v>9</v>
      </c>
      <c r="C6189">
        <v>15</v>
      </c>
      <c r="D6189">
        <v>19</v>
      </c>
      <c r="E6189">
        <v>21.92</v>
      </c>
    </row>
    <row r="6190" spans="1:5" x14ac:dyDescent="0.35">
      <c r="A6190">
        <v>2021</v>
      </c>
      <c r="B6190">
        <v>9</v>
      </c>
      <c r="C6190">
        <v>15</v>
      </c>
      <c r="D6190">
        <v>20</v>
      </c>
      <c r="E6190">
        <v>20.87</v>
      </c>
    </row>
    <row r="6191" spans="1:5" x14ac:dyDescent="0.35">
      <c r="A6191">
        <v>2021</v>
      </c>
      <c r="B6191">
        <v>9</v>
      </c>
      <c r="C6191">
        <v>15</v>
      </c>
      <c r="D6191">
        <v>21</v>
      </c>
      <c r="E6191">
        <v>20.18</v>
      </c>
    </row>
    <row r="6192" spans="1:5" x14ac:dyDescent="0.35">
      <c r="A6192">
        <v>2021</v>
      </c>
      <c r="B6192">
        <v>9</v>
      </c>
      <c r="C6192">
        <v>15</v>
      </c>
      <c r="D6192">
        <v>22</v>
      </c>
      <c r="E6192">
        <v>19.7</v>
      </c>
    </row>
    <row r="6193" spans="1:5" x14ac:dyDescent="0.35">
      <c r="A6193">
        <v>2021</v>
      </c>
      <c r="B6193">
        <v>9</v>
      </c>
      <c r="C6193">
        <v>15</v>
      </c>
      <c r="D6193">
        <v>23</v>
      </c>
      <c r="E6193">
        <v>19.41</v>
      </c>
    </row>
    <row r="6194" spans="1:5" x14ac:dyDescent="0.35">
      <c r="A6194">
        <v>2021</v>
      </c>
      <c r="B6194">
        <v>9</v>
      </c>
      <c r="C6194">
        <v>16</v>
      </c>
      <c r="D6194">
        <v>0</v>
      </c>
      <c r="E6194">
        <v>19.22</v>
      </c>
    </row>
    <row r="6195" spans="1:5" x14ac:dyDescent="0.35">
      <c r="A6195">
        <v>2021</v>
      </c>
      <c r="B6195">
        <v>9</v>
      </c>
      <c r="C6195">
        <v>16</v>
      </c>
      <c r="D6195">
        <v>1</v>
      </c>
      <c r="E6195">
        <v>19.16</v>
      </c>
    </row>
    <row r="6196" spans="1:5" x14ac:dyDescent="0.35">
      <c r="A6196">
        <v>2021</v>
      </c>
      <c r="B6196">
        <v>9</v>
      </c>
      <c r="C6196">
        <v>16</v>
      </c>
      <c r="D6196">
        <v>2</v>
      </c>
      <c r="E6196">
        <v>19.09</v>
      </c>
    </row>
    <row r="6197" spans="1:5" x14ac:dyDescent="0.35">
      <c r="A6197">
        <v>2021</v>
      </c>
      <c r="B6197">
        <v>9</v>
      </c>
      <c r="C6197">
        <v>16</v>
      </c>
      <c r="D6197">
        <v>3</v>
      </c>
      <c r="E6197">
        <v>19.190000000000001</v>
      </c>
    </row>
    <row r="6198" spans="1:5" x14ac:dyDescent="0.35">
      <c r="A6198">
        <v>2021</v>
      </c>
      <c r="B6198">
        <v>9</v>
      </c>
      <c r="C6198">
        <v>16</v>
      </c>
      <c r="D6198">
        <v>4</v>
      </c>
      <c r="E6198">
        <v>20.9</v>
      </c>
    </row>
    <row r="6199" spans="1:5" x14ac:dyDescent="0.35">
      <c r="A6199">
        <v>2021</v>
      </c>
      <c r="B6199">
        <v>9</v>
      </c>
      <c r="C6199">
        <v>16</v>
      </c>
      <c r="D6199">
        <v>5</v>
      </c>
      <c r="E6199">
        <v>23.84</v>
      </c>
    </row>
    <row r="6200" spans="1:5" x14ac:dyDescent="0.35">
      <c r="A6200">
        <v>2021</v>
      </c>
      <c r="B6200">
        <v>9</v>
      </c>
      <c r="C6200">
        <v>16</v>
      </c>
      <c r="D6200">
        <v>6</v>
      </c>
      <c r="E6200">
        <v>27.58</v>
      </c>
    </row>
    <row r="6201" spans="1:5" x14ac:dyDescent="0.35">
      <c r="A6201">
        <v>2021</v>
      </c>
      <c r="B6201">
        <v>9</v>
      </c>
      <c r="C6201">
        <v>16</v>
      </c>
      <c r="D6201">
        <v>7</v>
      </c>
      <c r="E6201">
        <v>30.02</v>
      </c>
    </row>
    <row r="6202" spans="1:5" x14ac:dyDescent="0.35">
      <c r="A6202">
        <v>2021</v>
      </c>
      <c r="B6202">
        <v>9</v>
      </c>
      <c r="C6202">
        <v>16</v>
      </c>
      <c r="D6202">
        <v>8</v>
      </c>
      <c r="E6202">
        <v>31.76</v>
      </c>
    </row>
    <row r="6203" spans="1:5" x14ac:dyDescent="0.35">
      <c r="A6203">
        <v>2021</v>
      </c>
      <c r="B6203">
        <v>9</v>
      </c>
      <c r="C6203">
        <v>16</v>
      </c>
      <c r="D6203">
        <v>9</v>
      </c>
      <c r="E6203">
        <v>33.04</v>
      </c>
    </row>
    <row r="6204" spans="1:5" x14ac:dyDescent="0.35">
      <c r="A6204">
        <v>2021</v>
      </c>
      <c r="B6204">
        <v>9</v>
      </c>
      <c r="C6204">
        <v>16</v>
      </c>
      <c r="D6204">
        <v>10</v>
      </c>
      <c r="E6204">
        <v>33.869999999999997</v>
      </c>
    </row>
    <row r="6205" spans="1:5" x14ac:dyDescent="0.35">
      <c r="A6205">
        <v>2021</v>
      </c>
      <c r="B6205">
        <v>9</v>
      </c>
      <c r="C6205">
        <v>16</v>
      </c>
      <c r="D6205">
        <v>11</v>
      </c>
      <c r="E6205">
        <v>34.25</v>
      </c>
    </row>
    <row r="6206" spans="1:5" x14ac:dyDescent="0.35">
      <c r="A6206">
        <v>2021</v>
      </c>
      <c r="B6206">
        <v>9</v>
      </c>
      <c r="C6206">
        <v>16</v>
      </c>
      <c r="D6206">
        <v>12</v>
      </c>
      <c r="E6206">
        <v>34.04</v>
      </c>
    </row>
    <row r="6207" spans="1:5" x14ac:dyDescent="0.35">
      <c r="A6207">
        <v>2021</v>
      </c>
      <c r="B6207">
        <v>9</v>
      </c>
      <c r="C6207">
        <v>16</v>
      </c>
      <c r="D6207">
        <v>13</v>
      </c>
      <c r="E6207">
        <v>33.28</v>
      </c>
    </row>
    <row r="6208" spans="1:5" x14ac:dyDescent="0.35">
      <c r="A6208">
        <v>2021</v>
      </c>
      <c r="B6208">
        <v>9</v>
      </c>
      <c r="C6208">
        <v>16</v>
      </c>
      <c r="D6208">
        <v>14</v>
      </c>
      <c r="E6208">
        <v>31.74</v>
      </c>
    </row>
    <row r="6209" spans="1:5" x14ac:dyDescent="0.35">
      <c r="A6209">
        <v>2021</v>
      </c>
      <c r="B6209">
        <v>9</v>
      </c>
      <c r="C6209">
        <v>16</v>
      </c>
      <c r="D6209">
        <v>15</v>
      </c>
      <c r="E6209">
        <v>28.4</v>
      </c>
    </row>
    <row r="6210" spans="1:5" x14ac:dyDescent="0.35">
      <c r="A6210">
        <v>2021</v>
      </c>
      <c r="B6210">
        <v>9</v>
      </c>
      <c r="C6210">
        <v>16</v>
      </c>
      <c r="D6210">
        <v>16</v>
      </c>
      <c r="E6210">
        <v>27.05</v>
      </c>
    </row>
    <row r="6211" spans="1:5" x14ac:dyDescent="0.35">
      <c r="A6211">
        <v>2021</v>
      </c>
      <c r="B6211">
        <v>9</v>
      </c>
      <c r="C6211">
        <v>16</v>
      </c>
      <c r="D6211">
        <v>17</v>
      </c>
      <c r="E6211">
        <v>25.76</v>
      </c>
    </row>
    <row r="6212" spans="1:5" x14ac:dyDescent="0.35">
      <c r="A6212">
        <v>2021</v>
      </c>
      <c r="B6212">
        <v>9</v>
      </c>
      <c r="C6212">
        <v>16</v>
      </c>
      <c r="D6212">
        <v>18</v>
      </c>
      <c r="E6212">
        <v>24.18</v>
      </c>
    </row>
    <row r="6213" spans="1:5" x14ac:dyDescent="0.35">
      <c r="A6213">
        <v>2021</v>
      </c>
      <c r="B6213">
        <v>9</v>
      </c>
      <c r="C6213">
        <v>16</v>
      </c>
      <c r="D6213">
        <v>19</v>
      </c>
      <c r="E6213">
        <v>22.62</v>
      </c>
    </row>
    <row r="6214" spans="1:5" x14ac:dyDescent="0.35">
      <c r="A6214">
        <v>2021</v>
      </c>
      <c r="B6214">
        <v>9</v>
      </c>
      <c r="C6214">
        <v>16</v>
      </c>
      <c r="D6214">
        <v>20</v>
      </c>
      <c r="E6214">
        <v>21.57</v>
      </c>
    </row>
    <row r="6215" spans="1:5" x14ac:dyDescent="0.35">
      <c r="A6215">
        <v>2021</v>
      </c>
      <c r="B6215">
        <v>9</v>
      </c>
      <c r="C6215">
        <v>16</v>
      </c>
      <c r="D6215">
        <v>21</v>
      </c>
      <c r="E6215">
        <v>20.93</v>
      </c>
    </row>
    <row r="6216" spans="1:5" x14ac:dyDescent="0.35">
      <c r="A6216">
        <v>2021</v>
      </c>
      <c r="B6216">
        <v>9</v>
      </c>
      <c r="C6216">
        <v>16</v>
      </c>
      <c r="D6216">
        <v>22</v>
      </c>
      <c r="E6216">
        <v>20.67</v>
      </c>
    </row>
    <row r="6217" spans="1:5" x14ac:dyDescent="0.35">
      <c r="A6217">
        <v>2021</v>
      </c>
      <c r="B6217">
        <v>9</v>
      </c>
      <c r="C6217">
        <v>16</v>
      </c>
      <c r="D6217">
        <v>23</v>
      </c>
      <c r="E6217">
        <v>20.46</v>
      </c>
    </row>
    <row r="6218" spans="1:5" x14ac:dyDescent="0.35">
      <c r="A6218">
        <v>2021</v>
      </c>
      <c r="B6218">
        <v>9</v>
      </c>
      <c r="C6218">
        <v>17</v>
      </c>
      <c r="D6218">
        <v>0</v>
      </c>
      <c r="E6218">
        <v>20.3</v>
      </c>
    </row>
    <row r="6219" spans="1:5" x14ac:dyDescent="0.35">
      <c r="A6219">
        <v>2021</v>
      </c>
      <c r="B6219">
        <v>9</v>
      </c>
      <c r="C6219">
        <v>17</v>
      </c>
      <c r="D6219">
        <v>1</v>
      </c>
      <c r="E6219">
        <v>20.190000000000001</v>
      </c>
    </row>
    <row r="6220" spans="1:5" x14ac:dyDescent="0.35">
      <c r="A6220">
        <v>2021</v>
      </c>
      <c r="B6220">
        <v>9</v>
      </c>
      <c r="C6220">
        <v>17</v>
      </c>
      <c r="D6220">
        <v>2</v>
      </c>
      <c r="E6220">
        <v>20.07</v>
      </c>
    </row>
    <row r="6221" spans="1:5" x14ac:dyDescent="0.35">
      <c r="A6221">
        <v>2021</v>
      </c>
      <c r="B6221">
        <v>9</v>
      </c>
      <c r="C6221">
        <v>17</v>
      </c>
      <c r="D6221">
        <v>3</v>
      </c>
      <c r="E6221">
        <v>20.010000000000002</v>
      </c>
    </row>
    <row r="6222" spans="1:5" x14ac:dyDescent="0.35">
      <c r="A6222">
        <v>2021</v>
      </c>
      <c r="B6222">
        <v>9</v>
      </c>
      <c r="C6222">
        <v>17</v>
      </c>
      <c r="D6222">
        <v>4</v>
      </c>
      <c r="E6222">
        <v>21.28</v>
      </c>
    </row>
    <row r="6223" spans="1:5" x14ac:dyDescent="0.35">
      <c r="A6223">
        <v>2021</v>
      </c>
      <c r="B6223">
        <v>9</v>
      </c>
      <c r="C6223">
        <v>17</v>
      </c>
      <c r="D6223">
        <v>5</v>
      </c>
      <c r="E6223">
        <v>23.8</v>
      </c>
    </row>
    <row r="6224" spans="1:5" x14ac:dyDescent="0.35">
      <c r="A6224">
        <v>2021</v>
      </c>
      <c r="B6224">
        <v>9</v>
      </c>
      <c r="C6224">
        <v>17</v>
      </c>
      <c r="D6224">
        <v>6</v>
      </c>
      <c r="E6224">
        <v>26.91</v>
      </c>
    </row>
    <row r="6225" spans="1:5" x14ac:dyDescent="0.35">
      <c r="A6225">
        <v>2021</v>
      </c>
      <c r="B6225">
        <v>9</v>
      </c>
      <c r="C6225">
        <v>17</v>
      </c>
      <c r="D6225">
        <v>7</v>
      </c>
      <c r="E6225">
        <v>29.74</v>
      </c>
    </row>
    <row r="6226" spans="1:5" x14ac:dyDescent="0.35">
      <c r="A6226">
        <v>2021</v>
      </c>
      <c r="B6226">
        <v>9</v>
      </c>
      <c r="C6226">
        <v>17</v>
      </c>
      <c r="D6226">
        <v>8</v>
      </c>
      <c r="E6226">
        <v>31.61</v>
      </c>
    </row>
    <row r="6227" spans="1:5" x14ac:dyDescent="0.35">
      <c r="A6227">
        <v>2021</v>
      </c>
      <c r="B6227">
        <v>9</v>
      </c>
      <c r="C6227">
        <v>17</v>
      </c>
      <c r="D6227">
        <v>9</v>
      </c>
      <c r="E6227">
        <v>32.67</v>
      </c>
    </row>
    <row r="6228" spans="1:5" x14ac:dyDescent="0.35">
      <c r="A6228">
        <v>2021</v>
      </c>
      <c r="B6228">
        <v>9</v>
      </c>
      <c r="C6228">
        <v>17</v>
      </c>
      <c r="D6228">
        <v>10</v>
      </c>
      <c r="E6228">
        <v>33.08</v>
      </c>
    </row>
    <row r="6229" spans="1:5" x14ac:dyDescent="0.35">
      <c r="A6229">
        <v>2021</v>
      </c>
      <c r="B6229">
        <v>9</v>
      </c>
      <c r="C6229">
        <v>17</v>
      </c>
      <c r="D6229">
        <v>11</v>
      </c>
      <c r="E6229">
        <v>33.53</v>
      </c>
    </row>
    <row r="6230" spans="1:5" x14ac:dyDescent="0.35">
      <c r="A6230">
        <v>2021</v>
      </c>
      <c r="B6230">
        <v>9</v>
      </c>
      <c r="C6230">
        <v>17</v>
      </c>
      <c r="D6230">
        <v>12</v>
      </c>
      <c r="E6230">
        <v>33.44</v>
      </c>
    </row>
    <row r="6231" spans="1:5" x14ac:dyDescent="0.35">
      <c r="A6231">
        <v>2021</v>
      </c>
      <c r="B6231">
        <v>9</v>
      </c>
      <c r="C6231">
        <v>17</v>
      </c>
      <c r="D6231">
        <v>13</v>
      </c>
      <c r="E6231">
        <v>32.72</v>
      </c>
    </row>
    <row r="6232" spans="1:5" x14ac:dyDescent="0.35">
      <c r="A6232">
        <v>2021</v>
      </c>
      <c r="B6232">
        <v>9</v>
      </c>
      <c r="C6232">
        <v>17</v>
      </c>
      <c r="D6232">
        <v>14</v>
      </c>
      <c r="E6232">
        <v>31.45</v>
      </c>
    </row>
    <row r="6233" spans="1:5" x14ac:dyDescent="0.35">
      <c r="A6233">
        <v>2021</v>
      </c>
      <c r="B6233">
        <v>9</v>
      </c>
      <c r="C6233">
        <v>17</v>
      </c>
      <c r="D6233">
        <v>15</v>
      </c>
      <c r="E6233">
        <v>29.08</v>
      </c>
    </row>
    <row r="6234" spans="1:5" x14ac:dyDescent="0.35">
      <c r="A6234">
        <v>2021</v>
      </c>
      <c r="B6234">
        <v>9</v>
      </c>
      <c r="C6234">
        <v>17</v>
      </c>
      <c r="D6234">
        <v>16</v>
      </c>
      <c r="E6234">
        <v>27.67</v>
      </c>
    </row>
    <row r="6235" spans="1:5" x14ac:dyDescent="0.35">
      <c r="A6235">
        <v>2021</v>
      </c>
      <c r="B6235">
        <v>9</v>
      </c>
      <c r="C6235">
        <v>17</v>
      </c>
      <c r="D6235">
        <v>17</v>
      </c>
      <c r="E6235">
        <v>26.12</v>
      </c>
    </row>
    <row r="6236" spans="1:5" x14ac:dyDescent="0.35">
      <c r="A6236">
        <v>2021</v>
      </c>
      <c r="B6236">
        <v>9</v>
      </c>
      <c r="C6236">
        <v>17</v>
      </c>
      <c r="D6236">
        <v>18</v>
      </c>
      <c r="E6236">
        <v>24.86</v>
      </c>
    </row>
    <row r="6237" spans="1:5" x14ac:dyDescent="0.35">
      <c r="A6237">
        <v>2021</v>
      </c>
      <c r="B6237">
        <v>9</v>
      </c>
      <c r="C6237">
        <v>17</v>
      </c>
      <c r="D6237">
        <v>19</v>
      </c>
      <c r="E6237">
        <v>23.69</v>
      </c>
    </row>
    <row r="6238" spans="1:5" x14ac:dyDescent="0.35">
      <c r="A6238">
        <v>2021</v>
      </c>
      <c r="B6238">
        <v>9</v>
      </c>
      <c r="C6238">
        <v>17</v>
      </c>
      <c r="D6238">
        <v>20</v>
      </c>
      <c r="E6238">
        <v>22.46</v>
      </c>
    </row>
    <row r="6239" spans="1:5" x14ac:dyDescent="0.35">
      <c r="A6239">
        <v>2021</v>
      </c>
      <c r="B6239">
        <v>9</v>
      </c>
      <c r="C6239">
        <v>17</v>
      </c>
      <c r="D6239">
        <v>21</v>
      </c>
      <c r="E6239">
        <v>21.37</v>
      </c>
    </row>
    <row r="6240" spans="1:5" x14ac:dyDescent="0.35">
      <c r="A6240">
        <v>2021</v>
      </c>
      <c r="B6240">
        <v>9</v>
      </c>
      <c r="C6240">
        <v>17</v>
      </c>
      <c r="D6240">
        <v>22</v>
      </c>
      <c r="E6240">
        <v>20.64</v>
      </c>
    </row>
    <row r="6241" spans="1:5" x14ac:dyDescent="0.35">
      <c r="A6241">
        <v>2021</v>
      </c>
      <c r="B6241">
        <v>9</v>
      </c>
      <c r="C6241">
        <v>17</v>
      </c>
      <c r="D6241">
        <v>23</v>
      </c>
      <c r="E6241">
        <v>20.3</v>
      </c>
    </row>
    <row r="6242" spans="1:5" x14ac:dyDescent="0.35">
      <c r="A6242">
        <v>2021</v>
      </c>
      <c r="B6242">
        <v>9</v>
      </c>
      <c r="C6242">
        <v>18</v>
      </c>
      <c r="D6242">
        <v>0</v>
      </c>
      <c r="E6242">
        <v>20.14</v>
      </c>
    </row>
    <row r="6243" spans="1:5" x14ac:dyDescent="0.35">
      <c r="A6243">
        <v>2021</v>
      </c>
      <c r="B6243">
        <v>9</v>
      </c>
      <c r="C6243">
        <v>18</v>
      </c>
      <c r="D6243">
        <v>1</v>
      </c>
      <c r="E6243">
        <v>19.920000000000002</v>
      </c>
    </row>
    <row r="6244" spans="1:5" x14ac:dyDescent="0.35">
      <c r="A6244">
        <v>2021</v>
      </c>
      <c r="B6244">
        <v>9</v>
      </c>
      <c r="C6244">
        <v>18</v>
      </c>
      <c r="D6244">
        <v>2</v>
      </c>
      <c r="E6244">
        <v>19.760000000000002</v>
      </c>
    </row>
    <row r="6245" spans="1:5" x14ac:dyDescent="0.35">
      <c r="A6245">
        <v>2021</v>
      </c>
      <c r="B6245">
        <v>9</v>
      </c>
      <c r="C6245">
        <v>18</v>
      </c>
      <c r="D6245">
        <v>3</v>
      </c>
      <c r="E6245">
        <v>19.760000000000002</v>
      </c>
    </row>
    <row r="6246" spans="1:5" x14ac:dyDescent="0.35">
      <c r="A6246">
        <v>2021</v>
      </c>
      <c r="B6246">
        <v>9</v>
      </c>
      <c r="C6246">
        <v>18</v>
      </c>
      <c r="D6246">
        <v>4</v>
      </c>
      <c r="E6246">
        <v>21.12</v>
      </c>
    </row>
    <row r="6247" spans="1:5" x14ac:dyDescent="0.35">
      <c r="A6247">
        <v>2021</v>
      </c>
      <c r="B6247">
        <v>9</v>
      </c>
      <c r="C6247">
        <v>18</v>
      </c>
      <c r="D6247">
        <v>5</v>
      </c>
      <c r="E6247">
        <v>23.87</v>
      </c>
    </row>
    <row r="6248" spans="1:5" x14ac:dyDescent="0.35">
      <c r="A6248">
        <v>2021</v>
      </c>
      <c r="B6248">
        <v>9</v>
      </c>
      <c r="C6248">
        <v>18</v>
      </c>
      <c r="D6248">
        <v>6</v>
      </c>
      <c r="E6248">
        <v>27.11</v>
      </c>
    </row>
    <row r="6249" spans="1:5" x14ac:dyDescent="0.35">
      <c r="A6249">
        <v>2021</v>
      </c>
      <c r="B6249">
        <v>9</v>
      </c>
      <c r="C6249">
        <v>18</v>
      </c>
      <c r="D6249">
        <v>7</v>
      </c>
      <c r="E6249">
        <v>29.51</v>
      </c>
    </row>
    <row r="6250" spans="1:5" x14ac:dyDescent="0.35">
      <c r="A6250">
        <v>2021</v>
      </c>
      <c r="B6250">
        <v>9</v>
      </c>
      <c r="C6250">
        <v>18</v>
      </c>
      <c r="D6250">
        <v>8</v>
      </c>
      <c r="E6250">
        <v>31.37</v>
      </c>
    </row>
    <row r="6251" spans="1:5" x14ac:dyDescent="0.35">
      <c r="A6251">
        <v>2021</v>
      </c>
      <c r="B6251">
        <v>9</v>
      </c>
      <c r="C6251">
        <v>18</v>
      </c>
      <c r="D6251">
        <v>9</v>
      </c>
      <c r="E6251">
        <v>32.74</v>
      </c>
    </row>
    <row r="6252" spans="1:5" x14ac:dyDescent="0.35">
      <c r="A6252">
        <v>2021</v>
      </c>
      <c r="B6252">
        <v>9</v>
      </c>
      <c r="C6252">
        <v>18</v>
      </c>
      <c r="D6252">
        <v>10</v>
      </c>
      <c r="E6252">
        <v>33.549999999999997</v>
      </c>
    </row>
    <row r="6253" spans="1:5" x14ac:dyDescent="0.35">
      <c r="A6253">
        <v>2021</v>
      </c>
      <c r="B6253">
        <v>9</v>
      </c>
      <c r="C6253">
        <v>18</v>
      </c>
      <c r="D6253">
        <v>11</v>
      </c>
      <c r="E6253">
        <v>33.9</v>
      </c>
    </row>
    <row r="6254" spans="1:5" x14ac:dyDescent="0.35">
      <c r="A6254">
        <v>2021</v>
      </c>
      <c r="B6254">
        <v>9</v>
      </c>
      <c r="C6254">
        <v>18</v>
      </c>
      <c r="D6254">
        <v>12</v>
      </c>
      <c r="E6254">
        <v>33.549999999999997</v>
      </c>
    </row>
    <row r="6255" spans="1:5" x14ac:dyDescent="0.35">
      <c r="A6255">
        <v>2021</v>
      </c>
      <c r="B6255">
        <v>9</v>
      </c>
      <c r="C6255">
        <v>18</v>
      </c>
      <c r="D6255">
        <v>13</v>
      </c>
      <c r="E6255">
        <v>32.46</v>
      </c>
    </row>
    <row r="6256" spans="1:5" x14ac:dyDescent="0.35">
      <c r="A6256">
        <v>2021</v>
      </c>
      <c r="B6256">
        <v>9</v>
      </c>
      <c r="C6256">
        <v>18</v>
      </c>
      <c r="D6256">
        <v>14</v>
      </c>
      <c r="E6256">
        <v>30.86</v>
      </c>
    </row>
    <row r="6257" spans="1:5" x14ac:dyDescent="0.35">
      <c r="A6257">
        <v>2021</v>
      </c>
      <c r="B6257">
        <v>9</v>
      </c>
      <c r="C6257">
        <v>18</v>
      </c>
      <c r="D6257">
        <v>15</v>
      </c>
      <c r="E6257">
        <v>28.82</v>
      </c>
    </row>
    <row r="6258" spans="1:5" x14ac:dyDescent="0.35">
      <c r="A6258">
        <v>2021</v>
      </c>
      <c r="B6258">
        <v>9</v>
      </c>
      <c r="C6258">
        <v>18</v>
      </c>
      <c r="D6258">
        <v>16</v>
      </c>
      <c r="E6258">
        <v>27.28</v>
      </c>
    </row>
    <row r="6259" spans="1:5" x14ac:dyDescent="0.35">
      <c r="A6259">
        <v>2021</v>
      </c>
      <c r="B6259">
        <v>9</v>
      </c>
      <c r="C6259">
        <v>18</v>
      </c>
      <c r="D6259">
        <v>17</v>
      </c>
      <c r="E6259">
        <v>25.73</v>
      </c>
    </row>
    <row r="6260" spans="1:5" x14ac:dyDescent="0.35">
      <c r="A6260">
        <v>2021</v>
      </c>
      <c r="B6260">
        <v>9</v>
      </c>
      <c r="C6260">
        <v>18</v>
      </c>
      <c r="D6260">
        <v>18</v>
      </c>
      <c r="E6260">
        <v>24.47</v>
      </c>
    </row>
    <row r="6261" spans="1:5" x14ac:dyDescent="0.35">
      <c r="A6261">
        <v>2021</v>
      </c>
      <c r="B6261">
        <v>9</v>
      </c>
      <c r="C6261">
        <v>18</v>
      </c>
      <c r="D6261">
        <v>19</v>
      </c>
      <c r="E6261">
        <v>23.61</v>
      </c>
    </row>
    <row r="6262" spans="1:5" x14ac:dyDescent="0.35">
      <c r="A6262">
        <v>2021</v>
      </c>
      <c r="B6262">
        <v>9</v>
      </c>
      <c r="C6262">
        <v>18</v>
      </c>
      <c r="D6262">
        <v>20</v>
      </c>
      <c r="E6262">
        <v>22.91</v>
      </c>
    </row>
    <row r="6263" spans="1:5" x14ac:dyDescent="0.35">
      <c r="A6263">
        <v>2021</v>
      </c>
      <c r="B6263">
        <v>9</v>
      </c>
      <c r="C6263">
        <v>18</v>
      </c>
      <c r="D6263">
        <v>21</v>
      </c>
      <c r="E6263">
        <v>21.97</v>
      </c>
    </row>
    <row r="6264" spans="1:5" x14ac:dyDescent="0.35">
      <c r="A6264">
        <v>2021</v>
      </c>
      <c r="B6264">
        <v>9</v>
      </c>
      <c r="C6264">
        <v>18</v>
      </c>
      <c r="D6264">
        <v>22</v>
      </c>
      <c r="E6264">
        <v>20.95</v>
      </c>
    </row>
    <row r="6265" spans="1:5" x14ac:dyDescent="0.35">
      <c r="A6265">
        <v>2021</v>
      </c>
      <c r="B6265">
        <v>9</v>
      </c>
      <c r="C6265">
        <v>18</v>
      </c>
      <c r="D6265">
        <v>23</v>
      </c>
      <c r="E6265">
        <v>20.23</v>
      </c>
    </row>
    <row r="6266" spans="1:5" x14ac:dyDescent="0.35">
      <c r="A6266">
        <v>2021</v>
      </c>
      <c r="B6266">
        <v>9</v>
      </c>
      <c r="C6266">
        <v>19</v>
      </c>
      <c r="D6266">
        <v>0</v>
      </c>
      <c r="E6266">
        <v>19.87</v>
      </c>
    </row>
    <row r="6267" spans="1:5" x14ac:dyDescent="0.35">
      <c r="A6267">
        <v>2021</v>
      </c>
      <c r="B6267">
        <v>9</v>
      </c>
      <c r="C6267">
        <v>19</v>
      </c>
      <c r="D6267">
        <v>1</v>
      </c>
      <c r="E6267">
        <v>19.62</v>
      </c>
    </row>
    <row r="6268" spans="1:5" x14ac:dyDescent="0.35">
      <c r="A6268">
        <v>2021</v>
      </c>
      <c r="B6268">
        <v>9</v>
      </c>
      <c r="C6268">
        <v>19</v>
      </c>
      <c r="D6268">
        <v>2</v>
      </c>
      <c r="E6268">
        <v>19.34</v>
      </c>
    </row>
    <row r="6269" spans="1:5" x14ac:dyDescent="0.35">
      <c r="A6269">
        <v>2021</v>
      </c>
      <c r="B6269">
        <v>9</v>
      </c>
      <c r="C6269">
        <v>19</v>
      </c>
      <c r="D6269">
        <v>3</v>
      </c>
      <c r="E6269">
        <v>19.100000000000001</v>
      </c>
    </row>
    <row r="6270" spans="1:5" x14ac:dyDescent="0.35">
      <c r="A6270">
        <v>2021</v>
      </c>
      <c r="B6270">
        <v>9</v>
      </c>
      <c r="C6270">
        <v>19</v>
      </c>
      <c r="D6270">
        <v>4</v>
      </c>
      <c r="E6270">
        <v>19.78</v>
      </c>
    </row>
    <row r="6271" spans="1:5" x14ac:dyDescent="0.35">
      <c r="A6271">
        <v>2021</v>
      </c>
      <c r="B6271">
        <v>9</v>
      </c>
      <c r="C6271">
        <v>19</v>
      </c>
      <c r="D6271">
        <v>5</v>
      </c>
      <c r="E6271">
        <v>21.42</v>
      </c>
    </row>
    <row r="6272" spans="1:5" x14ac:dyDescent="0.35">
      <c r="A6272">
        <v>2021</v>
      </c>
      <c r="B6272">
        <v>9</v>
      </c>
      <c r="C6272">
        <v>19</v>
      </c>
      <c r="D6272">
        <v>6</v>
      </c>
      <c r="E6272">
        <v>23.62</v>
      </c>
    </row>
    <row r="6273" spans="1:5" x14ac:dyDescent="0.35">
      <c r="A6273">
        <v>2021</v>
      </c>
      <c r="B6273">
        <v>9</v>
      </c>
      <c r="C6273">
        <v>19</v>
      </c>
      <c r="D6273">
        <v>7</v>
      </c>
      <c r="E6273">
        <v>25.9</v>
      </c>
    </row>
    <row r="6274" spans="1:5" x14ac:dyDescent="0.35">
      <c r="A6274">
        <v>2021</v>
      </c>
      <c r="B6274">
        <v>9</v>
      </c>
      <c r="C6274">
        <v>19</v>
      </c>
      <c r="D6274">
        <v>8</v>
      </c>
      <c r="E6274">
        <v>27.94</v>
      </c>
    </row>
    <row r="6275" spans="1:5" x14ac:dyDescent="0.35">
      <c r="A6275">
        <v>2021</v>
      </c>
      <c r="B6275">
        <v>9</v>
      </c>
      <c r="C6275">
        <v>19</v>
      </c>
      <c r="D6275">
        <v>9</v>
      </c>
      <c r="E6275">
        <v>29.44</v>
      </c>
    </row>
    <row r="6276" spans="1:5" x14ac:dyDescent="0.35">
      <c r="A6276">
        <v>2021</v>
      </c>
      <c r="B6276">
        <v>9</v>
      </c>
      <c r="C6276">
        <v>19</v>
      </c>
      <c r="D6276">
        <v>10</v>
      </c>
      <c r="E6276">
        <v>30.21</v>
      </c>
    </row>
    <row r="6277" spans="1:5" x14ac:dyDescent="0.35">
      <c r="A6277">
        <v>2021</v>
      </c>
      <c r="B6277">
        <v>9</v>
      </c>
      <c r="C6277">
        <v>19</v>
      </c>
      <c r="D6277">
        <v>11</v>
      </c>
      <c r="E6277">
        <v>30.68</v>
      </c>
    </row>
    <row r="6278" spans="1:5" x14ac:dyDescent="0.35">
      <c r="A6278">
        <v>2021</v>
      </c>
      <c r="B6278">
        <v>9</v>
      </c>
      <c r="C6278">
        <v>19</v>
      </c>
      <c r="D6278">
        <v>12</v>
      </c>
      <c r="E6278">
        <v>30.24</v>
      </c>
    </row>
    <row r="6279" spans="1:5" x14ac:dyDescent="0.35">
      <c r="A6279">
        <v>2021</v>
      </c>
      <c r="B6279">
        <v>9</v>
      </c>
      <c r="C6279">
        <v>19</v>
      </c>
      <c r="D6279">
        <v>13</v>
      </c>
      <c r="E6279">
        <v>29.8</v>
      </c>
    </row>
    <row r="6280" spans="1:5" x14ac:dyDescent="0.35">
      <c r="A6280">
        <v>2021</v>
      </c>
      <c r="B6280">
        <v>9</v>
      </c>
      <c r="C6280">
        <v>19</v>
      </c>
      <c r="D6280">
        <v>14</v>
      </c>
      <c r="E6280">
        <v>28.53</v>
      </c>
    </row>
    <row r="6281" spans="1:5" x14ac:dyDescent="0.35">
      <c r="A6281">
        <v>2021</v>
      </c>
      <c r="B6281">
        <v>9</v>
      </c>
      <c r="C6281">
        <v>19</v>
      </c>
      <c r="D6281">
        <v>15</v>
      </c>
      <c r="E6281">
        <v>26.15</v>
      </c>
    </row>
    <row r="6282" spans="1:5" x14ac:dyDescent="0.35">
      <c r="A6282">
        <v>2021</v>
      </c>
      <c r="B6282">
        <v>9</v>
      </c>
      <c r="C6282">
        <v>19</v>
      </c>
      <c r="D6282">
        <v>16</v>
      </c>
      <c r="E6282">
        <v>24.9</v>
      </c>
    </row>
    <row r="6283" spans="1:5" x14ac:dyDescent="0.35">
      <c r="A6283">
        <v>2021</v>
      </c>
      <c r="B6283">
        <v>9</v>
      </c>
      <c r="C6283">
        <v>19</v>
      </c>
      <c r="D6283">
        <v>17</v>
      </c>
      <c r="E6283">
        <v>23.78</v>
      </c>
    </row>
    <row r="6284" spans="1:5" x14ac:dyDescent="0.35">
      <c r="A6284">
        <v>2021</v>
      </c>
      <c r="B6284">
        <v>9</v>
      </c>
      <c r="C6284">
        <v>19</v>
      </c>
      <c r="D6284">
        <v>18</v>
      </c>
      <c r="E6284">
        <v>22.45</v>
      </c>
    </row>
    <row r="6285" spans="1:5" x14ac:dyDescent="0.35">
      <c r="A6285">
        <v>2021</v>
      </c>
      <c r="B6285">
        <v>9</v>
      </c>
      <c r="C6285">
        <v>19</v>
      </c>
      <c r="D6285">
        <v>19</v>
      </c>
      <c r="E6285">
        <v>21.17</v>
      </c>
    </row>
    <row r="6286" spans="1:5" x14ac:dyDescent="0.35">
      <c r="A6286">
        <v>2021</v>
      </c>
      <c r="B6286">
        <v>9</v>
      </c>
      <c r="C6286">
        <v>19</v>
      </c>
      <c r="D6286">
        <v>20</v>
      </c>
      <c r="E6286">
        <v>20.05</v>
      </c>
    </row>
    <row r="6287" spans="1:5" x14ac:dyDescent="0.35">
      <c r="A6287">
        <v>2021</v>
      </c>
      <c r="B6287">
        <v>9</v>
      </c>
      <c r="C6287">
        <v>19</v>
      </c>
      <c r="D6287">
        <v>21</v>
      </c>
      <c r="E6287">
        <v>19.02</v>
      </c>
    </row>
    <row r="6288" spans="1:5" x14ac:dyDescent="0.35">
      <c r="A6288">
        <v>2021</v>
      </c>
      <c r="B6288">
        <v>9</v>
      </c>
      <c r="C6288">
        <v>19</v>
      </c>
      <c r="D6288">
        <v>22</v>
      </c>
      <c r="E6288">
        <v>18.13</v>
      </c>
    </row>
    <row r="6289" spans="1:5" x14ac:dyDescent="0.35">
      <c r="A6289">
        <v>2021</v>
      </c>
      <c r="B6289">
        <v>9</v>
      </c>
      <c r="C6289">
        <v>19</v>
      </c>
      <c r="D6289">
        <v>23</v>
      </c>
      <c r="E6289">
        <v>17.38</v>
      </c>
    </row>
    <row r="6290" spans="1:5" x14ac:dyDescent="0.35">
      <c r="A6290">
        <v>2021</v>
      </c>
      <c r="B6290">
        <v>9</v>
      </c>
      <c r="C6290">
        <v>20</v>
      </c>
      <c r="D6290">
        <v>0</v>
      </c>
      <c r="E6290">
        <v>16.75</v>
      </c>
    </row>
    <row r="6291" spans="1:5" x14ac:dyDescent="0.35">
      <c r="A6291">
        <v>2021</v>
      </c>
      <c r="B6291">
        <v>9</v>
      </c>
      <c r="C6291">
        <v>20</v>
      </c>
      <c r="D6291">
        <v>1</v>
      </c>
      <c r="E6291">
        <v>16.23</v>
      </c>
    </row>
    <row r="6292" spans="1:5" x14ac:dyDescent="0.35">
      <c r="A6292">
        <v>2021</v>
      </c>
      <c r="B6292">
        <v>9</v>
      </c>
      <c r="C6292">
        <v>20</v>
      </c>
      <c r="D6292">
        <v>2</v>
      </c>
      <c r="E6292">
        <v>15.82</v>
      </c>
    </row>
    <row r="6293" spans="1:5" x14ac:dyDescent="0.35">
      <c r="A6293">
        <v>2021</v>
      </c>
      <c r="B6293">
        <v>9</v>
      </c>
      <c r="C6293">
        <v>20</v>
      </c>
      <c r="D6293">
        <v>3</v>
      </c>
      <c r="E6293">
        <v>15.68</v>
      </c>
    </row>
    <row r="6294" spans="1:5" x14ac:dyDescent="0.35">
      <c r="A6294">
        <v>2021</v>
      </c>
      <c r="B6294">
        <v>9</v>
      </c>
      <c r="C6294">
        <v>20</v>
      </c>
      <c r="D6294">
        <v>4</v>
      </c>
      <c r="E6294">
        <v>17.78</v>
      </c>
    </row>
    <row r="6295" spans="1:5" x14ac:dyDescent="0.35">
      <c r="A6295">
        <v>2021</v>
      </c>
      <c r="B6295">
        <v>9</v>
      </c>
      <c r="C6295">
        <v>20</v>
      </c>
      <c r="D6295">
        <v>5</v>
      </c>
      <c r="E6295">
        <v>20.87</v>
      </c>
    </row>
    <row r="6296" spans="1:5" x14ac:dyDescent="0.35">
      <c r="A6296">
        <v>2021</v>
      </c>
      <c r="B6296">
        <v>9</v>
      </c>
      <c r="C6296">
        <v>20</v>
      </c>
      <c r="D6296">
        <v>6</v>
      </c>
      <c r="E6296">
        <v>23.88</v>
      </c>
    </row>
    <row r="6297" spans="1:5" x14ac:dyDescent="0.35">
      <c r="A6297">
        <v>2021</v>
      </c>
      <c r="B6297">
        <v>9</v>
      </c>
      <c r="C6297">
        <v>20</v>
      </c>
      <c r="D6297">
        <v>7</v>
      </c>
      <c r="E6297">
        <v>26.59</v>
      </c>
    </row>
    <row r="6298" spans="1:5" x14ac:dyDescent="0.35">
      <c r="A6298">
        <v>2021</v>
      </c>
      <c r="B6298">
        <v>9</v>
      </c>
      <c r="C6298">
        <v>20</v>
      </c>
      <c r="D6298">
        <v>8</v>
      </c>
      <c r="E6298">
        <v>28.71</v>
      </c>
    </row>
    <row r="6299" spans="1:5" x14ac:dyDescent="0.35">
      <c r="A6299">
        <v>2021</v>
      </c>
      <c r="B6299">
        <v>9</v>
      </c>
      <c r="C6299">
        <v>20</v>
      </c>
      <c r="D6299">
        <v>9</v>
      </c>
      <c r="E6299">
        <v>30.26</v>
      </c>
    </row>
    <row r="6300" spans="1:5" x14ac:dyDescent="0.35">
      <c r="A6300">
        <v>2021</v>
      </c>
      <c r="B6300">
        <v>9</v>
      </c>
      <c r="C6300">
        <v>20</v>
      </c>
      <c r="D6300">
        <v>10</v>
      </c>
      <c r="E6300">
        <v>31.25</v>
      </c>
    </row>
    <row r="6301" spans="1:5" x14ac:dyDescent="0.35">
      <c r="A6301">
        <v>2021</v>
      </c>
      <c r="B6301">
        <v>9</v>
      </c>
      <c r="C6301">
        <v>20</v>
      </c>
      <c r="D6301">
        <v>11</v>
      </c>
      <c r="E6301">
        <v>31.76</v>
      </c>
    </row>
    <row r="6302" spans="1:5" x14ac:dyDescent="0.35">
      <c r="A6302">
        <v>2021</v>
      </c>
      <c r="B6302">
        <v>9</v>
      </c>
      <c r="C6302">
        <v>20</v>
      </c>
      <c r="D6302">
        <v>12</v>
      </c>
      <c r="E6302">
        <v>31.61</v>
      </c>
    </row>
    <row r="6303" spans="1:5" x14ac:dyDescent="0.35">
      <c r="A6303">
        <v>2021</v>
      </c>
      <c r="B6303">
        <v>9</v>
      </c>
      <c r="C6303">
        <v>20</v>
      </c>
      <c r="D6303">
        <v>13</v>
      </c>
      <c r="E6303">
        <v>30.94</v>
      </c>
    </row>
    <row r="6304" spans="1:5" x14ac:dyDescent="0.35">
      <c r="A6304">
        <v>2021</v>
      </c>
      <c r="B6304">
        <v>9</v>
      </c>
      <c r="C6304">
        <v>20</v>
      </c>
      <c r="D6304">
        <v>14</v>
      </c>
      <c r="E6304">
        <v>29.56</v>
      </c>
    </row>
    <row r="6305" spans="1:5" x14ac:dyDescent="0.35">
      <c r="A6305">
        <v>2021</v>
      </c>
      <c r="B6305">
        <v>9</v>
      </c>
      <c r="C6305">
        <v>20</v>
      </c>
      <c r="D6305">
        <v>15</v>
      </c>
      <c r="E6305">
        <v>25.65</v>
      </c>
    </row>
    <row r="6306" spans="1:5" x14ac:dyDescent="0.35">
      <c r="A6306">
        <v>2021</v>
      </c>
      <c r="B6306">
        <v>9</v>
      </c>
      <c r="C6306">
        <v>20</v>
      </c>
      <c r="D6306">
        <v>16</v>
      </c>
      <c r="E6306">
        <v>23.83</v>
      </c>
    </row>
    <row r="6307" spans="1:5" x14ac:dyDescent="0.35">
      <c r="A6307">
        <v>2021</v>
      </c>
      <c r="B6307">
        <v>9</v>
      </c>
      <c r="C6307">
        <v>20</v>
      </c>
      <c r="D6307">
        <v>17</v>
      </c>
      <c r="E6307">
        <v>22.8</v>
      </c>
    </row>
    <row r="6308" spans="1:5" x14ac:dyDescent="0.35">
      <c r="A6308">
        <v>2021</v>
      </c>
      <c r="B6308">
        <v>9</v>
      </c>
      <c r="C6308">
        <v>20</v>
      </c>
      <c r="D6308">
        <v>18</v>
      </c>
      <c r="E6308">
        <v>21.8</v>
      </c>
    </row>
    <row r="6309" spans="1:5" x14ac:dyDescent="0.35">
      <c r="A6309">
        <v>2021</v>
      </c>
      <c r="B6309">
        <v>9</v>
      </c>
      <c r="C6309">
        <v>20</v>
      </c>
      <c r="D6309">
        <v>19</v>
      </c>
      <c r="E6309">
        <v>20.47</v>
      </c>
    </row>
    <row r="6310" spans="1:5" x14ac:dyDescent="0.35">
      <c r="A6310">
        <v>2021</v>
      </c>
      <c r="B6310">
        <v>9</v>
      </c>
      <c r="C6310">
        <v>20</v>
      </c>
      <c r="D6310">
        <v>20</v>
      </c>
      <c r="E6310">
        <v>19.190000000000001</v>
      </c>
    </row>
    <row r="6311" spans="1:5" x14ac:dyDescent="0.35">
      <c r="A6311">
        <v>2021</v>
      </c>
      <c r="B6311">
        <v>9</v>
      </c>
      <c r="C6311">
        <v>20</v>
      </c>
      <c r="D6311">
        <v>21</v>
      </c>
      <c r="E6311">
        <v>18.399999999999999</v>
      </c>
    </row>
    <row r="6312" spans="1:5" x14ac:dyDescent="0.35">
      <c r="A6312">
        <v>2021</v>
      </c>
      <c r="B6312">
        <v>9</v>
      </c>
      <c r="C6312">
        <v>20</v>
      </c>
      <c r="D6312">
        <v>22</v>
      </c>
      <c r="E6312">
        <v>17.850000000000001</v>
      </c>
    </row>
    <row r="6313" spans="1:5" x14ac:dyDescent="0.35">
      <c r="A6313">
        <v>2021</v>
      </c>
      <c r="B6313">
        <v>9</v>
      </c>
      <c r="C6313">
        <v>20</v>
      </c>
      <c r="D6313">
        <v>23</v>
      </c>
      <c r="E6313">
        <v>17.36</v>
      </c>
    </row>
    <row r="6314" spans="1:5" x14ac:dyDescent="0.35">
      <c r="A6314">
        <v>2021</v>
      </c>
      <c r="B6314">
        <v>9</v>
      </c>
      <c r="C6314">
        <v>21</v>
      </c>
      <c r="D6314">
        <v>0</v>
      </c>
      <c r="E6314">
        <v>16.899999999999999</v>
      </c>
    </row>
    <row r="6315" spans="1:5" x14ac:dyDescent="0.35">
      <c r="A6315">
        <v>2021</v>
      </c>
      <c r="B6315">
        <v>9</v>
      </c>
      <c r="C6315">
        <v>21</v>
      </c>
      <c r="D6315">
        <v>1</v>
      </c>
      <c r="E6315">
        <v>16.54</v>
      </c>
    </row>
    <row r="6316" spans="1:5" x14ac:dyDescent="0.35">
      <c r="A6316">
        <v>2021</v>
      </c>
      <c r="B6316">
        <v>9</v>
      </c>
      <c r="C6316">
        <v>21</v>
      </c>
      <c r="D6316">
        <v>2</v>
      </c>
      <c r="E6316">
        <v>16.39</v>
      </c>
    </row>
    <row r="6317" spans="1:5" x14ac:dyDescent="0.35">
      <c r="A6317">
        <v>2021</v>
      </c>
      <c r="B6317">
        <v>9</v>
      </c>
      <c r="C6317">
        <v>21</v>
      </c>
      <c r="D6317">
        <v>3</v>
      </c>
      <c r="E6317">
        <v>16.57</v>
      </c>
    </row>
    <row r="6318" spans="1:5" x14ac:dyDescent="0.35">
      <c r="A6318">
        <v>2021</v>
      </c>
      <c r="B6318">
        <v>9</v>
      </c>
      <c r="C6318">
        <v>21</v>
      </c>
      <c r="D6318">
        <v>4</v>
      </c>
      <c r="E6318">
        <v>18.760000000000002</v>
      </c>
    </row>
    <row r="6319" spans="1:5" x14ac:dyDescent="0.35">
      <c r="A6319">
        <v>2021</v>
      </c>
      <c r="B6319">
        <v>9</v>
      </c>
      <c r="C6319">
        <v>21</v>
      </c>
      <c r="D6319">
        <v>5</v>
      </c>
      <c r="E6319">
        <v>22.23</v>
      </c>
    </row>
    <row r="6320" spans="1:5" x14ac:dyDescent="0.35">
      <c r="A6320">
        <v>2021</v>
      </c>
      <c r="B6320">
        <v>9</v>
      </c>
      <c r="C6320">
        <v>21</v>
      </c>
      <c r="D6320">
        <v>6</v>
      </c>
      <c r="E6320">
        <v>26.01</v>
      </c>
    </row>
    <row r="6321" spans="1:5" x14ac:dyDescent="0.35">
      <c r="A6321">
        <v>2021</v>
      </c>
      <c r="B6321">
        <v>9</v>
      </c>
      <c r="C6321">
        <v>21</v>
      </c>
      <c r="D6321">
        <v>7</v>
      </c>
      <c r="E6321">
        <v>29.12</v>
      </c>
    </row>
    <row r="6322" spans="1:5" x14ac:dyDescent="0.35">
      <c r="A6322">
        <v>2021</v>
      </c>
      <c r="B6322">
        <v>9</v>
      </c>
      <c r="C6322">
        <v>21</v>
      </c>
      <c r="D6322">
        <v>8</v>
      </c>
      <c r="E6322">
        <v>31.01</v>
      </c>
    </row>
    <row r="6323" spans="1:5" x14ac:dyDescent="0.35">
      <c r="A6323">
        <v>2021</v>
      </c>
      <c r="B6323">
        <v>9</v>
      </c>
      <c r="C6323">
        <v>21</v>
      </c>
      <c r="D6323">
        <v>9</v>
      </c>
      <c r="E6323">
        <v>32.229999999999997</v>
      </c>
    </row>
    <row r="6324" spans="1:5" x14ac:dyDescent="0.35">
      <c r="A6324">
        <v>2021</v>
      </c>
      <c r="B6324">
        <v>9</v>
      </c>
      <c r="C6324">
        <v>21</v>
      </c>
      <c r="D6324">
        <v>10</v>
      </c>
      <c r="E6324">
        <v>33</v>
      </c>
    </row>
    <row r="6325" spans="1:5" x14ac:dyDescent="0.35">
      <c r="A6325">
        <v>2021</v>
      </c>
      <c r="B6325">
        <v>9</v>
      </c>
      <c r="C6325">
        <v>21</v>
      </c>
      <c r="D6325">
        <v>11</v>
      </c>
      <c r="E6325">
        <v>33.28</v>
      </c>
    </row>
    <row r="6326" spans="1:5" x14ac:dyDescent="0.35">
      <c r="A6326">
        <v>2021</v>
      </c>
      <c r="B6326">
        <v>9</v>
      </c>
      <c r="C6326">
        <v>21</v>
      </c>
      <c r="D6326">
        <v>12</v>
      </c>
      <c r="E6326">
        <v>33.049999999999997</v>
      </c>
    </row>
    <row r="6327" spans="1:5" x14ac:dyDescent="0.35">
      <c r="A6327">
        <v>2021</v>
      </c>
      <c r="B6327">
        <v>9</v>
      </c>
      <c r="C6327">
        <v>21</v>
      </c>
      <c r="D6327">
        <v>13</v>
      </c>
      <c r="E6327">
        <v>32.28</v>
      </c>
    </row>
    <row r="6328" spans="1:5" x14ac:dyDescent="0.35">
      <c r="A6328">
        <v>2021</v>
      </c>
      <c r="B6328">
        <v>9</v>
      </c>
      <c r="C6328">
        <v>21</v>
      </c>
      <c r="D6328">
        <v>14</v>
      </c>
      <c r="E6328">
        <v>30.79</v>
      </c>
    </row>
    <row r="6329" spans="1:5" x14ac:dyDescent="0.35">
      <c r="A6329">
        <v>2021</v>
      </c>
      <c r="B6329">
        <v>9</v>
      </c>
      <c r="C6329">
        <v>21</v>
      </c>
      <c r="D6329">
        <v>15</v>
      </c>
      <c r="E6329">
        <v>27.82</v>
      </c>
    </row>
    <row r="6330" spans="1:5" x14ac:dyDescent="0.35">
      <c r="A6330">
        <v>2021</v>
      </c>
      <c r="B6330">
        <v>9</v>
      </c>
      <c r="C6330">
        <v>21</v>
      </c>
      <c r="D6330">
        <v>16</v>
      </c>
      <c r="E6330">
        <v>26.8</v>
      </c>
    </row>
    <row r="6331" spans="1:5" x14ac:dyDescent="0.35">
      <c r="A6331">
        <v>2021</v>
      </c>
      <c r="B6331">
        <v>9</v>
      </c>
      <c r="C6331">
        <v>21</v>
      </c>
      <c r="D6331">
        <v>17</v>
      </c>
      <c r="E6331">
        <v>25.72</v>
      </c>
    </row>
    <row r="6332" spans="1:5" x14ac:dyDescent="0.35">
      <c r="A6332">
        <v>2021</v>
      </c>
      <c r="B6332">
        <v>9</v>
      </c>
      <c r="C6332">
        <v>21</v>
      </c>
      <c r="D6332">
        <v>18</v>
      </c>
      <c r="E6332">
        <v>24.14</v>
      </c>
    </row>
    <row r="6333" spans="1:5" x14ac:dyDescent="0.35">
      <c r="A6333">
        <v>2021</v>
      </c>
      <c r="B6333">
        <v>9</v>
      </c>
      <c r="C6333">
        <v>21</v>
      </c>
      <c r="D6333">
        <v>19</v>
      </c>
      <c r="E6333">
        <v>22.66</v>
      </c>
    </row>
    <row r="6334" spans="1:5" x14ac:dyDescent="0.35">
      <c r="A6334">
        <v>2021</v>
      </c>
      <c r="B6334">
        <v>9</v>
      </c>
      <c r="C6334">
        <v>21</v>
      </c>
      <c r="D6334">
        <v>20</v>
      </c>
      <c r="E6334">
        <v>21.57</v>
      </c>
    </row>
    <row r="6335" spans="1:5" x14ac:dyDescent="0.35">
      <c r="A6335">
        <v>2021</v>
      </c>
      <c r="B6335">
        <v>9</v>
      </c>
      <c r="C6335">
        <v>21</v>
      </c>
      <c r="D6335">
        <v>21</v>
      </c>
      <c r="E6335">
        <v>20.82</v>
      </c>
    </row>
    <row r="6336" spans="1:5" x14ac:dyDescent="0.35">
      <c r="A6336">
        <v>2021</v>
      </c>
      <c r="B6336">
        <v>9</v>
      </c>
      <c r="C6336">
        <v>21</v>
      </c>
      <c r="D6336">
        <v>22</v>
      </c>
      <c r="E6336">
        <v>20.32</v>
      </c>
    </row>
    <row r="6337" spans="1:5" x14ac:dyDescent="0.35">
      <c r="A6337">
        <v>2021</v>
      </c>
      <c r="B6337">
        <v>9</v>
      </c>
      <c r="C6337">
        <v>21</v>
      </c>
      <c r="D6337">
        <v>23</v>
      </c>
      <c r="E6337">
        <v>19.940000000000001</v>
      </c>
    </row>
    <row r="6338" spans="1:5" x14ac:dyDescent="0.35">
      <c r="A6338">
        <v>2021</v>
      </c>
      <c r="B6338">
        <v>9</v>
      </c>
      <c r="C6338">
        <v>22</v>
      </c>
      <c r="D6338">
        <v>0</v>
      </c>
      <c r="E6338">
        <v>19.7</v>
      </c>
    </row>
    <row r="6339" spans="1:5" x14ac:dyDescent="0.35">
      <c r="A6339">
        <v>2021</v>
      </c>
      <c r="B6339">
        <v>9</v>
      </c>
      <c r="C6339">
        <v>22</v>
      </c>
      <c r="D6339">
        <v>1</v>
      </c>
      <c r="E6339">
        <v>19.61</v>
      </c>
    </row>
    <row r="6340" spans="1:5" x14ac:dyDescent="0.35">
      <c r="A6340">
        <v>2021</v>
      </c>
      <c r="B6340">
        <v>9</v>
      </c>
      <c r="C6340">
        <v>22</v>
      </c>
      <c r="D6340">
        <v>2</v>
      </c>
      <c r="E6340">
        <v>19.46</v>
      </c>
    </row>
    <row r="6341" spans="1:5" x14ac:dyDescent="0.35">
      <c r="A6341">
        <v>2021</v>
      </c>
      <c r="B6341">
        <v>9</v>
      </c>
      <c r="C6341">
        <v>22</v>
      </c>
      <c r="D6341">
        <v>3</v>
      </c>
      <c r="E6341">
        <v>19.53</v>
      </c>
    </row>
    <row r="6342" spans="1:5" x14ac:dyDescent="0.35">
      <c r="A6342">
        <v>2021</v>
      </c>
      <c r="B6342">
        <v>9</v>
      </c>
      <c r="C6342">
        <v>22</v>
      </c>
      <c r="D6342">
        <v>4</v>
      </c>
      <c r="E6342">
        <v>21.15</v>
      </c>
    </row>
    <row r="6343" spans="1:5" x14ac:dyDescent="0.35">
      <c r="A6343">
        <v>2021</v>
      </c>
      <c r="B6343">
        <v>9</v>
      </c>
      <c r="C6343">
        <v>22</v>
      </c>
      <c r="D6343">
        <v>5</v>
      </c>
      <c r="E6343">
        <v>24.08</v>
      </c>
    </row>
    <row r="6344" spans="1:5" x14ac:dyDescent="0.35">
      <c r="A6344">
        <v>2021</v>
      </c>
      <c r="B6344">
        <v>9</v>
      </c>
      <c r="C6344">
        <v>22</v>
      </c>
      <c r="D6344">
        <v>6</v>
      </c>
      <c r="E6344">
        <v>27.53</v>
      </c>
    </row>
    <row r="6345" spans="1:5" x14ac:dyDescent="0.35">
      <c r="A6345">
        <v>2021</v>
      </c>
      <c r="B6345">
        <v>9</v>
      </c>
      <c r="C6345">
        <v>22</v>
      </c>
      <c r="D6345">
        <v>7</v>
      </c>
      <c r="E6345">
        <v>29.83</v>
      </c>
    </row>
    <row r="6346" spans="1:5" x14ac:dyDescent="0.35">
      <c r="A6346">
        <v>2021</v>
      </c>
      <c r="B6346">
        <v>9</v>
      </c>
      <c r="C6346">
        <v>22</v>
      </c>
      <c r="D6346">
        <v>8</v>
      </c>
      <c r="E6346">
        <v>31.45</v>
      </c>
    </row>
    <row r="6347" spans="1:5" x14ac:dyDescent="0.35">
      <c r="A6347">
        <v>2021</v>
      </c>
      <c r="B6347">
        <v>9</v>
      </c>
      <c r="C6347">
        <v>22</v>
      </c>
      <c r="D6347">
        <v>9</v>
      </c>
      <c r="E6347">
        <v>32.51</v>
      </c>
    </row>
    <row r="6348" spans="1:5" x14ac:dyDescent="0.35">
      <c r="A6348">
        <v>2021</v>
      </c>
      <c r="B6348">
        <v>9</v>
      </c>
      <c r="C6348">
        <v>22</v>
      </c>
      <c r="D6348">
        <v>10</v>
      </c>
      <c r="E6348">
        <v>33.01</v>
      </c>
    </row>
    <row r="6349" spans="1:5" x14ac:dyDescent="0.35">
      <c r="A6349">
        <v>2021</v>
      </c>
      <c r="B6349">
        <v>9</v>
      </c>
      <c r="C6349">
        <v>22</v>
      </c>
      <c r="D6349">
        <v>11</v>
      </c>
      <c r="E6349">
        <v>32.93</v>
      </c>
    </row>
    <row r="6350" spans="1:5" x14ac:dyDescent="0.35">
      <c r="A6350">
        <v>2021</v>
      </c>
      <c r="B6350">
        <v>9</v>
      </c>
      <c r="C6350">
        <v>22</v>
      </c>
      <c r="D6350">
        <v>12</v>
      </c>
      <c r="E6350">
        <v>32.340000000000003</v>
      </c>
    </row>
    <row r="6351" spans="1:5" x14ac:dyDescent="0.35">
      <c r="A6351">
        <v>2021</v>
      </c>
      <c r="B6351">
        <v>9</v>
      </c>
      <c r="C6351">
        <v>22</v>
      </c>
      <c r="D6351">
        <v>13</v>
      </c>
      <c r="E6351">
        <v>30.87</v>
      </c>
    </row>
    <row r="6352" spans="1:5" x14ac:dyDescent="0.35">
      <c r="A6352">
        <v>2021</v>
      </c>
      <c r="B6352">
        <v>9</v>
      </c>
      <c r="C6352">
        <v>22</v>
      </c>
      <c r="D6352">
        <v>14</v>
      </c>
      <c r="E6352">
        <v>29.25</v>
      </c>
    </row>
    <row r="6353" spans="1:5" x14ac:dyDescent="0.35">
      <c r="A6353">
        <v>2021</v>
      </c>
      <c r="B6353">
        <v>9</v>
      </c>
      <c r="C6353">
        <v>22</v>
      </c>
      <c r="D6353">
        <v>15</v>
      </c>
      <c r="E6353">
        <v>27.26</v>
      </c>
    </row>
    <row r="6354" spans="1:5" x14ac:dyDescent="0.35">
      <c r="A6354">
        <v>2021</v>
      </c>
      <c r="B6354">
        <v>9</v>
      </c>
      <c r="C6354">
        <v>22</v>
      </c>
      <c r="D6354">
        <v>16</v>
      </c>
      <c r="E6354">
        <v>25.97</v>
      </c>
    </row>
    <row r="6355" spans="1:5" x14ac:dyDescent="0.35">
      <c r="A6355">
        <v>2021</v>
      </c>
      <c r="B6355">
        <v>9</v>
      </c>
      <c r="C6355">
        <v>22</v>
      </c>
      <c r="D6355">
        <v>17</v>
      </c>
      <c r="E6355">
        <v>25</v>
      </c>
    </row>
    <row r="6356" spans="1:5" x14ac:dyDescent="0.35">
      <c r="A6356">
        <v>2021</v>
      </c>
      <c r="B6356">
        <v>9</v>
      </c>
      <c r="C6356">
        <v>22</v>
      </c>
      <c r="D6356">
        <v>18</v>
      </c>
      <c r="E6356">
        <v>24.16</v>
      </c>
    </row>
    <row r="6357" spans="1:5" x14ac:dyDescent="0.35">
      <c r="A6357">
        <v>2021</v>
      </c>
      <c r="B6357">
        <v>9</v>
      </c>
      <c r="C6357">
        <v>22</v>
      </c>
      <c r="D6357">
        <v>19</v>
      </c>
      <c r="E6357">
        <v>23.25</v>
      </c>
    </row>
    <row r="6358" spans="1:5" x14ac:dyDescent="0.35">
      <c r="A6358">
        <v>2021</v>
      </c>
      <c r="B6358">
        <v>9</v>
      </c>
      <c r="C6358">
        <v>22</v>
      </c>
      <c r="D6358">
        <v>20</v>
      </c>
      <c r="E6358">
        <v>22.4</v>
      </c>
    </row>
    <row r="6359" spans="1:5" x14ac:dyDescent="0.35">
      <c r="A6359">
        <v>2021</v>
      </c>
      <c r="B6359">
        <v>9</v>
      </c>
      <c r="C6359">
        <v>22</v>
      </c>
      <c r="D6359">
        <v>21</v>
      </c>
      <c r="E6359">
        <v>21.73</v>
      </c>
    </row>
    <row r="6360" spans="1:5" x14ac:dyDescent="0.35">
      <c r="A6360">
        <v>2021</v>
      </c>
      <c r="B6360">
        <v>9</v>
      </c>
      <c r="C6360">
        <v>22</v>
      </c>
      <c r="D6360">
        <v>22</v>
      </c>
      <c r="E6360">
        <v>21.22</v>
      </c>
    </row>
    <row r="6361" spans="1:5" x14ac:dyDescent="0.35">
      <c r="A6361">
        <v>2021</v>
      </c>
      <c r="B6361">
        <v>9</v>
      </c>
      <c r="C6361">
        <v>22</v>
      </c>
      <c r="D6361">
        <v>23</v>
      </c>
      <c r="E6361">
        <v>20.81</v>
      </c>
    </row>
    <row r="6362" spans="1:5" x14ac:dyDescent="0.35">
      <c r="A6362">
        <v>2021</v>
      </c>
      <c r="B6362">
        <v>9</v>
      </c>
      <c r="C6362">
        <v>23</v>
      </c>
      <c r="D6362">
        <v>0</v>
      </c>
      <c r="E6362">
        <v>20.36</v>
      </c>
    </row>
    <row r="6363" spans="1:5" x14ac:dyDescent="0.35">
      <c r="A6363">
        <v>2021</v>
      </c>
      <c r="B6363">
        <v>9</v>
      </c>
      <c r="C6363">
        <v>23</v>
      </c>
      <c r="D6363">
        <v>1</v>
      </c>
      <c r="E6363">
        <v>19.87</v>
      </c>
    </row>
    <row r="6364" spans="1:5" x14ac:dyDescent="0.35">
      <c r="A6364">
        <v>2021</v>
      </c>
      <c r="B6364">
        <v>9</v>
      </c>
      <c r="C6364">
        <v>23</v>
      </c>
      <c r="D6364">
        <v>2</v>
      </c>
      <c r="E6364">
        <v>19.37</v>
      </c>
    </row>
    <row r="6365" spans="1:5" x14ac:dyDescent="0.35">
      <c r="A6365">
        <v>2021</v>
      </c>
      <c r="B6365">
        <v>9</v>
      </c>
      <c r="C6365">
        <v>23</v>
      </c>
      <c r="D6365">
        <v>3</v>
      </c>
      <c r="E6365">
        <v>19.079999999999998</v>
      </c>
    </row>
    <row r="6366" spans="1:5" x14ac:dyDescent="0.35">
      <c r="A6366">
        <v>2021</v>
      </c>
      <c r="B6366">
        <v>9</v>
      </c>
      <c r="C6366">
        <v>23</v>
      </c>
      <c r="D6366">
        <v>4</v>
      </c>
      <c r="E6366">
        <v>20.29</v>
      </c>
    </row>
    <row r="6367" spans="1:5" x14ac:dyDescent="0.35">
      <c r="A6367">
        <v>2021</v>
      </c>
      <c r="B6367">
        <v>9</v>
      </c>
      <c r="C6367">
        <v>23</v>
      </c>
      <c r="D6367">
        <v>5</v>
      </c>
      <c r="E6367">
        <v>22.83</v>
      </c>
    </row>
    <row r="6368" spans="1:5" x14ac:dyDescent="0.35">
      <c r="A6368">
        <v>2021</v>
      </c>
      <c r="B6368">
        <v>9</v>
      </c>
      <c r="C6368">
        <v>23</v>
      </c>
      <c r="D6368">
        <v>6</v>
      </c>
      <c r="E6368">
        <v>25.78</v>
      </c>
    </row>
    <row r="6369" spans="1:5" x14ac:dyDescent="0.35">
      <c r="A6369">
        <v>2021</v>
      </c>
      <c r="B6369">
        <v>9</v>
      </c>
      <c r="C6369">
        <v>23</v>
      </c>
      <c r="D6369">
        <v>7</v>
      </c>
      <c r="E6369">
        <v>28.36</v>
      </c>
    </row>
    <row r="6370" spans="1:5" x14ac:dyDescent="0.35">
      <c r="A6370">
        <v>2021</v>
      </c>
      <c r="B6370">
        <v>9</v>
      </c>
      <c r="C6370">
        <v>23</v>
      </c>
      <c r="D6370">
        <v>8</v>
      </c>
      <c r="E6370">
        <v>30.34</v>
      </c>
    </row>
    <row r="6371" spans="1:5" x14ac:dyDescent="0.35">
      <c r="A6371">
        <v>2021</v>
      </c>
      <c r="B6371">
        <v>9</v>
      </c>
      <c r="C6371">
        <v>23</v>
      </c>
      <c r="D6371">
        <v>9</v>
      </c>
      <c r="E6371">
        <v>31.76</v>
      </c>
    </row>
    <row r="6372" spans="1:5" x14ac:dyDescent="0.35">
      <c r="A6372">
        <v>2021</v>
      </c>
      <c r="B6372">
        <v>9</v>
      </c>
      <c r="C6372">
        <v>23</v>
      </c>
      <c r="D6372">
        <v>10</v>
      </c>
      <c r="E6372">
        <v>32.56</v>
      </c>
    </row>
    <row r="6373" spans="1:5" x14ac:dyDescent="0.35">
      <c r="A6373">
        <v>2021</v>
      </c>
      <c r="B6373">
        <v>9</v>
      </c>
      <c r="C6373">
        <v>23</v>
      </c>
      <c r="D6373">
        <v>11</v>
      </c>
      <c r="E6373">
        <v>32.72</v>
      </c>
    </row>
    <row r="6374" spans="1:5" x14ac:dyDescent="0.35">
      <c r="A6374">
        <v>2021</v>
      </c>
      <c r="B6374">
        <v>9</v>
      </c>
      <c r="C6374">
        <v>23</v>
      </c>
      <c r="D6374">
        <v>12</v>
      </c>
      <c r="E6374">
        <v>32.32</v>
      </c>
    </row>
    <row r="6375" spans="1:5" x14ac:dyDescent="0.35">
      <c r="A6375">
        <v>2021</v>
      </c>
      <c r="B6375">
        <v>9</v>
      </c>
      <c r="C6375">
        <v>23</v>
      </c>
      <c r="D6375">
        <v>13</v>
      </c>
      <c r="E6375">
        <v>31.18</v>
      </c>
    </row>
    <row r="6376" spans="1:5" x14ac:dyDescent="0.35">
      <c r="A6376">
        <v>2021</v>
      </c>
      <c r="B6376">
        <v>9</v>
      </c>
      <c r="C6376">
        <v>23</v>
      </c>
      <c r="D6376">
        <v>14</v>
      </c>
      <c r="E6376">
        <v>29.86</v>
      </c>
    </row>
    <row r="6377" spans="1:5" x14ac:dyDescent="0.35">
      <c r="A6377">
        <v>2021</v>
      </c>
      <c r="B6377">
        <v>9</v>
      </c>
      <c r="C6377">
        <v>23</v>
      </c>
      <c r="D6377">
        <v>15</v>
      </c>
      <c r="E6377">
        <v>27.47</v>
      </c>
    </row>
    <row r="6378" spans="1:5" x14ac:dyDescent="0.35">
      <c r="A6378">
        <v>2021</v>
      </c>
      <c r="B6378">
        <v>9</v>
      </c>
      <c r="C6378">
        <v>23</v>
      </c>
      <c r="D6378">
        <v>16</v>
      </c>
      <c r="E6378">
        <v>26.54</v>
      </c>
    </row>
    <row r="6379" spans="1:5" x14ac:dyDescent="0.35">
      <c r="A6379">
        <v>2021</v>
      </c>
      <c r="B6379">
        <v>9</v>
      </c>
      <c r="C6379">
        <v>23</v>
      </c>
      <c r="D6379">
        <v>17</v>
      </c>
      <c r="E6379">
        <v>25.72</v>
      </c>
    </row>
    <row r="6380" spans="1:5" x14ac:dyDescent="0.35">
      <c r="A6380">
        <v>2021</v>
      </c>
      <c r="B6380">
        <v>9</v>
      </c>
      <c r="C6380">
        <v>23</v>
      </c>
      <c r="D6380">
        <v>18</v>
      </c>
      <c r="E6380">
        <v>24.63</v>
      </c>
    </row>
    <row r="6381" spans="1:5" x14ac:dyDescent="0.35">
      <c r="A6381">
        <v>2021</v>
      </c>
      <c r="B6381">
        <v>9</v>
      </c>
      <c r="C6381">
        <v>23</v>
      </c>
      <c r="D6381">
        <v>19</v>
      </c>
      <c r="E6381">
        <v>23.46</v>
      </c>
    </row>
    <row r="6382" spans="1:5" x14ac:dyDescent="0.35">
      <c r="A6382">
        <v>2021</v>
      </c>
      <c r="B6382">
        <v>9</v>
      </c>
      <c r="C6382">
        <v>23</v>
      </c>
      <c r="D6382">
        <v>20</v>
      </c>
      <c r="E6382">
        <v>22.39</v>
      </c>
    </row>
    <row r="6383" spans="1:5" x14ac:dyDescent="0.35">
      <c r="A6383">
        <v>2021</v>
      </c>
      <c r="B6383">
        <v>9</v>
      </c>
      <c r="C6383">
        <v>23</v>
      </c>
      <c r="D6383">
        <v>21</v>
      </c>
      <c r="E6383">
        <v>21.45</v>
      </c>
    </row>
    <row r="6384" spans="1:5" x14ac:dyDescent="0.35">
      <c r="A6384">
        <v>2021</v>
      </c>
      <c r="B6384">
        <v>9</v>
      </c>
      <c r="C6384">
        <v>23</v>
      </c>
      <c r="D6384">
        <v>22</v>
      </c>
      <c r="E6384">
        <v>20.73</v>
      </c>
    </row>
    <row r="6385" spans="1:5" x14ac:dyDescent="0.35">
      <c r="A6385">
        <v>2021</v>
      </c>
      <c r="B6385">
        <v>9</v>
      </c>
      <c r="C6385">
        <v>23</v>
      </c>
      <c r="D6385">
        <v>23</v>
      </c>
      <c r="E6385">
        <v>20.170000000000002</v>
      </c>
    </row>
    <row r="6386" spans="1:5" x14ac:dyDescent="0.35">
      <c r="A6386">
        <v>2021</v>
      </c>
      <c r="B6386">
        <v>9</v>
      </c>
      <c r="C6386">
        <v>24</v>
      </c>
      <c r="D6386">
        <v>0</v>
      </c>
      <c r="E6386">
        <v>19.829999999999998</v>
      </c>
    </row>
    <row r="6387" spans="1:5" x14ac:dyDescent="0.35">
      <c r="A6387">
        <v>2021</v>
      </c>
      <c r="B6387">
        <v>9</v>
      </c>
      <c r="C6387">
        <v>24</v>
      </c>
      <c r="D6387">
        <v>1</v>
      </c>
      <c r="E6387">
        <v>19.68</v>
      </c>
    </row>
    <row r="6388" spans="1:5" x14ac:dyDescent="0.35">
      <c r="A6388">
        <v>2021</v>
      </c>
      <c r="B6388">
        <v>9</v>
      </c>
      <c r="C6388">
        <v>24</v>
      </c>
      <c r="D6388">
        <v>2</v>
      </c>
      <c r="E6388">
        <v>19.55</v>
      </c>
    </row>
    <row r="6389" spans="1:5" x14ac:dyDescent="0.35">
      <c r="A6389">
        <v>2021</v>
      </c>
      <c r="B6389">
        <v>9</v>
      </c>
      <c r="C6389">
        <v>24</v>
      </c>
      <c r="D6389">
        <v>3</v>
      </c>
      <c r="E6389">
        <v>19.55</v>
      </c>
    </row>
    <row r="6390" spans="1:5" x14ac:dyDescent="0.35">
      <c r="A6390">
        <v>2021</v>
      </c>
      <c r="B6390">
        <v>9</v>
      </c>
      <c r="C6390">
        <v>24</v>
      </c>
      <c r="D6390">
        <v>4</v>
      </c>
      <c r="E6390">
        <v>20.85</v>
      </c>
    </row>
    <row r="6391" spans="1:5" x14ac:dyDescent="0.35">
      <c r="A6391">
        <v>2021</v>
      </c>
      <c r="B6391">
        <v>9</v>
      </c>
      <c r="C6391">
        <v>24</v>
      </c>
      <c r="D6391">
        <v>5</v>
      </c>
      <c r="E6391">
        <v>23.4</v>
      </c>
    </row>
    <row r="6392" spans="1:5" x14ac:dyDescent="0.35">
      <c r="A6392">
        <v>2021</v>
      </c>
      <c r="B6392">
        <v>9</v>
      </c>
      <c r="C6392">
        <v>24</v>
      </c>
      <c r="D6392">
        <v>6</v>
      </c>
      <c r="E6392">
        <v>26.4</v>
      </c>
    </row>
    <row r="6393" spans="1:5" x14ac:dyDescent="0.35">
      <c r="A6393">
        <v>2021</v>
      </c>
      <c r="B6393">
        <v>9</v>
      </c>
      <c r="C6393">
        <v>24</v>
      </c>
      <c r="D6393">
        <v>7</v>
      </c>
      <c r="E6393">
        <v>29.12</v>
      </c>
    </row>
    <row r="6394" spans="1:5" x14ac:dyDescent="0.35">
      <c r="A6394">
        <v>2021</v>
      </c>
      <c r="B6394">
        <v>9</v>
      </c>
      <c r="C6394">
        <v>24</v>
      </c>
      <c r="D6394">
        <v>8</v>
      </c>
      <c r="E6394">
        <v>30.91</v>
      </c>
    </row>
    <row r="6395" spans="1:5" x14ac:dyDescent="0.35">
      <c r="A6395">
        <v>2021</v>
      </c>
      <c r="B6395">
        <v>9</v>
      </c>
      <c r="C6395">
        <v>24</v>
      </c>
      <c r="D6395">
        <v>9</v>
      </c>
      <c r="E6395">
        <v>32.06</v>
      </c>
    </row>
    <row r="6396" spans="1:5" x14ac:dyDescent="0.35">
      <c r="A6396">
        <v>2021</v>
      </c>
      <c r="B6396">
        <v>9</v>
      </c>
      <c r="C6396">
        <v>24</v>
      </c>
      <c r="D6396">
        <v>10</v>
      </c>
      <c r="E6396">
        <v>32.729999999999997</v>
      </c>
    </row>
    <row r="6397" spans="1:5" x14ac:dyDescent="0.35">
      <c r="A6397">
        <v>2021</v>
      </c>
      <c r="B6397">
        <v>9</v>
      </c>
      <c r="C6397">
        <v>24</v>
      </c>
      <c r="D6397">
        <v>11</v>
      </c>
      <c r="E6397">
        <v>32.81</v>
      </c>
    </row>
    <row r="6398" spans="1:5" x14ac:dyDescent="0.35">
      <c r="A6398">
        <v>2021</v>
      </c>
      <c r="B6398">
        <v>9</v>
      </c>
      <c r="C6398">
        <v>24</v>
      </c>
      <c r="D6398">
        <v>12</v>
      </c>
      <c r="E6398">
        <v>32.369999999999997</v>
      </c>
    </row>
    <row r="6399" spans="1:5" x14ac:dyDescent="0.35">
      <c r="A6399">
        <v>2021</v>
      </c>
      <c r="B6399">
        <v>9</v>
      </c>
      <c r="C6399">
        <v>24</v>
      </c>
      <c r="D6399">
        <v>13</v>
      </c>
      <c r="E6399">
        <v>31.33</v>
      </c>
    </row>
    <row r="6400" spans="1:5" x14ac:dyDescent="0.35">
      <c r="A6400">
        <v>2021</v>
      </c>
      <c r="B6400">
        <v>9</v>
      </c>
      <c r="C6400">
        <v>24</v>
      </c>
      <c r="D6400">
        <v>14</v>
      </c>
      <c r="E6400">
        <v>29.87</v>
      </c>
    </row>
    <row r="6401" spans="1:5" x14ac:dyDescent="0.35">
      <c r="A6401">
        <v>2021</v>
      </c>
      <c r="B6401">
        <v>9</v>
      </c>
      <c r="C6401">
        <v>24</v>
      </c>
      <c r="D6401">
        <v>15</v>
      </c>
      <c r="E6401">
        <v>27.53</v>
      </c>
    </row>
    <row r="6402" spans="1:5" x14ac:dyDescent="0.35">
      <c r="A6402">
        <v>2021</v>
      </c>
      <c r="B6402">
        <v>9</v>
      </c>
      <c r="C6402">
        <v>24</v>
      </c>
      <c r="D6402">
        <v>16</v>
      </c>
      <c r="E6402">
        <v>26.19</v>
      </c>
    </row>
    <row r="6403" spans="1:5" x14ac:dyDescent="0.35">
      <c r="A6403">
        <v>2021</v>
      </c>
      <c r="B6403">
        <v>9</v>
      </c>
      <c r="C6403">
        <v>24</v>
      </c>
      <c r="D6403">
        <v>17</v>
      </c>
      <c r="E6403">
        <v>24.66</v>
      </c>
    </row>
    <row r="6404" spans="1:5" x14ac:dyDescent="0.35">
      <c r="A6404">
        <v>2021</v>
      </c>
      <c r="B6404">
        <v>9</v>
      </c>
      <c r="C6404">
        <v>24</v>
      </c>
      <c r="D6404">
        <v>18</v>
      </c>
      <c r="E6404">
        <v>23.23</v>
      </c>
    </row>
    <row r="6405" spans="1:5" x14ac:dyDescent="0.35">
      <c r="A6405">
        <v>2021</v>
      </c>
      <c r="B6405">
        <v>9</v>
      </c>
      <c r="C6405">
        <v>24</v>
      </c>
      <c r="D6405">
        <v>19</v>
      </c>
      <c r="E6405">
        <v>22.15</v>
      </c>
    </row>
    <row r="6406" spans="1:5" x14ac:dyDescent="0.35">
      <c r="A6406">
        <v>2021</v>
      </c>
      <c r="B6406">
        <v>9</v>
      </c>
      <c r="C6406">
        <v>24</v>
      </c>
      <c r="D6406">
        <v>20</v>
      </c>
      <c r="E6406">
        <v>21.26</v>
      </c>
    </row>
    <row r="6407" spans="1:5" x14ac:dyDescent="0.35">
      <c r="A6407">
        <v>2021</v>
      </c>
      <c r="B6407">
        <v>9</v>
      </c>
      <c r="C6407">
        <v>24</v>
      </c>
      <c r="D6407">
        <v>21</v>
      </c>
      <c r="E6407">
        <v>20.68</v>
      </c>
    </row>
    <row r="6408" spans="1:5" x14ac:dyDescent="0.35">
      <c r="A6408">
        <v>2021</v>
      </c>
      <c r="B6408">
        <v>9</v>
      </c>
      <c r="C6408">
        <v>24</v>
      </c>
      <c r="D6408">
        <v>22</v>
      </c>
      <c r="E6408">
        <v>20.47</v>
      </c>
    </row>
    <row r="6409" spans="1:5" x14ac:dyDescent="0.35">
      <c r="A6409">
        <v>2021</v>
      </c>
      <c r="B6409">
        <v>9</v>
      </c>
      <c r="C6409">
        <v>24</v>
      </c>
      <c r="D6409">
        <v>23</v>
      </c>
      <c r="E6409">
        <v>20.36</v>
      </c>
    </row>
    <row r="6410" spans="1:5" x14ac:dyDescent="0.35">
      <c r="A6410">
        <v>2021</v>
      </c>
      <c r="B6410">
        <v>9</v>
      </c>
      <c r="C6410">
        <v>25</v>
      </c>
      <c r="D6410">
        <v>0</v>
      </c>
      <c r="E6410">
        <v>20.3</v>
      </c>
    </row>
    <row r="6411" spans="1:5" x14ac:dyDescent="0.35">
      <c r="A6411">
        <v>2021</v>
      </c>
      <c r="B6411">
        <v>9</v>
      </c>
      <c r="C6411">
        <v>25</v>
      </c>
      <c r="D6411">
        <v>1</v>
      </c>
      <c r="E6411">
        <v>20.12</v>
      </c>
    </row>
    <row r="6412" spans="1:5" x14ac:dyDescent="0.35">
      <c r="A6412">
        <v>2021</v>
      </c>
      <c r="B6412">
        <v>9</v>
      </c>
      <c r="C6412">
        <v>25</v>
      </c>
      <c r="D6412">
        <v>2</v>
      </c>
      <c r="E6412">
        <v>19.86</v>
      </c>
    </row>
    <row r="6413" spans="1:5" x14ac:dyDescent="0.35">
      <c r="A6413">
        <v>2021</v>
      </c>
      <c r="B6413">
        <v>9</v>
      </c>
      <c r="C6413">
        <v>25</v>
      </c>
      <c r="D6413">
        <v>3</v>
      </c>
      <c r="E6413">
        <v>19.77</v>
      </c>
    </row>
    <row r="6414" spans="1:5" x14ac:dyDescent="0.35">
      <c r="A6414">
        <v>2021</v>
      </c>
      <c r="B6414">
        <v>9</v>
      </c>
      <c r="C6414">
        <v>25</v>
      </c>
      <c r="D6414">
        <v>4</v>
      </c>
      <c r="E6414">
        <v>21.15</v>
      </c>
    </row>
    <row r="6415" spans="1:5" x14ac:dyDescent="0.35">
      <c r="A6415">
        <v>2021</v>
      </c>
      <c r="B6415">
        <v>9</v>
      </c>
      <c r="C6415">
        <v>25</v>
      </c>
      <c r="D6415">
        <v>5</v>
      </c>
      <c r="E6415">
        <v>23.73</v>
      </c>
    </row>
    <row r="6416" spans="1:5" x14ac:dyDescent="0.35">
      <c r="A6416">
        <v>2021</v>
      </c>
      <c r="B6416">
        <v>9</v>
      </c>
      <c r="C6416">
        <v>25</v>
      </c>
      <c r="D6416">
        <v>6</v>
      </c>
      <c r="E6416">
        <v>26.76</v>
      </c>
    </row>
    <row r="6417" spans="1:5" x14ac:dyDescent="0.35">
      <c r="A6417">
        <v>2021</v>
      </c>
      <c r="B6417">
        <v>9</v>
      </c>
      <c r="C6417">
        <v>25</v>
      </c>
      <c r="D6417">
        <v>7</v>
      </c>
      <c r="E6417">
        <v>29.22</v>
      </c>
    </row>
    <row r="6418" spans="1:5" x14ac:dyDescent="0.35">
      <c r="A6418">
        <v>2021</v>
      </c>
      <c r="B6418">
        <v>9</v>
      </c>
      <c r="C6418">
        <v>25</v>
      </c>
      <c r="D6418">
        <v>8</v>
      </c>
      <c r="E6418">
        <v>30.99</v>
      </c>
    </row>
    <row r="6419" spans="1:5" x14ac:dyDescent="0.35">
      <c r="A6419">
        <v>2021</v>
      </c>
      <c r="B6419">
        <v>9</v>
      </c>
      <c r="C6419">
        <v>25</v>
      </c>
      <c r="D6419">
        <v>9</v>
      </c>
      <c r="E6419">
        <v>32.18</v>
      </c>
    </row>
    <row r="6420" spans="1:5" x14ac:dyDescent="0.35">
      <c r="A6420">
        <v>2021</v>
      </c>
      <c r="B6420">
        <v>9</v>
      </c>
      <c r="C6420">
        <v>25</v>
      </c>
      <c r="D6420">
        <v>10</v>
      </c>
      <c r="E6420">
        <v>32.74</v>
      </c>
    </row>
    <row r="6421" spans="1:5" x14ac:dyDescent="0.35">
      <c r="A6421">
        <v>2021</v>
      </c>
      <c r="B6421">
        <v>9</v>
      </c>
      <c r="C6421">
        <v>25</v>
      </c>
      <c r="D6421">
        <v>11</v>
      </c>
      <c r="E6421">
        <v>32.76</v>
      </c>
    </row>
    <row r="6422" spans="1:5" x14ac:dyDescent="0.35">
      <c r="A6422">
        <v>2021</v>
      </c>
      <c r="B6422">
        <v>9</v>
      </c>
      <c r="C6422">
        <v>25</v>
      </c>
      <c r="D6422">
        <v>12</v>
      </c>
      <c r="E6422">
        <v>32.08</v>
      </c>
    </row>
    <row r="6423" spans="1:5" x14ac:dyDescent="0.35">
      <c r="A6423">
        <v>2021</v>
      </c>
      <c r="B6423">
        <v>9</v>
      </c>
      <c r="C6423">
        <v>25</v>
      </c>
      <c r="D6423">
        <v>13</v>
      </c>
      <c r="E6423">
        <v>30.65</v>
      </c>
    </row>
    <row r="6424" spans="1:5" x14ac:dyDescent="0.35">
      <c r="A6424">
        <v>2021</v>
      </c>
      <c r="B6424">
        <v>9</v>
      </c>
      <c r="C6424">
        <v>25</v>
      </c>
      <c r="D6424">
        <v>14</v>
      </c>
      <c r="E6424">
        <v>29.32</v>
      </c>
    </row>
    <row r="6425" spans="1:5" x14ac:dyDescent="0.35">
      <c r="A6425">
        <v>2021</v>
      </c>
      <c r="B6425">
        <v>9</v>
      </c>
      <c r="C6425">
        <v>25</v>
      </c>
      <c r="D6425">
        <v>15</v>
      </c>
      <c r="E6425">
        <v>27.31</v>
      </c>
    </row>
    <row r="6426" spans="1:5" x14ac:dyDescent="0.35">
      <c r="A6426">
        <v>2021</v>
      </c>
      <c r="B6426">
        <v>9</v>
      </c>
      <c r="C6426">
        <v>25</v>
      </c>
      <c r="D6426">
        <v>16</v>
      </c>
      <c r="E6426">
        <v>25.84</v>
      </c>
    </row>
    <row r="6427" spans="1:5" x14ac:dyDescent="0.35">
      <c r="A6427">
        <v>2021</v>
      </c>
      <c r="B6427">
        <v>9</v>
      </c>
      <c r="C6427">
        <v>25</v>
      </c>
      <c r="D6427">
        <v>17</v>
      </c>
      <c r="E6427">
        <v>24.48</v>
      </c>
    </row>
    <row r="6428" spans="1:5" x14ac:dyDescent="0.35">
      <c r="A6428">
        <v>2021</v>
      </c>
      <c r="B6428">
        <v>9</v>
      </c>
      <c r="C6428">
        <v>25</v>
      </c>
      <c r="D6428">
        <v>18</v>
      </c>
      <c r="E6428">
        <v>23.17</v>
      </c>
    </row>
    <row r="6429" spans="1:5" x14ac:dyDescent="0.35">
      <c r="A6429">
        <v>2021</v>
      </c>
      <c r="B6429">
        <v>9</v>
      </c>
      <c r="C6429">
        <v>25</v>
      </c>
      <c r="D6429">
        <v>19</v>
      </c>
      <c r="E6429">
        <v>22.05</v>
      </c>
    </row>
    <row r="6430" spans="1:5" x14ac:dyDescent="0.35">
      <c r="A6430">
        <v>2021</v>
      </c>
      <c r="B6430">
        <v>9</v>
      </c>
      <c r="C6430">
        <v>25</v>
      </c>
      <c r="D6430">
        <v>20</v>
      </c>
      <c r="E6430">
        <v>21.08</v>
      </c>
    </row>
    <row r="6431" spans="1:5" x14ac:dyDescent="0.35">
      <c r="A6431">
        <v>2021</v>
      </c>
      <c r="B6431">
        <v>9</v>
      </c>
      <c r="C6431">
        <v>25</v>
      </c>
      <c r="D6431">
        <v>21</v>
      </c>
      <c r="E6431">
        <v>20.23</v>
      </c>
    </row>
    <row r="6432" spans="1:5" x14ac:dyDescent="0.35">
      <c r="A6432">
        <v>2021</v>
      </c>
      <c r="B6432">
        <v>9</v>
      </c>
      <c r="C6432">
        <v>25</v>
      </c>
      <c r="D6432">
        <v>22</v>
      </c>
      <c r="E6432">
        <v>19.48</v>
      </c>
    </row>
    <row r="6433" spans="1:5" x14ac:dyDescent="0.35">
      <c r="A6433">
        <v>2021</v>
      </c>
      <c r="B6433">
        <v>9</v>
      </c>
      <c r="C6433">
        <v>25</v>
      </c>
      <c r="D6433">
        <v>23</v>
      </c>
      <c r="E6433">
        <v>18.899999999999999</v>
      </c>
    </row>
    <row r="6434" spans="1:5" x14ac:dyDescent="0.35">
      <c r="A6434">
        <v>2021</v>
      </c>
      <c r="B6434">
        <v>9</v>
      </c>
      <c r="C6434">
        <v>26</v>
      </c>
      <c r="D6434">
        <v>0</v>
      </c>
      <c r="E6434">
        <v>18.5</v>
      </c>
    </row>
    <row r="6435" spans="1:5" x14ac:dyDescent="0.35">
      <c r="A6435">
        <v>2021</v>
      </c>
      <c r="B6435">
        <v>9</v>
      </c>
      <c r="C6435">
        <v>26</v>
      </c>
      <c r="D6435">
        <v>1</v>
      </c>
      <c r="E6435">
        <v>18.47</v>
      </c>
    </row>
    <row r="6436" spans="1:5" x14ac:dyDescent="0.35">
      <c r="A6436">
        <v>2021</v>
      </c>
      <c r="B6436">
        <v>9</v>
      </c>
      <c r="C6436">
        <v>26</v>
      </c>
      <c r="D6436">
        <v>2</v>
      </c>
      <c r="E6436">
        <v>18.47</v>
      </c>
    </row>
    <row r="6437" spans="1:5" x14ac:dyDescent="0.35">
      <c r="A6437">
        <v>2021</v>
      </c>
      <c r="B6437">
        <v>9</v>
      </c>
      <c r="C6437">
        <v>26</v>
      </c>
      <c r="D6437">
        <v>3</v>
      </c>
      <c r="E6437">
        <v>18.72</v>
      </c>
    </row>
    <row r="6438" spans="1:5" x14ac:dyDescent="0.35">
      <c r="A6438">
        <v>2021</v>
      </c>
      <c r="B6438">
        <v>9</v>
      </c>
      <c r="C6438">
        <v>26</v>
      </c>
      <c r="D6438">
        <v>4</v>
      </c>
      <c r="E6438">
        <v>21.09</v>
      </c>
    </row>
    <row r="6439" spans="1:5" x14ac:dyDescent="0.35">
      <c r="A6439">
        <v>2021</v>
      </c>
      <c r="B6439">
        <v>9</v>
      </c>
      <c r="C6439">
        <v>26</v>
      </c>
      <c r="D6439">
        <v>5</v>
      </c>
      <c r="E6439">
        <v>24.49</v>
      </c>
    </row>
    <row r="6440" spans="1:5" x14ac:dyDescent="0.35">
      <c r="A6440">
        <v>2021</v>
      </c>
      <c r="B6440">
        <v>9</v>
      </c>
      <c r="C6440">
        <v>26</v>
      </c>
      <c r="D6440">
        <v>6</v>
      </c>
      <c r="E6440">
        <v>27.59</v>
      </c>
    </row>
    <row r="6441" spans="1:5" x14ac:dyDescent="0.35">
      <c r="A6441">
        <v>2021</v>
      </c>
      <c r="B6441">
        <v>9</v>
      </c>
      <c r="C6441">
        <v>26</v>
      </c>
      <c r="D6441">
        <v>7</v>
      </c>
      <c r="E6441">
        <v>29.84</v>
      </c>
    </row>
    <row r="6442" spans="1:5" x14ac:dyDescent="0.35">
      <c r="A6442">
        <v>2021</v>
      </c>
      <c r="B6442">
        <v>9</v>
      </c>
      <c r="C6442">
        <v>26</v>
      </c>
      <c r="D6442">
        <v>8</v>
      </c>
      <c r="E6442">
        <v>31.27</v>
      </c>
    </row>
    <row r="6443" spans="1:5" x14ac:dyDescent="0.35">
      <c r="A6443">
        <v>2021</v>
      </c>
      <c r="B6443">
        <v>9</v>
      </c>
      <c r="C6443">
        <v>26</v>
      </c>
      <c r="D6443">
        <v>9</v>
      </c>
      <c r="E6443">
        <v>32.229999999999997</v>
      </c>
    </row>
    <row r="6444" spans="1:5" x14ac:dyDescent="0.35">
      <c r="A6444">
        <v>2021</v>
      </c>
      <c r="B6444">
        <v>9</v>
      </c>
      <c r="C6444">
        <v>26</v>
      </c>
      <c r="D6444">
        <v>10</v>
      </c>
      <c r="E6444">
        <v>32.729999999999997</v>
      </c>
    </row>
    <row r="6445" spans="1:5" x14ac:dyDescent="0.35">
      <c r="A6445">
        <v>2021</v>
      </c>
      <c r="B6445">
        <v>9</v>
      </c>
      <c r="C6445">
        <v>26</v>
      </c>
      <c r="D6445">
        <v>11</v>
      </c>
      <c r="E6445">
        <v>32.619999999999997</v>
      </c>
    </row>
    <row r="6446" spans="1:5" x14ac:dyDescent="0.35">
      <c r="A6446">
        <v>2021</v>
      </c>
      <c r="B6446">
        <v>9</v>
      </c>
      <c r="C6446">
        <v>26</v>
      </c>
      <c r="D6446">
        <v>12</v>
      </c>
      <c r="E6446">
        <v>32.119999999999997</v>
      </c>
    </row>
    <row r="6447" spans="1:5" x14ac:dyDescent="0.35">
      <c r="A6447">
        <v>2021</v>
      </c>
      <c r="B6447">
        <v>9</v>
      </c>
      <c r="C6447">
        <v>26</v>
      </c>
      <c r="D6447">
        <v>13</v>
      </c>
      <c r="E6447">
        <v>30.95</v>
      </c>
    </row>
    <row r="6448" spans="1:5" x14ac:dyDescent="0.35">
      <c r="A6448">
        <v>2021</v>
      </c>
      <c r="B6448">
        <v>9</v>
      </c>
      <c r="C6448">
        <v>26</v>
      </c>
      <c r="D6448">
        <v>14</v>
      </c>
      <c r="E6448">
        <v>29.55</v>
      </c>
    </row>
    <row r="6449" spans="1:5" x14ac:dyDescent="0.35">
      <c r="A6449">
        <v>2021</v>
      </c>
      <c r="B6449">
        <v>9</v>
      </c>
      <c r="C6449">
        <v>26</v>
      </c>
      <c r="D6449">
        <v>15</v>
      </c>
      <c r="E6449">
        <v>27.37</v>
      </c>
    </row>
    <row r="6450" spans="1:5" x14ac:dyDescent="0.35">
      <c r="A6450">
        <v>2021</v>
      </c>
      <c r="B6450">
        <v>9</v>
      </c>
      <c r="C6450">
        <v>26</v>
      </c>
      <c r="D6450">
        <v>16</v>
      </c>
      <c r="E6450">
        <v>25.93</v>
      </c>
    </row>
    <row r="6451" spans="1:5" x14ac:dyDescent="0.35">
      <c r="A6451">
        <v>2021</v>
      </c>
      <c r="B6451">
        <v>9</v>
      </c>
      <c r="C6451">
        <v>26</v>
      </c>
      <c r="D6451">
        <v>17</v>
      </c>
      <c r="E6451">
        <v>24.66</v>
      </c>
    </row>
    <row r="6452" spans="1:5" x14ac:dyDescent="0.35">
      <c r="A6452">
        <v>2021</v>
      </c>
      <c r="B6452">
        <v>9</v>
      </c>
      <c r="C6452">
        <v>26</v>
      </c>
      <c r="D6452">
        <v>18</v>
      </c>
      <c r="E6452">
        <v>23.33</v>
      </c>
    </row>
    <row r="6453" spans="1:5" x14ac:dyDescent="0.35">
      <c r="A6453">
        <v>2021</v>
      </c>
      <c r="B6453">
        <v>9</v>
      </c>
      <c r="C6453">
        <v>26</v>
      </c>
      <c r="D6453">
        <v>19</v>
      </c>
      <c r="E6453">
        <v>22.26</v>
      </c>
    </row>
    <row r="6454" spans="1:5" x14ac:dyDescent="0.35">
      <c r="A6454">
        <v>2021</v>
      </c>
      <c r="B6454">
        <v>9</v>
      </c>
      <c r="C6454">
        <v>26</v>
      </c>
      <c r="D6454">
        <v>20</v>
      </c>
      <c r="E6454">
        <v>21.33</v>
      </c>
    </row>
    <row r="6455" spans="1:5" x14ac:dyDescent="0.35">
      <c r="A6455">
        <v>2021</v>
      </c>
      <c r="B6455">
        <v>9</v>
      </c>
      <c r="C6455">
        <v>26</v>
      </c>
      <c r="D6455">
        <v>21</v>
      </c>
      <c r="E6455">
        <v>20.49</v>
      </c>
    </row>
    <row r="6456" spans="1:5" x14ac:dyDescent="0.35">
      <c r="A6456">
        <v>2021</v>
      </c>
      <c r="B6456">
        <v>9</v>
      </c>
      <c r="C6456">
        <v>26</v>
      </c>
      <c r="D6456">
        <v>22</v>
      </c>
      <c r="E6456">
        <v>19.73</v>
      </c>
    </row>
    <row r="6457" spans="1:5" x14ac:dyDescent="0.35">
      <c r="A6457">
        <v>2021</v>
      </c>
      <c r="B6457">
        <v>9</v>
      </c>
      <c r="C6457">
        <v>26</v>
      </c>
      <c r="D6457">
        <v>23</v>
      </c>
      <c r="E6457">
        <v>19.23</v>
      </c>
    </row>
    <row r="6458" spans="1:5" x14ac:dyDescent="0.35">
      <c r="A6458">
        <v>2021</v>
      </c>
      <c r="B6458">
        <v>9</v>
      </c>
      <c r="C6458">
        <v>27</v>
      </c>
      <c r="D6458">
        <v>0</v>
      </c>
      <c r="E6458">
        <v>18.93</v>
      </c>
    </row>
    <row r="6459" spans="1:5" x14ac:dyDescent="0.35">
      <c r="A6459">
        <v>2021</v>
      </c>
      <c r="B6459">
        <v>9</v>
      </c>
      <c r="C6459">
        <v>27</v>
      </c>
      <c r="D6459">
        <v>1</v>
      </c>
      <c r="E6459">
        <v>18.72</v>
      </c>
    </row>
    <row r="6460" spans="1:5" x14ac:dyDescent="0.35">
      <c r="A6460">
        <v>2021</v>
      </c>
      <c r="B6460">
        <v>9</v>
      </c>
      <c r="C6460">
        <v>27</v>
      </c>
      <c r="D6460">
        <v>2</v>
      </c>
      <c r="E6460">
        <v>18.41</v>
      </c>
    </row>
    <row r="6461" spans="1:5" x14ac:dyDescent="0.35">
      <c r="A6461">
        <v>2021</v>
      </c>
      <c r="B6461">
        <v>9</v>
      </c>
      <c r="C6461">
        <v>27</v>
      </c>
      <c r="D6461">
        <v>3</v>
      </c>
      <c r="E6461">
        <v>18.54</v>
      </c>
    </row>
    <row r="6462" spans="1:5" x14ac:dyDescent="0.35">
      <c r="A6462">
        <v>2021</v>
      </c>
      <c r="B6462">
        <v>9</v>
      </c>
      <c r="C6462">
        <v>27</v>
      </c>
      <c r="D6462">
        <v>4</v>
      </c>
      <c r="E6462">
        <v>21.14</v>
      </c>
    </row>
    <row r="6463" spans="1:5" x14ac:dyDescent="0.35">
      <c r="A6463">
        <v>2021</v>
      </c>
      <c r="B6463">
        <v>9</v>
      </c>
      <c r="C6463">
        <v>27</v>
      </c>
      <c r="D6463">
        <v>5</v>
      </c>
      <c r="E6463">
        <v>25.82</v>
      </c>
    </row>
    <row r="6464" spans="1:5" x14ac:dyDescent="0.35">
      <c r="A6464">
        <v>2021</v>
      </c>
      <c r="B6464">
        <v>9</v>
      </c>
      <c r="C6464">
        <v>27</v>
      </c>
      <c r="D6464">
        <v>6</v>
      </c>
      <c r="E6464">
        <v>28.95</v>
      </c>
    </row>
    <row r="6465" spans="1:5" x14ac:dyDescent="0.35">
      <c r="A6465">
        <v>2021</v>
      </c>
      <c r="B6465">
        <v>9</v>
      </c>
      <c r="C6465">
        <v>27</v>
      </c>
      <c r="D6465">
        <v>7</v>
      </c>
      <c r="E6465">
        <v>30.94</v>
      </c>
    </row>
    <row r="6466" spans="1:5" x14ac:dyDescent="0.35">
      <c r="A6466">
        <v>2021</v>
      </c>
      <c r="B6466">
        <v>9</v>
      </c>
      <c r="C6466">
        <v>27</v>
      </c>
      <c r="D6466">
        <v>8</v>
      </c>
      <c r="E6466">
        <v>32.35</v>
      </c>
    </row>
    <row r="6467" spans="1:5" x14ac:dyDescent="0.35">
      <c r="A6467">
        <v>2021</v>
      </c>
      <c r="B6467">
        <v>9</v>
      </c>
      <c r="C6467">
        <v>27</v>
      </c>
      <c r="D6467">
        <v>9</v>
      </c>
      <c r="E6467">
        <v>33.19</v>
      </c>
    </row>
    <row r="6468" spans="1:5" x14ac:dyDescent="0.35">
      <c r="A6468">
        <v>2021</v>
      </c>
      <c r="B6468">
        <v>9</v>
      </c>
      <c r="C6468">
        <v>27</v>
      </c>
      <c r="D6468">
        <v>10</v>
      </c>
      <c r="E6468">
        <v>33.799999999999997</v>
      </c>
    </row>
    <row r="6469" spans="1:5" x14ac:dyDescent="0.35">
      <c r="A6469">
        <v>2021</v>
      </c>
      <c r="B6469">
        <v>9</v>
      </c>
      <c r="C6469">
        <v>27</v>
      </c>
      <c r="D6469">
        <v>11</v>
      </c>
      <c r="E6469">
        <v>33.81</v>
      </c>
    </row>
    <row r="6470" spans="1:5" x14ac:dyDescent="0.35">
      <c r="A6470">
        <v>2021</v>
      </c>
      <c r="B6470">
        <v>9</v>
      </c>
      <c r="C6470">
        <v>27</v>
      </c>
      <c r="D6470">
        <v>12</v>
      </c>
      <c r="E6470">
        <v>33.28</v>
      </c>
    </row>
    <row r="6471" spans="1:5" x14ac:dyDescent="0.35">
      <c r="A6471">
        <v>2021</v>
      </c>
      <c r="B6471">
        <v>9</v>
      </c>
      <c r="C6471">
        <v>27</v>
      </c>
      <c r="D6471">
        <v>13</v>
      </c>
      <c r="E6471">
        <v>32.01</v>
      </c>
    </row>
    <row r="6472" spans="1:5" x14ac:dyDescent="0.35">
      <c r="A6472">
        <v>2021</v>
      </c>
      <c r="B6472">
        <v>9</v>
      </c>
      <c r="C6472">
        <v>27</v>
      </c>
      <c r="D6472">
        <v>14</v>
      </c>
      <c r="E6472">
        <v>30.27</v>
      </c>
    </row>
    <row r="6473" spans="1:5" x14ac:dyDescent="0.35">
      <c r="A6473">
        <v>2021</v>
      </c>
      <c r="B6473">
        <v>9</v>
      </c>
      <c r="C6473">
        <v>27</v>
      </c>
      <c r="D6473">
        <v>15</v>
      </c>
      <c r="E6473">
        <v>28.09</v>
      </c>
    </row>
    <row r="6474" spans="1:5" x14ac:dyDescent="0.35">
      <c r="A6474">
        <v>2021</v>
      </c>
      <c r="B6474">
        <v>9</v>
      </c>
      <c r="C6474">
        <v>27</v>
      </c>
      <c r="D6474">
        <v>16</v>
      </c>
      <c r="E6474">
        <v>26.44</v>
      </c>
    </row>
    <row r="6475" spans="1:5" x14ac:dyDescent="0.35">
      <c r="A6475">
        <v>2021</v>
      </c>
      <c r="B6475">
        <v>9</v>
      </c>
      <c r="C6475">
        <v>27</v>
      </c>
      <c r="D6475">
        <v>17</v>
      </c>
      <c r="E6475">
        <v>24.98</v>
      </c>
    </row>
    <row r="6476" spans="1:5" x14ac:dyDescent="0.35">
      <c r="A6476">
        <v>2021</v>
      </c>
      <c r="B6476">
        <v>9</v>
      </c>
      <c r="C6476">
        <v>27</v>
      </c>
      <c r="D6476">
        <v>18</v>
      </c>
      <c r="E6476">
        <v>23.51</v>
      </c>
    </row>
    <row r="6477" spans="1:5" x14ac:dyDescent="0.35">
      <c r="A6477">
        <v>2021</v>
      </c>
      <c r="B6477">
        <v>9</v>
      </c>
      <c r="C6477">
        <v>27</v>
      </c>
      <c r="D6477">
        <v>19</v>
      </c>
      <c r="E6477">
        <v>22.33</v>
      </c>
    </row>
    <row r="6478" spans="1:5" x14ac:dyDescent="0.35">
      <c r="A6478">
        <v>2021</v>
      </c>
      <c r="B6478">
        <v>9</v>
      </c>
      <c r="C6478">
        <v>27</v>
      </c>
      <c r="D6478">
        <v>20</v>
      </c>
      <c r="E6478">
        <v>21.39</v>
      </c>
    </row>
    <row r="6479" spans="1:5" x14ac:dyDescent="0.35">
      <c r="A6479">
        <v>2021</v>
      </c>
      <c r="B6479">
        <v>9</v>
      </c>
      <c r="C6479">
        <v>27</v>
      </c>
      <c r="D6479">
        <v>21</v>
      </c>
      <c r="E6479">
        <v>20.59</v>
      </c>
    </row>
    <row r="6480" spans="1:5" x14ac:dyDescent="0.35">
      <c r="A6480">
        <v>2021</v>
      </c>
      <c r="B6480">
        <v>9</v>
      </c>
      <c r="C6480">
        <v>27</v>
      </c>
      <c r="D6480">
        <v>22</v>
      </c>
      <c r="E6480">
        <v>19.88</v>
      </c>
    </row>
    <row r="6481" spans="1:5" x14ac:dyDescent="0.35">
      <c r="A6481">
        <v>2021</v>
      </c>
      <c r="B6481">
        <v>9</v>
      </c>
      <c r="C6481">
        <v>27</v>
      </c>
      <c r="D6481">
        <v>23</v>
      </c>
      <c r="E6481">
        <v>19.329999999999998</v>
      </c>
    </row>
    <row r="6482" spans="1:5" x14ac:dyDescent="0.35">
      <c r="A6482">
        <v>2021</v>
      </c>
      <c r="B6482">
        <v>9</v>
      </c>
      <c r="C6482">
        <v>28</v>
      </c>
      <c r="D6482">
        <v>0</v>
      </c>
      <c r="E6482">
        <v>18.91</v>
      </c>
    </row>
    <row r="6483" spans="1:5" x14ac:dyDescent="0.35">
      <c r="A6483">
        <v>2021</v>
      </c>
      <c r="B6483">
        <v>9</v>
      </c>
      <c r="C6483">
        <v>28</v>
      </c>
      <c r="D6483">
        <v>1</v>
      </c>
      <c r="E6483">
        <v>18.649999999999999</v>
      </c>
    </row>
    <row r="6484" spans="1:5" x14ac:dyDescent="0.35">
      <c r="A6484">
        <v>2021</v>
      </c>
      <c r="B6484">
        <v>9</v>
      </c>
      <c r="C6484">
        <v>28</v>
      </c>
      <c r="D6484">
        <v>2</v>
      </c>
      <c r="E6484">
        <v>18.510000000000002</v>
      </c>
    </row>
    <row r="6485" spans="1:5" x14ac:dyDescent="0.35">
      <c r="A6485">
        <v>2021</v>
      </c>
      <c r="B6485">
        <v>9</v>
      </c>
      <c r="C6485">
        <v>28</v>
      </c>
      <c r="D6485">
        <v>3</v>
      </c>
      <c r="E6485">
        <v>18.62</v>
      </c>
    </row>
    <row r="6486" spans="1:5" x14ac:dyDescent="0.35">
      <c r="A6486">
        <v>2021</v>
      </c>
      <c r="B6486">
        <v>9</v>
      </c>
      <c r="C6486">
        <v>28</v>
      </c>
      <c r="D6486">
        <v>4</v>
      </c>
      <c r="E6486">
        <v>21.04</v>
      </c>
    </row>
    <row r="6487" spans="1:5" x14ac:dyDescent="0.35">
      <c r="A6487">
        <v>2021</v>
      </c>
      <c r="B6487">
        <v>9</v>
      </c>
      <c r="C6487">
        <v>28</v>
      </c>
      <c r="D6487">
        <v>5</v>
      </c>
      <c r="E6487">
        <v>25.26</v>
      </c>
    </row>
    <row r="6488" spans="1:5" x14ac:dyDescent="0.35">
      <c r="A6488">
        <v>2021</v>
      </c>
      <c r="B6488">
        <v>9</v>
      </c>
      <c r="C6488">
        <v>28</v>
      </c>
      <c r="D6488">
        <v>6</v>
      </c>
      <c r="E6488">
        <v>28.75</v>
      </c>
    </row>
    <row r="6489" spans="1:5" x14ac:dyDescent="0.35">
      <c r="A6489">
        <v>2021</v>
      </c>
      <c r="B6489">
        <v>9</v>
      </c>
      <c r="C6489">
        <v>28</v>
      </c>
      <c r="D6489">
        <v>7</v>
      </c>
      <c r="E6489">
        <v>31.01</v>
      </c>
    </row>
    <row r="6490" spans="1:5" x14ac:dyDescent="0.35">
      <c r="A6490">
        <v>2021</v>
      </c>
      <c r="B6490">
        <v>9</v>
      </c>
      <c r="C6490">
        <v>28</v>
      </c>
      <c r="D6490">
        <v>8</v>
      </c>
      <c r="E6490">
        <v>32.74</v>
      </c>
    </row>
    <row r="6491" spans="1:5" x14ac:dyDescent="0.35">
      <c r="A6491">
        <v>2021</v>
      </c>
      <c r="B6491">
        <v>9</v>
      </c>
      <c r="C6491">
        <v>28</v>
      </c>
      <c r="D6491">
        <v>9</v>
      </c>
      <c r="E6491">
        <v>33.9</v>
      </c>
    </row>
    <row r="6492" spans="1:5" x14ac:dyDescent="0.35">
      <c r="A6492">
        <v>2021</v>
      </c>
      <c r="B6492">
        <v>9</v>
      </c>
      <c r="C6492">
        <v>28</v>
      </c>
      <c r="D6492">
        <v>10</v>
      </c>
      <c r="E6492">
        <v>34.590000000000003</v>
      </c>
    </row>
    <row r="6493" spans="1:5" x14ac:dyDescent="0.35">
      <c r="A6493">
        <v>2021</v>
      </c>
      <c r="B6493">
        <v>9</v>
      </c>
      <c r="C6493">
        <v>28</v>
      </c>
      <c r="D6493">
        <v>11</v>
      </c>
      <c r="E6493">
        <v>34.799999999999997</v>
      </c>
    </row>
    <row r="6494" spans="1:5" x14ac:dyDescent="0.35">
      <c r="A6494">
        <v>2021</v>
      </c>
      <c r="B6494">
        <v>9</v>
      </c>
      <c r="C6494">
        <v>28</v>
      </c>
      <c r="D6494">
        <v>12</v>
      </c>
      <c r="E6494">
        <v>34.44</v>
      </c>
    </row>
    <row r="6495" spans="1:5" x14ac:dyDescent="0.35">
      <c r="A6495">
        <v>2021</v>
      </c>
      <c r="B6495">
        <v>9</v>
      </c>
      <c r="C6495">
        <v>28</v>
      </c>
      <c r="D6495">
        <v>13</v>
      </c>
      <c r="E6495">
        <v>33.49</v>
      </c>
    </row>
    <row r="6496" spans="1:5" x14ac:dyDescent="0.35">
      <c r="A6496">
        <v>2021</v>
      </c>
      <c r="B6496">
        <v>9</v>
      </c>
      <c r="C6496">
        <v>28</v>
      </c>
      <c r="D6496">
        <v>14</v>
      </c>
      <c r="E6496">
        <v>31.87</v>
      </c>
    </row>
    <row r="6497" spans="1:5" x14ac:dyDescent="0.35">
      <c r="A6497">
        <v>2021</v>
      </c>
      <c r="B6497">
        <v>9</v>
      </c>
      <c r="C6497">
        <v>28</v>
      </c>
      <c r="D6497">
        <v>15</v>
      </c>
      <c r="E6497">
        <v>29.26</v>
      </c>
    </row>
    <row r="6498" spans="1:5" x14ac:dyDescent="0.35">
      <c r="A6498">
        <v>2021</v>
      </c>
      <c r="B6498">
        <v>9</v>
      </c>
      <c r="C6498">
        <v>28</v>
      </c>
      <c r="D6498">
        <v>16</v>
      </c>
      <c r="E6498">
        <v>28.06</v>
      </c>
    </row>
    <row r="6499" spans="1:5" x14ac:dyDescent="0.35">
      <c r="A6499">
        <v>2021</v>
      </c>
      <c r="B6499">
        <v>9</v>
      </c>
      <c r="C6499">
        <v>28</v>
      </c>
      <c r="D6499">
        <v>17</v>
      </c>
      <c r="E6499">
        <v>26.7</v>
      </c>
    </row>
    <row r="6500" spans="1:5" x14ac:dyDescent="0.35">
      <c r="A6500">
        <v>2021</v>
      </c>
      <c r="B6500">
        <v>9</v>
      </c>
      <c r="C6500">
        <v>28</v>
      </c>
      <c r="D6500">
        <v>18</v>
      </c>
      <c r="E6500">
        <v>25.08</v>
      </c>
    </row>
    <row r="6501" spans="1:5" x14ac:dyDescent="0.35">
      <c r="A6501">
        <v>2021</v>
      </c>
      <c r="B6501">
        <v>9</v>
      </c>
      <c r="C6501">
        <v>28</v>
      </c>
      <c r="D6501">
        <v>19</v>
      </c>
      <c r="E6501">
        <v>23.48</v>
      </c>
    </row>
    <row r="6502" spans="1:5" x14ac:dyDescent="0.35">
      <c r="A6502">
        <v>2021</v>
      </c>
      <c r="B6502">
        <v>9</v>
      </c>
      <c r="C6502">
        <v>28</v>
      </c>
      <c r="D6502">
        <v>20</v>
      </c>
      <c r="E6502">
        <v>22.29</v>
      </c>
    </row>
    <row r="6503" spans="1:5" x14ac:dyDescent="0.35">
      <c r="A6503">
        <v>2021</v>
      </c>
      <c r="B6503">
        <v>9</v>
      </c>
      <c r="C6503">
        <v>28</v>
      </c>
      <c r="D6503">
        <v>21</v>
      </c>
      <c r="E6503">
        <v>21.46</v>
      </c>
    </row>
    <row r="6504" spans="1:5" x14ac:dyDescent="0.35">
      <c r="A6504">
        <v>2021</v>
      </c>
      <c r="B6504">
        <v>9</v>
      </c>
      <c r="C6504">
        <v>28</v>
      </c>
      <c r="D6504">
        <v>22</v>
      </c>
      <c r="E6504">
        <v>20.83</v>
      </c>
    </row>
    <row r="6505" spans="1:5" x14ac:dyDescent="0.35">
      <c r="A6505">
        <v>2021</v>
      </c>
      <c r="B6505">
        <v>9</v>
      </c>
      <c r="C6505">
        <v>28</v>
      </c>
      <c r="D6505">
        <v>23</v>
      </c>
      <c r="E6505">
        <v>20.329999999999998</v>
      </c>
    </row>
    <row r="6506" spans="1:5" x14ac:dyDescent="0.35">
      <c r="A6506">
        <v>2021</v>
      </c>
      <c r="B6506">
        <v>9</v>
      </c>
      <c r="C6506">
        <v>29</v>
      </c>
      <c r="D6506">
        <v>0</v>
      </c>
      <c r="E6506">
        <v>19.989999999999998</v>
      </c>
    </row>
    <row r="6507" spans="1:5" x14ac:dyDescent="0.35">
      <c r="A6507">
        <v>2021</v>
      </c>
      <c r="B6507">
        <v>9</v>
      </c>
      <c r="C6507">
        <v>29</v>
      </c>
      <c r="D6507">
        <v>1</v>
      </c>
      <c r="E6507">
        <v>19.809999999999999</v>
      </c>
    </row>
    <row r="6508" spans="1:5" x14ac:dyDescent="0.35">
      <c r="A6508">
        <v>2021</v>
      </c>
      <c r="B6508">
        <v>9</v>
      </c>
      <c r="C6508">
        <v>29</v>
      </c>
      <c r="D6508">
        <v>2</v>
      </c>
      <c r="E6508">
        <v>19.690000000000001</v>
      </c>
    </row>
    <row r="6509" spans="1:5" x14ac:dyDescent="0.35">
      <c r="A6509">
        <v>2021</v>
      </c>
      <c r="B6509">
        <v>9</v>
      </c>
      <c r="C6509">
        <v>29</v>
      </c>
      <c r="D6509">
        <v>3</v>
      </c>
      <c r="E6509">
        <v>19.760000000000002</v>
      </c>
    </row>
    <row r="6510" spans="1:5" x14ac:dyDescent="0.35">
      <c r="A6510">
        <v>2021</v>
      </c>
      <c r="B6510">
        <v>9</v>
      </c>
      <c r="C6510">
        <v>29</v>
      </c>
      <c r="D6510">
        <v>4</v>
      </c>
      <c r="E6510">
        <v>21.67</v>
      </c>
    </row>
    <row r="6511" spans="1:5" x14ac:dyDescent="0.35">
      <c r="A6511">
        <v>2021</v>
      </c>
      <c r="B6511">
        <v>9</v>
      </c>
      <c r="C6511">
        <v>29</v>
      </c>
      <c r="D6511">
        <v>5</v>
      </c>
      <c r="E6511">
        <v>24.94</v>
      </c>
    </row>
    <row r="6512" spans="1:5" x14ac:dyDescent="0.35">
      <c r="A6512">
        <v>2021</v>
      </c>
      <c r="B6512">
        <v>9</v>
      </c>
      <c r="C6512">
        <v>29</v>
      </c>
      <c r="D6512">
        <v>6</v>
      </c>
      <c r="E6512">
        <v>28.51</v>
      </c>
    </row>
    <row r="6513" spans="1:5" x14ac:dyDescent="0.35">
      <c r="A6513">
        <v>2021</v>
      </c>
      <c r="B6513">
        <v>9</v>
      </c>
      <c r="C6513">
        <v>29</v>
      </c>
      <c r="D6513">
        <v>7</v>
      </c>
      <c r="E6513">
        <v>31.12</v>
      </c>
    </row>
    <row r="6514" spans="1:5" x14ac:dyDescent="0.35">
      <c r="A6514">
        <v>2021</v>
      </c>
      <c r="B6514">
        <v>9</v>
      </c>
      <c r="C6514">
        <v>29</v>
      </c>
      <c r="D6514">
        <v>8</v>
      </c>
      <c r="E6514">
        <v>32.99</v>
      </c>
    </row>
    <row r="6515" spans="1:5" x14ac:dyDescent="0.35">
      <c r="A6515">
        <v>2021</v>
      </c>
      <c r="B6515">
        <v>9</v>
      </c>
      <c r="C6515">
        <v>29</v>
      </c>
      <c r="D6515">
        <v>9</v>
      </c>
      <c r="E6515">
        <v>34.26</v>
      </c>
    </row>
    <row r="6516" spans="1:5" x14ac:dyDescent="0.35">
      <c r="A6516">
        <v>2021</v>
      </c>
      <c r="B6516">
        <v>9</v>
      </c>
      <c r="C6516">
        <v>29</v>
      </c>
      <c r="D6516">
        <v>10</v>
      </c>
      <c r="E6516">
        <v>35.01</v>
      </c>
    </row>
    <row r="6517" spans="1:5" x14ac:dyDescent="0.35">
      <c r="A6517">
        <v>2021</v>
      </c>
      <c r="B6517">
        <v>9</v>
      </c>
      <c r="C6517">
        <v>29</v>
      </c>
      <c r="D6517">
        <v>11</v>
      </c>
      <c r="E6517">
        <v>35.19</v>
      </c>
    </row>
    <row r="6518" spans="1:5" x14ac:dyDescent="0.35">
      <c r="A6518">
        <v>2021</v>
      </c>
      <c r="B6518">
        <v>9</v>
      </c>
      <c r="C6518">
        <v>29</v>
      </c>
      <c r="D6518">
        <v>12</v>
      </c>
      <c r="E6518">
        <v>34.57</v>
      </c>
    </row>
    <row r="6519" spans="1:5" x14ac:dyDescent="0.35">
      <c r="A6519">
        <v>2021</v>
      </c>
      <c r="B6519">
        <v>9</v>
      </c>
      <c r="C6519">
        <v>29</v>
      </c>
      <c r="D6519">
        <v>13</v>
      </c>
      <c r="E6519">
        <v>33.479999999999997</v>
      </c>
    </row>
    <row r="6520" spans="1:5" x14ac:dyDescent="0.35">
      <c r="A6520">
        <v>2021</v>
      </c>
      <c r="B6520">
        <v>9</v>
      </c>
      <c r="C6520">
        <v>29</v>
      </c>
      <c r="D6520">
        <v>14</v>
      </c>
      <c r="E6520">
        <v>31.98</v>
      </c>
    </row>
    <row r="6521" spans="1:5" x14ac:dyDescent="0.35">
      <c r="A6521">
        <v>2021</v>
      </c>
      <c r="B6521">
        <v>9</v>
      </c>
      <c r="C6521">
        <v>29</v>
      </c>
      <c r="D6521">
        <v>15</v>
      </c>
      <c r="E6521">
        <v>29.81</v>
      </c>
    </row>
    <row r="6522" spans="1:5" x14ac:dyDescent="0.35">
      <c r="A6522">
        <v>2021</v>
      </c>
      <c r="B6522">
        <v>9</v>
      </c>
      <c r="C6522">
        <v>29</v>
      </c>
      <c r="D6522">
        <v>16</v>
      </c>
      <c r="E6522">
        <v>28.42</v>
      </c>
    </row>
    <row r="6523" spans="1:5" x14ac:dyDescent="0.35">
      <c r="A6523">
        <v>2021</v>
      </c>
      <c r="B6523">
        <v>9</v>
      </c>
      <c r="C6523">
        <v>29</v>
      </c>
      <c r="D6523">
        <v>17</v>
      </c>
      <c r="E6523">
        <v>26.72</v>
      </c>
    </row>
    <row r="6524" spans="1:5" x14ac:dyDescent="0.35">
      <c r="A6524">
        <v>2021</v>
      </c>
      <c r="B6524">
        <v>9</v>
      </c>
      <c r="C6524">
        <v>29</v>
      </c>
      <c r="D6524">
        <v>18</v>
      </c>
      <c r="E6524">
        <v>25.11</v>
      </c>
    </row>
    <row r="6525" spans="1:5" x14ac:dyDescent="0.35">
      <c r="A6525">
        <v>2021</v>
      </c>
      <c r="B6525">
        <v>9</v>
      </c>
      <c r="C6525">
        <v>29</v>
      </c>
      <c r="D6525">
        <v>19</v>
      </c>
      <c r="E6525">
        <v>23.91</v>
      </c>
    </row>
    <row r="6526" spans="1:5" x14ac:dyDescent="0.35">
      <c r="A6526">
        <v>2021</v>
      </c>
      <c r="B6526">
        <v>9</v>
      </c>
      <c r="C6526">
        <v>29</v>
      </c>
      <c r="D6526">
        <v>20</v>
      </c>
      <c r="E6526">
        <v>22.98</v>
      </c>
    </row>
    <row r="6527" spans="1:5" x14ac:dyDescent="0.35">
      <c r="A6527">
        <v>2021</v>
      </c>
      <c r="B6527">
        <v>9</v>
      </c>
      <c r="C6527">
        <v>29</v>
      </c>
      <c r="D6527">
        <v>21</v>
      </c>
      <c r="E6527">
        <v>22.24</v>
      </c>
    </row>
    <row r="6528" spans="1:5" x14ac:dyDescent="0.35">
      <c r="A6528">
        <v>2021</v>
      </c>
      <c r="B6528">
        <v>9</v>
      </c>
      <c r="C6528">
        <v>29</v>
      </c>
      <c r="D6528">
        <v>22</v>
      </c>
      <c r="E6528">
        <v>21.75</v>
      </c>
    </row>
    <row r="6529" spans="1:5" x14ac:dyDescent="0.35">
      <c r="A6529">
        <v>2021</v>
      </c>
      <c r="B6529">
        <v>9</v>
      </c>
      <c r="C6529">
        <v>29</v>
      </c>
      <c r="D6529">
        <v>23</v>
      </c>
      <c r="E6529">
        <v>21.44</v>
      </c>
    </row>
    <row r="6530" spans="1:5" x14ac:dyDescent="0.35">
      <c r="A6530">
        <v>2021</v>
      </c>
      <c r="B6530">
        <v>9</v>
      </c>
      <c r="C6530">
        <v>30</v>
      </c>
      <c r="D6530">
        <v>0</v>
      </c>
      <c r="E6530">
        <v>21.17</v>
      </c>
    </row>
    <row r="6531" spans="1:5" x14ac:dyDescent="0.35">
      <c r="A6531">
        <v>2021</v>
      </c>
      <c r="B6531">
        <v>9</v>
      </c>
      <c r="C6531">
        <v>30</v>
      </c>
      <c r="D6531">
        <v>1</v>
      </c>
      <c r="E6531">
        <v>20.9</v>
      </c>
    </row>
    <row r="6532" spans="1:5" x14ac:dyDescent="0.35">
      <c r="A6532">
        <v>2021</v>
      </c>
      <c r="B6532">
        <v>9</v>
      </c>
      <c r="C6532">
        <v>30</v>
      </c>
      <c r="D6532">
        <v>2</v>
      </c>
      <c r="E6532">
        <v>20.64</v>
      </c>
    </row>
    <row r="6533" spans="1:5" x14ac:dyDescent="0.35">
      <c r="A6533">
        <v>2021</v>
      </c>
      <c r="B6533">
        <v>9</v>
      </c>
      <c r="C6533">
        <v>30</v>
      </c>
      <c r="D6533">
        <v>3</v>
      </c>
      <c r="E6533">
        <v>20.69</v>
      </c>
    </row>
    <row r="6534" spans="1:5" x14ac:dyDescent="0.35">
      <c r="A6534">
        <v>2021</v>
      </c>
      <c r="B6534">
        <v>9</v>
      </c>
      <c r="C6534">
        <v>30</v>
      </c>
      <c r="D6534">
        <v>4</v>
      </c>
      <c r="E6534">
        <v>22.31</v>
      </c>
    </row>
    <row r="6535" spans="1:5" x14ac:dyDescent="0.35">
      <c r="A6535">
        <v>2021</v>
      </c>
      <c r="B6535">
        <v>9</v>
      </c>
      <c r="C6535">
        <v>30</v>
      </c>
      <c r="D6535">
        <v>5</v>
      </c>
      <c r="E6535">
        <v>25.01</v>
      </c>
    </row>
    <row r="6536" spans="1:5" x14ac:dyDescent="0.35">
      <c r="A6536">
        <v>2021</v>
      </c>
      <c r="B6536">
        <v>9</v>
      </c>
      <c r="C6536">
        <v>30</v>
      </c>
      <c r="D6536">
        <v>6</v>
      </c>
      <c r="E6536">
        <v>28.02</v>
      </c>
    </row>
    <row r="6537" spans="1:5" x14ac:dyDescent="0.35">
      <c r="A6537">
        <v>2021</v>
      </c>
      <c r="B6537">
        <v>9</v>
      </c>
      <c r="C6537">
        <v>30</v>
      </c>
      <c r="D6537">
        <v>7</v>
      </c>
      <c r="E6537">
        <v>30.9</v>
      </c>
    </row>
    <row r="6538" spans="1:5" x14ac:dyDescent="0.35">
      <c r="A6538">
        <v>2021</v>
      </c>
      <c r="B6538">
        <v>9</v>
      </c>
      <c r="C6538">
        <v>30</v>
      </c>
      <c r="D6538">
        <v>8</v>
      </c>
      <c r="E6538">
        <v>32.92</v>
      </c>
    </row>
    <row r="6539" spans="1:5" x14ac:dyDescent="0.35">
      <c r="A6539">
        <v>2021</v>
      </c>
      <c r="B6539">
        <v>9</v>
      </c>
      <c r="C6539">
        <v>30</v>
      </c>
      <c r="D6539">
        <v>9</v>
      </c>
      <c r="E6539">
        <v>34.090000000000003</v>
      </c>
    </row>
    <row r="6540" spans="1:5" x14ac:dyDescent="0.35">
      <c r="A6540">
        <v>2021</v>
      </c>
      <c r="B6540">
        <v>9</v>
      </c>
      <c r="C6540">
        <v>30</v>
      </c>
      <c r="D6540">
        <v>10</v>
      </c>
      <c r="E6540">
        <v>34.619999999999997</v>
      </c>
    </row>
    <row r="6541" spans="1:5" x14ac:dyDescent="0.35">
      <c r="A6541">
        <v>2021</v>
      </c>
      <c r="B6541">
        <v>9</v>
      </c>
      <c r="C6541">
        <v>30</v>
      </c>
      <c r="D6541">
        <v>11</v>
      </c>
      <c r="E6541">
        <v>34.6</v>
      </c>
    </row>
    <row r="6542" spans="1:5" x14ac:dyDescent="0.35">
      <c r="A6542">
        <v>2021</v>
      </c>
      <c r="B6542">
        <v>9</v>
      </c>
      <c r="C6542">
        <v>30</v>
      </c>
      <c r="D6542">
        <v>12</v>
      </c>
      <c r="E6542">
        <v>33.83</v>
      </c>
    </row>
    <row r="6543" spans="1:5" x14ac:dyDescent="0.35">
      <c r="A6543">
        <v>2021</v>
      </c>
      <c r="B6543">
        <v>9</v>
      </c>
      <c r="C6543">
        <v>30</v>
      </c>
      <c r="D6543">
        <v>13</v>
      </c>
      <c r="E6543">
        <v>32.96</v>
      </c>
    </row>
    <row r="6544" spans="1:5" x14ac:dyDescent="0.35">
      <c r="A6544">
        <v>2021</v>
      </c>
      <c r="B6544">
        <v>9</v>
      </c>
      <c r="C6544">
        <v>30</v>
      </c>
      <c r="D6544">
        <v>14</v>
      </c>
      <c r="E6544">
        <v>31.67</v>
      </c>
    </row>
    <row r="6545" spans="1:5" x14ac:dyDescent="0.35">
      <c r="A6545">
        <v>2021</v>
      </c>
      <c r="B6545">
        <v>9</v>
      </c>
      <c r="C6545">
        <v>30</v>
      </c>
      <c r="D6545">
        <v>15</v>
      </c>
      <c r="E6545">
        <v>29.85</v>
      </c>
    </row>
    <row r="6546" spans="1:5" x14ac:dyDescent="0.35">
      <c r="A6546">
        <v>2021</v>
      </c>
      <c r="B6546">
        <v>9</v>
      </c>
      <c r="C6546">
        <v>30</v>
      </c>
      <c r="D6546">
        <v>16</v>
      </c>
      <c r="E6546">
        <v>28.47</v>
      </c>
    </row>
    <row r="6547" spans="1:5" x14ac:dyDescent="0.35">
      <c r="A6547">
        <v>2021</v>
      </c>
      <c r="B6547">
        <v>9</v>
      </c>
      <c r="C6547">
        <v>30</v>
      </c>
      <c r="D6547">
        <v>17</v>
      </c>
      <c r="E6547">
        <v>27</v>
      </c>
    </row>
    <row r="6548" spans="1:5" x14ac:dyDescent="0.35">
      <c r="A6548">
        <v>2021</v>
      </c>
      <c r="B6548">
        <v>9</v>
      </c>
      <c r="C6548">
        <v>30</v>
      </c>
      <c r="D6548">
        <v>18</v>
      </c>
      <c r="E6548">
        <v>25.38</v>
      </c>
    </row>
    <row r="6549" spans="1:5" x14ac:dyDescent="0.35">
      <c r="A6549">
        <v>2021</v>
      </c>
      <c r="B6549">
        <v>9</v>
      </c>
      <c r="C6549">
        <v>30</v>
      </c>
      <c r="D6549">
        <v>19</v>
      </c>
      <c r="E6549">
        <v>23.93</v>
      </c>
    </row>
    <row r="6550" spans="1:5" x14ac:dyDescent="0.35">
      <c r="A6550">
        <v>2021</v>
      </c>
      <c r="B6550">
        <v>9</v>
      </c>
      <c r="C6550">
        <v>30</v>
      </c>
      <c r="D6550">
        <v>20</v>
      </c>
      <c r="E6550">
        <v>22.95</v>
      </c>
    </row>
    <row r="6551" spans="1:5" x14ac:dyDescent="0.35">
      <c r="A6551">
        <v>2021</v>
      </c>
      <c r="B6551">
        <v>9</v>
      </c>
      <c r="C6551">
        <v>30</v>
      </c>
      <c r="D6551">
        <v>21</v>
      </c>
      <c r="E6551">
        <v>22.3</v>
      </c>
    </row>
    <row r="6552" spans="1:5" x14ac:dyDescent="0.35">
      <c r="A6552">
        <v>2021</v>
      </c>
      <c r="B6552">
        <v>9</v>
      </c>
      <c r="C6552">
        <v>30</v>
      </c>
      <c r="D6552">
        <v>22</v>
      </c>
      <c r="E6552">
        <v>21.9</v>
      </c>
    </row>
    <row r="6553" spans="1:5" x14ac:dyDescent="0.35">
      <c r="A6553">
        <v>2021</v>
      </c>
      <c r="B6553">
        <v>9</v>
      </c>
      <c r="C6553">
        <v>30</v>
      </c>
      <c r="D6553">
        <v>23</v>
      </c>
      <c r="E6553">
        <v>21.62</v>
      </c>
    </row>
    <row r="6554" spans="1:5" x14ac:dyDescent="0.35">
      <c r="A6554">
        <v>2021</v>
      </c>
      <c r="B6554">
        <v>10</v>
      </c>
      <c r="C6554">
        <v>1</v>
      </c>
      <c r="D6554">
        <v>0</v>
      </c>
      <c r="E6554">
        <v>21.44</v>
      </c>
    </row>
    <row r="6555" spans="1:5" x14ac:dyDescent="0.35">
      <c r="A6555">
        <v>2021</v>
      </c>
      <c r="B6555">
        <v>10</v>
      </c>
      <c r="C6555">
        <v>1</v>
      </c>
      <c r="D6555">
        <v>1</v>
      </c>
      <c r="E6555">
        <v>21.26</v>
      </c>
    </row>
    <row r="6556" spans="1:5" x14ac:dyDescent="0.35">
      <c r="A6556">
        <v>2021</v>
      </c>
      <c r="B6556">
        <v>10</v>
      </c>
      <c r="C6556">
        <v>1</v>
      </c>
      <c r="D6556">
        <v>2</v>
      </c>
      <c r="E6556">
        <v>21.05</v>
      </c>
    </row>
    <row r="6557" spans="1:5" x14ac:dyDescent="0.35">
      <c r="A6557">
        <v>2021</v>
      </c>
      <c r="B6557">
        <v>10</v>
      </c>
      <c r="C6557">
        <v>1</v>
      </c>
      <c r="D6557">
        <v>3</v>
      </c>
      <c r="E6557">
        <v>21.01</v>
      </c>
    </row>
    <row r="6558" spans="1:5" x14ac:dyDescent="0.35">
      <c r="A6558">
        <v>2021</v>
      </c>
      <c r="B6558">
        <v>10</v>
      </c>
      <c r="C6558">
        <v>1</v>
      </c>
      <c r="D6558">
        <v>4</v>
      </c>
      <c r="E6558">
        <v>22.64</v>
      </c>
    </row>
    <row r="6559" spans="1:5" x14ac:dyDescent="0.35">
      <c r="A6559">
        <v>2021</v>
      </c>
      <c r="B6559">
        <v>10</v>
      </c>
      <c r="C6559">
        <v>1</v>
      </c>
      <c r="D6559">
        <v>5</v>
      </c>
      <c r="E6559">
        <v>25.15</v>
      </c>
    </row>
    <row r="6560" spans="1:5" x14ac:dyDescent="0.35">
      <c r="A6560">
        <v>2021</v>
      </c>
      <c r="B6560">
        <v>10</v>
      </c>
      <c r="C6560">
        <v>1</v>
      </c>
      <c r="D6560">
        <v>6</v>
      </c>
      <c r="E6560">
        <v>27.91</v>
      </c>
    </row>
    <row r="6561" spans="1:5" x14ac:dyDescent="0.35">
      <c r="A6561">
        <v>2021</v>
      </c>
      <c r="B6561">
        <v>10</v>
      </c>
      <c r="C6561">
        <v>1</v>
      </c>
      <c r="D6561">
        <v>7</v>
      </c>
      <c r="E6561">
        <v>30.21</v>
      </c>
    </row>
    <row r="6562" spans="1:5" x14ac:dyDescent="0.35">
      <c r="A6562">
        <v>2021</v>
      </c>
      <c r="B6562">
        <v>10</v>
      </c>
      <c r="C6562">
        <v>1</v>
      </c>
      <c r="D6562">
        <v>8</v>
      </c>
      <c r="E6562">
        <v>31.93</v>
      </c>
    </row>
    <row r="6563" spans="1:5" x14ac:dyDescent="0.35">
      <c r="A6563">
        <v>2021</v>
      </c>
      <c r="B6563">
        <v>10</v>
      </c>
      <c r="C6563">
        <v>1</v>
      </c>
      <c r="D6563">
        <v>9</v>
      </c>
      <c r="E6563">
        <v>33.200000000000003</v>
      </c>
    </row>
    <row r="6564" spans="1:5" x14ac:dyDescent="0.35">
      <c r="A6564">
        <v>2021</v>
      </c>
      <c r="B6564">
        <v>10</v>
      </c>
      <c r="C6564">
        <v>1</v>
      </c>
      <c r="D6564">
        <v>10</v>
      </c>
      <c r="E6564">
        <v>33.979999999999997</v>
      </c>
    </row>
    <row r="6565" spans="1:5" x14ac:dyDescent="0.35">
      <c r="A6565">
        <v>2021</v>
      </c>
      <c r="B6565">
        <v>10</v>
      </c>
      <c r="C6565">
        <v>1</v>
      </c>
      <c r="D6565">
        <v>11</v>
      </c>
      <c r="E6565">
        <v>34.24</v>
      </c>
    </row>
    <row r="6566" spans="1:5" x14ac:dyDescent="0.35">
      <c r="A6566">
        <v>2021</v>
      </c>
      <c r="B6566">
        <v>10</v>
      </c>
      <c r="C6566">
        <v>1</v>
      </c>
      <c r="D6566">
        <v>12</v>
      </c>
      <c r="E6566">
        <v>33.83</v>
      </c>
    </row>
    <row r="6567" spans="1:5" x14ac:dyDescent="0.35">
      <c r="A6567">
        <v>2021</v>
      </c>
      <c r="B6567">
        <v>10</v>
      </c>
      <c r="C6567">
        <v>1</v>
      </c>
      <c r="D6567">
        <v>13</v>
      </c>
      <c r="E6567">
        <v>32.659999999999997</v>
      </c>
    </row>
    <row r="6568" spans="1:5" x14ac:dyDescent="0.35">
      <c r="A6568">
        <v>2021</v>
      </c>
      <c r="B6568">
        <v>10</v>
      </c>
      <c r="C6568">
        <v>1</v>
      </c>
      <c r="D6568">
        <v>14</v>
      </c>
      <c r="E6568">
        <v>31.15</v>
      </c>
    </row>
    <row r="6569" spans="1:5" x14ac:dyDescent="0.35">
      <c r="A6569">
        <v>2021</v>
      </c>
      <c r="B6569">
        <v>10</v>
      </c>
      <c r="C6569">
        <v>1</v>
      </c>
      <c r="D6569">
        <v>15</v>
      </c>
      <c r="E6569">
        <v>29.29</v>
      </c>
    </row>
    <row r="6570" spans="1:5" x14ac:dyDescent="0.35">
      <c r="A6570">
        <v>2021</v>
      </c>
      <c r="B6570">
        <v>10</v>
      </c>
      <c r="C6570">
        <v>1</v>
      </c>
      <c r="D6570">
        <v>16</v>
      </c>
      <c r="E6570">
        <v>27.76</v>
      </c>
    </row>
    <row r="6571" spans="1:5" x14ac:dyDescent="0.35">
      <c r="A6571">
        <v>2021</v>
      </c>
      <c r="B6571">
        <v>10</v>
      </c>
      <c r="C6571">
        <v>1</v>
      </c>
      <c r="D6571">
        <v>17</v>
      </c>
      <c r="E6571">
        <v>26.14</v>
      </c>
    </row>
    <row r="6572" spans="1:5" x14ac:dyDescent="0.35">
      <c r="A6572">
        <v>2021</v>
      </c>
      <c r="B6572">
        <v>10</v>
      </c>
      <c r="C6572">
        <v>1</v>
      </c>
      <c r="D6572">
        <v>18</v>
      </c>
      <c r="E6572">
        <v>24.48</v>
      </c>
    </row>
    <row r="6573" spans="1:5" x14ac:dyDescent="0.35">
      <c r="A6573">
        <v>2021</v>
      </c>
      <c r="B6573">
        <v>10</v>
      </c>
      <c r="C6573">
        <v>1</v>
      </c>
      <c r="D6573">
        <v>19</v>
      </c>
      <c r="E6573">
        <v>23.24</v>
      </c>
    </row>
    <row r="6574" spans="1:5" x14ac:dyDescent="0.35">
      <c r="A6574">
        <v>2021</v>
      </c>
      <c r="B6574">
        <v>10</v>
      </c>
      <c r="C6574">
        <v>1</v>
      </c>
      <c r="D6574">
        <v>20</v>
      </c>
      <c r="E6574">
        <v>22.37</v>
      </c>
    </row>
    <row r="6575" spans="1:5" x14ac:dyDescent="0.35">
      <c r="A6575">
        <v>2021</v>
      </c>
      <c r="B6575">
        <v>10</v>
      </c>
      <c r="C6575">
        <v>1</v>
      </c>
      <c r="D6575">
        <v>21</v>
      </c>
      <c r="E6575">
        <v>21.72</v>
      </c>
    </row>
    <row r="6576" spans="1:5" x14ac:dyDescent="0.35">
      <c r="A6576">
        <v>2021</v>
      </c>
      <c r="B6576">
        <v>10</v>
      </c>
      <c r="C6576">
        <v>1</v>
      </c>
      <c r="D6576">
        <v>22</v>
      </c>
      <c r="E6576">
        <v>21.31</v>
      </c>
    </row>
    <row r="6577" spans="1:5" x14ac:dyDescent="0.35">
      <c r="A6577">
        <v>2021</v>
      </c>
      <c r="B6577">
        <v>10</v>
      </c>
      <c r="C6577">
        <v>1</v>
      </c>
      <c r="D6577">
        <v>23</v>
      </c>
      <c r="E6577">
        <v>21.01</v>
      </c>
    </row>
    <row r="6578" spans="1:5" x14ac:dyDescent="0.35">
      <c r="A6578">
        <v>2021</v>
      </c>
      <c r="B6578">
        <v>10</v>
      </c>
      <c r="C6578">
        <v>2</v>
      </c>
      <c r="D6578">
        <v>0</v>
      </c>
      <c r="E6578">
        <v>20.78</v>
      </c>
    </row>
    <row r="6579" spans="1:5" x14ac:dyDescent="0.35">
      <c r="A6579">
        <v>2021</v>
      </c>
      <c r="B6579">
        <v>10</v>
      </c>
      <c r="C6579">
        <v>2</v>
      </c>
      <c r="D6579">
        <v>1</v>
      </c>
      <c r="E6579">
        <v>20.53</v>
      </c>
    </row>
    <row r="6580" spans="1:5" x14ac:dyDescent="0.35">
      <c r="A6580">
        <v>2021</v>
      </c>
      <c r="B6580">
        <v>10</v>
      </c>
      <c r="C6580">
        <v>2</v>
      </c>
      <c r="D6580">
        <v>2</v>
      </c>
      <c r="E6580">
        <v>20.34</v>
      </c>
    </row>
    <row r="6581" spans="1:5" x14ac:dyDescent="0.35">
      <c r="A6581">
        <v>2021</v>
      </c>
      <c r="B6581">
        <v>10</v>
      </c>
      <c r="C6581">
        <v>2</v>
      </c>
      <c r="D6581">
        <v>3</v>
      </c>
      <c r="E6581">
        <v>20.420000000000002</v>
      </c>
    </row>
    <row r="6582" spans="1:5" x14ac:dyDescent="0.35">
      <c r="A6582">
        <v>2021</v>
      </c>
      <c r="B6582">
        <v>10</v>
      </c>
      <c r="C6582">
        <v>2</v>
      </c>
      <c r="D6582">
        <v>4</v>
      </c>
      <c r="E6582">
        <v>22.25</v>
      </c>
    </row>
    <row r="6583" spans="1:5" x14ac:dyDescent="0.35">
      <c r="A6583">
        <v>2021</v>
      </c>
      <c r="B6583">
        <v>10</v>
      </c>
      <c r="C6583">
        <v>2</v>
      </c>
      <c r="D6583">
        <v>5</v>
      </c>
      <c r="E6583">
        <v>24.91</v>
      </c>
    </row>
    <row r="6584" spans="1:5" x14ac:dyDescent="0.35">
      <c r="A6584">
        <v>2021</v>
      </c>
      <c r="B6584">
        <v>10</v>
      </c>
      <c r="C6584">
        <v>2</v>
      </c>
      <c r="D6584">
        <v>6</v>
      </c>
      <c r="E6584">
        <v>27.64</v>
      </c>
    </row>
    <row r="6585" spans="1:5" x14ac:dyDescent="0.35">
      <c r="A6585">
        <v>2021</v>
      </c>
      <c r="B6585">
        <v>10</v>
      </c>
      <c r="C6585">
        <v>2</v>
      </c>
      <c r="D6585">
        <v>7</v>
      </c>
      <c r="E6585">
        <v>30.12</v>
      </c>
    </row>
    <row r="6586" spans="1:5" x14ac:dyDescent="0.35">
      <c r="A6586">
        <v>2021</v>
      </c>
      <c r="B6586">
        <v>10</v>
      </c>
      <c r="C6586">
        <v>2</v>
      </c>
      <c r="D6586">
        <v>8</v>
      </c>
      <c r="E6586">
        <v>32.090000000000003</v>
      </c>
    </row>
    <row r="6587" spans="1:5" x14ac:dyDescent="0.35">
      <c r="A6587">
        <v>2021</v>
      </c>
      <c r="B6587">
        <v>10</v>
      </c>
      <c r="C6587">
        <v>2</v>
      </c>
      <c r="D6587">
        <v>9</v>
      </c>
      <c r="E6587">
        <v>33.57</v>
      </c>
    </row>
    <row r="6588" spans="1:5" x14ac:dyDescent="0.35">
      <c r="A6588">
        <v>2021</v>
      </c>
      <c r="B6588">
        <v>10</v>
      </c>
      <c r="C6588">
        <v>2</v>
      </c>
      <c r="D6588">
        <v>10</v>
      </c>
      <c r="E6588">
        <v>34.479999999999997</v>
      </c>
    </row>
    <row r="6589" spans="1:5" x14ac:dyDescent="0.35">
      <c r="A6589">
        <v>2021</v>
      </c>
      <c r="B6589">
        <v>10</v>
      </c>
      <c r="C6589">
        <v>2</v>
      </c>
      <c r="D6589">
        <v>11</v>
      </c>
      <c r="E6589">
        <v>34.840000000000003</v>
      </c>
    </row>
    <row r="6590" spans="1:5" x14ac:dyDescent="0.35">
      <c r="A6590">
        <v>2021</v>
      </c>
      <c r="B6590">
        <v>10</v>
      </c>
      <c r="C6590">
        <v>2</v>
      </c>
      <c r="D6590">
        <v>12</v>
      </c>
      <c r="E6590">
        <v>34.58</v>
      </c>
    </row>
    <row r="6591" spans="1:5" x14ac:dyDescent="0.35">
      <c r="A6591">
        <v>2021</v>
      </c>
      <c r="B6591">
        <v>10</v>
      </c>
      <c r="C6591">
        <v>2</v>
      </c>
      <c r="D6591">
        <v>13</v>
      </c>
      <c r="E6591">
        <v>33.72</v>
      </c>
    </row>
    <row r="6592" spans="1:5" x14ac:dyDescent="0.35">
      <c r="A6592">
        <v>2021</v>
      </c>
      <c r="B6592">
        <v>10</v>
      </c>
      <c r="C6592">
        <v>2</v>
      </c>
      <c r="D6592">
        <v>14</v>
      </c>
      <c r="E6592">
        <v>32.24</v>
      </c>
    </row>
    <row r="6593" spans="1:5" x14ac:dyDescent="0.35">
      <c r="A6593">
        <v>2021</v>
      </c>
      <c r="B6593">
        <v>10</v>
      </c>
      <c r="C6593">
        <v>2</v>
      </c>
      <c r="D6593">
        <v>15</v>
      </c>
      <c r="E6593">
        <v>29.73</v>
      </c>
    </row>
    <row r="6594" spans="1:5" x14ac:dyDescent="0.35">
      <c r="A6594">
        <v>2021</v>
      </c>
      <c r="B6594">
        <v>10</v>
      </c>
      <c r="C6594">
        <v>2</v>
      </c>
      <c r="D6594">
        <v>16</v>
      </c>
      <c r="E6594">
        <v>28.41</v>
      </c>
    </row>
    <row r="6595" spans="1:5" x14ac:dyDescent="0.35">
      <c r="A6595">
        <v>2021</v>
      </c>
      <c r="B6595">
        <v>10</v>
      </c>
      <c r="C6595">
        <v>2</v>
      </c>
      <c r="D6595">
        <v>17</v>
      </c>
      <c r="E6595">
        <v>26.95</v>
      </c>
    </row>
    <row r="6596" spans="1:5" x14ac:dyDescent="0.35">
      <c r="A6596">
        <v>2021</v>
      </c>
      <c r="B6596">
        <v>10</v>
      </c>
      <c r="C6596">
        <v>2</v>
      </c>
      <c r="D6596">
        <v>18</v>
      </c>
      <c r="E6596">
        <v>25.3</v>
      </c>
    </row>
    <row r="6597" spans="1:5" x14ac:dyDescent="0.35">
      <c r="A6597">
        <v>2021</v>
      </c>
      <c r="B6597">
        <v>10</v>
      </c>
      <c r="C6597">
        <v>2</v>
      </c>
      <c r="D6597">
        <v>19</v>
      </c>
      <c r="E6597">
        <v>23.69</v>
      </c>
    </row>
    <row r="6598" spans="1:5" x14ac:dyDescent="0.35">
      <c r="A6598">
        <v>2021</v>
      </c>
      <c r="B6598">
        <v>10</v>
      </c>
      <c r="C6598">
        <v>2</v>
      </c>
      <c r="D6598">
        <v>20</v>
      </c>
      <c r="E6598">
        <v>22.33</v>
      </c>
    </row>
    <row r="6599" spans="1:5" x14ac:dyDescent="0.35">
      <c r="A6599">
        <v>2021</v>
      </c>
      <c r="B6599">
        <v>10</v>
      </c>
      <c r="C6599">
        <v>2</v>
      </c>
      <c r="D6599">
        <v>21</v>
      </c>
      <c r="E6599">
        <v>21.44</v>
      </c>
    </row>
    <row r="6600" spans="1:5" x14ac:dyDescent="0.35">
      <c r="A6600">
        <v>2021</v>
      </c>
      <c r="B6600">
        <v>10</v>
      </c>
      <c r="C6600">
        <v>2</v>
      </c>
      <c r="D6600">
        <v>22</v>
      </c>
      <c r="E6600">
        <v>20.9</v>
      </c>
    </row>
    <row r="6601" spans="1:5" x14ac:dyDescent="0.35">
      <c r="A6601">
        <v>2021</v>
      </c>
      <c r="B6601">
        <v>10</v>
      </c>
      <c r="C6601">
        <v>2</v>
      </c>
      <c r="D6601">
        <v>23</v>
      </c>
      <c r="E6601">
        <v>20.55</v>
      </c>
    </row>
    <row r="6602" spans="1:5" x14ac:dyDescent="0.35">
      <c r="A6602">
        <v>2021</v>
      </c>
      <c r="B6602">
        <v>10</v>
      </c>
      <c r="C6602">
        <v>3</v>
      </c>
      <c r="D6602">
        <v>0</v>
      </c>
      <c r="E6602">
        <v>20.45</v>
      </c>
    </row>
    <row r="6603" spans="1:5" x14ac:dyDescent="0.35">
      <c r="A6603">
        <v>2021</v>
      </c>
      <c r="B6603">
        <v>10</v>
      </c>
      <c r="C6603">
        <v>3</v>
      </c>
      <c r="D6603">
        <v>1</v>
      </c>
      <c r="E6603">
        <v>20.329999999999998</v>
      </c>
    </row>
    <row r="6604" spans="1:5" x14ac:dyDescent="0.35">
      <c r="A6604">
        <v>2021</v>
      </c>
      <c r="B6604">
        <v>10</v>
      </c>
      <c r="C6604">
        <v>3</v>
      </c>
      <c r="D6604">
        <v>2</v>
      </c>
      <c r="E6604">
        <v>20.170000000000002</v>
      </c>
    </row>
    <row r="6605" spans="1:5" x14ac:dyDescent="0.35">
      <c r="A6605">
        <v>2021</v>
      </c>
      <c r="B6605">
        <v>10</v>
      </c>
      <c r="C6605">
        <v>3</v>
      </c>
      <c r="D6605">
        <v>3</v>
      </c>
      <c r="E6605">
        <v>20.13</v>
      </c>
    </row>
    <row r="6606" spans="1:5" x14ac:dyDescent="0.35">
      <c r="A6606">
        <v>2021</v>
      </c>
      <c r="B6606">
        <v>10</v>
      </c>
      <c r="C6606">
        <v>3</v>
      </c>
      <c r="D6606">
        <v>4</v>
      </c>
      <c r="E6606">
        <v>21.69</v>
      </c>
    </row>
    <row r="6607" spans="1:5" x14ac:dyDescent="0.35">
      <c r="A6607">
        <v>2021</v>
      </c>
      <c r="B6607">
        <v>10</v>
      </c>
      <c r="C6607">
        <v>3</v>
      </c>
      <c r="D6607">
        <v>5</v>
      </c>
      <c r="E6607">
        <v>24.39</v>
      </c>
    </row>
    <row r="6608" spans="1:5" x14ac:dyDescent="0.35">
      <c r="A6608">
        <v>2021</v>
      </c>
      <c r="B6608">
        <v>10</v>
      </c>
      <c r="C6608">
        <v>3</v>
      </c>
      <c r="D6608">
        <v>6</v>
      </c>
      <c r="E6608">
        <v>27.38</v>
      </c>
    </row>
    <row r="6609" spans="1:5" x14ac:dyDescent="0.35">
      <c r="A6609">
        <v>2021</v>
      </c>
      <c r="B6609">
        <v>10</v>
      </c>
      <c r="C6609">
        <v>3</v>
      </c>
      <c r="D6609">
        <v>7</v>
      </c>
      <c r="E6609">
        <v>30.2</v>
      </c>
    </row>
    <row r="6610" spans="1:5" x14ac:dyDescent="0.35">
      <c r="A6610">
        <v>2021</v>
      </c>
      <c r="B6610">
        <v>10</v>
      </c>
      <c r="C6610">
        <v>3</v>
      </c>
      <c r="D6610">
        <v>8</v>
      </c>
      <c r="E6610">
        <v>32.42</v>
      </c>
    </row>
    <row r="6611" spans="1:5" x14ac:dyDescent="0.35">
      <c r="A6611">
        <v>2021</v>
      </c>
      <c r="B6611">
        <v>10</v>
      </c>
      <c r="C6611">
        <v>3</v>
      </c>
      <c r="D6611">
        <v>9</v>
      </c>
      <c r="E6611">
        <v>33.880000000000003</v>
      </c>
    </row>
    <row r="6612" spans="1:5" x14ac:dyDescent="0.35">
      <c r="A6612">
        <v>2021</v>
      </c>
      <c r="B6612">
        <v>10</v>
      </c>
      <c r="C6612">
        <v>3</v>
      </c>
      <c r="D6612">
        <v>10</v>
      </c>
      <c r="E6612">
        <v>34.799999999999997</v>
      </c>
    </row>
    <row r="6613" spans="1:5" x14ac:dyDescent="0.35">
      <c r="A6613">
        <v>2021</v>
      </c>
      <c r="B6613">
        <v>10</v>
      </c>
      <c r="C6613">
        <v>3</v>
      </c>
      <c r="D6613">
        <v>11</v>
      </c>
      <c r="E6613">
        <v>35.15</v>
      </c>
    </row>
    <row r="6614" spans="1:5" x14ac:dyDescent="0.35">
      <c r="A6614">
        <v>2021</v>
      </c>
      <c r="B6614">
        <v>10</v>
      </c>
      <c r="C6614">
        <v>3</v>
      </c>
      <c r="D6614">
        <v>12</v>
      </c>
      <c r="E6614">
        <v>34.76</v>
      </c>
    </row>
    <row r="6615" spans="1:5" x14ac:dyDescent="0.35">
      <c r="A6615">
        <v>2021</v>
      </c>
      <c r="B6615">
        <v>10</v>
      </c>
      <c r="C6615">
        <v>3</v>
      </c>
      <c r="D6615">
        <v>13</v>
      </c>
      <c r="E6615">
        <v>33.840000000000003</v>
      </c>
    </row>
    <row r="6616" spans="1:5" x14ac:dyDescent="0.35">
      <c r="A6616">
        <v>2021</v>
      </c>
      <c r="B6616">
        <v>10</v>
      </c>
      <c r="C6616">
        <v>3</v>
      </c>
      <c r="D6616">
        <v>14</v>
      </c>
      <c r="E6616">
        <v>32.19</v>
      </c>
    </row>
    <row r="6617" spans="1:5" x14ac:dyDescent="0.35">
      <c r="A6617">
        <v>2021</v>
      </c>
      <c r="B6617">
        <v>10</v>
      </c>
      <c r="C6617">
        <v>3</v>
      </c>
      <c r="D6617">
        <v>15</v>
      </c>
      <c r="E6617">
        <v>29.83</v>
      </c>
    </row>
    <row r="6618" spans="1:5" x14ac:dyDescent="0.35">
      <c r="A6618">
        <v>2021</v>
      </c>
      <c r="B6618">
        <v>10</v>
      </c>
      <c r="C6618">
        <v>3</v>
      </c>
      <c r="D6618">
        <v>16</v>
      </c>
      <c r="E6618">
        <v>28.46</v>
      </c>
    </row>
    <row r="6619" spans="1:5" x14ac:dyDescent="0.35">
      <c r="A6619">
        <v>2021</v>
      </c>
      <c r="B6619">
        <v>10</v>
      </c>
      <c r="C6619">
        <v>3</v>
      </c>
      <c r="D6619">
        <v>17</v>
      </c>
      <c r="E6619">
        <v>26.64</v>
      </c>
    </row>
    <row r="6620" spans="1:5" x14ac:dyDescent="0.35">
      <c r="A6620">
        <v>2021</v>
      </c>
      <c r="B6620">
        <v>10</v>
      </c>
      <c r="C6620">
        <v>3</v>
      </c>
      <c r="D6620">
        <v>18</v>
      </c>
      <c r="E6620">
        <v>24.44</v>
      </c>
    </row>
    <row r="6621" spans="1:5" x14ac:dyDescent="0.35">
      <c r="A6621">
        <v>2021</v>
      </c>
      <c r="B6621">
        <v>10</v>
      </c>
      <c r="C6621">
        <v>3</v>
      </c>
      <c r="D6621">
        <v>19</v>
      </c>
      <c r="E6621">
        <v>22.75</v>
      </c>
    </row>
    <row r="6622" spans="1:5" x14ac:dyDescent="0.35">
      <c r="A6622">
        <v>2021</v>
      </c>
      <c r="B6622">
        <v>10</v>
      </c>
      <c r="C6622">
        <v>3</v>
      </c>
      <c r="D6622">
        <v>20</v>
      </c>
      <c r="E6622">
        <v>21.8</v>
      </c>
    </row>
    <row r="6623" spans="1:5" x14ac:dyDescent="0.35">
      <c r="A6623">
        <v>2021</v>
      </c>
      <c r="B6623">
        <v>10</v>
      </c>
      <c r="C6623">
        <v>3</v>
      </c>
      <c r="D6623">
        <v>21</v>
      </c>
      <c r="E6623">
        <v>21.17</v>
      </c>
    </row>
    <row r="6624" spans="1:5" x14ac:dyDescent="0.35">
      <c r="A6624">
        <v>2021</v>
      </c>
      <c r="B6624">
        <v>10</v>
      </c>
      <c r="C6624">
        <v>3</v>
      </c>
      <c r="D6624">
        <v>22</v>
      </c>
      <c r="E6624">
        <v>20.6</v>
      </c>
    </row>
    <row r="6625" spans="1:5" x14ac:dyDescent="0.35">
      <c r="A6625">
        <v>2021</v>
      </c>
      <c r="B6625">
        <v>10</v>
      </c>
      <c r="C6625">
        <v>3</v>
      </c>
      <c r="D6625">
        <v>23</v>
      </c>
      <c r="E6625">
        <v>20.149999999999999</v>
      </c>
    </row>
    <row r="6626" spans="1:5" x14ac:dyDescent="0.35">
      <c r="A6626">
        <v>2021</v>
      </c>
      <c r="B6626">
        <v>10</v>
      </c>
      <c r="C6626">
        <v>4</v>
      </c>
      <c r="D6626">
        <v>0</v>
      </c>
      <c r="E6626">
        <v>19.84</v>
      </c>
    </row>
    <row r="6627" spans="1:5" x14ac:dyDescent="0.35">
      <c r="A6627">
        <v>2021</v>
      </c>
      <c r="B6627">
        <v>10</v>
      </c>
      <c r="C6627">
        <v>4</v>
      </c>
      <c r="D6627">
        <v>1</v>
      </c>
      <c r="E6627">
        <v>19.739999999999998</v>
      </c>
    </row>
    <row r="6628" spans="1:5" x14ac:dyDescent="0.35">
      <c r="A6628">
        <v>2021</v>
      </c>
      <c r="B6628">
        <v>10</v>
      </c>
      <c r="C6628">
        <v>4</v>
      </c>
      <c r="D6628">
        <v>2</v>
      </c>
      <c r="E6628">
        <v>19.62</v>
      </c>
    </row>
    <row r="6629" spans="1:5" x14ac:dyDescent="0.35">
      <c r="A6629">
        <v>2021</v>
      </c>
      <c r="B6629">
        <v>10</v>
      </c>
      <c r="C6629">
        <v>4</v>
      </c>
      <c r="D6629">
        <v>3</v>
      </c>
      <c r="E6629">
        <v>19.68</v>
      </c>
    </row>
    <row r="6630" spans="1:5" x14ac:dyDescent="0.35">
      <c r="A6630">
        <v>2021</v>
      </c>
      <c r="B6630">
        <v>10</v>
      </c>
      <c r="C6630">
        <v>4</v>
      </c>
      <c r="D6630">
        <v>4</v>
      </c>
      <c r="E6630">
        <v>21.19</v>
      </c>
    </row>
    <row r="6631" spans="1:5" x14ac:dyDescent="0.35">
      <c r="A6631">
        <v>2021</v>
      </c>
      <c r="B6631">
        <v>10</v>
      </c>
      <c r="C6631">
        <v>4</v>
      </c>
      <c r="D6631">
        <v>5</v>
      </c>
      <c r="E6631">
        <v>23.92</v>
      </c>
    </row>
    <row r="6632" spans="1:5" x14ac:dyDescent="0.35">
      <c r="A6632">
        <v>2021</v>
      </c>
      <c r="B6632">
        <v>10</v>
      </c>
      <c r="C6632">
        <v>4</v>
      </c>
      <c r="D6632">
        <v>6</v>
      </c>
      <c r="E6632">
        <v>26.8</v>
      </c>
    </row>
    <row r="6633" spans="1:5" x14ac:dyDescent="0.35">
      <c r="A6633">
        <v>2021</v>
      </c>
      <c r="B6633">
        <v>10</v>
      </c>
      <c r="C6633">
        <v>4</v>
      </c>
      <c r="D6633">
        <v>7</v>
      </c>
      <c r="E6633">
        <v>29.54</v>
      </c>
    </row>
    <row r="6634" spans="1:5" x14ac:dyDescent="0.35">
      <c r="A6634">
        <v>2021</v>
      </c>
      <c r="B6634">
        <v>10</v>
      </c>
      <c r="C6634">
        <v>4</v>
      </c>
      <c r="D6634">
        <v>8</v>
      </c>
      <c r="E6634">
        <v>31.98</v>
      </c>
    </row>
    <row r="6635" spans="1:5" x14ac:dyDescent="0.35">
      <c r="A6635">
        <v>2021</v>
      </c>
      <c r="B6635">
        <v>10</v>
      </c>
      <c r="C6635">
        <v>4</v>
      </c>
      <c r="D6635">
        <v>9</v>
      </c>
      <c r="E6635">
        <v>33.68</v>
      </c>
    </row>
    <row r="6636" spans="1:5" x14ac:dyDescent="0.35">
      <c r="A6636">
        <v>2021</v>
      </c>
      <c r="B6636">
        <v>10</v>
      </c>
      <c r="C6636">
        <v>4</v>
      </c>
      <c r="D6636">
        <v>10</v>
      </c>
      <c r="E6636">
        <v>34.75</v>
      </c>
    </row>
    <row r="6637" spans="1:5" x14ac:dyDescent="0.35">
      <c r="A6637">
        <v>2021</v>
      </c>
      <c r="B6637">
        <v>10</v>
      </c>
      <c r="C6637">
        <v>4</v>
      </c>
      <c r="D6637">
        <v>11</v>
      </c>
      <c r="E6637">
        <v>35.22</v>
      </c>
    </row>
    <row r="6638" spans="1:5" x14ac:dyDescent="0.35">
      <c r="A6638">
        <v>2021</v>
      </c>
      <c r="B6638">
        <v>10</v>
      </c>
      <c r="C6638">
        <v>4</v>
      </c>
      <c r="D6638">
        <v>12</v>
      </c>
      <c r="E6638">
        <v>35.04</v>
      </c>
    </row>
    <row r="6639" spans="1:5" x14ac:dyDescent="0.35">
      <c r="A6639">
        <v>2021</v>
      </c>
      <c r="B6639">
        <v>10</v>
      </c>
      <c r="C6639">
        <v>4</v>
      </c>
      <c r="D6639">
        <v>13</v>
      </c>
      <c r="E6639">
        <v>33.950000000000003</v>
      </c>
    </row>
    <row r="6640" spans="1:5" x14ac:dyDescent="0.35">
      <c r="A6640">
        <v>2021</v>
      </c>
      <c r="B6640">
        <v>10</v>
      </c>
      <c r="C6640">
        <v>4</v>
      </c>
      <c r="D6640">
        <v>14</v>
      </c>
      <c r="E6640">
        <v>32.549999999999997</v>
      </c>
    </row>
    <row r="6641" spans="1:5" x14ac:dyDescent="0.35">
      <c r="A6641">
        <v>2021</v>
      </c>
      <c r="B6641">
        <v>10</v>
      </c>
      <c r="C6641">
        <v>4</v>
      </c>
      <c r="D6641">
        <v>15</v>
      </c>
      <c r="E6641">
        <v>30.08</v>
      </c>
    </row>
    <row r="6642" spans="1:5" x14ac:dyDescent="0.35">
      <c r="A6642">
        <v>2021</v>
      </c>
      <c r="B6642">
        <v>10</v>
      </c>
      <c r="C6642">
        <v>4</v>
      </c>
      <c r="D6642">
        <v>16</v>
      </c>
      <c r="E6642">
        <v>28.59</v>
      </c>
    </row>
    <row r="6643" spans="1:5" x14ac:dyDescent="0.35">
      <c r="A6643">
        <v>2021</v>
      </c>
      <c r="B6643">
        <v>10</v>
      </c>
      <c r="C6643">
        <v>4</v>
      </c>
      <c r="D6643">
        <v>17</v>
      </c>
      <c r="E6643">
        <v>26.65</v>
      </c>
    </row>
    <row r="6644" spans="1:5" x14ac:dyDescent="0.35">
      <c r="A6644">
        <v>2021</v>
      </c>
      <c r="B6644">
        <v>10</v>
      </c>
      <c r="C6644">
        <v>4</v>
      </c>
      <c r="D6644">
        <v>18</v>
      </c>
      <c r="E6644">
        <v>24.74</v>
      </c>
    </row>
    <row r="6645" spans="1:5" x14ac:dyDescent="0.35">
      <c r="A6645">
        <v>2021</v>
      </c>
      <c r="B6645">
        <v>10</v>
      </c>
      <c r="C6645">
        <v>4</v>
      </c>
      <c r="D6645">
        <v>19</v>
      </c>
      <c r="E6645">
        <v>23.4</v>
      </c>
    </row>
    <row r="6646" spans="1:5" x14ac:dyDescent="0.35">
      <c r="A6646">
        <v>2021</v>
      </c>
      <c r="B6646">
        <v>10</v>
      </c>
      <c r="C6646">
        <v>4</v>
      </c>
      <c r="D6646">
        <v>20</v>
      </c>
      <c r="E6646">
        <v>22.44</v>
      </c>
    </row>
    <row r="6647" spans="1:5" x14ac:dyDescent="0.35">
      <c r="A6647">
        <v>2021</v>
      </c>
      <c r="B6647">
        <v>10</v>
      </c>
      <c r="C6647">
        <v>4</v>
      </c>
      <c r="D6647">
        <v>21</v>
      </c>
      <c r="E6647">
        <v>21.62</v>
      </c>
    </row>
    <row r="6648" spans="1:5" x14ac:dyDescent="0.35">
      <c r="A6648">
        <v>2021</v>
      </c>
      <c r="B6648">
        <v>10</v>
      </c>
      <c r="C6648">
        <v>4</v>
      </c>
      <c r="D6648">
        <v>22</v>
      </c>
      <c r="E6648">
        <v>20.94</v>
      </c>
    </row>
    <row r="6649" spans="1:5" x14ac:dyDescent="0.35">
      <c r="A6649">
        <v>2021</v>
      </c>
      <c r="B6649">
        <v>10</v>
      </c>
      <c r="C6649">
        <v>4</v>
      </c>
      <c r="D6649">
        <v>23</v>
      </c>
      <c r="E6649">
        <v>20.46</v>
      </c>
    </row>
    <row r="6650" spans="1:5" x14ac:dyDescent="0.35">
      <c r="A6650">
        <v>2021</v>
      </c>
      <c r="B6650">
        <v>10</v>
      </c>
      <c r="C6650">
        <v>5</v>
      </c>
      <c r="D6650">
        <v>0</v>
      </c>
      <c r="E6650">
        <v>20.11</v>
      </c>
    </row>
    <row r="6651" spans="1:5" x14ac:dyDescent="0.35">
      <c r="A6651">
        <v>2021</v>
      </c>
      <c r="B6651">
        <v>10</v>
      </c>
      <c r="C6651">
        <v>5</v>
      </c>
      <c r="D6651">
        <v>1</v>
      </c>
      <c r="E6651">
        <v>19.940000000000001</v>
      </c>
    </row>
    <row r="6652" spans="1:5" x14ac:dyDescent="0.35">
      <c r="A6652">
        <v>2021</v>
      </c>
      <c r="B6652">
        <v>10</v>
      </c>
      <c r="C6652">
        <v>5</v>
      </c>
      <c r="D6652">
        <v>2</v>
      </c>
      <c r="E6652">
        <v>19.8</v>
      </c>
    </row>
    <row r="6653" spans="1:5" x14ac:dyDescent="0.35">
      <c r="A6653">
        <v>2021</v>
      </c>
      <c r="B6653">
        <v>10</v>
      </c>
      <c r="C6653">
        <v>5</v>
      </c>
      <c r="D6653">
        <v>3</v>
      </c>
      <c r="E6653">
        <v>19.829999999999998</v>
      </c>
    </row>
    <row r="6654" spans="1:5" x14ac:dyDescent="0.35">
      <c r="A6654">
        <v>2021</v>
      </c>
      <c r="B6654">
        <v>10</v>
      </c>
      <c r="C6654">
        <v>5</v>
      </c>
      <c r="D6654">
        <v>4</v>
      </c>
      <c r="E6654">
        <v>21.36</v>
      </c>
    </row>
    <row r="6655" spans="1:5" x14ac:dyDescent="0.35">
      <c r="A6655">
        <v>2021</v>
      </c>
      <c r="B6655">
        <v>10</v>
      </c>
      <c r="C6655">
        <v>5</v>
      </c>
      <c r="D6655">
        <v>5</v>
      </c>
      <c r="E6655">
        <v>24.11</v>
      </c>
    </row>
    <row r="6656" spans="1:5" x14ac:dyDescent="0.35">
      <c r="A6656">
        <v>2021</v>
      </c>
      <c r="B6656">
        <v>10</v>
      </c>
      <c r="C6656">
        <v>5</v>
      </c>
      <c r="D6656">
        <v>6</v>
      </c>
      <c r="E6656">
        <v>27.58</v>
      </c>
    </row>
    <row r="6657" spans="1:5" x14ac:dyDescent="0.35">
      <c r="A6657">
        <v>2021</v>
      </c>
      <c r="B6657">
        <v>10</v>
      </c>
      <c r="C6657">
        <v>5</v>
      </c>
      <c r="D6657">
        <v>7</v>
      </c>
      <c r="E6657">
        <v>30.48</v>
      </c>
    </row>
    <row r="6658" spans="1:5" x14ac:dyDescent="0.35">
      <c r="A6658">
        <v>2021</v>
      </c>
      <c r="B6658">
        <v>10</v>
      </c>
      <c r="C6658">
        <v>5</v>
      </c>
      <c r="D6658">
        <v>8</v>
      </c>
      <c r="E6658">
        <v>32.549999999999997</v>
      </c>
    </row>
    <row r="6659" spans="1:5" x14ac:dyDescent="0.35">
      <c r="A6659">
        <v>2021</v>
      </c>
      <c r="B6659">
        <v>10</v>
      </c>
      <c r="C6659">
        <v>5</v>
      </c>
      <c r="D6659">
        <v>9</v>
      </c>
      <c r="E6659">
        <v>33.93</v>
      </c>
    </row>
    <row r="6660" spans="1:5" x14ac:dyDescent="0.35">
      <c r="A6660">
        <v>2021</v>
      </c>
      <c r="B6660">
        <v>10</v>
      </c>
      <c r="C6660">
        <v>5</v>
      </c>
      <c r="D6660">
        <v>10</v>
      </c>
      <c r="E6660">
        <v>34.729999999999997</v>
      </c>
    </row>
    <row r="6661" spans="1:5" x14ac:dyDescent="0.35">
      <c r="A6661">
        <v>2021</v>
      </c>
      <c r="B6661">
        <v>10</v>
      </c>
      <c r="C6661">
        <v>5</v>
      </c>
      <c r="D6661">
        <v>11</v>
      </c>
      <c r="E6661">
        <v>34.96</v>
      </c>
    </row>
    <row r="6662" spans="1:5" x14ac:dyDescent="0.35">
      <c r="A6662">
        <v>2021</v>
      </c>
      <c r="B6662">
        <v>10</v>
      </c>
      <c r="C6662">
        <v>5</v>
      </c>
      <c r="D6662">
        <v>12</v>
      </c>
      <c r="E6662">
        <v>34.51</v>
      </c>
    </row>
    <row r="6663" spans="1:5" x14ac:dyDescent="0.35">
      <c r="A6663">
        <v>2021</v>
      </c>
      <c r="B6663">
        <v>10</v>
      </c>
      <c r="C6663">
        <v>5</v>
      </c>
      <c r="D6663">
        <v>13</v>
      </c>
      <c r="E6663">
        <v>33.42</v>
      </c>
    </row>
    <row r="6664" spans="1:5" x14ac:dyDescent="0.35">
      <c r="A6664">
        <v>2021</v>
      </c>
      <c r="B6664">
        <v>10</v>
      </c>
      <c r="C6664">
        <v>5</v>
      </c>
      <c r="D6664">
        <v>14</v>
      </c>
      <c r="E6664">
        <v>31.76</v>
      </c>
    </row>
    <row r="6665" spans="1:5" x14ac:dyDescent="0.35">
      <c r="A6665">
        <v>2021</v>
      </c>
      <c r="B6665">
        <v>10</v>
      </c>
      <c r="C6665">
        <v>5</v>
      </c>
      <c r="D6665">
        <v>15</v>
      </c>
      <c r="E6665">
        <v>29.47</v>
      </c>
    </row>
    <row r="6666" spans="1:5" x14ac:dyDescent="0.35">
      <c r="A6666">
        <v>2021</v>
      </c>
      <c r="B6666">
        <v>10</v>
      </c>
      <c r="C6666">
        <v>5</v>
      </c>
      <c r="D6666">
        <v>16</v>
      </c>
      <c r="E6666">
        <v>27.8</v>
      </c>
    </row>
    <row r="6667" spans="1:5" x14ac:dyDescent="0.35">
      <c r="A6667">
        <v>2021</v>
      </c>
      <c r="B6667">
        <v>10</v>
      </c>
      <c r="C6667">
        <v>5</v>
      </c>
      <c r="D6667">
        <v>17</v>
      </c>
      <c r="E6667">
        <v>26.38</v>
      </c>
    </row>
    <row r="6668" spans="1:5" x14ac:dyDescent="0.35">
      <c r="A6668">
        <v>2021</v>
      </c>
      <c r="B6668">
        <v>10</v>
      </c>
      <c r="C6668">
        <v>5</v>
      </c>
      <c r="D6668">
        <v>18</v>
      </c>
      <c r="E6668">
        <v>24.98</v>
      </c>
    </row>
    <row r="6669" spans="1:5" x14ac:dyDescent="0.35">
      <c r="A6669">
        <v>2021</v>
      </c>
      <c r="B6669">
        <v>10</v>
      </c>
      <c r="C6669">
        <v>5</v>
      </c>
      <c r="D6669">
        <v>19</v>
      </c>
      <c r="E6669">
        <v>23.73</v>
      </c>
    </row>
    <row r="6670" spans="1:5" x14ac:dyDescent="0.35">
      <c r="A6670">
        <v>2021</v>
      </c>
      <c r="B6670">
        <v>10</v>
      </c>
      <c r="C6670">
        <v>5</v>
      </c>
      <c r="D6670">
        <v>20</v>
      </c>
      <c r="E6670">
        <v>22.7</v>
      </c>
    </row>
    <row r="6671" spans="1:5" x14ac:dyDescent="0.35">
      <c r="A6671">
        <v>2021</v>
      </c>
      <c r="B6671">
        <v>10</v>
      </c>
      <c r="C6671">
        <v>5</v>
      </c>
      <c r="D6671">
        <v>21</v>
      </c>
      <c r="E6671">
        <v>21.87</v>
      </c>
    </row>
    <row r="6672" spans="1:5" x14ac:dyDescent="0.35">
      <c r="A6672">
        <v>2021</v>
      </c>
      <c r="B6672">
        <v>10</v>
      </c>
      <c r="C6672">
        <v>5</v>
      </c>
      <c r="D6672">
        <v>22</v>
      </c>
      <c r="E6672">
        <v>21.21</v>
      </c>
    </row>
    <row r="6673" spans="1:5" x14ac:dyDescent="0.35">
      <c r="A6673">
        <v>2021</v>
      </c>
      <c r="B6673">
        <v>10</v>
      </c>
      <c r="C6673">
        <v>5</v>
      </c>
      <c r="D6673">
        <v>23</v>
      </c>
      <c r="E6673">
        <v>20.65</v>
      </c>
    </row>
    <row r="6674" spans="1:5" x14ac:dyDescent="0.35">
      <c r="A6674">
        <v>2021</v>
      </c>
      <c r="B6674">
        <v>10</v>
      </c>
      <c r="C6674">
        <v>6</v>
      </c>
      <c r="D6674">
        <v>0</v>
      </c>
      <c r="E6674">
        <v>20.149999999999999</v>
      </c>
    </row>
    <row r="6675" spans="1:5" x14ac:dyDescent="0.35">
      <c r="A6675">
        <v>2021</v>
      </c>
      <c r="B6675">
        <v>10</v>
      </c>
      <c r="C6675">
        <v>6</v>
      </c>
      <c r="D6675">
        <v>1</v>
      </c>
      <c r="E6675">
        <v>19.690000000000001</v>
      </c>
    </row>
    <row r="6676" spans="1:5" x14ac:dyDescent="0.35">
      <c r="A6676">
        <v>2021</v>
      </c>
      <c r="B6676">
        <v>10</v>
      </c>
      <c r="C6676">
        <v>6</v>
      </c>
      <c r="D6676">
        <v>2</v>
      </c>
      <c r="E6676">
        <v>19.309999999999999</v>
      </c>
    </row>
    <row r="6677" spans="1:5" x14ac:dyDescent="0.35">
      <c r="A6677">
        <v>2021</v>
      </c>
      <c r="B6677">
        <v>10</v>
      </c>
      <c r="C6677">
        <v>6</v>
      </c>
      <c r="D6677">
        <v>3</v>
      </c>
      <c r="E6677">
        <v>19.52</v>
      </c>
    </row>
    <row r="6678" spans="1:5" x14ac:dyDescent="0.35">
      <c r="A6678">
        <v>2021</v>
      </c>
      <c r="B6678">
        <v>10</v>
      </c>
      <c r="C6678">
        <v>6</v>
      </c>
      <c r="D6678">
        <v>4</v>
      </c>
      <c r="E6678">
        <v>22.28</v>
      </c>
    </row>
    <row r="6679" spans="1:5" x14ac:dyDescent="0.35">
      <c r="A6679">
        <v>2021</v>
      </c>
      <c r="B6679">
        <v>10</v>
      </c>
      <c r="C6679">
        <v>6</v>
      </c>
      <c r="D6679">
        <v>5</v>
      </c>
      <c r="E6679">
        <v>25.99</v>
      </c>
    </row>
    <row r="6680" spans="1:5" x14ac:dyDescent="0.35">
      <c r="A6680">
        <v>2021</v>
      </c>
      <c r="B6680">
        <v>10</v>
      </c>
      <c r="C6680">
        <v>6</v>
      </c>
      <c r="D6680">
        <v>6</v>
      </c>
      <c r="E6680">
        <v>28.98</v>
      </c>
    </row>
    <row r="6681" spans="1:5" x14ac:dyDescent="0.35">
      <c r="A6681">
        <v>2021</v>
      </c>
      <c r="B6681">
        <v>10</v>
      </c>
      <c r="C6681">
        <v>6</v>
      </c>
      <c r="D6681">
        <v>7</v>
      </c>
      <c r="E6681">
        <v>31.15</v>
      </c>
    </row>
    <row r="6682" spans="1:5" x14ac:dyDescent="0.35">
      <c r="A6682">
        <v>2021</v>
      </c>
      <c r="B6682">
        <v>10</v>
      </c>
      <c r="C6682">
        <v>6</v>
      </c>
      <c r="D6682">
        <v>8</v>
      </c>
      <c r="E6682">
        <v>32.979999999999997</v>
      </c>
    </row>
    <row r="6683" spans="1:5" x14ac:dyDescent="0.35">
      <c r="A6683">
        <v>2021</v>
      </c>
      <c r="B6683">
        <v>10</v>
      </c>
      <c r="C6683">
        <v>6</v>
      </c>
      <c r="D6683">
        <v>9</v>
      </c>
      <c r="E6683">
        <v>33.94</v>
      </c>
    </row>
    <row r="6684" spans="1:5" x14ac:dyDescent="0.35">
      <c r="A6684">
        <v>2021</v>
      </c>
      <c r="B6684">
        <v>10</v>
      </c>
      <c r="C6684">
        <v>6</v>
      </c>
      <c r="D6684">
        <v>10</v>
      </c>
      <c r="E6684">
        <v>34.049999999999997</v>
      </c>
    </row>
    <row r="6685" spans="1:5" x14ac:dyDescent="0.35">
      <c r="A6685">
        <v>2021</v>
      </c>
      <c r="B6685">
        <v>10</v>
      </c>
      <c r="C6685">
        <v>6</v>
      </c>
      <c r="D6685">
        <v>11</v>
      </c>
      <c r="E6685">
        <v>34.11</v>
      </c>
    </row>
    <row r="6686" spans="1:5" x14ac:dyDescent="0.35">
      <c r="A6686">
        <v>2021</v>
      </c>
      <c r="B6686">
        <v>10</v>
      </c>
      <c r="C6686">
        <v>6</v>
      </c>
      <c r="D6686">
        <v>12</v>
      </c>
      <c r="E6686">
        <v>33.200000000000003</v>
      </c>
    </row>
    <row r="6687" spans="1:5" x14ac:dyDescent="0.35">
      <c r="A6687">
        <v>2021</v>
      </c>
      <c r="B6687">
        <v>10</v>
      </c>
      <c r="C6687">
        <v>6</v>
      </c>
      <c r="D6687">
        <v>13</v>
      </c>
      <c r="E6687">
        <v>32.14</v>
      </c>
    </row>
    <row r="6688" spans="1:5" x14ac:dyDescent="0.35">
      <c r="A6688">
        <v>2021</v>
      </c>
      <c r="B6688">
        <v>10</v>
      </c>
      <c r="C6688">
        <v>6</v>
      </c>
      <c r="D6688">
        <v>14</v>
      </c>
      <c r="E6688">
        <v>30.69</v>
      </c>
    </row>
    <row r="6689" spans="1:5" x14ac:dyDescent="0.35">
      <c r="A6689">
        <v>2021</v>
      </c>
      <c r="B6689">
        <v>10</v>
      </c>
      <c r="C6689">
        <v>6</v>
      </c>
      <c r="D6689">
        <v>15</v>
      </c>
      <c r="E6689">
        <v>29.19</v>
      </c>
    </row>
    <row r="6690" spans="1:5" x14ac:dyDescent="0.35">
      <c r="A6690">
        <v>2021</v>
      </c>
      <c r="B6690">
        <v>10</v>
      </c>
      <c r="C6690">
        <v>6</v>
      </c>
      <c r="D6690">
        <v>16</v>
      </c>
      <c r="E6690">
        <v>28.09</v>
      </c>
    </row>
    <row r="6691" spans="1:5" x14ac:dyDescent="0.35">
      <c r="A6691">
        <v>2021</v>
      </c>
      <c r="B6691">
        <v>10</v>
      </c>
      <c r="C6691">
        <v>6</v>
      </c>
      <c r="D6691">
        <v>17</v>
      </c>
      <c r="E6691">
        <v>27.01</v>
      </c>
    </row>
    <row r="6692" spans="1:5" x14ac:dyDescent="0.35">
      <c r="A6692">
        <v>2021</v>
      </c>
      <c r="B6692">
        <v>10</v>
      </c>
      <c r="C6692">
        <v>6</v>
      </c>
      <c r="D6692">
        <v>18</v>
      </c>
      <c r="E6692">
        <v>25.87</v>
      </c>
    </row>
    <row r="6693" spans="1:5" x14ac:dyDescent="0.35">
      <c r="A6693">
        <v>2021</v>
      </c>
      <c r="B6693">
        <v>10</v>
      </c>
      <c r="C6693">
        <v>6</v>
      </c>
      <c r="D6693">
        <v>19</v>
      </c>
      <c r="E6693">
        <v>24.95</v>
      </c>
    </row>
    <row r="6694" spans="1:5" x14ac:dyDescent="0.35">
      <c r="A6694">
        <v>2021</v>
      </c>
      <c r="B6694">
        <v>10</v>
      </c>
      <c r="C6694">
        <v>6</v>
      </c>
      <c r="D6694">
        <v>20</v>
      </c>
      <c r="E6694">
        <v>24.4</v>
      </c>
    </row>
    <row r="6695" spans="1:5" x14ac:dyDescent="0.35">
      <c r="A6695">
        <v>2021</v>
      </c>
      <c r="B6695">
        <v>10</v>
      </c>
      <c r="C6695">
        <v>6</v>
      </c>
      <c r="D6695">
        <v>21</v>
      </c>
      <c r="E6695">
        <v>24.12</v>
      </c>
    </row>
    <row r="6696" spans="1:5" x14ac:dyDescent="0.35">
      <c r="A6696">
        <v>2021</v>
      </c>
      <c r="B6696">
        <v>10</v>
      </c>
      <c r="C6696">
        <v>6</v>
      </c>
      <c r="D6696">
        <v>22</v>
      </c>
      <c r="E6696">
        <v>23.74</v>
      </c>
    </row>
    <row r="6697" spans="1:5" x14ac:dyDescent="0.35">
      <c r="A6697">
        <v>2021</v>
      </c>
      <c r="B6697">
        <v>10</v>
      </c>
      <c r="C6697">
        <v>6</v>
      </c>
      <c r="D6697">
        <v>23</v>
      </c>
      <c r="E6697">
        <v>23.15</v>
      </c>
    </row>
    <row r="6698" spans="1:5" x14ac:dyDescent="0.35">
      <c r="A6698">
        <v>2021</v>
      </c>
      <c r="B6698">
        <v>10</v>
      </c>
      <c r="C6698">
        <v>7</v>
      </c>
      <c r="D6698">
        <v>0</v>
      </c>
      <c r="E6698">
        <v>22.5</v>
      </c>
    </row>
    <row r="6699" spans="1:5" x14ac:dyDescent="0.35">
      <c r="A6699">
        <v>2021</v>
      </c>
      <c r="B6699">
        <v>10</v>
      </c>
      <c r="C6699">
        <v>7</v>
      </c>
      <c r="D6699">
        <v>1</v>
      </c>
      <c r="E6699">
        <v>21.76</v>
      </c>
    </row>
    <row r="6700" spans="1:5" x14ac:dyDescent="0.35">
      <c r="A6700">
        <v>2021</v>
      </c>
      <c r="B6700">
        <v>10</v>
      </c>
      <c r="C6700">
        <v>7</v>
      </c>
      <c r="D6700">
        <v>2</v>
      </c>
      <c r="E6700">
        <v>20.98</v>
      </c>
    </row>
    <row r="6701" spans="1:5" x14ac:dyDescent="0.35">
      <c r="A6701">
        <v>2021</v>
      </c>
      <c r="B6701">
        <v>10</v>
      </c>
      <c r="C6701">
        <v>7</v>
      </c>
      <c r="D6701">
        <v>3</v>
      </c>
      <c r="E6701">
        <v>20.43</v>
      </c>
    </row>
    <row r="6702" spans="1:5" x14ac:dyDescent="0.35">
      <c r="A6702">
        <v>2021</v>
      </c>
      <c r="B6702">
        <v>10</v>
      </c>
      <c r="C6702">
        <v>7</v>
      </c>
      <c r="D6702">
        <v>4</v>
      </c>
      <c r="E6702">
        <v>21.9</v>
      </c>
    </row>
    <row r="6703" spans="1:5" x14ac:dyDescent="0.35">
      <c r="A6703">
        <v>2021</v>
      </c>
      <c r="B6703">
        <v>10</v>
      </c>
      <c r="C6703">
        <v>7</v>
      </c>
      <c r="D6703">
        <v>5</v>
      </c>
      <c r="E6703">
        <v>24.7</v>
      </c>
    </row>
    <row r="6704" spans="1:5" x14ac:dyDescent="0.35">
      <c r="A6704">
        <v>2021</v>
      </c>
      <c r="B6704">
        <v>10</v>
      </c>
      <c r="C6704">
        <v>7</v>
      </c>
      <c r="D6704">
        <v>6</v>
      </c>
      <c r="E6704">
        <v>28.01</v>
      </c>
    </row>
    <row r="6705" spans="1:5" x14ac:dyDescent="0.35">
      <c r="A6705">
        <v>2021</v>
      </c>
      <c r="B6705">
        <v>10</v>
      </c>
      <c r="C6705">
        <v>7</v>
      </c>
      <c r="D6705">
        <v>7</v>
      </c>
      <c r="E6705">
        <v>30.76</v>
      </c>
    </row>
    <row r="6706" spans="1:5" x14ac:dyDescent="0.35">
      <c r="A6706">
        <v>2021</v>
      </c>
      <c r="B6706">
        <v>10</v>
      </c>
      <c r="C6706">
        <v>7</v>
      </c>
      <c r="D6706">
        <v>8</v>
      </c>
      <c r="E6706">
        <v>32.75</v>
      </c>
    </row>
    <row r="6707" spans="1:5" x14ac:dyDescent="0.35">
      <c r="A6707">
        <v>2021</v>
      </c>
      <c r="B6707">
        <v>10</v>
      </c>
      <c r="C6707">
        <v>7</v>
      </c>
      <c r="D6707">
        <v>9</v>
      </c>
      <c r="E6707">
        <v>34.04</v>
      </c>
    </row>
    <row r="6708" spans="1:5" x14ac:dyDescent="0.35">
      <c r="A6708">
        <v>2021</v>
      </c>
      <c r="B6708">
        <v>10</v>
      </c>
      <c r="C6708">
        <v>7</v>
      </c>
      <c r="D6708">
        <v>10</v>
      </c>
      <c r="E6708">
        <v>34.9</v>
      </c>
    </row>
    <row r="6709" spans="1:5" x14ac:dyDescent="0.35">
      <c r="A6709">
        <v>2021</v>
      </c>
      <c r="B6709">
        <v>10</v>
      </c>
      <c r="C6709">
        <v>7</v>
      </c>
      <c r="D6709">
        <v>11</v>
      </c>
      <c r="E6709">
        <v>35.270000000000003</v>
      </c>
    </row>
    <row r="6710" spans="1:5" x14ac:dyDescent="0.35">
      <c r="A6710">
        <v>2021</v>
      </c>
      <c r="B6710">
        <v>10</v>
      </c>
      <c r="C6710">
        <v>7</v>
      </c>
      <c r="D6710">
        <v>12</v>
      </c>
      <c r="E6710">
        <v>35.020000000000003</v>
      </c>
    </row>
    <row r="6711" spans="1:5" x14ac:dyDescent="0.35">
      <c r="A6711">
        <v>2021</v>
      </c>
      <c r="B6711">
        <v>10</v>
      </c>
      <c r="C6711">
        <v>7</v>
      </c>
      <c r="D6711">
        <v>13</v>
      </c>
      <c r="E6711">
        <v>34.15</v>
      </c>
    </row>
    <row r="6712" spans="1:5" x14ac:dyDescent="0.35">
      <c r="A6712">
        <v>2021</v>
      </c>
      <c r="B6712">
        <v>10</v>
      </c>
      <c r="C6712">
        <v>7</v>
      </c>
      <c r="D6712">
        <v>14</v>
      </c>
      <c r="E6712">
        <v>32.65</v>
      </c>
    </row>
    <row r="6713" spans="1:5" x14ac:dyDescent="0.35">
      <c r="A6713">
        <v>2021</v>
      </c>
      <c r="B6713">
        <v>10</v>
      </c>
      <c r="C6713">
        <v>7</v>
      </c>
      <c r="D6713">
        <v>15</v>
      </c>
      <c r="E6713">
        <v>29.68</v>
      </c>
    </row>
    <row r="6714" spans="1:5" x14ac:dyDescent="0.35">
      <c r="A6714">
        <v>2021</v>
      </c>
      <c r="B6714">
        <v>10</v>
      </c>
      <c r="C6714">
        <v>7</v>
      </c>
      <c r="D6714">
        <v>16</v>
      </c>
      <c r="E6714">
        <v>27.98</v>
      </c>
    </row>
    <row r="6715" spans="1:5" x14ac:dyDescent="0.35">
      <c r="A6715">
        <v>2021</v>
      </c>
      <c r="B6715">
        <v>10</v>
      </c>
      <c r="C6715">
        <v>7</v>
      </c>
      <c r="D6715">
        <v>17</v>
      </c>
      <c r="E6715">
        <v>27.07</v>
      </c>
    </row>
    <row r="6716" spans="1:5" x14ac:dyDescent="0.35">
      <c r="A6716">
        <v>2021</v>
      </c>
      <c r="B6716">
        <v>10</v>
      </c>
      <c r="C6716">
        <v>7</v>
      </c>
      <c r="D6716">
        <v>18</v>
      </c>
      <c r="E6716">
        <v>25.92</v>
      </c>
    </row>
    <row r="6717" spans="1:5" x14ac:dyDescent="0.35">
      <c r="A6717">
        <v>2021</v>
      </c>
      <c r="B6717">
        <v>10</v>
      </c>
      <c r="C6717">
        <v>7</v>
      </c>
      <c r="D6717">
        <v>19</v>
      </c>
      <c r="E6717">
        <v>24.68</v>
      </c>
    </row>
    <row r="6718" spans="1:5" x14ac:dyDescent="0.35">
      <c r="A6718">
        <v>2021</v>
      </c>
      <c r="B6718">
        <v>10</v>
      </c>
      <c r="C6718">
        <v>7</v>
      </c>
      <c r="D6718">
        <v>20</v>
      </c>
      <c r="E6718">
        <v>23.34</v>
      </c>
    </row>
    <row r="6719" spans="1:5" x14ac:dyDescent="0.35">
      <c r="A6719">
        <v>2021</v>
      </c>
      <c r="B6719">
        <v>10</v>
      </c>
      <c r="C6719">
        <v>7</v>
      </c>
      <c r="D6719">
        <v>21</v>
      </c>
      <c r="E6719">
        <v>22.28</v>
      </c>
    </row>
    <row r="6720" spans="1:5" x14ac:dyDescent="0.35">
      <c r="A6720">
        <v>2021</v>
      </c>
      <c r="B6720">
        <v>10</v>
      </c>
      <c r="C6720">
        <v>7</v>
      </c>
      <c r="D6720">
        <v>22</v>
      </c>
      <c r="E6720">
        <v>21.32</v>
      </c>
    </row>
    <row r="6721" spans="1:5" x14ac:dyDescent="0.35">
      <c r="A6721">
        <v>2021</v>
      </c>
      <c r="B6721">
        <v>10</v>
      </c>
      <c r="C6721">
        <v>7</v>
      </c>
      <c r="D6721">
        <v>23</v>
      </c>
      <c r="E6721">
        <v>20.54</v>
      </c>
    </row>
    <row r="6722" spans="1:5" x14ac:dyDescent="0.35">
      <c r="A6722">
        <v>2021</v>
      </c>
      <c r="B6722">
        <v>10</v>
      </c>
      <c r="C6722">
        <v>8</v>
      </c>
      <c r="D6722">
        <v>0</v>
      </c>
      <c r="E6722">
        <v>19.940000000000001</v>
      </c>
    </row>
    <row r="6723" spans="1:5" x14ac:dyDescent="0.35">
      <c r="A6723">
        <v>2021</v>
      </c>
      <c r="B6723">
        <v>10</v>
      </c>
      <c r="C6723">
        <v>8</v>
      </c>
      <c r="D6723">
        <v>1</v>
      </c>
      <c r="E6723">
        <v>19.510000000000002</v>
      </c>
    </row>
    <row r="6724" spans="1:5" x14ac:dyDescent="0.35">
      <c r="A6724">
        <v>2021</v>
      </c>
      <c r="B6724">
        <v>10</v>
      </c>
      <c r="C6724">
        <v>8</v>
      </c>
      <c r="D6724">
        <v>2</v>
      </c>
      <c r="E6724">
        <v>19.14</v>
      </c>
    </row>
    <row r="6725" spans="1:5" x14ac:dyDescent="0.35">
      <c r="A6725">
        <v>2021</v>
      </c>
      <c r="B6725">
        <v>10</v>
      </c>
      <c r="C6725">
        <v>8</v>
      </c>
      <c r="D6725">
        <v>3</v>
      </c>
      <c r="E6725">
        <v>19.05</v>
      </c>
    </row>
    <row r="6726" spans="1:5" x14ac:dyDescent="0.35">
      <c r="A6726">
        <v>2021</v>
      </c>
      <c r="B6726">
        <v>10</v>
      </c>
      <c r="C6726">
        <v>8</v>
      </c>
      <c r="D6726">
        <v>4</v>
      </c>
      <c r="E6726">
        <v>20.329999999999998</v>
      </c>
    </row>
    <row r="6727" spans="1:5" x14ac:dyDescent="0.35">
      <c r="A6727">
        <v>2021</v>
      </c>
      <c r="B6727">
        <v>10</v>
      </c>
      <c r="C6727">
        <v>8</v>
      </c>
      <c r="D6727">
        <v>5</v>
      </c>
      <c r="E6727">
        <v>22.58</v>
      </c>
    </row>
    <row r="6728" spans="1:5" x14ac:dyDescent="0.35">
      <c r="A6728">
        <v>2021</v>
      </c>
      <c r="B6728">
        <v>10</v>
      </c>
      <c r="C6728">
        <v>8</v>
      </c>
      <c r="D6728">
        <v>6</v>
      </c>
      <c r="E6728">
        <v>25.24</v>
      </c>
    </row>
    <row r="6729" spans="1:5" x14ac:dyDescent="0.35">
      <c r="A6729">
        <v>2021</v>
      </c>
      <c r="B6729">
        <v>10</v>
      </c>
      <c r="C6729">
        <v>8</v>
      </c>
      <c r="D6729">
        <v>7</v>
      </c>
      <c r="E6729">
        <v>27.87</v>
      </c>
    </row>
    <row r="6730" spans="1:5" x14ac:dyDescent="0.35">
      <c r="A6730">
        <v>2021</v>
      </c>
      <c r="B6730">
        <v>10</v>
      </c>
      <c r="C6730">
        <v>8</v>
      </c>
      <c r="D6730">
        <v>8</v>
      </c>
      <c r="E6730">
        <v>30.18</v>
      </c>
    </row>
    <row r="6731" spans="1:5" x14ac:dyDescent="0.35">
      <c r="A6731">
        <v>2021</v>
      </c>
      <c r="B6731">
        <v>10</v>
      </c>
      <c r="C6731">
        <v>8</v>
      </c>
      <c r="D6731">
        <v>9</v>
      </c>
      <c r="E6731">
        <v>31.94</v>
      </c>
    </row>
    <row r="6732" spans="1:5" x14ac:dyDescent="0.35">
      <c r="A6732">
        <v>2021</v>
      </c>
      <c r="B6732">
        <v>10</v>
      </c>
      <c r="C6732">
        <v>8</v>
      </c>
      <c r="D6732">
        <v>10</v>
      </c>
      <c r="E6732">
        <v>33.130000000000003</v>
      </c>
    </row>
    <row r="6733" spans="1:5" x14ac:dyDescent="0.35">
      <c r="A6733">
        <v>2021</v>
      </c>
      <c r="B6733">
        <v>10</v>
      </c>
      <c r="C6733">
        <v>8</v>
      </c>
      <c r="D6733">
        <v>11</v>
      </c>
      <c r="E6733">
        <v>33.68</v>
      </c>
    </row>
    <row r="6734" spans="1:5" x14ac:dyDescent="0.35">
      <c r="A6734">
        <v>2021</v>
      </c>
      <c r="B6734">
        <v>10</v>
      </c>
      <c r="C6734">
        <v>8</v>
      </c>
      <c r="D6734">
        <v>12</v>
      </c>
      <c r="E6734">
        <v>33.44</v>
      </c>
    </row>
    <row r="6735" spans="1:5" x14ac:dyDescent="0.35">
      <c r="A6735">
        <v>2021</v>
      </c>
      <c r="B6735">
        <v>10</v>
      </c>
      <c r="C6735">
        <v>8</v>
      </c>
      <c r="D6735">
        <v>13</v>
      </c>
      <c r="E6735">
        <v>32.65</v>
      </c>
    </row>
    <row r="6736" spans="1:5" x14ac:dyDescent="0.35">
      <c r="A6736">
        <v>2021</v>
      </c>
      <c r="B6736">
        <v>10</v>
      </c>
      <c r="C6736">
        <v>8</v>
      </c>
      <c r="D6736">
        <v>14</v>
      </c>
      <c r="E6736">
        <v>31.23</v>
      </c>
    </row>
    <row r="6737" spans="1:5" x14ac:dyDescent="0.35">
      <c r="A6737">
        <v>2021</v>
      </c>
      <c r="B6737">
        <v>10</v>
      </c>
      <c r="C6737">
        <v>8</v>
      </c>
      <c r="D6737">
        <v>15</v>
      </c>
      <c r="E6737">
        <v>27.08</v>
      </c>
    </row>
    <row r="6738" spans="1:5" x14ac:dyDescent="0.35">
      <c r="A6738">
        <v>2021</v>
      </c>
      <c r="B6738">
        <v>10</v>
      </c>
      <c r="C6738">
        <v>8</v>
      </c>
      <c r="D6738">
        <v>16</v>
      </c>
      <c r="E6738">
        <v>25.08</v>
      </c>
    </row>
    <row r="6739" spans="1:5" x14ac:dyDescent="0.35">
      <c r="A6739">
        <v>2021</v>
      </c>
      <c r="B6739">
        <v>10</v>
      </c>
      <c r="C6739">
        <v>8</v>
      </c>
      <c r="D6739">
        <v>17</v>
      </c>
      <c r="E6739">
        <v>24.26</v>
      </c>
    </row>
    <row r="6740" spans="1:5" x14ac:dyDescent="0.35">
      <c r="A6740">
        <v>2021</v>
      </c>
      <c r="B6740">
        <v>10</v>
      </c>
      <c r="C6740">
        <v>8</v>
      </c>
      <c r="D6740">
        <v>18</v>
      </c>
      <c r="E6740">
        <v>23.56</v>
      </c>
    </row>
    <row r="6741" spans="1:5" x14ac:dyDescent="0.35">
      <c r="A6741">
        <v>2021</v>
      </c>
      <c r="B6741">
        <v>10</v>
      </c>
      <c r="C6741">
        <v>8</v>
      </c>
      <c r="D6741">
        <v>19</v>
      </c>
      <c r="E6741">
        <v>22.55</v>
      </c>
    </row>
    <row r="6742" spans="1:5" x14ac:dyDescent="0.35">
      <c r="A6742">
        <v>2021</v>
      </c>
      <c r="B6742">
        <v>10</v>
      </c>
      <c r="C6742">
        <v>8</v>
      </c>
      <c r="D6742">
        <v>20</v>
      </c>
      <c r="E6742">
        <v>21.28</v>
      </c>
    </row>
    <row r="6743" spans="1:5" x14ac:dyDescent="0.35">
      <c r="A6743">
        <v>2021</v>
      </c>
      <c r="B6743">
        <v>10</v>
      </c>
      <c r="C6743">
        <v>8</v>
      </c>
      <c r="D6743">
        <v>21</v>
      </c>
      <c r="E6743">
        <v>20.54</v>
      </c>
    </row>
    <row r="6744" spans="1:5" x14ac:dyDescent="0.35">
      <c r="A6744">
        <v>2021</v>
      </c>
      <c r="B6744">
        <v>10</v>
      </c>
      <c r="C6744">
        <v>8</v>
      </c>
      <c r="D6744">
        <v>22</v>
      </c>
      <c r="E6744">
        <v>20.25</v>
      </c>
    </row>
    <row r="6745" spans="1:5" x14ac:dyDescent="0.35">
      <c r="A6745">
        <v>2021</v>
      </c>
      <c r="B6745">
        <v>10</v>
      </c>
      <c r="C6745">
        <v>8</v>
      </c>
      <c r="D6745">
        <v>23</v>
      </c>
      <c r="E6745">
        <v>20.02</v>
      </c>
    </row>
    <row r="6746" spans="1:5" x14ac:dyDescent="0.35">
      <c r="A6746">
        <v>2021</v>
      </c>
      <c r="B6746">
        <v>10</v>
      </c>
      <c r="C6746">
        <v>9</v>
      </c>
      <c r="D6746">
        <v>0</v>
      </c>
      <c r="E6746">
        <v>19.86</v>
      </c>
    </row>
    <row r="6747" spans="1:5" x14ac:dyDescent="0.35">
      <c r="A6747">
        <v>2021</v>
      </c>
      <c r="B6747">
        <v>10</v>
      </c>
      <c r="C6747">
        <v>9</v>
      </c>
      <c r="D6747">
        <v>1</v>
      </c>
      <c r="E6747">
        <v>19.8</v>
      </c>
    </row>
    <row r="6748" spans="1:5" x14ac:dyDescent="0.35">
      <c r="A6748">
        <v>2021</v>
      </c>
      <c r="B6748">
        <v>10</v>
      </c>
      <c r="C6748">
        <v>9</v>
      </c>
      <c r="D6748">
        <v>2</v>
      </c>
      <c r="E6748">
        <v>19.73</v>
      </c>
    </row>
    <row r="6749" spans="1:5" x14ac:dyDescent="0.35">
      <c r="A6749">
        <v>2021</v>
      </c>
      <c r="B6749">
        <v>10</v>
      </c>
      <c r="C6749">
        <v>9</v>
      </c>
      <c r="D6749">
        <v>3</v>
      </c>
      <c r="E6749">
        <v>19.8</v>
      </c>
    </row>
    <row r="6750" spans="1:5" x14ac:dyDescent="0.35">
      <c r="A6750">
        <v>2021</v>
      </c>
      <c r="B6750">
        <v>10</v>
      </c>
      <c r="C6750">
        <v>9</v>
      </c>
      <c r="D6750">
        <v>4</v>
      </c>
      <c r="E6750">
        <v>21.3</v>
      </c>
    </row>
    <row r="6751" spans="1:5" x14ac:dyDescent="0.35">
      <c r="A6751">
        <v>2021</v>
      </c>
      <c r="B6751">
        <v>10</v>
      </c>
      <c r="C6751">
        <v>9</v>
      </c>
      <c r="D6751">
        <v>5</v>
      </c>
      <c r="E6751">
        <v>23.83</v>
      </c>
    </row>
    <row r="6752" spans="1:5" x14ac:dyDescent="0.35">
      <c r="A6752">
        <v>2021</v>
      </c>
      <c r="B6752">
        <v>10</v>
      </c>
      <c r="C6752">
        <v>9</v>
      </c>
      <c r="D6752">
        <v>6</v>
      </c>
      <c r="E6752">
        <v>26.55</v>
      </c>
    </row>
    <row r="6753" spans="1:5" x14ac:dyDescent="0.35">
      <c r="A6753">
        <v>2021</v>
      </c>
      <c r="B6753">
        <v>10</v>
      </c>
      <c r="C6753">
        <v>9</v>
      </c>
      <c r="D6753">
        <v>7</v>
      </c>
      <c r="E6753">
        <v>29.24</v>
      </c>
    </row>
    <row r="6754" spans="1:5" x14ac:dyDescent="0.35">
      <c r="A6754">
        <v>2021</v>
      </c>
      <c r="B6754">
        <v>10</v>
      </c>
      <c r="C6754">
        <v>9</v>
      </c>
      <c r="D6754">
        <v>8</v>
      </c>
      <c r="E6754">
        <v>31.35</v>
      </c>
    </row>
    <row r="6755" spans="1:5" x14ac:dyDescent="0.35">
      <c r="A6755">
        <v>2021</v>
      </c>
      <c r="B6755">
        <v>10</v>
      </c>
      <c r="C6755">
        <v>9</v>
      </c>
      <c r="D6755">
        <v>9</v>
      </c>
      <c r="E6755">
        <v>32.83</v>
      </c>
    </row>
    <row r="6756" spans="1:5" x14ac:dyDescent="0.35">
      <c r="A6756">
        <v>2021</v>
      </c>
      <c r="B6756">
        <v>10</v>
      </c>
      <c r="C6756">
        <v>9</v>
      </c>
      <c r="D6756">
        <v>10</v>
      </c>
      <c r="E6756">
        <v>33.840000000000003</v>
      </c>
    </row>
    <row r="6757" spans="1:5" x14ac:dyDescent="0.35">
      <c r="A6757">
        <v>2021</v>
      </c>
      <c r="B6757">
        <v>10</v>
      </c>
      <c r="C6757">
        <v>9</v>
      </c>
      <c r="D6757">
        <v>11</v>
      </c>
      <c r="E6757">
        <v>34.229999999999997</v>
      </c>
    </row>
    <row r="6758" spans="1:5" x14ac:dyDescent="0.35">
      <c r="A6758">
        <v>2021</v>
      </c>
      <c r="B6758">
        <v>10</v>
      </c>
      <c r="C6758">
        <v>9</v>
      </c>
      <c r="D6758">
        <v>12</v>
      </c>
      <c r="E6758">
        <v>34.119999999999997</v>
      </c>
    </row>
    <row r="6759" spans="1:5" x14ac:dyDescent="0.35">
      <c r="A6759">
        <v>2021</v>
      </c>
      <c r="B6759">
        <v>10</v>
      </c>
      <c r="C6759">
        <v>9</v>
      </c>
      <c r="D6759">
        <v>13</v>
      </c>
      <c r="E6759">
        <v>33.44</v>
      </c>
    </row>
    <row r="6760" spans="1:5" x14ac:dyDescent="0.35">
      <c r="A6760">
        <v>2021</v>
      </c>
      <c r="B6760">
        <v>10</v>
      </c>
      <c r="C6760">
        <v>9</v>
      </c>
      <c r="D6760">
        <v>14</v>
      </c>
      <c r="E6760">
        <v>32.07</v>
      </c>
    </row>
    <row r="6761" spans="1:5" x14ac:dyDescent="0.35">
      <c r="A6761">
        <v>2021</v>
      </c>
      <c r="B6761">
        <v>10</v>
      </c>
      <c r="C6761">
        <v>9</v>
      </c>
      <c r="D6761">
        <v>15</v>
      </c>
      <c r="E6761">
        <v>29.73</v>
      </c>
    </row>
    <row r="6762" spans="1:5" x14ac:dyDescent="0.35">
      <c r="A6762">
        <v>2021</v>
      </c>
      <c r="B6762">
        <v>10</v>
      </c>
      <c r="C6762">
        <v>9</v>
      </c>
      <c r="D6762">
        <v>16</v>
      </c>
      <c r="E6762">
        <v>28.55</v>
      </c>
    </row>
    <row r="6763" spans="1:5" x14ac:dyDescent="0.35">
      <c r="A6763">
        <v>2021</v>
      </c>
      <c r="B6763">
        <v>10</v>
      </c>
      <c r="C6763">
        <v>9</v>
      </c>
      <c r="D6763">
        <v>17</v>
      </c>
      <c r="E6763">
        <v>27.64</v>
      </c>
    </row>
    <row r="6764" spans="1:5" x14ac:dyDescent="0.35">
      <c r="A6764">
        <v>2021</v>
      </c>
      <c r="B6764">
        <v>10</v>
      </c>
      <c r="C6764">
        <v>9</v>
      </c>
      <c r="D6764">
        <v>18</v>
      </c>
      <c r="E6764">
        <v>26.3</v>
      </c>
    </row>
    <row r="6765" spans="1:5" x14ac:dyDescent="0.35">
      <c r="A6765">
        <v>2021</v>
      </c>
      <c r="B6765">
        <v>10</v>
      </c>
      <c r="C6765">
        <v>9</v>
      </c>
      <c r="D6765">
        <v>19</v>
      </c>
      <c r="E6765">
        <v>24.38</v>
      </c>
    </row>
    <row r="6766" spans="1:5" x14ac:dyDescent="0.35">
      <c r="A6766">
        <v>2021</v>
      </c>
      <c r="B6766">
        <v>10</v>
      </c>
      <c r="C6766">
        <v>9</v>
      </c>
      <c r="D6766">
        <v>20</v>
      </c>
      <c r="E6766">
        <v>22.62</v>
      </c>
    </row>
    <row r="6767" spans="1:5" x14ac:dyDescent="0.35">
      <c r="A6767">
        <v>2021</v>
      </c>
      <c r="B6767">
        <v>10</v>
      </c>
      <c r="C6767">
        <v>9</v>
      </c>
      <c r="D6767">
        <v>21</v>
      </c>
      <c r="E6767">
        <v>21.51</v>
      </c>
    </row>
    <row r="6768" spans="1:5" x14ac:dyDescent="0.35">
      <c r="A6768">
        <v>2021</v>
      </c>
      <c r="B6768">
        <v>10</v>
      </c>
      <c r="C6768">
        <v>9</v>
      </c>
      <c r="D6768">
        <v>22</v>
      </c>
      <c r="E6768">
        <v>20.99</v>
      </c>
    </row>
    <row r="6769" spans="1:5" x14ac:dyDescent="0.35">
      <c r="A6769">
        <v>2021</v>
      </c>
      <c r="B6769">
        <v>10</v>
      </c>
      <c r="C6769">
        <v>9</v>
      </c>
      <c r="D6769">
        <v>23</v>
      </c>
      <c r="E6769">
        <v>20.66</v>
      </c>
    </row>
    <row r="6770" spans="1:5" x14ac:dyDescent="0.35">
      <c r="A6770">
        <v>2021</v>
      </c>
      <c r="B6770">
        <v>10</v>
      </c>
      <c r="C6770">
        <v>10</v>
      </c>
      <c r="D6770">
        <v>0</v>
      </c>
      <c r="E6770">
        <v>20.49</v>
      </c>
    </row>
    <row r="6771" spans="1:5" x14ac:dyDescent="0.35">
      <c r="A6771">
        <v>2021</v>
      </c>
      <c r="B6771">
        <v>10</v>
      </c>
      <c r="C6771">
        <v>10</v>
      </c>
      <c r="D6771">
        <v>1</v>
      </c>
      <c r="E6771">
        <v>20.329999999999998</v>
      </c>
    </row>
    <row r="6772" spans="1:5" x14ac:dyDescent="0.35">
      <c r="A6772">
        <v>2021</v>
      </c>
      <c r="B6772">
        <v>10</v>
      </c>
      <c r="C6772">
        <v>10</v>
      </c>
      <c r="D6772">
        <v>2</v>
      </c>
      <c r="E6772">
        <v>20.260000000000002</v>
      </c>
    </row>
    <row r="6773" spans="1:5" x14ac:dyDescent="0.35">
      <c r="A6773">
        <v>2021</v>
      </c>
      <c r="B6773">
        <v>10</v>
      </c>
      <c r="C6773">
        <v>10</v>
      </c>
      <c r="D6773">
        <v>3</v>
      </c>
      <c r="E6773">
        <v>20.45</v>
      </c>
    </row>
    <row r="6774" spans="1:5" x14ac:dyDescent="0.35">
      <c r="A6774">
        <v>2021</v>
      </c>
      <c r="B6774">
        <v>10</v>
      </c>
      <c r="C6774">
        <v>10</v>
      </c>
      <c r="D6774">
        <v>4</v>
      </c>
      <c r="E6774">
        <v>22.06</v>
      </c>
    </row>
    <row r="6775" spans="1:5" x14ac:dyDescent="0.35">
      <c r="A6775">
        <v>2021</v>
      </c>
      <c r="B6775">
        <v>10</v>
      </c>
      <c r="C6775">
        <v>10</v>
      </c>
      <c r="D6775">
        <v>5</v>
      </c>
      <c r="E6775">
        <v>24.91</v>
      </c>
    </row>
    <row r="6776" spans="1:5" x14ac:dyDescent="0.35">
      <c r="A6776">
        <v>2021</v>
      </c>
      <c r="B6776">
        <v>10</v>
      </c>
      <c r="C6776">
        <v>10</v>
      </c>
      <c r="D6776">
        <v>6</v>
      </c>
      <c r="E6776">
        <v>28.2</v>
      </c>
    </row>
    <row r="6777" spans="1:5" x14ac:dyDescent="0.35">
      <c r="A6777">
        <v>2021</v>
      </c>
      <c r="B6777">
        <v>10</v>
      </c>
      <c r="C6777">
        <v>10</v>
      </c>
      <c r="D6777">
        <v>7</v>
      </c>
      <c r="E6777">
        <v>31</v>
      </c>
    </row>
    <row r="6778" spans="1:5" x14ac:dyDescent="0.35">
      <c r="A6778">
        <v>2021</v>
      </c>
      <c r="B6778">
        <v>10</v>
      </c>
      <c r="C6778">
        <v>10</v>
      </c>
      <c r="D6778">
        <v>8</v>
      </c>
      <c r="E6778">
        <v>33.03</v>
      </c>
    </row>
    <row r="6779" spans="1:5" x14ac:dyDescent="0.35">
      <c r="A6779">
        <v>2021</v>
      </c>
      <c r="B6779">
        <v>10</v>
      </c>
      <c r="C6779">
        <v>10</v>
      </c>
      <c r="D6779">
        <v>9</v>
      </c>
      <c r="E6779">
        <v>34.29</v>
      </c>
    </row>
    <row r="6780" spans="1:5" x14ac:dyDescent="0.35">
      <c r="A6780">
        <v>2021</v>
      </c>
      <c r="B6780">
        <v>10</v>
      </c>
      <c r="C6780">
        <v>10</v>
      </c>
      <c r="D6780">
        <v>10</v>
      </c>
      <c r="E6780">
        <v>34.76</v>
      </c>
    </row>
    <row r="6781" spans="1:5" x14ac:dyDescent="0.35">
      <c r="A6781">
        <v>2021</v>
      </c>
      <c r="B6781">
        <v>10</v>
      </c>
      <c r="C6781">
        <v>10</v>
      </c>
      <c r="D6781">
        <v>11</v>
      </c>
      <c r="E6781">
        <v>34.94</v>
      </c>
    </row>
    <row r="6782" spans="1:5" x14ac:dyDescent="0.35">
      <c r="A6782">
        <v>2021</v>
      </c>
      <c r="B6782">
        <v>10</v>
      </c>
      <c r="C6782">
        <v>10</v>
      </c>
      <c r="D6782">
        <v>12</v>
      </c>
      <c r="E6782">
        <v>34.130000000000003</v>
      </c>
    </row>
    <row r="6783" spans="1:5" x14ac:dyDescent="0.35">
      <c r="A6783">
        <v>2021</v>
      </c>
      <c r="B6783">
        <v>10</v>
      </c>
      <c r="C6783">
        <v>10</v>
      </c>
      <c r="D6783">
        <v>13</v>
      </c>
      <c r="E6783">
        <v>33.03</v>
      </c>
    </row>
    <row r="6784" spans="1:5" x14ac:dyDescent="0.35">
      <c r="A6784">
        <v>2021</v>
      </c>
      <c r="B6784">
        <v>10</v>
      </c>
      <c r="C6784">
        <v>10</v>
      </c>
      <c r="D6784">
        <v>14</v>
      </c>
      <c r="E6784">
        <v>31.92</v>
      </c>
    </row>
    <row r="6785" spans="1:5" x14ac:dyDescent="0.35">
      <c r="A6785">
        <v>2021</v>
      </c>
      <c r="B6785">
        <v>10</v>
      </c>
      <c r="C6785">
        <v>10</v>
      </c>
      <c r="D6785">
        <v>15</v>
      </c>
      <c r="E6785">
        <v>29.93</v>
      </c>
    </row>
    <row r="6786" spans="1:5" x14ac:dyDescent="0.35">
      <c r="A6786">
        <v>2021</v>
      </c>
      <c r="B6786">
        <v>10</v>
      </c>
      <c r="C6786">
        <v>10</v>
      </c>
      <c r="D6786">
        <v>16</v>
      </c>
      <c r="E6786">
        <v>28.77</v>
      </c>
    </row>
    <row r="6787" spans="1:5" x14ac:dyDescent="0.35">
      <c r="A6787">
        <v>2021</v>
      </c>
      <c r="B6787">
        <v>10</v>
      </c>
      <c r="C6787">
        <v>10</v>
      </c>
      <c r="D6787">
        <v>17</v>
      </c>
      <c r="E6787">
        <v>27.32</v>
      </c>
    </row>
    <row r="6788" spans="1:5" x14ac:dyDescent="0.35">
      <c r="A6788">
        <v>2021</v>
      </c>
      <c r="B6788">
        <v>10</v>
      </c>
      <c r="C6788">
        <v>10</v>
      </c>
      <c r="D6788">
        <v>18</v>
      </c>
      <c r="E6788">
        <v>25.54</v>
      </c>
    </row>
    <row r="6789" spans="1:5" x14ac:dyDescent="0.35">
      <c r="A6789">
        <v>2021</v>
      </c>
      <c r="B6789">
        <v>10</v>
      </c>
      <c r="C6789">
        <v>10</v>
      </c>
      <c r="D6789">
        <v>19</v>
      </c>
      <c r="E6789">
        <v>23.89</v>
      </c>
    </row>
    <row r="6790" spans="1:5" x14ac:dyDescent="0.35">
      <c r="A6790">
        <v>2021</v>
      </c>
      <c r="B6790">
        <v>10</v>
      </c>
      <c r="C6790">
        <v>10</v>
      </c>
      <c r="D6790">
        <v>20</v>
      </c>
      <c r="E6790">
        <v>22.83</v>
      </c>
    </row>
    <row r="6791" spans="1:5" x14ac:dyDescent="0.35">
      <c r="A6791">
        <v>2021</v>
      </c>
      <c r="B6791">
        <v>10</v>
      </c>
      <c r="C6791">
        <v>10</v>
      </c>
      <c r="D6791">
        <v>21</v>
      </c>
      <c r="E6791">
        <v>22.17</v>
      </c>
    </row>
    <row r="6792" spans="1:5" x14ac:dyDescent="0.35">
      <c r="A6792">
        <v>2021</v>
      </c>
      <c r="B6792">
        <v>10</v>
      </c>
      <c r="C6792">
        <v>10</v>
      </c>
      <c r="D6792">
        <v>22</v>
      </c>
      <c r="E6792">
        <v>21.59</v>
      </c>
    </row>
    <row r="6793" spans="1:5" x14ac:dyDescent="0.35">
      <c r="A6793">
        <v>2021</v>
      </c>
      <c r="B6793">
        <v>10</v>
      </c>
      <c r="C6793">
        <v>10</v>
      </c>
      <c r="D6793">
        <v>23</v>
      </c>
      <c r="E6793">
        <v>21.09</v>
      </c>
    </row>
    <row r="6794" spans="1:5" x14ac:dyDescent="0.35">
      <c r="A6794">
        <v>2021</v>
      </c>
      <c r="B6794">
        <v>10</v>
      </c>
      <c r="C6794">
        <v>11</v>
      </c>
      <c r="D6794">
        <v>0</v>
      </c>
      <c r="E6794">
        <v>20.81</v>
      </c>
    </row>
    <row r="6795" spans="1:5" x14ac:dyDescent="0.35">
      <c r="A6795">
        <v>2021</v>
      </c>
      <c r="B6795">
        <v>10</v>
      </c>
      <c r="C6795">
        <v>11</v>
      </c>
      <c r="D6795">
        <v>1</v>
      </c>
      <c r="E6795">
        <v>20.76</v>
      </c>
    </row>
    <row r="6796" spans="1:5" x14ac:dyDescent="0.35">
      <c r="A6796">
        <v>2021</v>
      </c>
      <c r="B6796">
        <v>10</v>
      </c>
      <c r="C6796">
        <v>11</v>
      </c>
      <c r="D6796">
        <v>2</v>
      </c>
      <c r="E6796">
        <v>20.62</v>
      </c>
    </row>
    <row r="6797" spans="1:5" x14ac:dyDescent="0.35">
      <c r="A6797">
        <v>2021</v>
      </c>
      <c r="B6797">
        <v>10</v>
      </c>
      <c r="C6797">
        <v>11</v>
      </c>
      <c r="D6797">
        <v>3</v>
      </c>
      <c r="E6797">
        <v>20.63</v>
      </c>
    </row>
    <row r="6798" spans="1:5" x14ac:dyDescent="0.35">
      <c r="A6798">
        <v>2021</v>
      </c>
      <c r="B6798">
        <v>10</v>
      </c>
      <c r="C6798">
        <v>11</v>
      </c>
      <c r="D6798">
        <v>4</v>
      </c>
      <c r="E6798">
        <v>22.12</v>
      </c>
    </row>
    <row r="6799" spans="1:5" x14ac:dyDescent="0.35">
      <c r="A6799">
        <v>2021</v>
      </c>
      <c r="B6799">
        <v>10</v>
      </c>
      <c r="C6799">
        <v>11</v>
      </c>
      <c r="D6799">
        <v>5</v>
      </c>
      <c r="E6799">
        <v>24.96</v>
      </c>
    </row>
    <row r="6800" spans="1:5" x14ac:dyDescent="0.35">
      <c r="A6800">
        <v>2021</v>
      </c>
      <c r="B6800">
        <v>10</v>
      </c>
      <c r="C6800">
        <v>11</v>
      </c>
      <c r="D6800">
        <v>6</v>
      </c>
      <c r="E6800">
        <v>28.35</v>
      </c>
    </row>
    <row r="6801" spans="1:5" x14ac:dyDescent="0.35">
      <c r="A6801">
        <v>2021</v>
      </c>
      <c r="B6801">
        <v>10</v>
      </c>
      <c r="C6801">
        <v>11</v>
      </c>
      <c r="D6801">
        <v>7</v>
      </c>
      <c r="E6801">
        <v>30.87</v>
      </c>
    </row>
    <row r="6802" spans="1:5" x14ac:dyDescent="0.35">
      <c r="A6802">
        <v>2021</v>
      </c>
      <c r="B6802">
        <v>10</v>
      </c>
      <c r="C6802">
        <v>11</v>
      </c>
      <c r="D6802">
        <v>8</v>
      </c>
      <c r="E6802">
        <v>32.79</v>
      </c>
    </row>
    <row r="6803" spans="1:5" x14ac:dyDescent="0.35">
      <c r="A6803">
        <v>2021</v>
      </c>
      <c r="B6803">
        <v>10</v>
      </c>
      <c r="C6803">
        <v>11</v>
      </c>
      <c r="D6803">
        <v>9</v>
      </c>
      <c r="E6803">
        <v>34.15</v>
      </c>
    </row>
    <row r="6804" spans="1:5" x14ac:dyDescent="0.35">
      <c r="A6804">
        <v>2021</v>
      </c>
      <c r="B6804">
        <v>10</v>
      </c>
      <c r="C6804">
        <v>11</v>
      </c>
      <c r="D6804">
        <v>10</v>
      </c>
      <c r="E6804">
        <v>34.99</v>
      </c>
    </row>
    <row r="6805" spans="1:5" x14ac:dyDescent="0.35">
      <c r="A6805">
        <v>2021</v>
      </c>
      <c r="B6805">
        <v>10</v>
      </c>
      <c r="C6805">
        <v>11</v>
      </c>
      <c r="D6805">
        <v>11</v>
      </c>
      <c r="E6805">
        <v>35.229999999999997</v>
      </c>
    </row>
    <row r="6806" spans="1:5" x14ac:dyDescent="0.35">
      <c r="A6806">
        <v>2021</v>
      </c>
      <c r="B6806">
        <v>10</v>
      </c>
      <c r="C6806">
        <v>11</v>
      </c>
      <c r="D6806">
        <v>12</v>
      </c>
      <c r="E6806">
        <v>34.81</v>
      </c>
    </row>
    <row r="6807" spans="1:5" x14ac:dyDescent="0.35">
      <c r="A6807">
        <v>2021</v>
      </c>
      <c r="B6807">
        <v>10</v>
      </c>
      <c r="C6807">
        <v>11</v>
      </c>
      <c r="D6807">
        <v>13</v>
      </c>
      <c r="E6807">
        <v>33.68</v>
      </c>
    </row>
    <row r="6808" spans="1:5" x14ac:dyDescent="0.35">
      <c r="A6808">
        <v>2021</v>
      </c>
      <c r="B6808">
        <v>10</v>
      </c>
      <c r="C6808">
        <v>11</v>
      </c>
      <c r="D6808">
        <v>14</v>
      </c>
      <c r="E6808">
        <v>31.98</v>
      </c>
    </row>
    <row r="6809" spans="1:5" x14ac:dyDescent="0.35">
      <c r="A6809">
        <v>2021</v>
      </c>
      <c r="B6809">
        <v>10</v>
      </c>
      <c r="C6809">
        <v>11</v>
      </c>
      <c r="D6809">
        <v>15</v>
      </c>
      <c r="E6809">
        <v>30.08</v>
      </c>
    </row>
    <row r="6810" spans="1:5" x14ac:dyDescent="0.35">
      <c r="A6810">
        <v>2021</v>
      </c>
      <c r="B6810">
        <v>10</v>
      </c>
      <c r="C6810">
        <v>11</v>
      </c>
      <c r="D6810">
        <v>16</v>
      </c>
      <c r="E6810">
        <v>28.63</v>
      </c>
    </row>
    <row r="6811" spans="1:5" x14ac:dyDescent="0.35">
      <c r="A6811">
        <v>2021</v>
      </c>
      <c r="B6811">
        <v>10</v>
      </c>
      <c r="C6811">
        <v>11</v>
      </c>
      <c r="D6811">
        <v>17</v>
      </c>
      <c r="E6811">
        <v>27.39</v>
      </c>
    </row>
    <row r="6812" spans="1:5" x14ac:dyDescent="0.35">
      <c r="A6812">
        <v>2021</v>
      </c>
      <c r="B6812">
        <v>10</v>
      </c>
      <c r="C6812">
        <v>11</v>
      </c>
      <c r="D6812">
        <v>18</v>
      </c>
      <c r="E6812">
        <v>26.13</v>
      </c>
    </row>
    <row r="6813" spans="1:5" x14ac:dyDescent="0.35">
      <c r="A6813">
        <v>2021</v>
      </c>
      <c r="B6813">
        <v>10</v>
      </c>
      <c r="C6813">
        <v>11</v>
      </c>
      <c r="D6813">
        <v>19</v>
      </c>
      <c r="E6813">
        <v>25.09</v>
      </c>
    </row>
    <row r="6814" spans="1:5" x14ac:dyDescent="0.35">
      <c r="A6814">
        <v>2021</v>
      </c>
      <c r="B6814">
        <v>10</v>
      </c>
      <c r="C6814">
        <v>11</v>
      </c>
      <c r="D6814">
        <v>20</v>
      </c>
      <c r="E6814">
        <v>24.26</v>
      </c>
    </row>
    <row r="6815" spans="1:5" x14ac:dyDescent="0.35">
      <c r="A6815">
        <v>2021</v>
      </c>
      <c r="B6815">
        <v>10</v>
      </c>
      <c r="C6815">
        <v>11</v>
      </c>
      <c r="D6815">
        <v>21</v>
      </c>
      <c r="E6815">
        <v>23.33</v>
      </c>
    </row>
    <row r="6816" spans="1:5" x14ac:dyDescent="0.35">
      <c r="A6816">
        <v>2021</v>
      </c>
      <c r="B6816">
        <v>10</v>
      </c>
      <c r="C6816">
        <v>11</v>
      </c>
      <c r="D6816">
        <v>22</v>
      </c>
      <c r="E6816">
        <v>22.4</v>
      </c>
    </row>
    <row r="6817" spans="1:5" x14ac:dyDescent="0.35">
      <c r="A6817">
        <v>2021</v>
      </c>
      <c r="B6817">
        <v>10</v>
      </c>
      <c r="C6817">
        <v>11</v>
      </c>
      <c r="D6817">
        <v>23</v>
      </c>
      <c r="E6817">
        <v>21.58</v>
      </c>
    </row>
    <row r="6818" spans="1:5" x14ac:dyDescent="0.35">
      <c r="A6818">
        <v>2021</v>
      </c>
      <c r="B6818">
        <v>10</v>
      </c>
      <c r="C6818">
        <v>12</v>
      </c>
      <c r="D6818">
        <v>0</v>
      </c>
      <c r="E6818">
        <v>20.98</v>
      </c>
    </row>
    <row r="6819" spans="1:5" x14ac:dyDescent="0.35">
      <c r="A6819">
        <v>2021</v>
      </c>
      <c r="B6819">
        <v>10</v>
      </c>
      <c r="C6819">
        <v>12</v>
      </c>
      <c r="D6819">
        <v>1</v>
      </c>
      <c r="E6819">
        <v>20.46</v>
      </c>
    </row>
    <row r="6820" spans="1:5" x14ac:dyDescent="0.35">
      <c r="A6820">
        <v>2021</v>
      </c>
      <c r="B6820">
        <v>10</v>
      </c>
      <c r="C6820">
        <v>12</v>
      </c>
      <c r="D6820">
        <v>2</v>
      </c>
      <c r="E6820">
        <v>20.02</v>
      </c>
    </row>
    <row r="6821" spans="1:5" x14ac:dyDescent="0.35">
      <c r="A6821">
        <v>2021</v>
      </c>
      <c r="B6821">
        <v>10</v>
      </c>
      <c r="C6821">
        <v>12</v>
      </c>
      <c r="D6821">
        <v>3</v>
      </c>
      <c r="E6821">
        <v>19.93</v>
      </c>
    </row>
    <row r="6822" spans="1:5" x14ac:dyDescent="0.35">
      <c r="A6822">
        <v>2021</v>
      </c>
      <c r="B6822">
        <v>10</v>
      </c>
      <c r="C6822">
        <v>12</v>
      </c>
      <c r="D6822">
        <v>4</v>
      </c>
      <c r="E6822">
        <v>21.49</v>
      </c>
    </row>
    <row r="6823" spans="1:5" x14ac:dyDescent="0.35">
      <c r="A6823">
        <v>2021</v>
      </c>
      <c r="B6823">
        <v>10</v>
      </c>
      <c r="C6823">
        <v>12</v>
      </c>
      <c r="D6823">
        <v>5</v>
      </c>
      <c r="E6823">
        <v>23.98</v>
      </c>
    </row>
    <row r="6824" spans="1:5" x14ac:dyDescent="0.35">
      <c r="A6824">
        <v>2021</v>
      </c>
      <c r="B6824">
        <v>10</v>
      </c>
      <c r="C6824">
        <v>12</v>
      </c>
      <c r="D6824">
        <v>6</v>
      </c>
      <c r="E6824">
        <v>26.8</v>
      </c>
    </row>
    <row r="6825" spans="1:5" x14ac:dyDescent="0.35">
      <c r="A6825">
        <v>2021</v>
      </c>
      <c r="B6825">
        <v>10</v>
      </c>
      <c r="C6825">
        <v>12</v>
      </c>
      <c r="D6825">
        <v>7</v>
      </c>
      <c r="E6825">
        <v>29.25</v>
      </c>
    </row>
    <row r="6826" spans="1:5" x14ac:dyDescent="0.35">
      <c r="A6826">
        <v>2021</v>
      </c>
      <c r="B6826">
        <v>10</v>
      </c>
      <c r="C6826">
        <v>12</v>
      </c>
      <c r="D6826">
        <v>8</v>
      </c>
      <c r="E6826">
        <v>30.94</v>
      </c>
    </row>
    <row r="6827" spans="1:5" x14ac:dyDescent="0.35">
      <c r="A6827">
        <v>2021</v>
      </c>
      <c r="B6827">
        <v>10</v>
      </c>
      <c r="C6827">
        <v>12</v>
      </c>
      <c r="D6827">
        <v>9</v>
      </c>
      <c r="E6827">
        <v>32.090000000000003</v>
      </c>
    </row>
    <row r="6828" spans="1:5" x14ac:dyDescent="0.35">
      <c r="A6828">
        <v>2021</v>
      </c>
      <c r="B6828">
        <v>10</v>
      </c>
      <c r="C6828">
        <v>12</v>
      </c>
      <c r="D6828">
        <v>10</v>
      </c>
      <c r="E6828">
        <v>32.69</v>
      </c>
    </row>
    <row r="6829" spans="1:5" x14ac:dyDescent="0.35">
      <c r="A6829">
        <v>2021</v>
      </c>
      <c r="B6829">
        <v>10</v>
      </c>
      <c r="C6829">
        <v>12</v>
      </c>
      <c r="D6829">
        <v>11</v>
      </c>
      <c r="E6829">
        <v>32.74</v>
      </c>
    </row>
    <row r="6830" spans="1:5" x14ac:dyDescent="0.35">
      <c r="A6830">
        <v>2021</v>
      </c>
      <c r="B6830">
        <v>10</v>
      </c>
      <c r="C6830">
        <v>12</v>
      </c>
      <c r="D6830">
        <v>12</v>
      </c>
      <c r="E6830">
        <v>32.08</v>
      </c>
    </row>
    <row r="6831" spans="1:5" x14ac:dyDescent="0.35">
      <c r="A6831">
        <v>2021</v>
      </c>
      <c r="B6831">
        <v>10</v>
      </c>
      <c r="C6831">
        <v>12</v>
      </c>
      <c r="D6831">
        <v>13</v>
      </c>
      <c r="E6831">
        <v>31.15</v>
      </c>
    </row>
    <row r="6832" spans="1:5" x14ac:dyDescent="0.35">
      <c r="A6832">
        <v>2021</v>
      </c>
      <c r="B6832">
        <v>10</v>
      </c>
      <c r="C6832">
        <v>12</v>
      </c>
      <c r="D6832">
        <v>14</v>
      </c>
      <c r="E6832">
        <v>29.98</v>
      </c>
    </row>
    <row r="6833" spans="1:5" x14ac:dyDescent="0.35">
      <c r="A6833">
        <v>2021</v>
      </c>
      <c r="B6833">
        <v>10</v>
      </c>
      <c r="C6833">
        <v>12</v>
      </c>
      <c r="D6833">
        <v>15</v>
      </c>
      <c r="E6833">
        <v>28.31</v>
      </c>
    </row>
    <row r="6834" spans="1:5" x14ac:dyDescent="0.35">
      <c r="A6834">
        <v>2021</v>
      </c>
      <c r="B6834">
        <v>10</v>
      </c>
      <c r="C6834">
        <v>12</v>
      </c>
      <c r="D6834">
        <v>16</v>
      </c>
      <c r="E6834">
        <v>27.13</v>
      </c>
    </row>
    <row r="6835" spans="1:5" x14ac:dyDescent="0.35">
      <c r="A6835">
        <v>2021</v>
      </c>
      <c r="B6835">
        <v>10</v>
      </c>
      <c r="C6835">
        <v>12</v>
      </c>
      <c r="D6835">
        <v>17</v>
      </c>
      <c r="E6835">
        <v>26.46</v>
      </c>
    </row>
    <row r="6836" spans="1:5" x14ac:dyDescent="0.35">
      <c r="A6836">
        <v>2021</v>
      </c>
      <c r="B6836">
        <v>10</v>
      </c>
      <c r="C6836">
        <v>12</v>
      </c>
      <c r="D6836">
        <v>18</v>
      </c>
      <c r="E6836">
        <v>25.63</v>
      </c>
    </row>
    <row r="6837" spans="1:5" x14ac:dyDescent="0.35">
      <c r="A6837">
        <v>2021</v>
      </c>
      <c r="B6837">
        <v>10</v>
      </c>
      <c r="C6837">
        <v>12</v>
      </c>
      <c r="D6837">
        <v>19</v>
      </c>
      <c r="E6837">
        <v>24.7</v>
      </c>
    </row>
    <row r="6838" spans="1:5" x14ac:dyDescent="0.35">
      <c r="A6838">
        <v>2021</v>
      </c>
      <c r="B6838">
        <v>10</v>
      </c>
      <c r="C6838">
        <v>12</v>
      </c>
      <c r="D6838">
        <v>20</v>
      </c>
      <c r="E6838">
        <v>23.6</v>
      </c>
    </row>
    <row r="6839" spans="1:5" x14ac:dyDescent="0.35">
      <c r="A6839">
        <v>2021</v>
      </c>
      <c r="B6839">
        <v>10</v>
      </c>
      <c r="C6839">
        <v>12</v>
      </c>
      <c r="D6839">
        <v>21</v>
      </c>
      <c r="E6839">
        <v>22.55</v>
      </c>
    </row>
    <row r="6840" spans="1:5" x14ac:dyDescent="0.35">
      <c r="A6840">
        <v>2021</v>
      </c>
      <c r="B6840">
        <v>10</v>
      </c>
      <c r="C6840">
        <v>12</v>
      </c>
      <c r="D6840">
        <v>22</v>
      </c>
      <c r="E6840">
        <v>21.67</v>
      </c>
    </row>
    <row r="6841" spans="1:5" x14ac:dyDescent="0.35">
      <c r="A6841">
        <v>2021</v>
      </c>
      <c r="B6841">
        <v>10</v>
      </c>
      <c r="C6841">
        <v>12</v>
      </c>
      <c r="D6841">
        <v>23</v>
      </c>
      <c r="E6841">
        <v>20.9</v>
      </c>
    </row>
    <row r="6842" spans="1:5" x14ac:dyDescent="0.35">
      <c r="A6842">
        <v>2021</v>
      </c>
      <c r="B6842">
        <v>10</v>
      </c>
      <c r="C6842">
        <v>13</v>
      </c>
      <c r="D6842">
        <v>0</v>
      </c>
      <c r="E6842">
        <v>20.21</v>
      </c>
    </row>
    <row r="6843" spans="1:5" x14ac:dyDescent="0.35">
      <c r="A6843">
        <v>2021</v>
      </c>
      <c r="B6843">
        <v>10</v>
      </c>
      <c r="C6843">
        <v>13</v>
      </c>
      <c r="D6843">
        <v>1</v>
      </c>
      <c r="E6843">
        <v>19.63</v>
      </c>
    </row>
    <row r="6844" spans="1:5" x14ac:dyDescent="0.35">
      <c r="A6844">
        <v>2021</v>
      </c>
      <c r="B6844">
        <v>10</v>
      </c>
      <c r="C6844">
        <v>13</v>
      </c>
      <c r="D6844">
        <v>2</v>
      </c>
      <c r="E6844">
        <v>19.13</v>
      </c>
    </row>
    <row r="6845" spans="1:5" x14ac:dyDescent="0.35">
      <c r="A6845">
        <v>2021</v>
      </c>
      <c r="B6845">
        <v>10</v>
      </c>
      <c r="C6845">
        <v>13</v>
      </c>
      <c r="D6845">
        <v>3</v>
      </c>
      <c r="E6845">
        <v>19.03</v>
      </c>
    </row>
    <row r="6846" spans="1:5" x14ac:dyDescent="0.35">
      <c r="A6846">
        <v>2021</v>
      </c>
      <c r="B6846">
        <v>10</v>
      </c>
      <c r="C6846">
        <v>13</v>
      </c>
      <c r="D6846">
        <v>4</v>
      </c>
      <c r="E6846">
        <v>21.01</v>
      </c>
    </row>
    <row r="6847" spans="1:5" x14ac:dyDescent="0.35">
      <c r="A6847">
        <v>2021</v>
      </c>
      <c r="B6847">
        <v>10</v>
      </c>
      <c r="C6847">
        <v>13</v>
      </c>
      <c r="D6847">
        <v>5</v>
      </c>
      <c r="E6847">
        <v>24.05</v>
      </c>
    </row>
    <row r="6848" spans="1:5" x14ac:dyDescent="0.35">
      <c r="A6848">
        <v>2021</v>
      </c>
      <c r="B6848">
        <v>10</v>
      </c>
      <c r="C6848">
        <v>13</v>
      </c>
      <c r="D6848">
        <v>6</v>
      </c>
      <c r="E6848">
        <v>27.4</v>
      </c>
    </row>
    <row r="6849" spans="1:5" x14ac:dyDescent="0.35">
      <c r="A6849">
        <v>2021</v>
      </c>
      <c r="B6849">
        <v>10</v>
      </c>
      <c r="C6849">
        <v>13</v>
      </c>
      <c r="D6849">
        <v>7</v>
      </c>
      <c r="E6849">
        <v>29.96</v>
      </c>
    </row>
    <row r="6850" spans="1:5" x14ac:dyDescent="0.35">
      <c r="A6850">
        <v>2021</v>
      </c>
      <c r="B6850">
        <v>10</v>
      </c>
      <c r="C6850">
        <v>13</v>
      </c>
      <c r="D6850">
        <v>8</v>
      </c>
      <c r="E6850">
        <v>31.76</v>
      </c>
    </row>
    <row r="6851" spans="1:5" x14ac:dyDescent="0.35">
      <c r="A6851">
        <v>2021</v>
      </c>
      <c r="B6851">
        <v>10</v>
      </c>
      <c r="C6851">
        <v>13</v>
      </c>
      <c r="D6851">
        <v>9</v>
      </c>
      <c r="E6851">
        <v>33.03</v>
      </c>
    </row>
    <row r="6852" spans="1:5" x14ac:dyDescent="0.35">
      <c r="A6852">
        <v>2021</v>
      </c>
      <c r="B6852">
        <v>10</v>
      </c>
      <c r="C6852">
        <v>13</v>
      </c>
      <c r="D6852">
        <v>10</v>
      </c>
      <c r="E6852">
        <v>33.799999999999997</v>
      </c>
    </row>
    <row r="6853" spans="1:5" x14ac:dyDescent="0.35">
      <c r="A6853">
        <v>2021</v>
      </c>
      <c r="B6853">
        <v>10</v>
      </c>
      <c r="C6853">
        <v>13</v>
      </c>
      <c r="D6853">
        <v>11</v>
      </c>
      <c r="E6853">
        <v>34.049999999999997</v>
      </c>
    </row>
    <row r="6854" spans="1:5" x14ac:dyDescent="0.35">
      <c r="A6854">
        <v>2021</v>
      </c>
      <c r="B6854">
        <v>10</v>
      </c>
      <c r="C6854">
        <v>13</v>
      </c>
      <c r="D6854">
        <v>12</v>
      </c>
      <c r="E6854">
        <v>33.729999999999997</v>
      </c>
    </row>
    <row r="6855" spans="1:5" x14ac:dyDescent="0.35">
      <c r="A6855">
        <v>2021</v>
      </c>
      <c r="B6855">
        <v>10</v>
      </c>
      <c r="C6855">
        <v>13</v>
      </c>
      <c r="D6855">
        <v>13</v>
      </c>
      <c r="E6855">
        <v>32.729999999999997</v>
      </c>
    </row>
    <row r="6856" spans="1:5" x14ac:dyDescent="0.35">
      <c r="A6856">
        <v>2021</v>
      </c>
      <c r="B6856">
        <v>10</v>
      </c>
      <c r="C6856">
        <v>13</v>
      </c>
      <c r="D6856">
        <v>14</v>
      </c>
      <c r="E6856">
        <v>31.15</v>
      </c>
    </row>
    <row r="6857" spans="1:5" x14ac:dyDescent="0.35">
      <c r="A6857">
        <v>2021</v>
      </c>
      <c r="B6857">
        <v>10</v>
      </c>
      <c r="C6857">
        <v>13</v>
      </c>
      <c r="D6857">
        <v>15</v>
      </c>
      <c r="E6857">
        <v>29.16</v>
      </c>
    </row>
    <row r="6858" spans="1:5" x14ac:dyDescent="0.35">
      <c r="A6858">
        <v>2021</v>
      </c>
      <c r="B6858">
        <v>10</v>
      </c>
      <c r="C6858">
        <v>13</v>
      </c>
      <c r="D6858">
        <v>16</v>
      </c>
      <c r="E6858">
        <v>27.58</v>
      </c>
    </row>
    <row r="6859" spans="1:5" x14ac:dyDescent="0.35">
      <c r="A6859">
        <v>2021</v>
      </c>
      <c r="B6859">
        <v>10</v>
      </c>
      <c r="C6859">
        <v>13</v>
      </c>
      <c r="D6859">
        <v>17</v>
      </c>
      <c r="E6859">
        <v>26.08</v>
      </c>
    </row>
    <row r="6860" spans="1:5" x14ac:dyDescent="0.35">
      <c r="A6860">
        <v>2021</v>
      </c>
      <c r="B6860">
        <v>10</v>
      </c>
      <c r="C6860">
        <v>13</v>
      </c>
      <c r="D6860">
        <v>18</v>
      </c>
      <c r="E6860">
        <v>24.7</v>
      </c>
    </row>
    <row r="6861" spans="1:5" x14ac:dyDescent="0.35">
      <c r="A6861">
        <v>2021</v>
      </c>
      <c r="B6861">
        <v>10</v>
      </c>
      <c r="C6861">
        <v>13</v>
      </c>
      <c r="D6861">
        <v>19</v>
      </c>
      <c r="E6861">
        <v>23.51</v>
      </c>
    </row>
    <row r="6862" spans="1:5" x14ac:dyDescent="0.35">
      <c r="A6862">
        <v>2021</v>
      </c>
      <c r="B6862">
        <v>10</v>
      </c>
      <c r="C6862">
        <v>13</v>
      </c>
      <c r="D6862">
        <v>20</v>
      </c>
      <c r="E6862">
        <v>22.42</v>
      </c>
    </row>
    <row r="6863" spans="1:5" x14ac:dyDescent="0.35">
      <c r="A6863">
        <v>2021</v>
      </c>
      <c r="B6863">
        <v>10</v>
      </c>
      <c r="C6863">
        <v>13</v>
      </c>
      <c r="D6863">
        <v>21</v>
      </c>
      <c r="E6863">
        <v>21.44</v>
      </c>
    </row>
    <row r="6864" spans="1:5" x14ac:dyDescent="0.35">
      <c r="A6864">
        <v>2021</v>
      </c>
      <c r="B6864">
        <v>10</v>
      </c>
      <c r="C6864">
        <v>13</v>
      </c>
      <c r="D6864">
        <v>22</v>
      </c>
      <c r="E6864">
        <v>20.77</v>
      </c>
    </row>
    <row r="6865" spans="1:5" x14ac:dyDescent="0.35">
      <c r="A6865">
        <v>2021</v>
      </c>
      <c r="B6865">
        <v>10</v>
      </c>
      <c r="C6865">
        <v>13</v>
      </c>
      <c r="D6865">
        <v>23</v>
      </c>
      <c r="E6865">
        <v>20.43</v>
      </c>
    </row>
    <row r="6866" spans="1:5" x14ac:dyDescent="0.35">
      <c r="A6866">
        <v>2021</v>
      </c>
      <c r="B6866">
        <v>10</v>
      </c>
      <c r="C6866">
        <v>14</v>
      </c>
      <c r="D6866">
        <v>0</v>
      </c>
      <c r="E6866">
        <v>20.2</v>
      </c>
    </row>
    <row r="6867" spans="1:5" x14ac:dyDescent="0.35">
      <c r="A6867">
        <v>2021</v>
      </c>
      <c r="B6867">
        <v>10</v>
      </c>
      <c r="C6867">
        <v>14</v>
      </c>
      <c r="D6867">
        <v>1</v>
      </c>
      <c r="E6867">
        <v>19.95</v>
      </c>
    </row>
    <row r="6868" spans="1:5" x14ac:dyDescent="0.35">
      <c r="A6868">
        <v>2021</v>
      </c>
      <c r="B6868">
        <v>10</v>
      </c>
      <c r="C6868">
        <v>14</v>
      </c>
      <c r="D6868">
        <v>2</v>
      </c>
      <c r="E6868">
        <v>19.7</v>
      </c>
    </row>
    <row r="6869" spans="1:5" x14ac:dyDescent="0.35">
      <c r="A6869">
        <v>2021</v>
      </c>
      <c r="B6869">
        <v>10</v>
      </c>
      <c r="C6869">
        <v>14</v>
      </c>
      <c r="D6869">
        <v>3</v>
      </c>
      <c r="E6869">
        <v>19.95</v>
      </c>
    </row>
    <row r="6870" spans="1:5" x14ac:dyDescent="0.35">
      <c r="A6870">
        <v>2021</v>
      </c>
      <c r="B6870">
        <v>10</v>
      </c>
      <c r="C6870">
        <v>14</v>
      </c>
      <c r="D6870">
        <v>4</v>
      </c>
      <c r="E6870">
        <v>22.22</v>
      </c>
    </row>
    <row r="6871" spans="1:5" x14ac:dyDescent="0.35">
      <c r="A6871">
        <v>2021</v>
      </c>
      <c r="B6871">
        <v>10</v>
      </c>
      <c r="C6871">
        <v>14</v>
      </c>
      <c r="D6871">
        <v>5</v>
      </c>
      <c r="E6871">
        <v>25.98</v>
      </c>
    </row>
    <row r="6872" spans="1:5" x14ac:dyDescent="0.35">
      <c r="A6872">
        <v>2021</v>
      </c>
      <c r="B6872">
        <v>10</v>
      </c>
      <c r="C6872">
        <v>14</v>
      </c>
      <c r="D6872">
        <v>6</v>
      </c>
      <c r="E6872">
        <v>29.14</v>
      </c>
    </row>
    <row r="6873" spans="1:5" x14ac:dyDescent="0.35">
      <c r="A6873">
        <v>2021</v>
      </c>
      <c r="B6873">
        <v>10</v>
      </c>
      <c r="C6873">
        <v>14</v>
      </c>
      <c r="D6873">
        <v>7</v>
      </c>
      <c r="E6873">
        <v>31.3</v>
      </c>
    </row>
    <row r="6874" spans="1:5" x14ac:dyDescent="0.35">
      <c r="A6874">
        <v>2021</v>
      </c>
      <c r="B6874">
        <v>10</v>
      </c>
      <c r="C6874">
        <v>14</v>
      </c>
      <c r="D6874">
        <v>8</v>
      </c>
      <c r="E6874">
        <v>32.86</v>
      </c>
    </row>
    <row r="6875" spans="1:5" x14ac:dyDescent="0.35">
      <c r="A6875">
        <v>2021</v>
      </c>
      <c r="B6875">
        <v>10</v>
      </c>
      <c r="C6875">
        <v>14</v>
      </c>
      <c r="D6875">
        <v>9</v>
      </c>
      <c r="E6875">
        <v>33.94</v>
      </c>
    </row>
    <row r="6876" spans="1:5" x14ac:dyDescent="0.35">
      <c r="A6876">
        <v>2021</v>
      </c>
      <c r="B6876">
        <v>10</v>
      </c>
      <c r="C6876">
        <v>14</v>
      </c>
      <c r="D6876">
        <v>10</v>
      </c>
      <c r="E6876">
        <v>34.520000000000003</v>
      </c>
    </row>
    <row r="6877" spans="1:5" x14ac:dyDescent="0.35">
      <c r="A6877">
        <v>2021</v>
      </c>
      <c r="B6877">
        <v>10</v>
      </c>
      <c r="C6877">
        <v>14</v>
      </c>
      <c r="D6877">
        <v>11</v>
      </c>
      <c r="E6877">
        <v>34.33</v>
      </c>
    </row>
    <row r="6878" spans="1:5" x14ac:dyDescent="0.35">
      <c r="A6878">
        <v>2021</v>
      </c>
      <c r="B6878">
        <v>10</v>
      </c>
      <c r="C6878">
        <v>14</v>
      </c>
      <c r="D6878">
        <v>12</v>
      </c>
      <c r="E6878">
        <v>33.64</v>
      </c>
    </row>
    <row r="6879" spans="1:5" x14ac:dyDescent="0.35">
      <c r="A6879">
        <v>2021</v>
      </c>
      <c r="B6879">
        <v>10</v>
      </c>
      <c r="C6879">
        <v>14</v>
      </c>
      <c r="D6879">
        <v>13</v>
      </c>
      <c r="E6879">
        <v>32.19</v>
      </c>
    </row>
    <row r="6880" spans="1:5" x14ac:dyDescent="0.35">
      <c r="A6880">
        <v>2021</v>
      </c>
      <c r="B6880">
        <v>10</v>
      </c>
      <c r="C6880">
        <v>14</v>
      </c>
      <c r="D6880">
        <v>14</v>
      </c>
      <c r="E6880">
        <v>30.58</v>
      </c>
    </row>
    <row r="6881" spans="1:5" x14ac:dyDescent="0.35">
      <c r="A6881">
        <v>2021</v>
      </c>
      <c r="B6881">
        <v>10</v>
      </c>
      <c r="C6881">
        <v>14</v>
      </c>
      <c r="D6881">
        <v>15</v>
      </c>
      <c r="E6881">
        <v>28.81</v>
      </c>
    </row>
    <row r="6882" spans="1:5" x14ac:dyDescent="0.35">
      <c r="A6882">
        <v>2021</v>
      </c>
      <c r="B6882">
        <v>10</v>
      </c>
      <c r="C6882">
        <v>14</v>
      </c>
      <c r="D6882">
        <v>16</v>
      </c>
      <c r="E6882">
        <v>27.58</v>
      </c>
    </row>
    <row r="6883" spans="1:5" x14ac:dyDescent="0.35">
      <c r="A6883">
        <v>2021</v>
      </c>
      <c r="B6883">
        <v>10</v>
      </c>
      <c r="C6883">
        <v>14</v>
      </c>
      <c r="D6883">
        <v>17</v>
      </c>
      <c r="E6883">
        <v>26.39</v>
      </c>
    </row>
    <row r="6884" spans="1:5" x14ac:dyDescent="0.35">
      <c r="A6884">
        <v>2021</v>
      </c>
      <c r="B6884">
        <v>10</v>
      </c>
      <c r="C6884">
        <v>14</v>
      </c>
      <c r="D6884">
        <v>18</v>
      </c>
      <c r="E6884">
        <v>25.17</v>
      </c>
    </row>
    <row r="6885" spans="1:5" x14ac:dyDescent="0.35">
      <c r="A6885">
        <v>2021</v>
      </c>
      <c r="B6885">
        <v>10</v>
      </c>
      <c r="C6885">
        <v>14</v>
      </c>
      <c r="D6885">
        <v>19</v>
      </c>
      <c r="E6885">
        <v>24.03</v>
      </c>
    </row>
    <row r="6886" spans="1:5" x14ac:dyDescent="0.35">
      <c r="A6886">
        <v>2021</v>
      </c>
      <c r="B6886">
        <v>10</v>
      </c>
      <c r="C6886">
        <v>14</v>
      </c>
      <c r="D6886">
        <v>20</v>
      </c>
      <c r="E6886">
        <v>23.06</v>
      </c>
    </row>
    <row r="6887" spans="1:5" x14ac:dyDescent="0.35">
      <c r="A6887">
        <v>2021</v>
      </c>
      <c r="B6887">
        <v>10</v>
      </c>
      <c r="C6887">
        <v>14</v>
      </c>
      <c r="D6887">
        <v>21</v>
      </c>
      <c r="E6887">
        <v>22.34</v>
      </c>
    </row>
    <row r="6888" spans="1:5" x14ac:dyDescent="0.35">
      <c r="A6888">
        <v>2021</v>
      </c>
      <c r="B6888">
        <v>10</v>
      </c>
      <c r="C6888">
        <v>14</v>
      </c>
      <c r="D6888">
        <v>22</v>
      </c>
      <c r="E6888">
        <v>21.83</v>
      </c>
    </row>
    <row r="6889" spans="1:5" x14ac:dyDescent="0.35">
      <c r="A6889">
        <v>2021</v>
      </c>
      <c r="B6889">
        <v>10</v>
      </c>
      <c r="C6889">
        <v>14</v>
      </c>
      <c r="D6889">
        <v>23</v>
      </c>
      <c r="E6889">
        <v>21.45</v>
      </c>
    </row>
    <row r="6890" spans="1:5" x14ac:dyDescent="0.35">
      <c r="A6890">
        <v>2021</v>
      </c>
      <c r="B6890">
        <v>10</v>
      </c>
      <c r="C6890">
        <v>15</v>
      </c>
      <c r="D6890">
        <v>0</v>
      </c>
      <c r="E6890">
        <v>21.24</v>
      </c>
    </row>
    <row r="6891" spans="1:5" x14ac:dyDescent="0.35">
      <c r="A6891">
        <v>2021</v>
      </c>
      <c r="B6891">
        <v>10</v>
      </c>
      <c r="C6891">
        <v>15</v>
      </c>
      <c r="D6891">
        <v>1</v>
      </c>
      <c r="E6891">
        <v>21.08</v>
      </c>
    </row>
    <row r="6892" spans="1:5" x14ac:dyDescent="0.35">
      <c r="A6892">
        <v>2021</v>
      </c>
      <c r="B6892">
        <v>10</v>
      </c>
      <c r="C6892">
        <v>15</v>
      </c>
      <c r="D6892">
        <v>2</v>
      </c>
      <c r="E6892">
        <v>20.94</v>
      </c>
    </row>
    <row r="6893" spans="1:5" x14ac:dyDescent="0.35">
      <c r="A6893">
        <v>2021</v>
      </c>
      <c r="B6893">
        <v>10</v>
      </c>
      <c r="C6893">
        <v>15</v>
      </c>
      <c r="D6893">
        <v>3</v>
      </c>
      <c r="E6893">
        <v>21.12</v>
      </c>
    </row>
    <row r="6894" spans="1:5" x14ac:dyDescent="0.35">
      <c r="A6894">
        <v>2021</v>
      </c>
      <c r="B6894">
        <v>10</v>
      </c>
      <c r="C6894">
        <v>15</v>
      </c>
      <c r="D6894">
        <v>4</v>
      </c>
      <c r="E6894">
        <v>23.05</v>
      </c>
    </row>
    <row r="6895" spans="1:5" x14ac:dyDescent="0.35">
      <c r="A6895">
        <v>2021</v>
      </c>
      <c r="B6895">
        <v>10</v>
      </c>
      <c r="C6895">
        <v>15</v>
      </c>
      <c r="D6895">
        <v>5</v>
      </c>
      <c r="E6895">
        <v>25.76</v>
      </c>
    </row>
    <row r="6896" spans="1:5" x14ac:dyDescent="0.35">
      <c r="A6896">
        <v>2021</v>
      </c>
      <c r="B6896">
        <v>10</v>
      </c>
      <c r="C6896">
        <v>15</v>
      </c>
      <c r="D6896">
        <v>6</v>
      </c>
      <c r="E6896">
        <v>28.9</v>
      </c>
    </row>
    <row r="6897" spans="1:5" x14ac:dyDescent="0.35">
      <c r="A6897">
        <v>2021</v>
      </c>
      <c r="B6897">
        <v>10</v>
      </c>
      <c r="C6897">
        <v>15</v>
      </c>
      <c r="D6897">
        <v>7</v>
      </c>
      <c r="E6897">
        <v>31.55</v>
      </c>
    </row>
    <row r="6898" spans="1:5" x14ac:dyDescent="0.35">
      <c r="A6898">
        <v>2021</v>
      </c>
      <c r="B6898">
        <v>10</v>
      </c>
      <c r="C6898">
        <v>15</v>
      </c>
      <c r="D6898">
        <v>8</v>
      </c>
      <c r="E6898">
        <v>33.47</v>
      </c>
    </row>
    <row r="6899" spans="1:5" x14ac:dyDescent="0.35">
      <c r="A6899">
        <v>2021</v>
      </c>
      <c r="B6899">
        <v>10</v>
      </c>
      <c r="C6899">
        <v>15</v>
      </c>
      <c r="D6899">
        <v>9</v>
      </c>
      <c r="E6899">
        <v>34.659999999999997</v>
      </c>
    </row>
    <row r="6900" spans="1:5" x14ac:dyDescent="0.35">
      <c r="A6900">
        <v>2021</v>
      </c>
      <c r="B6900">
        <v>10</v>
      </c>
      <c r="C6900">
        <v>15</v>
      </c>
      <c r="D6900">
        <v>10</v>
      </c>
      <c r="E6900">
        <v>34.78</v>
      </c>
    </row>
    <row r="6901" spans="1:5" x14ac:dyDescent="0.35">
      <c r="A6901">
        <v>2021</v>
      </c>
      <c r="B6901">
        <v>10</v>
      </c>
      <c r="C6901">
        <v>15</v>
      </c>
      <c r="D6901">
        <v>11</v>
      </c>
      <c r="E6901">
        <v>34.64</v>
      </c>
    </row>
    <row r="6902" spans="1:5" x14ac:dyDescent="0.35">
      <c r="A6902">
        <v>2021</v>
      </c>
      <c r="B6902">
        <v>10</v>
      </c>
      <c r="C6902">
        <v>15</v>
      </c>
      <c r="D6902">
        <v>12</v>
      </c>
      <c r="E6902">
        <v>33.700000000000003</v>
      </c>
    </row>
    <row r="6903" spans="1:5" x14ac:dyDescent="0.35">
      <c r="A6903">
        <v>2021</v>
      </c>
      <c r="B6903">
        <v>10</v>
      </c>
      <c r="C6903">
        <v>15</v>
      </c>
      <c r="D6903">
        <v>13</v>
      </c>
      <c r="E6903">
        <v>32.700000000000003</v>
      </c>
    </row>
    <row r="6904" spans="1:5" x14ac:dyDescent="0.35">
      <c r="A6904">
        <v>2021</v>
      </c>
      <c r="B6904">
        <v>10</v>
      </c>
      <c r="C6904">
        <v>15</v>
      </c>
      <c r="D6904">
        <v>14</v>
      </c>
      <c r="E6904">
        <v>31.21</v>
      </c>
    </row>
    <row r="6905" spans="1:5" x14ac:dyDescent="0.35">
      <c r="A6905">
        <v>2021</v>
      </c>
      <c r="B6905">
        <v>10</v>
      </c>
      <c r="C6905">
        <v>15</v>
      </c>
      <c r="D6905">
        <v>15</v>
      </c>
      <c r="E6905">
        <v>29.31</v>
      </c>
    </row>
    <row r="6906" spans="1:5" x14ac:dyDescent="0.35">
      <c r="A6906">
        <v>2021</v>
      </c>
      <c r="B6906">
        <v>10</v>
      </c>
      <c r="C6906">
        <v>15</v>
      </c>
      <c r="D6906">
        <v>16</v>
      </c>
      <c r="E6906">
        <v>28.01</v>
      </c>
    </row>
    <row r="6907" spans="1:5" x14ac:dyDescent="0.35">
      <c r="A6907">
        <v>2021</v>
      </c>
      <c r="B6907">
        <v>10</v>
      </c>
      <c r="C6907">
        <v>15</v>
      </c>
      <c r="D6907">
        <v>17</v>
      </c>
      <c r="E6907">
        <v>27.05</v>
      </c>
    </row>
    <row r="6908" spans="1:5" x14ac:dyDescent="0.35">
      <c r="A6908">
        <v>2021</v>
      </c>
      <c r="B6908">
        <v>10</v>
      </c>
      <c r="C6908">
        <v>15</v>
      </c>
      <c r="D6908">
        <v>18</v>
      </c>
      <c r="E6908">
        <v>26.09</v>
      </c>
    </row>
    <row r="6909" spans="1:5" x14ac:dyDescent="0.35">
      <c r="A6909">
        <v>2021</v>
      </c>
      <c r="B6909">
        <v>10</v>
      </c>
      <c r="C6909">
        <v>15</v>
      </c>
      <c r="D6909">
        <v>19</v>
      </c>
      <c r="E6909">
        <v>25.05</v>
      </c>
    </row>
    <row r="6910" spans="1:5" x14ac:dyDescent="0.35">
      <c r="A6910">
        <v>2021</v>
      </c>
      <c r="B6910">
        <v>10</v>
      </c>
      <c r="C6910">
        <v>15</v>
      </c>
      <c r="D6910">
        <v>20</v>
      </c>
      <c r="E6910">
        <v>24.01</v>
      </c>
    </row>
    <row r="6911" spans="1:5" x14ac:dyDescent="0.35">
      <c r="A6911">
        <v>2021</v>
      </c>
      <c r="B6911">
        <v>10</v>
      </c>
      <c r="C6911">
        <v>15</v>
      </c>
      <c r="D6911">
        <v>21</v>
      </c>
      <c r="E6911">
        <v>23.19</v>
      </c>
    </row>
    <row r="6912" spans="1:5" x14ac:dyDescent="0.35">
      <c r="A6912">
        <v>2021</v>
      </c>
      <c r="B6912">
        <v>10</v>
      </c>
      <c r="C6912">
        <v>15</v>
      </c>
      <c r="D6912">
        <v>22</v>
      </c>
      <c r="E6912">
        <v>22.62</v>
      </c>
    </row>
    <row r="6913" spans="1:5" x14ac:dyDescent="0.35">
      <c r="A6913">
        <v>2021</v>
      </c>
      <c r="B6913">
        <v>10</v>
      </c>
      <c r="C6913">
        <v>15</v>
      </c>
      <c r="D6913">
        <v>23</v>
      </c>
      <c r="E6913">
        <v>22.17</v>
      </c>
    </row>
    <row r="6914" spans="1:5" x14ac:dyDescent="0.35">
      <c r="A6914">
        <v>2021</v>
      </c>
      <c r="B6914">
        <v>10</v>
      </c>
      <c r="C6914">
        <v>16</v>
      </c>
      <c r="D6914">
        <v>0</v>
      </c>
      <c r="E6914">
        <v>21.82</v>
      </c>
    </row>
    <row r="6915" spans="1:5" x14ac:dyDescent="0.35">
      <c r="A6915">
        <v>2021</v>
      </c>
      <c r="B6915">
        <v>10</v>
      </c>
      <c r="C6915">
        <v>16</v>
      </c>
      <c r="D6915">
        <v>1</v>
      </c>
      <c r="E6915">
        <v>21.49</v>
      </c>
    </row>
    <row r="6916" spans="1:5" x14ac:dyDescent="0.35">
      <c r="A6916">
        <v>2021</v>
      </c>
      <c r="B6916">
        <v>10</v>
      </c>
      <c r="C6916">
        <v>16</v>
      </c>
      <c r="D6916">
        <v>2</v>
      </c>
      <c r="E6916">
        <v>21.08</v>
      </c>
    </row>
    <row r="6917" spans="1:5" x14ac:dyDescent="0.35">
      <c r="A6917">
        <v>2021</v>
      </c>
      <c r="B6917">
        <v>10</v>
      </c>
      <c r="C6917">
        <v>16</v>
      </c>
      <c r="D6917">
        <v>3</v>
      </c>
      <c r="E6917">
        <v>20.98</v>
      </c>
    </row>
    <row r="6918" spans="1:5" x14ac:dyDescent="0.35">
      <c r="A6918">
        <v>2021</v>
      </c>
      <c r="B6918">
        <v>10</v>
      </c>
      <c r="C6918">
        <v>16</v>
      </c>
      <c r="D6918">
        <v>4</v>
      </c>
      <c r="E6918">
        <v>22.72</v>
      </c>
    </row>
    <row r="6919" spans="1:5" x14ac:dyDescent="0.35">
      <c r="A6919">
        <v>2021</v>
      </c>
      <c r="B6919">
        <v>10</v>
      </c>
      <c r="C6919">
        <v>16</v>
      </c>
      <c r="D6919">
        <v>5</v>
      </c>
      <c r="E6919">
        <v>25.51</v>
      </c>
    </row>
    <row r="6920" spans="1:5" x14ac:dyDescent="0.35">
      <c r="A6920">
        <v>2021</v>
      </c>
      <c r="B6920">
        <v>10</v>
      </c>
      <c r="C6920">
        <v>16</v>
      </c>
      <c r="D6920">
        <v>6</v>
      </c>
      <c r="E6920">
        <v>28.55</v>
      </c>
    </row>
    <row r="6921" spans="1:5" x14ac:dyDescent="0.35">
      <c r="A6921">
        <v>2021</v>
      </c>
      <c r="B6921">
        <v>10</v>
      </c>
      <c r="C6921">
        <v>16</v>
      </c>
      <c r="D6921">
        <v>7</v>
      </c>
      <c r="E6921">
        <v>31.15</v>
      </c>
    </row>
    <row r="6922" spans="1:5" x14ac:dyDescent="0.35">
      <c r="A6922">
        <v>2021</v>
      </c>
      <c r="B6922">
        <v>10</v>
      </c>
      <c r="C6922">
        <v>16</v>
      </c>
      <c r="D6922">
        <v>8</v>
      </c>
      <c r="E6922">
        <v>33.119999999999997</v>
      </c>
    </row>
    <row r="6923" spans="1:5" x14ac:dyDescent="0.35">
      <c r="A6923">
        <v>2021</v>
      </c>
      <c r="B6923">
        <v>10</v>
      </c>
      <c r="C6923">
        <v>16</v>
      </c>
      <c r="D6923">
        <v>9</v>
      </c>
      <c r="E6923">
        <v>34.44</v>
      </c>
    </row>
    <row r="6924" spans="1:5" x14ac:dyDescent="0.35">
      <c r="A6924">
        <v>2021</v>
      </c>
      <c r="B6924">
        <v>10</v>
      </c>
      <c r="C6924">
        <v>16</v>
      </c>
      <c r="D6924">
        <v>10</v>
      </c>
      <c r="E6924">
        <v>35.299999999999997</v>
      </c>
    </row>
    <row r="6925" spans="1:5" x14ac:dyDescent="0.35">
      <c r="A6925">
        <v>2021</v>
      </c>
      <c r="B6925">
        <v>10</v>
      </c>
      <c r="C6925">
        <v>16</v>
      </c>
      <c r="D6925">
        <v>11</v>
      </c>
      <c r="E6925">
        <v>35.51</v>
      </c>
    </row>
    <row r="6926" spans="1:5" x14ac:dyDescent="0.35">
      <c r="A6926">
        <v>2021</v>
      </c>
      <c r="B6926">
        <v>10</v>
      </c>
      <c r="C6926">
        <v>16</v>
      </c>
      <c r="D6926">
        <v>12</v>
      </c>
      <c r="E6926">
        <v>35.1</v>
      </c>
    </row>
    <row r="6927" spans="1:5" x14ac:dyDescent="0.35">
      <c r="A6927">
        <v>2021</v>
      </c>
      <c r="B6927">
        <v>10</v>
      </c>
      <c r="C6927">
        <v>16</v>
      </c>
      <c r="D6927">
        <v>13</v>
      </c>
      <c r="E6927">
        <v>33.97</v>
      </c>
    </row>
    <row r="6928" spans="1:5" x14ac:dyDescent="0.35">
      <c r="A6928">
        <v>2021</v>
      </c>
      <c r="B6928">
        <v>10</v>
      </c>
      <c r="C6928">
        <v>16</v>
      </c>
      <c r="D6928">
        <v>14</v>
      </c>
      <c r="E6928">
        <v>32.33</v>
      </c>
    </row>
    <row r="6929" spans="1:5" x14ac:dyDescent="0.35">
      <c r="A6929">
        <v>2021</v>
      </c>
      <c r="B6929">
        <v>10</v>
      </c>
      <c r="C6929">
        <v>16</v>
      </c>
      <c r="D6929">
        <v>15</v>
      </c>
      <c r="E6929">
        <v>30.31</v>
      </c>
    </row>
    <row r="6930" spans="1:5" x14ac:dyDescent="0.35">
      <c r="A6930">
        <v>2021</v>
      </c>
      <c r="B6930">
        <v>10</v>
      </c>
      <c r="C6930">
        <v>16</v>
      </c>
      <c r="D6930">
        <v>16</v>
      </c>
      <c r="E6930">
        <v>28.55</v>
      </c>
    </row>
    <row r="6931" spans="1:5" x14ac:dyDescent="0.35">
      <c r="A6931">
        <v>2021</v>
      </c>
      <c r="B6931">
        <v>10</v>
      </c>
      <c r="C6931">
        <v>16</v>
      </c>
      <c r="D6931">
        <v>17</v>
      </c>
      <c r="E6931">
        <v>26.89</v>
      </c>
    </row>
    <row r="6932" spans="1:5" x14ac:dyDescent="0.35">
      <c r="A6932">
        <v>2021</v>
      </c>
      <c r="B6932">
        <v>10</v>
      </c>
      <c r="C6932">
        <v>16</v>
      </c>
      <c r="D6932">
        <v>18</v>
      </c>
      <c r="E6932">
        <v>25.3</v>
      </c>
    </row>
    <row r="6933" spans="1:5" x14ac:dyDescent="0.35">
      <c r="A6933">
        <v>2021</v>
      </c>
      <c r="B6933">
        <v>10</v>
      </c>
      <c r="C6933">
        <v>16</v>
      </c>
      <c r="D6933">
        <v>19</v>
      </c>
      <c r="E6933">
        <v>24.01</v>
      </c>
    </row>
    <row r="6934" spans="1:5" x14ac:dyDescent="0.35">
      <c r="A6934">
        <v>2021</v>
      </c>
      <c r="B6934">
        <v>10</v>
      </c>
      <c r="C6934">
        <v>16</v>
      </c>
      <c r="D6934">
        <v>20</v>
      </c>
      <c r="E6934">
        <v>23.12</v>
      </c>
    </row>
    <row r="6935" spans="1:5" x14ac:dyDescent="0.35">
      <c r="A6935">
        <v>2021</v>
      </c>
      <c r="B6935">
        <v>10</v>
      </c>
      <c r="C6935">
        <v>16</v>
      </c>
      <c r="D6935">
        <v>21</v>
      </c>
      <c r="E6935">
        <v>22.48</v>
      </c>
    </row>
    <row r="6936" spans="1:5" x14ac:dyDescent="0.35">
      <c r="A6936">
        <v>2021</v>
      </c>
      <c r="B6936">
        <v>10</v>
      </c>
      <c r="C6936">
        <v>16</v>
      </c>
      <c r="D6936">
        <v>22</v>
      </c>
      <c r="E6936">
        <v>22.06</v>
      </c>
    </row>
    <row r="6937" spans="1:5" x14ac:dyDescent="0.35">
      <c r="A6937">
        <v>2021</v>
      </c>
      <c r="B6937">
        <v>10</v>
      </c>
      <c r="C6937">
        <v>16</v>
      </c>
      <c r="D6937">
        <v>23</v>
      </c>
      <c r="E6937">
        <v>21.76</v>
      </c>
    </row>
    <row r="6938" spans="1:5" x14ac:dyDescent="0.35">
      <c r="A6938">
        <v>2021</v>
      </c>
      <c r="B6938">
        <v>10</v>
      </c>
      <c r="C6938">
        <v>17</v>
      </c>
      <c r="D6938">
        <v>0</v>
      </c>
      <c r="E6938">
        <v>21.48</v>
      </c>
    </row>
    <row r="6939" spans="1:5" x14ac:dyDescent="0.35">
      <c r="A6939">
        <v>2021</v>
      </c>
      <c r="B6939">
        <v>10</v>
      </c>
      <c r="C6939">
        <v>17</v>
      </c>
      <c r="D6939">
        <v>1</v>
      </c>
      <c r="E6939">
        <v>21.26</v>
      </c>
    </row>
    <row r="6940" spans="1:5" x14ac:dyDescent="0.35">
      <c r="A6940">
        <v>2021</v>
      </c>
      <c r="B6940">
        <v>10</v>
      </c>
      <c r="C6940">
        <v>17</v>
      </c>
      <c r="D6940">
        <v>2</v>
      </c>
      <c r="E6940">
        <v>21.08</v>
      </c>
    </row>
    <row r="6941" spans="1:5" x14ac:dyDescent="0.35">
      <c r="A6941">
        <v>2021</v>
      </c>
      <c r="B6941">
        <v>10</v>
      </c>
      <c r="C6941">
        <v>17</v>
      </c>
      <c r="D6941">
        <v>3</v>
      </c>
      <c r="E6941">
        <v>21.15</v>
      </c>
    </row>
    <row r="6942" spans="1:5" x14ac:dyDescent="0.35">
      <c r="A6942">
        <v>2021</v>
      </c>
      <c r="B6942">
        <v>10</v>
      </c>
      <c r="C6942">
        <v>17</v>
      </c>
      <c r="D6942">
        <v>4</v>
      </c>
      <c r="E6942">
        <v>22.8</v>
      </c>
    </row>
    <row r="6943" spans="1:5" x14ac:dyDescent="0.35">
      <c r="A6943">
        <v>2021</v>
      </c>
      <c r="B6943">
        <v>10</v>
      </c>
      <c r="C6943">
        <v>17</v>
      </c>
      <c r="D6943">
        <v>5</v>
      </c>
      <c r="E6943">
        <v>25.4</v>
      </c>
    </row>
    <row r="6944" spans="1:5" x14ac:dyDescent="0.35">
      <c r="A6944">
        <v>2021</v>
      </c>
      <c r="B6944">
        <v>10</v>
      </c>
      <c r="C6944">
        <v>17</v>
      </c>
      <c r="D6944">
        <v>6</v>
      </c>
      <c r="E6944">
        <v>28.28</v>
      </c>
    </row>
    <row r="6945" spans="1:5" x14ac:dyDescent="0.35">
      <c r="A6945">
        <v>2021</v>
      </c>
      <c r="B6945">
        <v>10</v>
      </c>
      <c r="C6945">
        <v>17</v>
      </c>
      <c r="D6945">
        <v>7</v>
      </c>
      <c r="E6945">
        <v>30.78</v>
      </c>
    </row>
    <row r="6946" spans="1:5" x14ac:dyDescent="0.35">
      <c r="A6946">
        <v>2021</v>
      </c>
      <c r="B6946">
        <v>10</v>
      </c>
      <c r="C6946">
        <v>17</v>
      </c>
      <c r="D6946">
        <v>8</v>
      </c>
      <c r="E6946">
        <v>32.729999999999997</v>
      </c>
    </row>
    <row r="6947" spans="1:5" x14ac:dyDescent="0.35">
      <c r="A6947">
        <v>2021</v>
      </c>
      <c r="B6947">
        <v>10</v>
      </c>
      <c r="C6947">
        <v>17</v>
      </c>
      <c r="D6947">
        <v>9</v>
      </c>
      <c r="E6947">
        <v>33.979999999999997</v>
      </c>
    </row>
    <row r="6948" spans="1:5" x14ac:dyDescent="0.35">
      <c r="A6948">
        <v>2021</v>
      </c>
      <c r="B6948">
        <v>10</v>
      </c>
      <c r="C6948">
        <v>17</v>
      </c>
      <c r="D6948">
        <v>10</v>
      </c>
      <c r="E6948">
        <v>34.47</v>
      </c>
    </row>
    <row r="6949" spans="1:5" x14ac:dyDescent="0.35">
      <c r="A6949">
        <v>2021</v>
      </c>
      <c r="B6949">
        <v>10</v>
      </c>
      <c r="C6949">
        <v>17</v>
      </c>
      <c r="D6949">
        <v>11</v>
      </c>
      <c r="E6949">
        <v>34.35</v>
      </c>
    </row>
    <row r="6950" spans="1:5" x14ac:dyDescent="0.35">
      <c r="A6950">
        <v>2021</v>
      </c>
      <c r="B6950">
        <v>10</v>
      </c>
      <c r="C6950">
        <v>17</v>
      </c>
      <c r="D6950">
        <v>12</v>
      </c>
      <c r="E6950">
        <v>33.9</v>
      </c>
    </row>
    <row r="6951" spans="1:5" x14ac:dyDescent="0.35">
      <c r="A6951">
        <v>2021</v>
      </c>
      <c r="B6951">
        <v>10</v>
      </c>
      <c r="C6951">
        <v>17</v>
      </c>
      <c r="D6951">
        <v>13</v>
      </c>
      <c r="E6951">
        <v>32.46</v>
      </c>
    </row>
    <row r="6952" spans="1:5" x14ac:dyDescent="0.35">
      <c r="A6952">
        <v>2021</v>
      </c>
      <c r="B6952">
        <v>10</v>
      </c>
      <c r="C6952">
        <v>17</v>
      </c>
      <c r="D6952">
        <v>14</v>
      </c>
      <c r="E6952">
        <v>30.75</v>
      </c>
    </row>
    <row r="6953" spans="1:5" x14ac:dyDescent="0.35">
      <c r="A6953">
        <v>2021</v>
      </c>
      <c r="B6953">
        <v>10</v>
      </c>
      <c r="C6953">
        <v>17</v>
      </c>
      <c r="D6953">
        <v>15</v>
      </c>
      <c r="E6953">
        <v>28.64</v>
      </c>
    </row>
    <row r="6954" spans="1:5" x14ac:dyDescent="0.35">
      <c r="A6954">
        <v>2021</v>
      </c>
      <c r="B6954">
        <v>10</v>
      </c>
      <c r="C6954">
        <v>17</v>
      </c>
      <c r="D6954">
        <v>16</v>
      </c>
      <c r="E6954">
        <v>26.76</v>
      </c>
    </row>
    <row r="6955" spans="1:5" x14ac:dyDescent="0.35">
      <c r="A6955">
        <v>2021</v>
      </c>
      <c r="B6955">
        <v>10</v>
      </c>
      <c r="C6955">
        <v>17</v>
      </c>
      <c r="D6955">
        <v>17</v>
      </c>
      <c r="E6955">
        <v>25.2</v>
      </c>
    </row>
    <row r="6956" spans="1:5" x14ac:dyDescent="0.35">
      <c r="A6956">
        <v>2021</v>
      </c>
      <c r="B6956">
        <v>10</v>
      </c>
      <c r="C6956">
        <v>17</v>
      </c>
      <c r="D6956">
        <v>18</v>
      </c>
      <c r="E6956">
        <v>23.93</v>
      </c>
    </row>
    <row r="6957" spans="1:5" x14ac:dyDescent="0.35">
      <c r="A6957">
        <v>2021</v>
      </c>
      <c r="B6957">
        <v>10</v>
      </c>
      <c r="C6957">
        <v>17</v>
      </c>
      <c r="D6957">
        <v>19</v>
      </c>
      <c r="E6957">
        <v>22.96</v>
      </c>
    </row>
    <row r="6958" spans="1:5" x14ac:dyDescent="0.35">
      <c r="A6958">
        <v>2021</v>
      </c>
      <c r="B6958">
        <v>10</v>
      </c>
      <c r="C6958">
        <v>17</v>
      </c>
      <c r="D6958">
        <v>20</v>
      </c>
      <c r="E6958">
        <v>22.18</v>
      </c>
    </row>
    <row r="6959" spans="1:5" x14ac:dyDescent="0.35">
      <c r="A6959">
        <v>2021</v>
      </c>
      <c r="B6959">
        <v>10</v>
      </c>
      <c r="C6959">
        <v>17</v>
      </c>
      <c r="D6959">
        <v>21</v>
      </c>
      <c r="E6959">
        <v>21.62</v>
      </c>
    </row>
    <row r="6960" spans="1:5" x14ac:dyDescent="0.35">
      <c r="A6960">
        <v>2021</v>
      </c>
      <c r="B6960">
        <v>10</v>
      </c>
      <c r="C6960">
        <v>17</v>
      </c>
      <c r="D6960">
        <v>22</v>
      </c>
      <c r="E6960">
        <v>21.28</v>
      </c>
    </row>
    <row r="6961" spans="1:5" x14ac:dyDescent="0.35">
      <c r="A6961">
        <v>2021</v>
      </c>
      <c r="B6961">
        <v>10</v>
      </c>
      <c r="C6961">
        <v>17</v>
      </c>
      <c r="D6961">
        <v>23</v>
      </c>
      <c r="E6961">
        <v>21.01</v>
      </c>
    </row>
    <row r="6962" spans="1:5" x14ac:dyDescent="0.35">
      <c r="A6962">
        <v>2021</v>
      </c>
      <c r="B6962">
        <v>10</v>
      </c>
      <c r="C6962">
        <v>18</v>
      </c>
      <c r="D6962">
        <v>0</v>
      </c>
      <c r="E6962">
        <v>20.79</v>
      </c>
    </row>
    <row r="6963" spans="1:5" x14ac:dyDescent="0.35">
      <c r="A6963">
        <v>2021</v>
      </c>
      <c r="B6963">
        <v>10</v>
      </c>
      <c r="C6963">
        <v>18</v>
      </c>
      <c r="D6963">
        <v>1</v>
      </c>
      <c r="E6963">
        <v>20.61</v>
      </c>
    </row>
    <row r="6964" spans="1:5" x14ac:dyDescent="0.35">
      <c r="A6964">
        <v>2021</v>
      </c>
      <c r="B6964">
        <v>10</v>
      </c>
      <c r="C6964">
        <v>18</v>
      </c>
      <c r="D6964">
        <v>2</v>
      </c>
      <c r="E6964">
        <v>20.440000000000001</v>
      </c>
    </row>
    <row r="6965" spans="1:5" x14ac:dyDescent="0.35">
      <c r="A6965">
        <v>2021</v>
      </c>
      <c r="B6965">
        <v>10</v>
      </c>
      <c r="C6965">
        <v>18</v>
      </c>
      <c r="D6965">
        <v>3</v>
      </c>
      <c r="E6965">
        <v>20.52</v>
      </c>
    </row>
    <row r="6966" spans="1:5" x14ac:dyDescent="0.35">
      <c r="A6966">
        <v>2021</v>
      </c>
      <c r="B6966">
        <v>10</v>
      </c>
      <c r="C6966">
        <v>18</v>
      </c>
      <c r="D6966">
        <v>4</v>
      </c>
      <c r="E6966">
        <v>22.35</v>
      </c>
    </row>
    <row r="6967" spans="1:5" x14ac:dyDescent="0.35">
      <c r="A6967">
        <v>2021</v>
      </c>
      <c r="B6967">
        <v>10</v>
      </c>
      <c r="C6967">
        <v>18</v>
      </c>
      <c r="D6967">
        <v>5</v>
      </c>
      <c r="E6967">
        <v>25</v>
      </c>
    </row>
    <row r="6968" spans="1:5" x14ac:dyDescent="0.35">
      <c r="A6968">
        <v>2021</v>
      </c>
      <c r="B6968">
        <v>10</v>
      </c>
      <c r="C6968">
        <v>18</v>
      </c>
      <c r="D6968">
        <v>6</v>
      </c>
      <c r="E6968">
        <v>27.69</v>
      </c>
    </row>
    <row r="6969" spans="1:5" x14ac:dyDescent="0.35">
      <c r="A6969">
        <v>2021</v>
      </c>
      <c r="B6969">
        <v>10</v>
      </c>
      <c r="C6969">
        <v>18</v>
      </c>
      <c r="D6969">
        <v>7</v>
      </c>
      <c r="E6969">
        <v>29.87</v>
      </c>
    </row>
    <row r="6970" spans="1:5" x14ac:dyDescent="0.35">
      <c r="A6970">
        <v>2021</v>
      </c>
      <c r="B6970">
        <v>10</v>
      </c>
      <c r="C6970">
        <v>18</v>
      </c>
      <c r="D6970">
        <v>8</v>
      </c>
      <c r="E6970">
        <v>31.01</v>
      </c>
    </row>
    <row r="6971" spans="1:5" x14ac:dyDescent="0.35">
      <c r="A6971">
        <v>2021</v>
      </c>
      <c r="B6971">
        <v>10</v>
      </c>
      <c r="C6971">
        <v>18</v>
      </c>
      <c r="D6971">
        <v>9</v>
      </c>
      <c r="E6971">
        <v>32.049999999999997</v>
      </c>
    </row>
    <row r="6972" spans="1:5" x14ac:dyDescent="0.35">
      <c r="A6972">
        <v>2021</v>
      </c>
      <c r="B6972">
        <v>10</v>
      </c>
      <c r="C6972">
        <v>18</v>
      </c>
      <c r="D6972">
        <v>10</v>
      </c>
      <c r="E6972">
        <v>32.85</v>
      </c>
    </row>
    <row r="6973" spans="1:5" x14ac:dyDescent="0.35">
      <c r="A6973">
        <v>2021</v>
      </c>
      <c r="B6973">
        <v>10</v>
      </c>
      <c r="C6973">
        <v>18</v>
      </c>
      <c r="D6973">
        <v>11</v>
      </c>
      <c r="E6973">
        <v>33.19</v>
      </c>
    </row>
    <row r="6974" spans="1:5" x14ac:dyDescent="0.35">
      <c r="A6974">
        <v>2021</v>
      </c>
      <c r="B6974">
        <v>10</v>
      </c>
      <c r="C6974">
        <v>18</v>
      </c>
      <c r="D6974">
        <v>12</v>
      </c>
      <c r="E6974">
        <v>32.619999999999997</v>
      </c>
    </row>
    <row r="6975" spans="1:5" x14ac:dyDescent="0.35">
      <c r="A6975">
        <v>2021</v>
      </c>
      <c r="B6975">
        <v>10</v>
      </c>
      <c r="C6975">
        <v>18</v>
      </c>
      <c r="D6975">
        <v>13</v>
      </c>
      <c r="E6975">
        <v>32.049999999999997</v>
      </c>
    </row>
    <row r="6976" spans="1:5" x14ac:dyDescent="0.35">
      <c r="A6976">
        <v>2021</v>
      </c>
      <c r="B6976">
        <v>10</v>
      </c>
      <c r="C6976">
        <v>18</v>
      </c>
      <c r="D6976">
        <v>14</v>
      </c>
      <c r="E6976">
        <v>31.06</v>
      </c>
    </row>
    <row r="6977" spans="1:5" x14ac:dyDescent="0.35">
      <c r="A6977">
        <v>2021</v>
      </c>
      <c r="B6977">
        <v>10</v>
      </c>
      <c r="C6977">
        <v>18</v>
      </c>
      <c r="D6977">
        <v>15</v>
      </c>
      <c r="E6977">
        <v>28.96</v>
      </c>
    </row>
    <row r="6978" spans="1:5" x14ac:dyDescent="0.35">
      <c r="A6978">
        <v>2021</v>
      </c>
      <c r="B6978">
        <v>10</v>
      </c>
      <c r="C6978">
        <v>18</v>
      </c>
      <c r="D6978">
        <v>16</v>
      </c>
      <c r="E6978">
        <v>27.08</v>
      </c>
    </row>
    <row r="6979" spans="1:5" x14ac:dyDescent="0.35">
      <c r="A6979">
        <v>2021</v>
      </c>
      <c r="B6979">
        <v>10</v>
      </c>
      <c r="C6979">
        <v>18</v>
      </c>
      <c r="D6979">
        <v>17</v>
      </c>
      <c r="E6979">
        <v>25.32</v>
      </c>
    </row>
    <row r="6980" spans="1:5" x14ac:dyDescent="0.35">
      <c r="A6980">
        <v>2021</v>
      </c>
      <c r="B6980">
        <v>10</v>
      </c>
      <c r="C6980">
        <v>18</v>
      </c>
      <c r="D6980">
        <v>18</v>
      </c>
      <c r="E6980">
        <v>23.83</v>
      </c>
    </row>
    <row r="6981" spans="1:5" x14ac:dyDescent="0.35">
      <c r="A6981">
        <v>2021</v>
      </c>
      <c r="B6981">
        <v>10</v>
      </c>
      <c r="C6981">
        <v>18</v>
      </c>
      <c r="D6981">
        <v>19</v>
      </c>
      <c r="E6981">
        <v>22.75</v>
      </c>
    </row>
    <row r="6982" spans="1:5" x14ac:dyDescent="0.35">
      <c r="A6982">
        <v>2021</v>
      </c>
      <c r="B6982">
        <v>10</v>
      </c>
      <c r="C6982">
        <v>18</v>
      </c>
      <c r="D6982">
        <v>20</v>
      </c>
      <c r="E6982">
        <v>21.82</v>
      </c>
    </row>
    <row r="6983" spans="1:5" x14ac:dyDescent="0.35">
      <c r="A6983">
        <v>2021</v>
      </c>
      <c r="B6983">
        <v>10</v>
      </c>
      <c r="C6983">
        <v>18</v>
      </c>
      <c r="D6983">
        <v>21</v>
      </c>
      <c r="E6983">
        <v>20.9</v>
      </c>
    </row>
    <row r="6984" spans="1:5" x14ac:dyDescent="0.35">
      <c r="A6984">
        <v>2021</v>
      </c>
      <c r="B6984">
        <v>10</v>
      </c>
      <c r="C6984">
        <v>18</v>
      </c>
      <c r="D6984">
        <v>22</v>
      </c>
      <c r="E6984">
        <v>19.96</v>
      </c>
    </row>
    <row r="6985" spans="1:5" x14ac:dyDescent="0.35">
      <c r="A6985">
        <v>2021</v>
      </c>
      <c r="B6985">
        <v>10</v>
      </c>
      <c r="C6985">
        <v>18</v>
      </c>
      <c r="D6985">
        <v>23</v>
      </c>
      <c r="E6985">
        <v>19.18</v>
      </c>
    </row>
    <row r="6986" spans="1:5" x14ac:dyDescent="0.35">
      <c r="A6986">
        <v>2021</v>
      </c>
      <c r="B6986">
        <v>10</v>
      </c>
      <c r="C6986">
        <v>19</v>
      </c>
      <c r="D6986">
        <v>0</v>
      </c>
      <c r="E6986">
        <v>18.760000000000002</v>
      </c>
    </row>
    <row r="6987" spans="1:5" x14ac:dyDescent="0.35">
      <c r="A6987">
        <v>2021</v>
      </c>
      <c r="B6987">
        <v>10</v>
      </c>
      <c r="C6987">
        <v>19</v>
      </c>
      <c r="D6987">
        <v>1</v>
      </c>
      <c r="E6987">
        <v>18.510000000000002</v>
      </c>
    </row>
    <row r="6988" spans="1:5" x14ac:dyDescent="0.35">
      <c r="A6988">
        <v>2021</v>
      </c>
      <c r="B6988">
        <v>10</v>
      </c>
      <c r="C6988">
        <v>19</v>
      </c>
      <c r="D6988">
        <v>2</v>
      </c>
      <c r="E6988">
        <v>18.52</v>
      </c>
    </row>
    <row r="6989" spans="1:5" x14ac:dyDescent="0.35">
      <c r="A6989">
        <v>2021</v>
      </c>
      <c r="B6989">
        <v>10</v>
      </c>
      <c r="C6989">
        <v>19</v>
      </c>
      <c r="D6989">
        <v>3</v>
      </c>
      <c r="E6989">
        <v>19.04</v>
      </c>
    </row>
    <row r="6990" spans="1:5" x14ac:dyDescent="0.35">
      <c r="A6990">
        <v>2021</v>
      </c>
      <c r="B6990">
        <v>10</v>
      </c>
      <c r="C6990">
        <v>19</v>
      </c>
      <c r="D6990">
        <v>4</v>
      </c>
      <c r="E6990">
        <v>21.61</v>
      </c>
    </row>
    <row r="6991" spans="1:5" x14ac:dyDescent="0.35">
      <c r="A6991">
        <v>2021</v>
      </c>
      <c r="B6991">
        <v>10</v>
      </c>
      <c r="C6991">
        <v>19</v>
      </c>
      <c r="D6991">
        <v>5</v>
      </c>
      <c r="E6991">
        <v>25.35</v>
      </c>
    </row>
    <row r="6992" spans="1:5" x14ac:dyDescent="0.35">
      <c r="A6992">
        <v>2021</v>
      </c>
      <c r="B6992">
        <v>10</v>
      </c>
      <c r="C6992">
        <v>19</v>
      </c>
      <c r="D6992">
        <v>6</v>
      </c>
      <c r="E6992">
        <v>28.66</v>
      </c>
    </row>
    <row r="6993" spans="1:5" x14ac:dyDescent="0.35">
      <c r="A6993">
        <v>2021</v>
      </c>
      <c r="B6993">
        <v>10</v>
      </c>
      <c r="C6993">
        <v>19</v>
      </c>
      <c r="D6993">
        <v>7</v>
      </c>
      <c r="E6993">
        <v>30.63</v>
      </c>
    </row>
    <row r="6994" spans="1:5" x14ac:dyDescent="0.35">
      <c r="A6994">
        <v>2021</v>
      </c>
      <c r="B6994">
        <v>10</v>
      </c>
      <c r="C6994">
        <v>19</v>
      </c>
      <c r="D6994">
        <v>8</v>
      </c>
      <c r="E6994">
        <v>31.74</v>
      </c>
    </row>
    <row r="6995" spans="1:5" x14ac:dyDescent="0.35">
      <c r="A6995">
        <v>2021</v>
      </c>
      <c r="B6995">
        <v>10</v>
      </c>
      <c r="C6995">
        <v>19</v>
      </c>
      <c r="D6995">
        <v>9</v>
      </c>
      <c r="E6995">
        <v>32.369999999999997</v>
      </c>
    </row>
    <row r="6996" spans="1:5" x14ac:dyDescent="0.35">
      <c r="A6996">
        <v>2021</v>
      </c>
      <c r="B6996">
        <v>10</v>
      </c>
      <c r="C6996">
        <v>19</v>
      </c>
      <c r="D6996">
        <v>10</v>
      </c>
      <c r="E6996">
        <v>33.159999999999997</v>
      </c>
    </row>
    <row r="6997" spans="1:5" x14ac:dyDescent="0.35">
      <c r="A6997">
        <v>2021</v>
      </c>
      <c r="B6997">
        <v>10</v>
      </c>
      <c r="C6997">
        <v>19</v>
      </c>
      <c r="D6997">
        <v>11</v>
      </c>
      <c r="E6997">
        <v>32.49</v>
      </c>
    </row>
    <row r="6998" spans="1:5" x14ac:dyDescent="0.35">
      <c r="A6998">
        <v>2021</v>
      </c>
      <c r="B6998">
        <v>10</v>
      </c>
      <c r="C6998">
        <v>19</v>
      </c>
      <c r="D6998">
        <v>12</v>
      </c>
      <c r="E6998">
        <v>31.95</v>
      </c>
    </row>
    <row r="6999" spans="1:5" x14ac:dyDescent="0.35">
      <c r="A6999">
        <v>2021</v>
      </c>
      <c r="B6999">
        <v>10</v>
      </c>
      <c r="C6999">
        <v>19</v>
      </c>
      <c r="D6999">
        <v>13</v>
      </c>
      <c r="E6999">
        <v>30.97</v>
      </c>
    </row>
    <row r="7000" spans="1:5" x14ac:dyDescent="0.35">
      <c r="A7000">
        <v>2021</v>
      </c>
      <c r="B7000">
        <v>10</v>
      </c>
      <c r="C7000">
        <v>19</v>
      </c>
      <c r="D7000">
        <v>14</v>
      </c>
      <c r="E7000">
        <v>29.65</v>
      </c>
    </row>
    <row r="7001" spans="1:5" x14ac:dyDescent="0.35">
      <c r="A7001">
        <v>2021</v>
      </c>
      <c r="B7001">
        <v>10</v>
      </c>
      <c r="C7001">
        <v>19</v>
      </c>
      <c r="D7001">
        <v>15</v>
      </c>
      <c r="E7001">
        <v>28</v>
      </c>
    </row>
    <row r="7002" spans="1:5" x14ac:dyDescent="0.35">
      <c r="A7002">
        <v>2021</v>
      </c>
      <c r="B7002">
        <v>10</v>
      </c>
      <c r="C7002">
        <v>19</v>
      </c>
      <c r="D7002">
        <v>16</v>
      </c>
      <c r="E7002">
        <v>26.59</v>
      </c>
    </row>
    <row r="7003" spans="1:5" x14ac:dyDescent="0.35">
      <c r="A7003">
        <v>2021</v>
      </c>
      <c r="B7003">
        <v>10</v>
      </c>
      <c r="C7003">
        <v>19</v>
      </c>
      <c r="D7003">
        <v>17</v>
      </c>
      <c r="E7003">
        <v>25.32</v>
      </c>
    </row>
    <row r="7004" spans="1:5" x14ac:dyDescent="0.35">
      <c r="A7004">
        <v>2021</v>
      </c>
      <c r="B7004">
        <v>10</v>
      </c>
      <c r="C7004">
        <v>19</v>
      </c>
      <c r="D7004">
        <v>18</v>
      </c>
      <c r="E7004">
        <v>23.96</v>
      </c>
    </row>
    <row r="7005" spans="1:5" x14ac:dyDescent="0.35">
      <c r="A7005">
        <v>2021</v>
      </c>
      <c r="B7005">
        <v>10</v>
      </c>
      <c r="C7005">
        <v>19</v>
      </c>
      <c r="D7005">
        <v>19</v>
      </c>
      <c r="E7005">
        <v>22.8</v>
      </c>
    </row>
    <row r="7006" spans="1:5" x14ac:dyDescent="0.35">
      <c r="A7006">
        <v>2021</v>
      </c>
      <c r="B7006">
        <v>10</v>
      </c>
      <c r="C7006">
        <v>19</v>
      </c>
      <c r="D7006">
        <v>20</v>
      </c>
      <c r="E7006">
        <v>21.98</v>
      </c>
    </row>
    <row r="7007" spans="1:5" x14ac:dyDescent="0.35">
      <c r="A7007">
        <v>2021</v>
      </c>
      <c r="B7007">
        <v>10</v>
      </c>
      <c r="C7007">
        <v>19</v>
      </c>
      <c r="D7007">
        <v>21</v>
      </c>
      <c r="E7007">
        <v>21.49</v>
      </c>
    </row>
    <row r="7008" spans="1:5" x14ac:dyDescent="0.35">
      <c r="A7008">
        <v>2021</v>
      </c>
      <c r="B7008">
        <v>10</v>
      </c>
      <c r="C7008">
        <v>19</v>
      </c>
      <c r="D7008">
        <v>22</v>
      </c>
      <c r="E7008">
        <v>21.23</v>
      </c>
    </row>
    <row r="7009" spans="1:5" x14ac:dyDescent="0.35">
      <c r="A7009">
        <v>2021</v>
      </c>
      <c r="B7009">
        <v>10</v>
      </c>
      <c r="C7009">
        <v>19</v>
      </c>
      <c r="D7009">
        <v>23</v>
      </c>
      <c r="E7009">
        <v>21.04</v>
      </c>
    </row>
    <row r="7010" spans="1:5" x14ac:dyDescent="0.35">
      <c r="A7010">
        <v>2021</v>
      </c>
      <c r="B7010">
        <v>10</v>
      </c>
      <c r="C7010">
        <v>20</v>
      </c>
      <c r="D7010">
        <v>0</v>
      </c>
      <c r="E7010">
        <v>20.8</v>
      </c>
    </row>
    <row r="7011" spans="1:5" x14ac:dyDescent="0.35">
      <c r="A7011">
        <v>2021</v>
      </c>
      <c r="B7011">
        <v>10</v>
      </c>
      <c r="C7011">
        <v>20</v>
      </c>
      <c r="D7011">
        <v>1</v>
      </c>
      <c r="E7011">
        <v>20.56</v>
      </c>
    </row>
    <row r="7012" spans="1:5" x14ac:dyDescent="0.35">
      <c r="A7012">
        <v>2021</v>
      </c>
      <c r="B7012">
        <v>10</v>
      </c>
      <c r="C7012">
        <v>20</v>
      </c>
      <c r="D7012">
        <v>2</v>
      </c>
      <c r="E7012">
        <v>20.34</v>
      </c>
    </row>
    <row r="7013" spans="1:5" x14ac:dyDescent="0.35">
      <c r="A7013">
        <v>2021</v>
      </c>
      <c r="B7013">
        <v>10</v>
      </c>
      <c r="C7013">
        <v>20</v>
      </c>
      <c r="D7013">
        <v>3</v>
      </c>
      <c r="E7013">
        <v>20.43</v>
      </c>
    </row>
    <row r="7014" spans="1:5" x14ac:dyDescent="0.35">
      <c r="A7014">
        <v>2021</v>
      </c>
      <c r="B7014">
        <v>10</v>
      </c>
      <c r="C7014">
        <v>20</v>
      </c>
      <c r="D7014">
        <v>4</v>
      </c>
      <c r="E7014">
        <v>22.12</v>
      </c>
    </row>
    <row r="7015" spans="1:5" x14ac:dyDescent="0.35">
      <c r="A7015">
        <v>2021</v>
      </c>
      <c r="B7015">
        <v>10</v>
      </c>
      <c r="C7015">
        <v>20</v>
      </c>
      <c r="D7015">
        <v>5</v>
      </c>
      <c r="E7015">
        <v>25.01</v>
      </c>
    </row>
    <row r="7016" spans="1:5" x14ac:dyDescent="0.35">
      <c r="A7016">
        <v>2021</v>
      </c>
      <c r="B7016">
        <v>10</v>
      </c>
      <c r="C7016">
        <v>20</v>
      </c>
      <c r="D7016">
        <v>6</v>
      </c>
      <c r="E7016">
        <v>27.95</v>
      </c>
    </row>
    <row r="7017" spans="1:5" x14ac:dyDescent="0.35">
      <c r="A7017">
        <v>2021</v>
      </c>
      <c r="B7017">
        <v>10</v>
      </c>
      <c r="C7017">
        <v>20</v>
      </c>
      <c r="D7017">
        <v>7</v>
      </c>
      <c r="E7017">
        <v>30.34</v>
      </c>
    </row>
    <row r="7018" spans="1:5" x14ac:dyDescent="0.35">
      <c r="A7018">
        <v>2021</v>
      </c>
      <c r="B7018">
        <v>10</v>
      </c>
      <c r="C7018">
        <v>20</v>
      </c>
      <c r="D7018">
        <v>8</v>
      </c>
      <c r="E7018">
        <v>32.15</v>
      </c>
    </row>
    <row r="7019" spans="1:5" x14ac:dyDescent="0.35">
      <c r="A7019">
        <v>2021</v>
      </c>
      <c r="B7019">
        <v>10</v>
      </c>
      <c r="C7019">
        <v>20</v>
      </c>
      <c r="D7019">
        <v>9</v>
      </c>
      <c r="E7019">
        <v>33.08</v>
      </c>
    </row>
    <row r="7020" spans="1:5" x14ac:dyDescent="0.35">
      <c r="A7020">
        <v>2021</v>
      </c>
      <c r="B7020">
        <v>10</v>
      </c>
      <c r="C7020">
        <v>20</v>
      </c>
      <c r="D7020">
        <v>10</v>
      </c>
      <c r="E7020">
        <v>33.590000000000003</v>
      </c>
    </row>
    <row r="7021" spans="1:5" x14ac:dyDescent="0.35">
      <c r="A7021">
        <v>2021</v>
      </c>
      <c r="B7021">
        <v>10</v>
      </c>
      <c r="C7021">
        <v>20</v>
      </c>
      <c r="D7021">
        <v>11</v>
      </c>
      <c r="E7021">
        <v>33.58</v>
      </c>
    </row>
    <row r="7022" spans="1:5" x14ac:dyDescent="0.35">
      <c r="A7022">
        <v>2021</v>
      </c>
      <c r="B7022">
        <v>10</v>
      </c>
      <c r="C7022">
        <v>20</v>
      </c>
      <c r="D7022">
        <v>12</v>
      </c>
      <c r="E7022">
        <v>32.869999999999997</v>
      </c>
    </row>
    <row r="7023" spans="1:5" x14ac:dyDescent="0.35">
      <c r="A7023">
        <v>2021</v>
      </c>
      <c r="B7023">
        <v>10</v>
      </c>
      <c r="C7023">
        <v>20</v>
      </c>
      <c r="D7023">
        <v>13</v>
      </c>
      <c r="E7023">
        <v>31.34</v>
      </c>
    </row>
    <row r="7024" spans="1:5" x14ac:dyDescent="0.35">
      <c r="A7024">
        <v>2021</v>
      </c>
      <c r="B7024">
        <v>10</v>
      </c>
      <c r="C7024">
        <v>20</v>
      </c>
      <c r="D7024">
        <v>14</v>
      </c>
      <c r="E7024">
        <v>29.48</v>
      </c>
    </row>
    <row r="7025" spans="1:5" x14ac:dyDescent="0.35">
      <c r="A7025">
        <v>2021</v>
      </c>
      <c r="B7025">
        <v>10</v>
      </c>
      <c r="C7025">
        <v>20</v>
      </c>
      <c r="D7025">
        <v>15</v>
      </c>
      <c r="E7025">
        <v>27.44</v>
      </c>
    </row>
    <row r="7026" spans="1:5" x14ac:dyDescent="0.35">
      <c r="A7026">
        <v>2021</v>
      </c>
      <c r="B7026">
        <v>10</v>
      </c>
      <c r="C7026">
        <v>20</v>
      </c>
      <c r="D7026">
        <v>16</v>
      </c>
      <c r="E7026">
        <v>25.95</v>
      </c>
    </row>
    <row r="7027" spans="1:5" x14ac:dyDescent="0.35">
      <c r="A7027">
        <v>2021</v>
      </c>
      <c r="B7027">
        <v>10</v>
      </c>
      <c r="C7027">
        <v>20</v>
      </c>
      <c r="D7027">
        <v>17</v>
      </c>
      <c r="E7027">
        <v>24.87</v>
      </c>
    </row>
    <row r="7028" spans="1:5" x14ac:dyDescent="0.35">
      <c r="A7028">
        <v>2021</v>
      </c>
      <c r="B7028">
        <v>10</v>
      </c>
      <c r="C7028">
        <v>20</v>
      </c>
      <c r="D7028">
        <v>18</v>
      </c>
      <c r="E7028">
        <v>24.1</v>
      </c>
    </row>
    <row r="7029" spans="1:5" x14ac:dyDescent="0.35">
      <c r="A7029">
        <v>2021</v>
      </c>
      <c r="B7029">
        <v>10</v>
      </c>
      <c r="C7029">
        <v>20</v>
      </c>
      <c r="D7029">
        <v>19</v>
      </c>
      <c r="E7029">
        <v>23.46</v>
      </c>
    </row>
    <row r="7030" spans="1:5" x14ac:dyDescent="0.35">
      <c r="A7030">
        <v>2021</v>
      </c>
      <c r="B7030">
        <v>10</v>
      </c>
      <c r="C7030">
        <v>20</v>
      </c>
      <c r="D7030">
        <v>20</v>
      </c>
      <c r="E7030">
        <v>22.94</v>
      </c>
    </row>
    <row r="7031" spans="1:5" x14ac:dyDescent="0.35">
      <c r="A7031">
        <v>2021</v>
      </c>
      <c r="B7031">
        <v>10</v>
      </c>
      <c r="C7031">
        <v>20</v>
      </c>
      <c r="D7031">
        <v>21</v>
      </c>
      <c r="E7031">
        <v>22.4</v>
      </c>
    </row>
    <row r="7032" spans="1:5" x14ac:dyDescent="0.35">
      <c r="A7032">
        <v>2021</v>
      </c>
      <c r="B7032">
        <v>10</v>
      </c>
      <c r="C7032">
        <v>20</v>
      </c>
      <c r="D7032">
        <v>22</v>
      </c>
      <c r="E7032">
        <v>21.87</v>
      </c>
    </row>
    <row r="7033" spans="1:5" x14ac:dyDescent="0.35">
      <c r="A7033">
        <v>2021</v>
      </c>
      <c r="B7033">
        <v>10</v>
      </c>
      <c r="C7033">
        <v>20</v>
      </c>
      <c r="D7033">
        <v>23</v>
      </c>
      <c r="E7033">
        <v>21.4</v>
      </c>
    </row>
    <row r="7034" spans="1:5" x14ac:dyDescent="0.35">
      <c r="A7034">
        <v>2021</v>
      </c>
      <c r="B7034">
        <v>10</v>
      </c>
      <c r="C7034">
        <v>21</v>
      </c>
      <c r="D7034">
        <v>0</v>
      </c>
      <c r="E7034">
        <v>21.01</v>
      </c>
    </row>
    <row r="7035" spans="1:5" x14ac:dyDescent="0.35">
      <c r="A7035">
        <v>2021</v>
      </c>
      <c r="B7035">
        <v>10</v>
      </c>
      <c r="C7035">
        <v>21</v>
      </c>
      <c r="D7035">
        <v>1</v>
      </c>
      <c r="E7035">
        <v>20.66</v>
      </c>
    </row>
    <row r="7036" spans="1:5" x14ac:dyDescent="0.35">
      <c r="A7036">
        <v>2021</v>
      </c>
      <c r="B7036">
        <v>10</v>
      </c>
      <c r="C7036">
        <v>21</v>
      </c>
      <c r="D7036">
        <v>2</v>
      </c>
      <c r="E7036">
        <v>20.350000000000001</v>
      </c>
    </row>
    <row r="7037" spans="1:5" x14ac:dyDescent="0.35">
      <c r="A7037">
        <v>2021</v>
      </c>
      <c r="B7037">
        <v>10</v>
      </c>
      <c r="C7037">
        <v>21</v>
      </c>
      <c r="D7037">
        <v>3</v>
      </c>
      <c r="E7037">
        <v>20.36</v>
      </c>
    </row>
    <row r="7038" spans="1:5" x14ac:dyDescent="0.35">
      <c r="A7038">
        <v>2021</v>
      </c>
      <c r="B7038">
        <v>10</v>
      </c>
      <c r="C7038">
        <v>21</v>
      </c>
      <c r="D7038">
        <v>4</v>
      </c>
      <c r="E7038">
        <v>21.69</v>
      </c>
    </row>
    <row r="7039" spans="1:5" x14ac:dyDescent="0.35">
      <c r="A7039">
        <v>2021</v>
      </c>
      <c r="B7039">
        <v>10</v>
      </c>
      <c r="C7039">
        <v>21</v>
      </c>
      <c r="D7039">
        <v>5</v>
      </c>
      <c r="E7039">
        <v>23.83</v>
      </c>
    </row>
    <row r="7040" spans="1:5" x14ac:dyDescent="0.35">
      <c r="A7040">
        <v>2021</v>
      </c>
      <c r="B7040">
        <v>10</v>
      </c>
      <c r="C7040">
        <v>21</v>
      </c>
      <c r="D7040">
        <v>6</v>
      </c>
      <c r="E7040">
        <v>26.26</v>
      </c>
    </row>
    <row r="7041" spans="1:5" x14ac:dyDescent="0.35">
      <c r="A7041">
        <v>2021</v>
      </c>
      <c r="B7041">
        <v>10</v>
      </c>
      <c r="C7041">
        <v>21</v>
      </c>
      <c r="D7041">
        <v>7</v>
      </c>
      <c r="E7041">
        <v>28.56</v>
      </c>
    </row>
    <row r="7042" spans="1:5" x14ac:dyDescent="0.35">
      <c r="A7042">
        <v>2021</v>
      </c>
      <c r="B7042">
        <v>10</v>
      </c>
      <c r="C7042">
        <v>21</v>
      </c>
      <c r="D7042">
        <v>8</v>
      </c>
      <c r="E7042">
        <v>30.44</v>
      </c>
    </row>
    <row r="7043" spans="1:5" x14ac:dyDescent="0.35">
      <c r="A7043">
        <v>2021</v>
      </c>
      <c r="B7043">
        <v>10</v>
      </c>
      <c r="C7043">
        <v>21</v>
      </c>
      <c r="D7043">
        <v>9</v>
      </c>
      <c r="E7043">
        <v>31.04</v>
      </c>
    </row>
    <row r="7044" spans="1:5" x14ac:dyDescent="0.35">
      <c r="A7044">
        <v>2021</v>
      </c>
      <c r="B7044">
        <v>10</v>
      </c>
      <c r="C7044">
        <v>21</v>
      </c>
      <c r="D7044">
        <v>10</v>
      </c>
      <c r="E7044">
        <v>31.38</v>
      </c>
    </row>
    <row r="7045" spans="1:5" x14ac:dyDescent="0.35">
      <c r="A7045">
        <v>2021</v>
      </c>
      <c r="B7045">
        <v>10</v>
      </c>
      <c r="C7045">
        <v>21</v>
      </c>
      <c r="D7045">
        <v>11</v>
      </c>
      <c r="E7045">
        <v>31.7</v>
      </c>
    </row>
    <row r="7046" spans="1:5" x14ac:dyDescent="0.35">
      <c r="A7046">
        <v>2021</v>
      </c>
      <c r="B7046">
        <v>10</v>
      </c>
      <c r="C7046">
        <v>21</v>
      </c>
      <c r="D7046">
        <v>12</v>
      </c>
      <c r="E7046">
        <v>31.55</v>
      </c>
    </row>
    <row r="7047" spans="1:5" x14ac:dyDescent="0.35">
      <c r="A7047">
        <v>2021</v>
      </c>
      <c r="B7047">
        <v>10</v>
      </c>
      <c r="C7047">
        <v>21</v>
      </c>
      <c r="D7047">
        <v>13</v>
      </c>
      <c r="E7047">
        <v>31.15</v>
      </c>
    </row>
    <row r="7048" spans="1:5" x14ac:dyDescent="0.35">
      <c r="A7048">
        <v>2021</v>
      </c>
      <c r="B7048">
        <v>10</v>
      </c>
      <c r="C7048">
        <v>21</v>
      </c>
      <c r="D7048">
        <v>14</v>
      </c>
      <c r="E7048">
        <v>29.98</v>
      </c>
    </row>
    <row r="7049" spans="1:5" x14ac:dyDescent="0.35">
      <c r="A7049">
        <v>2021</v>
      </c>
      <c r="B7049">
        <v>10</v>
      </c>
      <c r="C7049">
        <v>21</v>
      </c>
      <c r="D7049">
        <v>15</v>
      </c>
      <c r="E7049">
        <v>27.78</v>
      </c>
    </row>
    <row r="7050" spans="1:5" x14ac:dyDescent="0.35">
      <c r="A7050">
        <v>2021</v>
      </c>
      <c r="B7050">
        <v>10</v>
      </c>
      <c r="C7050">
        <v>21</v>
      </c>
      <c r="D7050">
        <v>16</v>
      </c>
      <c r="E7050">
        <v>26.23</v>
      </c>
    </row>
    <row r="7051" spans="1:5" x14ac:dyDescent="0.35">
      <c r="A7051">
        <v>2021</v>
      </c>
      <c r="B7051">
        <v>10</v>
      </c>
      <c r="C7051">
        <v>21</v>
      </c>
      <c r="D7051">
        <v>17</v>
      </c>
      <c r="E7051">
        <v>25.34</v>
      </c>
    </row>
    <row r="7052" spans="1:5" x14ac:dyDescent="0.35">
      <c r="A7052">
        <v>2021</v>
      </c>
      <c r="B7052">
        <v>10</v>
      </c>
      <c r="C7052">
        <v>21</v>
      </c>
      <c r="D7052">
        <v>18</v>
      </c>
      <c r="E7052">
        <v>24.24</v>
      </c>
    </row>
    <row r="7053" spans="1:5" x14ac:dyDescent="0.35">
      <c r="A7053">
        <v>2021</v>
      </c>
      <c r="B7053">
        <v>10</v>
      </c>
      <c r="C7053">
        <v>21</v>
      </c>
      <c r="D7053">
        <v>19</v>
      </c>
      <c r="E7053">
        <v>23.09</v>
      </c>
    </row>
    <row r="7054" spans="1:5" x14ac:dyDescent="0.35">
      <c r="A7054">
        <v>2021</v>
      </c>
      <c r="B7054">
        <v>10</v>
      </c>
      <c r="C7054">
        <v>21</v>
      </c>
      <c r="D7054">
        <v>20</v>
      </c>
      <c r="E7054">
        <v>22.17</v>
      </c>
    </row>
    <row r="7055" spans="1:5" x14ac:dyDescent="0.35">
      <c r="A7055">
        <v>2021</v>
      </c>
      <c r="B7055">
        <v>10</v>
      </c>
      <c r="C7055">
        <v>21</v>
      </c>
      <c r="D7055">
        <v>21</v>
      </c>
      <c r="E7055">
        <v>21.46</v>
      </c>
    </row>
    <row r="7056" spans="1:5" x14ac:dyDescent="0.35">
      <c r="A7056">
        <v>2021</v>
      </c>
      <c r="B7056">
        <v>10</v>
      </c>
      <c r="C7056">
        <v>21</v>
      </c>
      <c r="D7056">
        <v>22</v>
      </c>
      <c r="E7056">
        <v>20.88</v>
      </c>
    </row>
    <row r="7057" spans="1:5" x14ac:dyDescent="0.35">
      <c r="A7057">
        <v>2021</v>
      </c>
      <c r="B7057">
        <v>10</v>
      </c>
      <c r="C7057">
        <v>21</v>
      </c>
      <c r="D7057">
        <v>23</v>
      </c>
      <c r="E7057">
        <v>20.37</v>
      </c>
    </row>
    <row r="7058" spans="1:5" x14ac:dyDescent="0.35">
      <c r="A7058">
        <v>2021</v>
      </c>
      <c r="B7058">
        <v>10</v>
      </c>
      <c r="C7058">
        <v>22</v>
      </c>
      <c r="D7058">
        <v>0</v>
      </c>
      <c r="E7058">
        <v>19.87</v>
      </c>
    </row>
    <row r="7059" spans="1:5" x14ac:dyDescent="0.35">
      <c r="A7059">
        <v>2021</v>
      </c>
      <c r="B7059">
        <v>10</v>
      </c>
      <c r="C7059">
        <v>22</v>
      </c>
      <c r="D7059">
        <v>1</v>
      </c>
      <c r="E7059">
        <v>19.34</v>
      </c>
    </row>
    <row r="7060" spans="1:5" x14ac:dyDescent="0.35">
      <c r="A7060">
        <v>2021</v>
      </c>
      <c r="B7060">
        <v>10</v>
      </c>
      <c r="C7060">
        <v>22</v>
      </c>
      <c r="D7060">
        <v>2</v>
      </c>
      <c r="E7060">
        <v>18.84</v>
      </c>
    </row>
    <row r="7061" spans="1:5" x14ac:dyDescent="0.35">
      <c r="A7061">
        <v>2021</v>
      </c>
      <c r="B7061">
        <v>10</v>
      </c>
      <c r="C7061">
        <v>22</v>
      </c>
      <c r="D7061">
        <v>3</v>
      </c>
      <c r="E7061">
        <v>18.84</v>
      </c>
    </row>
    <row r="7062" spans="1:5" x14ac:dyDescent="0.35">
      <c r="A7062">
        <v>2021</v>
      </c>
      <c r="B7062">
        <v>10</v>
      </c>
      <c r="C7062">
        <v>22</v>
      </c>
      <c r="D7062">
        <v>4</v>
      </c>
      <c r="E7062">
        <v>20.77</v>
      </c>
    </row>
    <row r="7063" spans="1:5" x14ac:dyDescent="0.35">
      <c r="A7063">
        <v>2021</v>
      </c>
      <c r="B7063">
        <v>10</v>
      </c>
      <c r="C7063">
        <v>22</v>
      </c>
      <c r="D7063">
        <v>5</v>
      </c>
      <c r="E7063">
        <v>23.43</v>
      </c>
    </row>
    <row r="7064" spans="1:5" x14ac:dyDescent="0.35">
      <c r="A7064">
        <v>2021</v>
      </c>
      <c r="B7064">
        <v>10</v>
      </c>
      <c r="C7064">
        <v>22</v>
      </c>
      <c r="D7064">
        <v>6</v>
      </c>
      <c r="E7064">
        <v>26.47</v>
      </c>
    </row>
    <row r="7065" spans="1:5" x14ac:dyDescent="0.35">
      <c r="A7065">
        <v>2021</v>
      </c>
      <c r="B7065">
        <v>10</v>
      </c>
      <c r="C7065">
        <v>22</v>
      </c>
      <c r="D7065">
        <v>7</v>
      </c>
      <c r="E7065">
        <v>29.47</v>
      </c>
    </row>
    <row r="7066" spans="1:5" x14ac:dyDescent="0.35">
      <c r="A7066">
        <v>2021</v>
      </c>
      <c r="B7066">
        <v>10</v>
      </c>
      <c r="C7066">
        <v>22</v>
      </c>
      <c r="D7066">
        <v>8</v>
      </c>
      <c r="E7066">
        <v>31.72</v>
      </c>
    </row>
    <row r="7067" spans="1:5" x14ac:dyDescent="0.35">
      <c r="A7067">
        <v>2021</v>
      </c>
      <c r="B7067">
        <v>10</v>
      </c>
      <c r="C7067">
        <v>22</v>
      </c>
      <c r="D7067">
        <v>9</v>
      </c>
      <c r="E7067">
        <v>33.340000000000003</v>
      </c>
    </row>
    <row r="7068" spans="1:5" x14ac:dyDescent="0.35">
      <c r="A7068">
        <v>2021</v>
      </c>
      <c r="B7068">
        <v>10</v>
      </c>
      <c r="C7068">
        <v>22</v>
      </c>
      <c r="D7068">
        <v>10</v>
      </c>
      <c r="E7068">
        <v>34.4</v>
      </c>
    </row>
    <row r="7069" spans="1:5" x14ac:dyDescent="0.35">
      <c r="A7069">
        <v>2021</v>
      </c>
      <c r="B7069">
        <v>10</v>
      </c>
      <c r="C7069">
        <v>22</v>
      </c>
      <c r="D7069">
        <v>11</v>
      </c>
      <c r="E7069">
        <v>34.9</v>
      </c>
    </row>
    <row r="7070" spans="1:5" x14ac:dyDescent="0.35">
      <c r="A7070">
        <v>2021</v>
      </c>
      <c r="B7070">
        <v>10</v>
      </c>
      <c r="C7070">
        <v>22</v>
      </c>
      <c r="D7070">
        <v>12</v>
      </c>
      <c r="E7070">
        <v>34.770000000000003</v>
      </c>
    </row>
    <row r="7071" spans="1:5" x14ac:dyDescent="0.35">
      <c r="A7071">
        <v>2021</v>
      </c>
      <c r="B7071">
        <v>10</v>
      </c>
      <c r="C7071">
        <v>22</v>
      </c>
      <c r="D7071">
        <v>13</v>
      </c>
      <c r="E7071">
        <v>34.119999999999997</v>
      </c>
    </row>
    <row r="7072" spans="1:5" x14ac:dyDescent="0.35">
      <c r="A7072">
        <v>2021</v>
      </c>
      <c r="B7072">
        <v>10</v>
      </c>
      <c r="C7072">
        <v>22</v>
      </c>
      <c r="D7072">
        <v>14</v>
      </c>
      <c r="E7072">
        <v>32.83</v>
      </c>
    </row>
    <row r="7073" spans="1:5" x14ac:dyDescent="0.35">
      <c r="A7073">
        <v>2021</v>
      </c>
      <c r="B7073">
        <v>10</v>
      </c>
      <c r="C7073">
        <v>22</v>
      </c>
      <c r="D7073">
        <v>15</v>
      </c>
      <c r="E7073">
        <v>30.2</v>
      </c>
    </row>
    <row r="7074" spans="1:5" x14ac:dyDescent="0.35">
      <c r="A7074">
        <v>2021</v>
      </c>
      <c r="B7074">
        <v>10</v>
      </c>
      <c r="C7074">
        <v>22</v>
      </c>
      <c r="D7074">
        <v>16</v>
      </c>
      <c r="E7074">
        <v>28.72</v>
      </c>
    </row>
    <row r="7075" spans="1:5" x14ac:dyDescent="0.35">
      <c r="A7075">
        <v>2021</v>
      </c>
      <c r="B7075">
        <v>10</v>
      </c>
      <c r="C7075">
        <v>22</v>
      </c>
      <c r="D7075">
        <v>17</v>
      </c>
      <c r="E7075">
        <v>27.92</v>
      </c>
    </row>
    <row r="7076" spans="1:5" x14ac:dyDescent="0.35">
      <c r="A7076">
        <v>2021</v>
      </c>
      <c r="B7076">
        <v>10</v>
      </c>
      <c r="C7076">
        <v>22</v>
      </c>
      <c r="D7076">
        <v>18</v>
      </c>
      <c r="E7076">
        <v>26.4</v>
      </c>
    </row>
    <row r="7077" spans="1:5" x14ac:dyDescent="0.35">
      <c r="A7077">
        <v>2021</v>
      </c>
      <c r="B7077">
        <v>10</v>
      </c>
      <c r="C7077">
        <v>22</v>
      </c>
      <c r="D7077">
        <v>19</v>
      </c>
      <c r="E7077">
        <v>24.44</v>
      </c>
    </row>
    <row r="7078" spans="1:5" x14ac:dyDescent="0.35">
      <c r="A7078">
        <v>2021</v>
      </c>
      <c r="B7078">
        <v>10</v>
      </c>
      <c r="C7078">
        <v>22</v>
      </c>
      <c r="D7078">
        <v>20</v>
      </c>
      <c r="E7078">
        <v>22.91</v>
      </c>
    </row>
    <row r="7079" spans="1:5" x14ac:dyDescent="0.35">
      <c r="A7079">
        <v>2021</v>
      </c>
      <c r="B7079">
        <v>10</v>
      </c>
      <c r="C7079">
        <v>22</v>
      </c>
      <c r="D7079">
        <v>21</v>
      </c>
      <c r="E7079">
        <v>21.83</v>
      </c>
    </row>
    <row r="7080" spans="1:5" x14ac:dyDescent="0.35">
      <c r="A7080">
        <v>2021</v>
      </c>
      <c r="B7080">
        <v>10</v>
      </c>
      <c r="C7080">
        <v>22</v>
      </c>
      <c r="D7080">
        <v>22</v>
      </c>
      <c r="E7080">
        <v>21.05</v>
      </c>
    </row>
    <row r="7081" spans="1:5" x14ac:dyDescent="0.35">
      <c r="A7081">
        <v>2021</v>
      </c>
      <c r="B7081">
        <v>10</v>
      </c>
      <c r="C7081">
        <v>22</v>
      </c>
      <c r="D7081">
        <v>23</v>
      </c>
      <c r="E7081">
        <v>20.47</v>
      </c>
    </row>
    <row r="7082" spans="1:5" x14ac:dyDescent="0.35">
      <c r="A7082">
        <v>2021</v>
      </c>
      <c r="B7082">
        <v>10</v>
      </c>
      <c r="C7082">
        <v>23</v>
      </c>
      <c r="D7082">
        <v>0</v>
      </c>
      <c r="E7082">
        <v>19.96</v>
      </c>
    </row>
    <row r="7083" spans="1:5" x14ac:dyDescent="0.35">
      <c r="A7083">
        <v>2021</v>
      </c>
      <c r="B7083">
        <v>10</v>
      </c>
      <c r="C7083">
        <v>23</v>
      </c>
      <c r="D7083">
        <v>1</v>
      </c>
      <c r="E7083">
        <v>19.61</v>
      </c>
    </row>
    <row r="7084" spans="1:5" x14ac:dyDescent="0.35">
      <c r="A7084">
        <v>2021</v>
      </c>
      <c r="B7084">
        <v>10</v>
      </c>
      <c r="C7084">
        <v>23</v>
      </c>
      <c r="D7084">
        <v>2</v>
      </c>
      <c r="E7084">
        <v>19.420000000000002</v>
      </c>
    </row>
    <row r="7085" spans="1:5" x14ac:dyDescent="0.35">
      <c r="A7085">
        <v>2021</v>
      </c>
      <c r="B7085">
        <v>10</v>
      </c>
      <c r="C7085">
        <v>23</v>
      </c>
      <c r="D7085">
        <v>3</v>
      </c>
      <c r="E7085">
        <v>19.739999999999998</v>
      </c>
    </row>
    <row r="7086" spans="1:5" x14ac:dyDescent="0.35">
      <c r="A7086">
        <v>2021</v>
      </c>
      <c r="B7086">
        <v>10</v>
      </c>
      <c r="C7086">
        <v>23</v>
      </c>
      <c r="D7086">
        <v>4</v>
      </c>
      <c r="E7086">
        <v>21.76</v>
      </c>
    </row>
    <row r="7087" spans="1:5" x14ac:dyDescent="0.35">
      <c r="A7087">
        <v>2021</v>
      </c>
      <c r="B7087">
        <v>10</v>
      </c>
      <c r="C7087">
        <v>23</v>
      </c>
      <c r="D7087">
        <v>5</v>
      </c>
      <c r="E7087">
        <v>25</v>
      </c>
    </row>
    <row r="7088" spans="1:5" x14ac:dyDescent="0.35">
      <c r="A7088">
        <v>2021</v>
      </c>
      <c r="B7088">
        <v>10</v>
      </c>
      <c r="C7088">
        <v>23</v>
      </c>
      <c r="D7088">
        <v>6</v>
      </c>
      <c r="E7088">
        <v>28.88</v>
      </c>
    </row>
    <row r="7089" spans="1:5" x14ac:dyDescent="0.35">
      <c r="A7089">
        <v>2021</v>
      </c>
      <c r="B7089">
        <v>10</v>
      </c>
      <c r="C7089">
        <v>23</v>
      </c>
      <c r="D7089">
        <v>7</v>
      </c>
      <c r="E7089">
        <v>31.79</v>
      </c>
    </row>
    <row r="7090" spans="1:5" x14ac:dyDescent="0.35">
      <c r="A7090">
        <v>2021</v>
      </c>
      <c r="B7090">
        <v>10</v>
      </c>
      <c r="C7090">
        <v>23</v>
      </c>
      <c r="D7090">
        <v>8</v>
      </c>
      <c r="E7090">
        <v>33.81</v>
      </c>
    </row>
    <row r="7091" spans="1:5" x14ac:dyDescent="0.35">
      <c r="A7091">
        <v>2021</v>
      </c>
      <c r="B7091">
        <v>10</v>
      </c>
      <c r="C7091">
        <v>23</v>
      </c>
      <c r="D7091">
        <v>9</v>
      </c>
      <c r="E7091">
        <v>34.979999999999997</v>
      </c>
    </row>
    <row r="7092" spans="1:5" x14ac:dyDescent="0.35">
      <c r="A7092">
        <v>2021</v>
      </c>
      <c r="B7092">
        <v>10</v>
      </c>
      <c r="C7092">
        <v>23</v>
      </c>
      <c r="D7092">
        <v>10</v>
      </c>
      <c r="E7092">
        <v>35.799999999999997</v>
      </c>
    </row>
    <row r="7093" spans="1:5" x14ac:dyDescent="0.35">
      <c r="A7093">
        <v>2021</v>
      </c>
      <c r="B7093">
        <v>10</v>
      </c>
      <c r="C7093">
        <v>23</v>
      </c>
      <c r="D7093">
        <v>11</v>
      </c>
      <c r="E7093">
        <v>36.130000000000003</v>
      </c>
    </row>
    <row r="7094" spans="1:5" x14ac:dyDescent="0.35">
      <c r="A7094">
        <v>2021</v>
      </c>
      <c r="B7094">
        <v>10</v>
      </c>
      <c r="C7094">
        <v>23</v>
      </c>
      <c r="D7094">
        <v>12</v>
      </c>
      <c r="E7094">
        <v>36.01</v>
      </c>
    </row>
    <row r="7095" spans="1:5" x14ac:dyDescent="0.35">
      <c r="A7095">
        <v>2021</v>
      </c>
      <c r="B7095">
        <v>10</v>
      </c>
      <c r="C7095">
        <v>23</v>
      </c>
      <c r="D7095">
        <v>13</v>
      </c>
      <c r="E7095">
        <v>35.229999999999997</v>
      </c>
    </row>
    <row r="7096" spans="1:5" x14ac:dyDescent="0.35">
      <c r="A7096">
        <v>2021</v>
      </c>
      <c r="B7096">
        <v>10</v>
      </c>
      <c r="C7096">
        <v>23</v>
      </c>
      <c r="D7096">
        <v>14</v>
      </c>
      <c r="E7096">
        <v>33.68</v>
      </c>
    </row>
    <row r="7097" spans="1:5" x14ac:dyDescent="0.35">
      <c r="A7097">
        <v>2021</v>
      </c>
      <c r="B7097">
        <v>10</v>
      </c>
      <c r="C7097">
        <v>23</v>
      </c>
      <c r="D7097">
        <v>15</v>
      </c>
      <c r="E7097">
        <v>30.98</v>
      </c>
    </row>
    <row r="7098" spans="1:5" x14ac:dyDescent="0.35">
      <c r="A7098">
        <v>2021</v>
      </c>
      <c r="B7098">
        <v>10</v>
      </c>
      <c r="C7098">
        <v>23</v>
      </c>
      <c r="D7098">
        <v>16</v>
      </c>
      <c r="E7098">
        <v>29.33</v>
      </c>
    </row>
    <row r="7099" spans="1:5" x14ac:dyDescent="0.35">
      <c r="A7099">
        <v>2021</v>
      </c>
      <c r="B7099">
        <v>10</v>
      </c>
      <c r="C7099">
        <v>23</v>
      </c>
      <c r="D7099">
        <v>17</v>
      </c>
      <c r="E7099">
        <v>27.43</v>
      </c>
    </row>
    <row r="7100" spans="1:5" x14ac:dyDescent="0.35">
      <c r="A7100">
        <v>2021</v>
      </c>
      <c r="B7100">
        <v>10</v>
      </c>
      <c r="C7100">
        <v>23</v>
      </c>
      <c r="D7100">
        <v>18</v>
      </c>
      <c r="E7100">
        <v>25.63</v>
      </c>
    </row>
    <row r="7101" spans="1:5" x14ac:dyDescent="0.35">
      <c r="A7101">
        <v>2021</v>
      </c>
      <c r="B7101">
        <v>10</v>
      </c>
      <c r="C7101">
        <v>23</v>
      </c>
      <c r="D7101">
        <v>19</v>
      </c>
      <c r="E7101">
        <v>24.31</v>
      </c>
    </row>
    <row r="7102" spans="1:5" x14ac:dyDescent="0.35">
      <c r="A7102">
        <v>2021</v>
      </c>
      <c r="B7102">
        <v>10</v>
      </c>
      <c r="C7102">
        <v>23</v>
      </c>
      <c r="D7102">
        <v>20</v>
      </c>
      <c r="E7102">
        <v>23.3</v>
      </c>
    </row>
    <row r="7103" spans="1:5" x14ac:dyDescent="0.35">
      <c r="A7103">
        <v>2021</v>
      </c>
      <c r="B7103">
        <v>10</v>
      </c>
      <c r="C7103">
        <v>23</v>
      </c>
      <c r="D7103">
        <v>21</v>
      </c>
      <c r="E7103">
        <v>22.4</v>
      </c>
    </row>
    <row r="7104" spans="1:5" x14ac:dyDescent="0.35">
      <c r="A7104">
        <v>2021</v>
      </c>
      <c r="B7104">
        <v>10</v>
      </c>
      <c r="C7104">
        <v>23</v>
      </c>
      <c r="D7104">
        <v>22</v>
      </c>
      <c r="E7104">
        <v>21.58</v>
      </c>
    </row>
    <row r="7105" spans="1:5" x14ac:dyDescent="0.35">
      <c r="A7105">
        <v>2021</v>
      </c>
      <c r="B7105">
        <v>10</v>
      </c>
      <c r="C7105">
        <v>23</v>
      </c>
      <c r="D7105">
        <v>23</v>
      </c>
      <c r="E7105">
        <v>20.77</v>
      </c>
    </row>
    <row r="7106" spans="1:5" x14ac:dyDescent="0.35">
      <c r="A7106">
        <v>2021</v>
      </c>
      <c r="B7106">
        <v>10</v>
      </c>
      <c r="C7106">
        <v>24</v>
      </c>
      <c r="D7106">
        <v>0</v>
      </c>
      <c r="E7106">
        <v>20.010000000000002</v>
      </c>
    </row>
    <row r="7107" spans="1:5" x14ac:dyDescent="0.35">
      <c r="A7107">
        <v>2021</v>
      </c>
      <c r="B7107">
        <v>10</v>
      </c>
      <c r="C7107">
        <v>24</v>
      </c>
      <c r="D7107">
        <v>1</v>
      </c>
      <c r="E7107">
        <v>19.37</v>
      </c>
    </row>
    <row r="7108" spans="1:5" x14ac:dyDescent="0.35">
      <c r="A7108">
        <v>2021</v>
      </c>
      <c r="B7108">
        <v>10</v>
      </c>
      <c r="C7108">
        <v>24</v>
      </c>
      <c r="D7108">
        <v>2</v>
      </c>
      <c r="E7108">
        <v>18.760000000000002</v>
      </c>
    </row>
    <row r="7109" spans="1:5" x14ac:dyDescent="0.35">
      <c r="A7109">
        <v>2021</v>
      </c>
      <c r="B7109">
        <v>10</v>
      </c>
      <c r="C7109">
        <v>24</v>
      </c>
      <c r="D7109">
        <v>3</v>
      </c>
      <c r="E7109">
        <v>18.88</v>
      </c>
    </row>
    <row r="7110" spans="1:5" x14ac:dyDescent="0.35">
      <c r="A7110">
        <v>2021</v>
      </c>
      <c r="B7110">
        <v>10</v>
      </c>
      <c r="C7110">
        <v>24</v>
      </c>
      <c r="D7110">
        <v>4</v>
      </c>
      <c r="E7110">
        <v>21.44</v>
      </c>
    </row>
    <row r="7111" spans="1:5" x14ac:dyDescent="0.35">
      <c r="A7111">
        <v>2021</v>
      </c>
      <c r="B7111">
        <v>10</v>
      </c>
      <c r="C7111">
        <v>24</v>
      </c>
      <c r="D7111">
        <v>5</v>
      </c>
      <c r="E7111">
        <v>25.61</v>
      </c>
    </row>
    <row r="7112" spans="1:5" x14ac:dyDescent="0.35">
      <c r="A7112">
        <v>2021</v>
      </c>
      <c r="B7112">
        <v>10</v>
      </c>
      <c r="C7112">
        <v>24</v>
      </c>
      <c r="D7112">
        <v>6</v>
      </c>
      <c r="E7112">
        <v>29.83</v>
      </c>
    </row>
    <row r="7113" spans="1:5" x14ac:dyDescent="0.35">
      <c r="A7113">
        <v>2021</v>
      </c>
      <c r="B7113">
        <v>10</v>
      </c>
      <c r="C7113">
        <v>24</v>
      </c>
      <c r="D7113">
        <v>7</v>
      </c>
      <c r="E7113">
        <v>32.76</v>
      </c>
    </row>
    <row r="7114" spans="1:5" x14ac:dyDescent="0.35">
      <c r="A7114">
        <v>2021</v>
      </c>
      <c r="B7114">
        <v>10</v>
      </c>
      <c r="C7114">
        <v>24</v>
      </c>
      <c r="D7114">
        <v>8</v>
      </c>
      <c r="E7114">
        <v>34.94</v>
      </c>
    </row>
    <row r="7115" spans="1:5" x14ac:dyDescent="0.35">
      <c r="A7115">
        <v>2021</v>
      </c>
      <c r="B7115">
        <v>10</v>
      </c>
      <c r="C7115">
        <v>24</v>
      </c>
      <c r="D7115">
        <v>9</v>
      </c>
      <c r="E7115">
        <v>36.43</v>
      </c>
    </row>
    <row r="7116" spans="1:5" x14ac:dyDescent="0.35">
      <c r="A7116">
        <v>2021</v>
      </c>
      <c r="B7116">
        <v>10</v>
      </c>
      <c r="C7116">
        <v>24</v>
      </c>
      <c r="D7116">
        <v>10</v>
      </c>
      <c r="E7116">
        <v>37.28</v>
      </c>
    </row>
    <row r="7117" spans="1:5" x14ac:dyDescent="0.35">
      <c r="A7117">
        <v>2021</v>
      </c>
      <c r="B7117">
        <v>10</v>
      </c>
      <c r="C7117">
        <v>24</v>
      </c>
      <c r="D7117">
        <v>11</v>
      </c>
      <c r="E7117">
        <v>37.58</v>
      </c>
    </row>
    <row r="7118" spans="1:5" x14ac:dyDescent="0.35">
      <c r="A7118">
        <v>2021</v>
      </c>
      <c r="B7118">
        <v>10</v>
      </c>
      <c r="C7118">
        <v>24</v>
      </c>
      <c r="D7118">
        <v>12</v>
      </c>
      <c r="E7118">
        <v>37.229999999999997</v>
      </c>
    </row>
    <row r="7119" spans="1:5" x14ac:dyDescent="0.35">
      <c r="A7119">
        <v>2021</v>
      </c>
      <c r="B7119">
        <v>10</v>
      </c>
      <c r="C7119">
        <v>24</v>
      </c>
      <c r="D7119">
        <v>13</v>
      </c>
      <c r="E7119">
        <v>36.24</v>
      </c>
    </row>
    <row r="7120" spans="1:5" x14ac:dyDescent="0.35">
      <c r="A7120">
        <v>2021</v>
      </c>
      <c r="B7120">
        <v>10</v>
      </c>
      <c r="C7120">
        <v>24</v>
      </c>
      <c r="D7120">
        <v>14</v>
      </c>
      <c r="E7120">
        <v>34.51</v>
      </c>
    </row>
    <row r="7121" spans="1:5" x14ac:dyDescent="0.35">
      <c r="A7121">
        <v>2021</v>
      </c>
      <c r="B7121">
        <v>10</v>
      </c>
      <c r="C7121">
        <v>24</v>
      </c>
      <c r="D7121">
        <v>15</v>
      </c>
      <c r="E7121">
        <v>31.61</v>
      </c>
    </row>
    <row r="7122" spans="1:5" x14ac:dyDescent="0.35">
      <c r="A7122">
        <v>2021</v>
      </c>
      <c r="B7122">
        <v>10</v>
      </c>
      <c r="C7122">
        <v>24</v>
      </c>
      <c r="D7122">
        <v>16</v>
      </c>
      <c r="E7122">
        <v>29.36</v>
      </c>
    </row>
    <row r="7123" spans="1:5" x14ac:dyDescent="0.35">
      <c r="A7123">
        <v>2021</v>
      </c>
      <c r="B7123">
        <v>10</v>
      </c>
      <c r="C7123">
        <v>24</v>
      </c>
      <c r="D7123">
        <v>17</v>
      </c>
      <c r="E7123">
        <v>27.47</v>
      </c>
    </row>
    <row r="7124" spans="1:5" x14ac:dyDescent="0.35">
      <c r="A7124">
        <v>2021</v>
      </c>
      <c r="B7124">
        <v>10</v>
      </c>
      <c r="C7124">
        <v>24</v>
      </c>
      <c r="D7124">
        <v>18</v>
      </c>
      <c r="E7124">
        <v>25.88</v>
      </c>
    </row>
    <row r="7125" spans="1:5" x14ac:dyDescent="0.35">
      <c r="A7125">
        <v>2021</v>
      </c>
      <c r="B7125">
        <v>10</v>
      </c>
      <c r="C7125">
        <v>24</v>
      </c>
      <c r="D7125">
        <v>19</v>
      </c>
      <c r="E7125">
        <v>24.83</v>
      </c>
    </row>
    <row r="7126" spans="1:5" x14ac:dyDescent="0.35">
      <c r="A7126">
        <v>2021</v>
      </c>
      <c r="B7126">
        <v>10</v>
      </c>
      <c r="C7126">
        <v>24</v>
      </c>
      <c r="D7126">
        <v>20</v>
      </c>
      <c r="E7126">
        <v>23.95</v>
      </c>
    </row>
    <row r="7127" spans="1:5" x14ac:dyDescent="0.35">
      <c r="A7127">
        <v>2021</v>
      </c>
      <c r="B7127">
        <v>10</v>
      </c>
      <c r="C7127">
        <v>24</v>
      </c>
      <c r="D7127">
        <v>21</v>
      </c>
      <c r="E7127">
        <v>23.07</v>
      </c>
    </row>
    <row r="7128" spans="1:5" x14ac:dyDescent="0.35">
      <c r="A7128">
        <v>2021</v>
      </c>
      <c r="B7128">
        <v>10</v>
      </c>
      <c r="C7128">
        <v>24</v>
      </c>
      <c r="D7128">
        <v>22</v>
      </c>
      <c r="E7128">
        <v>22.44</v>
      </c>
    </row>
    <row r="7129" spans="1:5" x14ac:dyDescent="0.35">
      <c r="A7129">
        <v>2021</v>
      </c>
      <c r="B7129">
        <v>10</v>
      </c>
      <c r="C7129">
        <v>24</v>
      </c>
      <c r="D7129">
        <v>23</v>
      </c>
      <c r="E7129">
        <v>22.15</v>
      </c>
    </row>
    <row r="7130" spans="1:5" x14ac:dyDescent="0.35">
      <c r="A7130">
        <v>2021</v>
      </c>
      <c r="B7130">
        <v>10</v>
      </c>
      <c r="C7130">
        <v>25</v>
      </c>
      <c r="D7130">
        <v>0</v>
      </c>
      <c r="E7130">
        <v>22.03</v>
      </c>
    </row>
    <row r="7131" spans="1:5" x14ac:dyDescent="0.35">
      <c r="A7131">
        <v>2021</v>
      </c>
      <c r="B7131">
        <v>10</v>
      </c>
      <c r="C7131">
        <v>25</v>
      </c>
      <c r="D7131">
        <v>1</v>
      </c>
      <c r="E7131">
        <v>22</v>
      </c>
    </row>
    <row r="7132" spans="1:5" x14ac:dyDescent="0.35">
      <c r="A7132">
        <v>2021</v>
      </c>
      <c r="B7132">
        <v>10</v>
      </c>
      <c r="C7132">
        <v>25</v>
      </c>
      <c r="D7132">
        <v>2</v>
      </c>
      <c r="E7132">
        <v>21.97</v>
      </c>
    </row>
    <row r="7133" spans="1:5" x14ac:dyDescent="0.35">
      <c r="A7133">
        <v>2021</v>
      </c>
      <c r="B7133">
        <v>10</v>
      </c>
      <c r="C7133">
        <v>25</v>
      </c>
      <c r="D7133">
        <v>3</v>
      </c>
      <c r="E7133">
        <v>22.23</v>
      </c>
    </row>
    <row r="7134" spans="1:5" x14ac:dyDescent="0.35">
      <c r="A7134">
        <v>2021</v>
      </c>
      <c r="B7134">
        <v>10</v>
      </c>
      <c r="C7134">
        <v>25</v>
      </c>
      <c r="D7134">
        <v>4</v>
      </c>
      <c r="E7134">
        <v>24.1</v>
      </c>
    </row>
    <row r="7135" spans="1:5" x14ac:dyDescent="0.35">
      <c r="A7135">
        <v>2021</v>
      </c>
      <c r="B7135">
        <v>10</v>
      </c>
      <c r="C7135">
        <v>25</v>
      </c>
      <c r="D7135">
        <v>5</v>
      </c>
      <c r="E7135">
        <v>27.12</v>
      </c>
    </row>
    <row r="7136" spans="1:5" x14ac:dyDescent="0.35">
      <c r="A7136">
        <v>2021</v>
      </c>
      <c r="B7136">
        <v>10</v>
      </c>
      <c r="C7136">
        <v>25</v>
      </c>
      <c r="D7136">
        <v>6</v>
      </c>
      <c r="E7136">
        <v>30.26</v>
      </c>
    </row>
    <row r="7137" spans="1:5" x14ac:dyDescent="0.35">
      <c r="A7137">
        <v>2021</v>
      </c>
      <c r="B7137">
        <v>10</v>
      </c>
      <c r="C7137">
        <v>25</v>
      </c>
      <c r="D7137">
        <v>7</v>
      </c>
      <c r="E7137">
        <v>32.76</v>
      </c>
    </row>
    <row r="7138" spans="1:5" x14ac:dyDescent="0.35">
      <c r="A7138">
        <v>2021</v>
      </c>
      <c r="B7138">
        <v>10</v>
      </c>
      <c r="C7138">
        <v>25</v>
      </c>
      <c r="D7138">
        <v>8</v>
      </c>
      <c r="E7138">
        <v>34.590000000000003</v>
      </c>
    </row>
    <row r="7139" spans="1:5" x14ac:dyDescent="0.35">
      <c r="A7139">
        <v>2021</v>
      </c>
      <c r="B7139">
        <v>10</v>
      </c>
      <c r="C7139">
        <v>25</v>
      </c>
      <c r="D7139">
        <v>9</v>
      </c>
      <c r="E7139">
        <v>35.700000000000003</v>
      </c>
    </row>
    <row r="7140" spans="1:5" x14ac:dyDescent="0.35">
      <c r="A7140">
        <v>2021</v>
      </c>
      <c r="B7140">
        <v>10</v>
      </c>
      <c r="C7140">
        <v>25</v>
      </c>
      <c r="D7140">
        <v>10</v>
      </c>
      <c r="E7140">
        <v>36.11</v>
      </c>
    </row>
    <row r="7141" spans="1:5" x14ac:dyDescent="0.35">
      <c r="A7141">
        <v>2021</v>
      </c>
      <c r="B7141">
        <v>10</v>
      </c>
      <c r="C7141">
        <v>25</v>
      </c>
      <c r="D7141">
        <v>11</v>
      </c>
      <c r="E7141">
        <v>35.96</v>
      </c>
    </row>
    <row r="7142" spans="1:5" x14ac:dyDescent="0.35">
      <c r="A7142">
        <v>2021</v>
      </c>
      <c r="B7142">
        <v>10</v>
      </c>
      <c r="C7142">
        <v>25</v>
      </c>
      <c r="D7142">
        <v>12</v>
      </c>
      <c r="E7142">
        <v>35.380000000000003</v>
      </c>
    </row>
    <row r="7143" spans="1:5" x14ac:dyDescent="0.35">
      <c r="A7143">
        <v>2021</v>
      </c>
      <c r="B7143">
        <v>10</v>
      </c>
      <c r="C7143">
        <v>25</v>
      </c>
      <c r="D7143">
        <v>13</v>
      </c>
      <c r="E7143">
        <v>34.229999999999997</v>
      </c>
    </row>
    <row r="7144" spans="1:5" x14ac:dyDescent="0.35">
      <c r="A7144">
        <v>2021</v>
      </c>
      <c r="B7144">
        <v>10</v>
      </c>
      <c r="C7144">
        <v>25</v>
      </c>
      <c r="D7144">
        <v>14</v>
      </c>
      <c r="E7144">
        <v>32.450000000000003</v>
      </c>
    </row>
    <row r="7145" spans="1:5" x14ac:dyDescent="0.35">
      <c r="A7145">
        <v>2021</v>
      </c>
      <c r="B7145">
        <v>10</v>
      </c>
      <c r="C7145">
        <v>25</v>
      </c>
      <c r="D7145">
        <v>15</v>
      </c>
      <c r="E7145">
        <v>30.21</v>
      </c>
    </row>
    <row r="7146" spans="1:5" x14ac:dyDescent="0.35">
      <c r="A7146">
        <v>2021</v>
      </c>
      <c r="B7146">
        <v>10</v>
      </c>
      <c r="C7146">
        <v>25</v>
      </c>
      <c r="D7146">
        <v>16</v>
      </c>
      <c r="E7146">
        <v>28.58</v>
      </c>
    </row>
    <row r="7147" spans="1:5" x14ac:dyDescent="0.35">
      <c r="A7147">
        <v>2021</v>
      </c>
      <c r="B7147">
        <v>10</v>
      </c>
      <c r="C7147">
        <v>25</v>
      </c>
      <c r="D7147">
        <v>17</v>
      </c>
      <c r="E7147">
        <v>27.3</v>
      </c>
    </row>
    <row r="7148" spans="1:5" x14ac:dyDescent="0.35">
      <c r="A7148">
        <v>2021</v>
      </c>
      <c r="B7148">
        <v>10</v>
      </c>
      <c r="C7148">
        <v>25</v>
      </c>
      <c r="D7148">
        <v>18</v>
      </c>
      <c r="E7148">
        <v>26.14</v>
      </c>
    </row>
    <row r="7149" spans="1:5" x14ac:dyDescent="0.35">
      <c r="A7149">
        <v>2021</v>
      </c>
      <c r="B7149">
        <v>10</v>
      </c>
      <c r="C7149">
        <v>25</v>
      </c>
      <c r="D7149">
        <v>19</v>
      </c>
      <c r="E7149">
        <v>25.1</v>
      </c>
    </row>
    <row r="7150" spans="1:5" x14ac:dyDescent="0.35">
      <c r="A7150">
        <v>2021</v>
      </c>
      <c r="B7150">
        <v>10</v>
      </c>
      <c r="C7150">
        <v>25</v>
      </c>
      <c r="D7150">
        <v>20</v>
      </c>
      <c r="E7150">
        <v>24.19</v>
      </c>
    </row>
    <row r="7151" spans="1:5" x14ac:dyDescent="0.35">
      <c r="A7151">
        <v>2021</v>
      </c>
      <c r="B7151">
        <v>10</v>
      </c>
      <c r="C7151">
        <v>25</v>
      </c>
      <c r="D7151">
        <v>21</v>
      </c>
      <c r="E7151">
        <v>23.46</v>
      </c>
    </row>
    <row r="7152" spans="1:5" x14ac:dyDescent="0.35">
      <c r="A7152">
        <v>2021</v>
      </c>
      <c r="B7152">
        <v>10</v>
      </c>
      <c r="C7152">
        <v>25</v>
      </c>
      <c r="D7152">
        <v>22</v>
      </c>
      <c r="E7152">
        <v>23.03</v>
      </c>
    </row>
    <row r="7153" spans="1:5" x14ac:dyDescent="0.35">
      <c r="A7153">
        <v>2021</v>
      </c>
      <c r="B7153">
        <v>10</v>
      </c>
      <c r="C7153">
        <v>25</v>
      </c>
      <c r="D7153">
        <v>23</v>
      </c>
      <c r="E7153">
        <v>22.76</v>
      </c>
    </row>
    <row r="7154" spans="1:5" x14ac:dyDescent="0.35">
      <c r="A7154">
        <v>2021</v>
      </c>
      <c r="B7154">
        <v>10</v>
      </c>
      <c r="C7154">
        <v>26</v>
      </c>
      <c r="D7154">
        <v>0</v>
      </c>
      <c r="E7154">
        <v>22.53</v>
      </c>
    </row>
    <row r="7155" spans="1:5" x14ac:dyDescent="0.35">
      <c r="A7155">
        <v>2021</v>
      </c>
      <c r="B7155">
        <v>10</v>
      </c>
      <c r="C7155">
        <v>26</v>
      </c>
      <c r="D7155">
        <v>1</v>
      </c>
      <c r="E7155">
        <v>22.37</v>
      </c>
    </row>
    <row r="7156" spans="1:5" x14ac:dyDescent="0.35">
      <c r="A7156">
        <v>2021</v>
      </c>
      <c r="B7156">
        <v>10</v>
      </c>
      <c r="C7156">
        <v>26</v>
      </c>
      <c r="D7156">
        <v>2</v>
      </c>
      <c r="E7156">
        <v>22.23</v>
      </c>
    </row>
    <row r="7157" spans="1:5" x14ac:dyDescent="0.35">
      <c r="A7157">
        <v>2021</v>
      </c>
      <c r="B7157">
        <v>10</v>
      </c>
      <c r="C7157">
        <v>26</v>
      </c>
      <c r="D7157">
        <v>3</v>
      </c>
      <c r="E7157">
        <v>22.44</v>
      </c>
    </row>
    <row r="7158" spans="1:5" x14ac:dyDescent="0.35">
      <c r="A7158">
        <v>2021</v>
      </c>
      <c r="B7158">
        <v>10</v>
      </c>
      <c r="C7158">
        <v>26</v>
      </c>
      <c r="D7158">
        <v>4</v>
      </c>
      <c r="E7158">
        <v>24.23</v>
      </c>
    </row>
    <row r="7159" spans="1:5" x14ac:dyDescent="0.35">
      <c r="A7159">
        <v>2021</v>
      </c>
      <c r="B7159">
        <v>10</v>
      </c>
      <c r="C7159">
        <v>26</v>
      </c>
      <c r="D7159">
        <v>5</v>
      </c>
      <c r="E7159">
        <v>27.19</v>
      </c>
    </row>
    <row r="7160" spans="1:5" x14ac:dyDescent="0.35">
      <c r="A7160">
        <v>2021</v>
      </c>
      <c r="B7160">
        <v>10</v>
      </c>
      <c r="C7160">
        <v>26</v>
      </c>
      <c r="D7160">
        <v>6</v>
      </c>
      <c r="E7160">
        <v>30.01</v>
      </c>
    </row>
    <row r="7161" spans="1:5" x14ac:dyDescent="0.35">
      <c r="A7161">
        <v>2021</v>
      </c>
      <c r="B7161">
        <v>10</v>
      </c>
      <c r="C7161">
        <v>26</v>
      </c>
      <c r="D7161">
        <v>7</v>
      </c>
      <c r="E7161">
        <v>32</v>
      </c>
    </row>
    <row r="7162" spans="1:5" x14ac:dyDescent="0.35">
      <c r="A7162">
        <v>2021</v>
      </c>
      <c r="B7162">
        <v>10</v>
      </c>
      <c r="C7162">
        <v>26</v>
      </c>
      <c r="D7162">
        <v>8</v>
      </c>
      <c r="E7162">
        <v>33.29</v>
      </c>
    </row>
    <row r="7163" spans="1:5" x14ac:dyDescent="0.35">
      <c r="A7163">
        <v>2021</v>
      </c>
      <c r="B7163">
        <v>10</v>
      </c>
      <c r="C7163">
        <v>26</v>
      </c>
      <c r="D7163">
        <v>9</v>
      </c>
      <c r="E7163">
        <v>33.94</v>
      </c>
    </row>
    <row r="7164" spans="1:5" x14ac:dyDescent="0.35">
      <c r="A7164">
        <v>2021</v>
      </c>
      <c r="B7164">
        <v>10</v>
      </c>
      <c r="C7164">
        <v>26</v>
      </c>
      <c r="D7164">
        <v>10</v>
      </c>
      <c r="E7164">
        <v>34.159999999999997</v>
      </c>
    </row>
    <row r="7165" spans="1:5" x14ac:dyDescent="0.35">
      <c r="A7165">
        <v>2021</v>
      </c>
      <c r="B7165">
        <v>10</v>
      </c>
      <c r="C7165">
        <v>26</v>
      </c>
      <c r="D7165">
        <v>11</v>
      </c>
      <c r="E7165">
        <v>33.549999999999997</v>
      </c>
    </row>
    <row r="7166" spans="1:5" x14ac:dyDescent="0.35">
      <c r="A7166">
        <v>2021</v>
      </c>
      <c r="B7166">
        <v>10</v>
      </c>
      <c r="C7166">
        <v>26</v>
      </c>
      <c r="D7166">
        <v>12</v>
      </c>
      <c r="E7166">
        <v>32.869999999999997</v>
      </c>
    </row>
    <row r="7167" spans="1:5" x14ac:dyDescent="0.35">
      <c r="A7167">
        <v>2021</v>
      </c>
      <c r="B7167">
        <v>10</v>
      </c>
      <c r="C7167">
        <v>26</v>
      </c>
      <c r="D7167">
        <v>13</v>
      </c>
      <c r="E7167">
        <v>32.08</v>
      </c>
    </row>
    <row r="7168" spans="1:5" x14ac:dyDescent="0.35">
      <c r="A7168">
        <v>2021</v>
      </c>
      <c r="B7168">
        <v>10</v>
      </c>
      <c r="C7168">
        <v>26</v>
      </c>
      <c r="D7168">
        <v>14</v>
      </c>
      <c r="E7168">
        <v>30.94</v>
      </c>
    </row>
    <row r="7169" spans="1:5" x14ac:dyDescent="0.35">
      <c r="A7169">
        <v>2021</v>
      </c>
      <c r="B7169">
        <v>10</v>
      </c>
      <c r="C7169">
        <v>26</v>
      </c>
      <c r="D7169">
        <v>15</v>
      </c>
      <c r="E7169">
        <v>29.23</v>
      </c>
    </row>
    <row r="7170" spans="1:5" x14ac:dyDescent="0.35">
      <c r="A7170">
        <v>2021</v>
      </c>
      <c r="B7170">
        <v>10</v>
      </c>
      <c r="C7170">
        <v>26</v>
      </c>
      <c r="D7170">
        <v>16</v>
      </c>
      <c r="E7170">
        <v>27.78</v>
      </c>
    </row>
    <row r="7171" spans="1:5" x14ac:dyDescent="0.35">
      <c r="A7171">
        <v>2021</v>
      </c>
      <c r="B7171">
        <v>10</v>
      </c>
      <c r="C7171">
        <v>26</v>
      </c>
      <c r="D7171">
        <v>17</v>
      </c>
      <c r="E7171">
        <v>26.62</v>
      </c>
    </row>
    <row r="7172" spans="1:5" x14ac:dyDescent="0.35">
      <c r="A7172">
        <v>2021</v>
      </c>
      <c r="B7172">
        <v>10</v>
      </c>
      <c r="C7172">
        <v>26</v>
      </c>
      <c r="D7172">
        <v>18</v>
      </c>
      <c r="E7172">
        <v>25.48</v>
      </c>
    </row>
    <row r="7173" spans="1:5" x14ac:dyDescent="0.35">
      <c r="A7173">
        <v>2021</v>
      </c>
      <c r="B7173">
        <v>10</v>
      </c>
      <c r="C7173">
        <v>26</v>
      </c>
      <c r="D7173">
        <v>19</v>
      </c>
      <c r="E7173">
        <v>24.56</v>
      </c>
    </row>
    <row r="7174" spans="1:5" x14ac:dyDescent="0.35">
      <c r="A7174">
        <v>2021</v>
      </c>
      <c r="B7174">
        <v>10</v>
      </c>
      <c r="C7174">
        <v>26</v>
      </c>
      <c r="D7174">
        <v>20</v>
      </c>
      <c r="E7174">
        <v>23.83</v>
      </c>
    </row>
    <row r="7175" spans="1:5" x14ac:dyDescent="0.35">
      <c r="A7175">
        <v>2021</v>
      </c>
      <c r="B7175">
        <v>10</v>
      </c>
      <c r="C7175">
        <v>26</v>
      </c>
      <c r="D7175">
        <v>21</v>
      </c>
      <c r="E7175">
        <v>23.15</v>
      </c>
    </row>
    <row r="7176" spans="1:5" x14ac:dyDescent="0.35">
      <c r="A7176">
        <v>2021</v>
      </c>
      <c r="B7176">
        <v>10</v>
      </c>
      <c r="C7176">
        <v>26</v>
      </c>
      <c r="D7176">
        <v>22</v>
      </c>
      <c r="E7176">
        <v>22.54</v>
      </c>
    </row>
    <row r="7177" spans="1:5" x14ac:dyDescent="0.35">
      <c r="A7177">
        <v>2021</v>
      </c>
      <c r="B7177">
        <v>10</v>
      </c>
      <c r="C7177">
        <v>26</v>
      </c>
      <c r="D7177">
        <v>23</v>
      </c>
      <c r="E7177">
        <v>22.07</v>
      </c>
    </row>
    <row r="7178" spans="1:5" x14ac:dyDescent="0.35">
      <c r="A7178">
        <v>2021</v>
      </c>
      <c r="B7178">
        <v>10</v>
      </c>
      <c r="C7178">
        <v>27</v>
      </c>
      <c r="D7178">
        <v>0</v>
      </c>
      <c r="E7178">
        <v>21.74</v>
      </c>
    </row>
    <row r="7179" spans="1:5" x14ac:dyDescent="0.35">
      <c r="A7179">
        <v>2021</v>
      </c>
      <c r="B7179">
        <v>10</v>
      </c>
      <c r="C7179">
        <v>27</v>
      </c>
      <c r="D7179">
        <v>1</v>
      </c>
      <c r="E7179">
        <v>21.49</v>
      </c>
    </row>
    <row r="7180" spans="1:5" x14ac:dyDescent="0.35">
      <c r="A7180">
        <v>2021</v>
      </c>
      <c r="B7180">
        <v>10</v>
      </c>
      <c r="C7180">
        <v>27</v>
      </c>
      <c r="D7180">
        <v>2</v>
      </c>
      <c r="E7180">
        <v>21.37</v>
      </c>
    </row>
    <row r="7181" spans="1:5" x14ac:dyDescent="0.35">
      <c r="A7181">
        <v>2021</v>
      </c>
      <c r="B7181">
        <v>10</v>
      </c>
      <c r="C7181">
        <v>27</v>
      </c>
      <c r="D7181">
        <v>3</v>
      </c>
      <c r="E7181">
        <v>21.64</v>
      </c>
    </row>
    <row r="7182" spans="1:5" x14ac:dyDescent="0.35">
      <c r="A7182">
        <v>2021</v>
      </c>
      <c r="B7182">
        <v>10</v>
      </c>
      <c r="C7182">
        <v>27</v>
      </c>
      <c r="D7182">
        <v>4</v>
      </c>
      <c r="E7182">
        <v>23.2</v>
      </c>
    </row>
    <row r="7183" spans="1:5" x14ac:dyDescent="0.35">
      <c r="A7183">
        <v>2021</v>
      </c>
      <c r="B7183">
        <v>10</v>
      </c>
      <c r="C7183">
        <v>27</v>
      </c>
      <c r="D7183">
        <v>5</v>
      </c>
      <c r="E7183">
        <v>25.62</v>
      </c>
    </row>
    <row r="7184" spans="1:5" x14ac:dyDescent="0.35">
      <c r="A7184">
        <v>2021</v>
      </c>
      <c r="B7184">
        <v>10</v>
      </c>
      <c r="C7184">
        <v>27</v>
      </c>
      <c r="D7184">
        <v>6</v>
      </c>
      <c r="E7184">
        <v>28.39</v>
      </c>
    </row>
    <row r="7185" spans="1:5" x14ac:dyDescent="0.35">
      <c r="A7185">
        <v>2021</v>
      </c>
      <c r="B7185">
        <v>10</v>
      </c>
      <c r="C7185">
        <v>27</v>
      </c>
      <c r="D7185">
        <v>7</v>
      </c>
      <c r="E7185">
        <v>30.73</v>
      </c>
    </row>
    <row r="7186" spans="1:5" x14ac:dyDescent="0.35">
      <c r="A7186">
        <v>2021</v>
      </c>
      <c r="B7186">
        <v>10</v>
      </c>
      <c r="C7186">
        <v>27</v>
      </c>
      <c r="D7186">
        <v>8</v>
      </c>
      <c r="E7186">
        <v>32.4</v>
      </c>
    </row>
    <row r="7187" spans="1:5" x14ac:dyDescent="0.35">
      <c r="A7187">
        <v>2021</v>
      </c>
      <c r="B7187">
        <v>10</v>
      </c>
      <c r="C7187">
        <v>27</v>
      </c>
      <c r="D7187">
        <v>9</v>
      </c>
      <c r="E7187">
        <v>33.15</v>
      </c>
    </row>
    <row r="7188" spans="1:5" x14ac:dyDescent="0.35">
      <c r="A7188">
        <v>2021</v>
      </c>
      <c r="B7188">
        <v>10</v>
      </c>
      <c r="C7188">
        <v>27</v>
      </c>
      <c r="D7188">
        <v>10</v>
      </c>
      <c r="E7188">
        <v>33.33</v>
      </c>
    </row>
    <row r="7189" spans="1:5" x14ac:dyDescent="0.35">
      <c r="A7189">
        <v>2021</v>
      </c>
      <c r="B7189">
        <v>10</v>
      </c>
      <c r="C7189">
        <v>27</v>
      </c>
      <c r="D7189">
        <v>11</v>
      </c>
      <c r="E7189">
        <v>33.340000000000003</v>
      </c>
    </row>
    <row r="7190" spans="1:5" x14ac:dyDescent="0.35">
      <c r="A7190">
        <v>2021</v>
      </c>
      <c r="B7190">
        <v>10</v>
      </c>
      <c r="C7190">
        <v>27</v>
      </c>
      <c r="D7190">
        <v>12</v>
      </c>
      <c r="E7190">
        <v>33.19</v>
      </c>
    </row>
    <row r="7191" spans="1:5" x14ac:dyDescent="0.35">
      <c r="A7191">
        <v>2021</v>
      </c>
      <c r="B7191">
        <v>10</v>
      </c>
      <c r="C7191">
        <v>27</v>
      </c>
      <c r="D7191">
        <v>13</v>
      </c>
      <c r="E7191">
        <v>32.68</v>
      </c>
    </row>
    <row r="7192" spans="1:5" x14ac:dyDescent="0.35">
      <c r="A7192">
        <v>2021</v>
      </c>
      <c r="B7192">
        <v>10</v>
      </c>
      <c r="C7192">
        <v>27</v>
      </c>
      <c r="D7192">
        <v>14</v>
      </c>
      <c r="E7192">
        <v>31.73</v>
      </c>
    </row>
    <row r="7193" spans="1:5" x14ac:dyDescent="0.35">
      <c r="A7193">
        <v>2021</v>
      </c>
      <c r="B7193">
        <v>10</v>
      </c>
      <c r="C7193">
        <v>27</v>
      </c>
      <c r="D7193">
        <v>15</v>
      </c>
      <c r="E7193">
        <v>29.69</v>
      </c>
    </row>
    <row r="7194" spans="1:5" x14ac:dyDescent="0.35">
      <c r="A7194">
        <v>2021</v>
      </c>
      <c r="B7194">
        <v>10</v>
      </c>
      <c r="C7194">
        <v>27</v>
      </c>
      <c r="D7194">
        <v>16</v>
      </c>
      <c r="E7194">
        <v>28.21</v>
      </c>
    </row>
    <row r="7195" spans="1:5" x14ac:dyDescent="0.35">
      <c r="A7195">
        <v>2021</v>
      </c>
      <c r="B7195">
        <v>10</v>
      </c>
      <c r="C7195">
        <v>27</v>
      </c>
      <c r="D7195">
        <v>17</v>
      </c>
      <c r="E7195">
        <v>27.52</v>
      </c>
    </row>
    <row r="7196" spans="1:5" x14ac:dyDescent="0.35">
      <c r="A7196">
        <v>2021</v>
      </c>
      <c r="B7196">
        <v>10</v>
      </c>
      <c r="C7196">
        <v>27</v>
      </c>
      <c r="D7196">
        <v>18</v>
      </c>
      <c r="E7196">
        <v>26.48</v>
      </c>
    </row>
    <row r="7197" spans="1:5" x14ac:dyDescent="0.35">
      <c r="A7197">
        <v>2021</v>
      </c>
      <c r="B7197">
        <v>10</v>
      </c>
      <c r="C7197">
        <v>27</v>
      </c>
      <c r="D7197">
        <v>19</v>
      </c>
      <c r="E7197">
        <v>25.19</v>
      </c>
    </row>
    <row r="7198" spans="1:5" x14ac:dyDescent="0.35">
      <c r="A7198">
        <v>2021</v>
      </c>
      <c r="B7198">
        <v>10</v>
      </c>
      <c r="C7198">
        <v>27</v>
      </c>
      <c r="D7198">
        <v>20</v>
      </c>
      <c r="E7198">
        <v>23.99</v>
      </c>
    </row>
    <row r="7199" spans="1:5" x14ac:dyDescent="0.35">
      <c r="A7199">
        <v>2021</v>
      </c>
      <c r="B7199">
        <v>10</v>
      </c>
      <c r="C7199">
        <v>27</v>
      </c>
      <c r="D7199">
        <v>21</v>
      </c>
      <c r="E7199">
        <v>23.01</v>
      </c>
    </row>
    <row r="7200" spans="1:5" x14ac:dyDescent="0.35">
      <c r="A7200">
        <v>2021</v>
      </c>
      <c r="B7200">
        <v>10</v>
      </c>
      <c r="C7200">
        <v>27</v>
      </c>
      <c r="D7200">
        <v>22</v>
      </c>
      <c r="E7200">
        <v>22.26</v>
      </c>
    </row>
    <row r="7201" spans="1:5" x14ac:dyDescent="0.35">
      <c r="A7201">
        <v>2021</v>
      </c>
      <c r="B7201">
        <v>10</v>
      </c>
      <c r="C7201">
        <v>27</v>
      </c>
      <c r="D7201">
        <v>23</v>
      </c>
      <c r="E7201">
        <v>21.75</v>
      </c>
    </row>
    <row r="7202" spans="1:5" x14ac:dyDescent="0.35">
      <c r="A7202">
        <v>2021</v>
      </c>
      <c r="B7202">
        <v>10</v>
      </c>
      <c r="C7202">
        <v>28</v>
      </c>
      <c r="D7202">
        <v>0</v>
      </c>
      <c r="E7202">
        <v>21.55</v>
      </c>
    </row>
    <row r="7203" spans="1:5" x14ac:dyDescent="0.35">
      <c r="A7203">
        <v>2021</v>
      </c>
      <c r="B7203">
        <v>10</v>
      </c>
      <c r="C7203">
        <v>28</v>
      </c>
      <c r="D7203">
        <v>1</v>
      </c>
      <c r="E7203">
        <v>21.4</v>
      </c>
    </row>
    <row r="7204" spans="1:5" x14ac:dyDescent="0.35">
      <c r="A7204">
        <v>2021</v>
      </c>
      <c r="B7204">
        <v>10</v>
      </c>
      <c r="C7204">
        <v>28</v>
      </c>
      <c r="D7204">
        <v>2</v>
      </c>
      <c r="E7204">
        <v>21.22</v>
      </c>
    </row>
    <row r="7205" spans="1:5" x14ac:dyDescent="0.35">
      <c r="A7205">
        <v>2021</v>
      </c>
      <c r="B7205">
        <v>10</v>
      </c>
      <c r="C7205">
        <v>28</v>
      </c>
      <c r="D7205">
        <v>3</v>
      </c>
      <c r="E7205">
        <v>21.29</v>
      </c>
    </row>
    <row r="7206" spans="1:5" x14ac:dyDescent="0.35">
      <c r="A7206">
        <v>2021</v>
      </c>
      <c r="B7206">
        <v>10</v>
      </c>
      <c r="C7206">
        <v>28</v>
      </c>
      <c r="D7206">
        <v>4</v>
      </c>
      <c r="E7206">
        <v>22.77</v>
      </c>
    </row>
    <row r="7207" spans="1:5" x14ac:dyDescent="0.35">
      <c r="A7207">
        <v>2021</v>
      </c>
      <c r="B7207">
        <v>10</v>
      </c>
      <c r="C7207">
        <v>28</v>
      </c>
      <c r="D7207">
        <v>5</v>
      </c>
      <c r="E7207">
        <v>24.93</v>
      </c>
    </row>
    <row r="7208" spans="1:5" x14ac:dyDescent="0.35">
      <c r="A7208">
        <v>2021</v>
      </c>
      <c r="B7208">
        <v>10</v>
      </c>
      <c r="C7208">
        <v>28</v>
      </c>
      <c r="D7208">
        <v>6</v>
      </c>
      <c r="E7208">
        <v>27.4</v>
      </c>
    </row>
    <row r="7209" spans="1:5" x14ac:dyDescent="0.35">
      <c r="A7209">
        <v>2021</v>
      </c>
      <c r="B7209">
        <v>10</v>
      </c>
      <c r="C7209">
        <v>28</v>
      </c>
      <c r="D7209">
        <v>7</v>
      </c>
      <c r="E7209">
        <v>29.81</v>
      </c>
    </row>
    <row r="7210" spans="1:5" x14ac:dyDescent="0.35">
      <c r="A7210">
        <v>2021</v>
      </c>
      <c r="B7210">
        <v>10</v>
      </c>
      <c r="C7210">
        <v>28</v>
      </c>
      <c r="D7210">
        <v>8</v>
      </c>
      <c r="E7210">
        <v>31.9</v>
      </c>
    </row>
    <row r="7211" spans="1:5" x14ac:dyDescent="0.35">
      <c r="A7211">
        <v>2021</v>
      </c>
      <c r="B7211">
        <v>10</v>
      </c>
      <c r="C7211">
        <v>28</v>
      </c>
      <c r="D7211">
        <v>9</v>
      </c>
      <c r="E7211">
        <v>33.33</v>
      </c>
    </row>
    <row r="7212" spans="1:5" x14ac:dyDescent="0.35">
      <c r="A7212">
        <v>2021</v>
      </c>
      <c r="B7212">
        <v>10</v>
      </c>
      <c r="C7212">
        <v>28</v>
      </c>
      <c r="D7212">
        <v>10</v>
      </c>
      <c r="E7212">
        <v>34.130000000000003</v>
      </c>
    </row>
    <row r="7213" spans="1:5" x14ac:dyDescent="0.35">
      <c r="A7213">
        <v>2021</v>
      </c>
      <c r="B7213">
        <v>10</v>
      </c>
      <c r="C7213">
        <v>28</v>
      </c>
      <c r="D7213">
        <v>11</v>
      </c>
      <c r="E7213">
        <v>34.380000000000003</v>
      </c>
    </row>
    <row r="7214" spans="1:5" x14ac:dyDescent="0.35">
      <c r="A7214">
        <v>2021</v>
      </c>
      <c r="B7214">
        <v>10</v>
      </c>
      <c r="C7214">
        <v>28</v>
      </c>
      <c r="D7214">
        <v>12</v>
      </c>
      <c r="E7214">
        <v>34.020000000000003</v>
      </c>
    </row>
    <row r="7215" spans="1:5" x14ac:dyDescent="0.35">
      <c r="A7215">
        <v>2021</v>
      </c>
      <c r="B7215">
        <v>10</v>
      </c>
      <c r="C7215">
        <v>28</v>
      </c>
      <c r="D7215">
        <v>13</v>
      </c>
      <c r="E7215">
        <v>33.299999999999997</v>
      </c>
    </row>
    <row r="7216" spans="1:5" x14ac:dyDescent="0.35">
      <c r="A7216">
        <v>2021</v>
      </c>
      <c r="B7216">
        <v>10</v>
      </c>
      <c r="C7216">
        <v>28</v>
      </c>
      <c r="D7216">
        <v>14</v>
      </c>
      <c r="E7216">
        <v>32.049999999999997</v>
      </c>
    </row>
    <row r="7217" spans="1:5" x14ac:dyDescent="0.35">
      <c r="A7217">
        <v>2021</v>
      </c>
      <c r="B7217">
        <v>10</v>
      </c>
      <c r="C7217">
        <v>28</v>
      </c>
      <c r="D7217">
        <v>15</v>
      </c>
      <c r="E7217">
        <v>29.87</v>
      </c>
    </row>
    <row r="7218" spans="1:5" x14ac:dyDescent="0.35">
      <c r="A7218">
        <v>2021</v>
      </c>
      <c r="B7218">
        <v>10</v>
      </c>
      <c r="C7218">
        <v>28</v>
      </c>
      <c r="D7218">
        <v>16</v>
      </c>
      <c r="E7218">
        <v>28.51</v>
      </c>
    </row>
    <row r="7219" spans="1:5" x14ac:dyDescent="0.35">
      <c r="A7219">
        <v>2021</v>
      </c>
      <c r="B7219">
        <v>10</v>
      </c>
      <c r="C7219">
        <v>28</v>
      </c>
      <c r="D7219">
        <v>17</v>
      </c>
      <c r="E7219">
        <v>28.03</v>
      </c>
    </row>
    <row r="7220" spans="1:5" x14ac:dyDescent="0.35">
      <c r="A7220">
        <v>2021</v>
      </c>
      <c r="B7220">
        <v>10</v>
      </c>
      <c r="C7220">
        <v>28</v>
      </c>
      <c r="D7220">
        <v>18</v>
      </c>
      <c r="E7220">
        <v>27.53</v>
      </c>
    </row>
    <row r="7221" spans="1:5" x14ac:dyDescent="0.35">
      <c r="A7221">
        <v>2021</v>
      </c>
      <c r="B7221">
        <v>10</v>
      </c>
      <c r="C7221">
        <v>28</v>
      </c>
      <c r="D7221">
        <v>19</v>
      </c>
      <c r="E7221">
        <v>26.48</v>
      </c>
    </row>
    <row r="7222" spans="1:5" x14ac:dyDescent="0.35">
      <c r="A7222">
        <v>2021</v>
      </c>
      <c r="B7222">
        <v>10</v>
      </c>
      <c r="C7222">
        <v>28</v>
      </c>
      <c r="D7222">
        <v>20</v>
      </c>
      <c r="E7222">
        <v>24.97</v>
      </c>
    </row>
    <row r="7223" spans="1:5" x14ac:dyDescent="0.35">
      <c r="A7223">
        <v>2021</v>
      </c>
      <c r="B7223">
        <v>10</v>
      </c>
      <c r="C7223">
        <v>28</v>
      </c>
      <c r="D7223">
        <v>21</v>
      </c>
      <c r="E7223">
        <v>23.41</v>
      </c>
    </row>
    <row r="7224" spans="1:5" x14ac:dyDescent="0.35">
      <c r="A7224">
        <v>2021</v>
      </c>
      <c r="B7224">
        <v>10</v>
      </c>
      <c r="C7224">
        <v>28</v>
      </c>
      <c r="D7224">
        <v>22</v>
      </c>
      <c r="E7224">
        <v>22.05</v>
      </c>
    </row>
    <row r="7225" spans="1:5" x14ac:dyDescent="0.35">
      <c r="A7225">
        <v>2021</v>
      </c>
      <c r="B7225">
        <v>10</v>
      </c>
      <c r="C7225">
        <v>28</v>
      </c>
      <c r="D7225">
        <v>23</v>
      </c>
      <c r="E7225">
        <v>20.96</v>
      </c>
    </row>
    <row r="7226" spans="1:5" x14ac:dyDescent="0.35">
      <c r="A7226">
        <v>2021</v>
      </c>
      <c r="B7226">
        <v>10</v>
      </c>
      <c r="C7226">
        <v>29</v>
      </c>
      <c r="D7226">
        <v>0</v>
      </c>
      <c r="E7226">
        <v>20.2</v>
      </c>
    </row>
    <row r="7227" spans="1:5" x14ac:dyDescent="0.35">
      <c r="A7227">
        <v>2021</v>
      </c>
      <c r="B7227">
        <v>10</v>
      </c>
      <c r="C7227">
        <v>29</v>
      </c>
      <c r="D7227">
        <v>1</v>
      </c>
      <c r="E7227">
        <v>19.579999999999998</v>
      </c>
    </row>
    <row r="7228" spans="1:5" x14ac:dyDescent="0.35">
      <c r="A7228">
        <v>2021</v>
      </c>
      <c r="B7228">
        <v>10</v>
      </c>
      <c r="C7228">
        <v>29</v>
      </c>
      <c r="D7228">
        <v>2</v>
      </c>
      <c r="E7228">
        <v>19.11</v>
      </c>
    </row>
    <row r="7229" spans="1:5" x14ac:dyDescent="0.35">
      <c r="A7229">
        <v>2021</v>
      </c>
      <c r="B7229">
        <v>10</v>
      </c>
      <c r="C7229">
        <v>29</v>
      </c>
      <c r="D7229">
        <v>3</v>
      </c>
      <c r="E7229">
        <v>19.09</v>
      </c>
    </row>
    <row r="7230" spans="1:5" x14ac:dyDescent="0.35">
      <c r="A7230">
        <v>2021</v>
      </c>
      <c r="B7230">
        <v>10</v>
      </c>
      <c r="C7230">
        <v>29</v>
      </c>
      <c r="D7230">
        <v>4</v>
      </c>
      <c r="E7230">
        <v>20.78</v>
      </c>
    </row>
    <row r="7231" spans="1:5" x14ac:dyDescent="0.35">
      <c r="A7231">
        <v>2021</v>
      </c>
      <c r="B7231">
        <v>10</v>
      </c>
      <c r="C7231">
        <v>29</v>
      </c>
      <c r="D7231">
        <v>5</v>
      </c>
      <c r="E7231">
        <v>23.27</v>
      </c>
    </row>
    <row r="7232" spans="1:5" x14ac:dyDescent="0.35">
      <c r="A7232">
        <v>2021</v>
      </c>
      <c r="B7232">
        <v>10</v>
      </c>
      <c r="C7232">
        <v>29</v>
      </c>
      <c r="D7232">
        <v>6</v>
      </c>
      <c r="E7232">
        <v>26.01</v>
      </c>
    </row>
    <row r="7233" spans="1:5" x14ac:dyDescent="0.35">
      <c r="A7233">
        <v>2021</v>
      </c>
      <c r="B7233">
        <v>10</v>
      </c>
      <c r="C7233">
        <v>29</v>
      </c>
      <c r="D7233">
        <v>7</v>
      </c>
      <c r="E7233">
        <v>28.68</v>
      </c>
    </row>
    <row r="7234" spans="1:5" x14ac:dyDescent="0.35">
      <c r="A7234">
        <v>2021</v>
      </c>
      <c r="B7234">
        <v>10</v>
      </c>
      <c r="C7234">
        <v>29</v>
      </c>
      <c r="D7234">
        <v>8</v>
      </c>
      <c r="E7234">
        <v>31.04</v>
      </c>
    </row>
    <row r="7235" spans="1:5" x14ac:dyDescent="0.35">
      <c r="A7235">
        <v>2021</v>
      </c>
      <c r="B7235">
        <v>10</v>
      </c>
      <c r="C7235">
        <v>29</v>
      </c>
      <c r="D7235">
        <v>9</v>
      </c>
      <c r="E7235">
        <v>32.700000000000003</v>
      </c>
    </row>
    <row r="7236" spans="1:5" x14ac:dyDescent="0.35">
      <c r="A7236">
        <v>2021</v>
      </c>
      <c r="B7236">
        <v>10</v>
      </c>
      <c r="C7236">
        <v>29</v>
      </c>
      <c r="D7236">
        <v>10</v>
      </c>
      <c r="E7236">
        <v>33.799999999999997</v>
      </c>
    </row>
    <row r="7237" spans="1:5" x14ac:dyDescent="0.35">
      <c r="A7237">
        <v>2021</v>
      </c>
      <c r="B7237">
        <v>10</v>
      </c>
      <c r="C7237">
        <v>29</v>
      </c>
      <c r="D7237">
        <v>11</v>
      </c>
      <c r="E7237">
        <v>34.450000000000003</v>
      </c>
    </row>
    <row r="7238" spans="1:5" x14ac:dyDescent="0.35">
      <c r="A7238">
        <v>2021</v>
      </c>
      <c r="B7238">
        <v>10</v>
      </c>
      <c r="C7238">
        <v>29</v>
      </c>
      <c r="D7238">
        <v>12</v>
      </c>
      <c r="E7238">
        <v>34.479999999999997</v>
      </c>
    </row>
    <row r="7239" spans="1:5" x14ac:dyDescent="0.35">
      <c r="A7239">
        <v>2021</v>
      </c>
      <c r="B7239">
        <v>10</v>
      </c>
      <c r="C7239">
        <v>29</v>
      </c>
      <c r="D7239">
        <v>13</v>
      </c>
      <c r="E7239">
        <v>33.9</v>
      </c>
    </row>
    <row r="7240" spans="1:5" x14ac:dyDescent="0.35">
      <c r="A7240">
        <v>2021</v>
      </c>
      <c r="B7240">
        <v>10</v>
      </c>
      <c r="C7240">
        <v>29</v>
      </c>
      <c r="D7240">
        <v>14</v>
      </c>
      <c r="E7240">
        <v>32.68</v>
      </c>
    </row>
    <row r="7241" spans="1:5" x14ac:dyDescent="0.35">
      <c r="A7241">
        <v>2021</v>
      </c>
      <c r="B7241">
        <v>10</v>
      </c>
      <c r="C7241">
        <v>29</v>
      </c>
      <c r="D7241">
        <v>15</v>
      </c>
      <c r="E7241">
        <v>29.44</v>
      </c>
    </row>
    <row r="7242" spans="1:5" x14ac:dyDescent="0.35">
      <c r="A7242">
        <v>2021</v>
      </c>
      <c r="B7242">
        <v>10</v>
      </c>
      <c r="C7242">
        <v>29</v>
      </c>
      <c r="D7242">
        <v>16</v>
      </c>
      <c r="E7242">
        <v>27.33</v>
      </c>
    </row>
    <row r="7243" spans="1:5" x14ac:dyDescent="0.35">
      <c r="A7243">
        <v>2021</v>
      </c>
      <c r="B7243">
        <v>10</v>
      </c>
      <c r="C7243">
        <v>29</v>
      </c>
      <c r="D7243">
        <v>17</v>
      </c>
      <c r="E7243">
        <v>26.3</v>
      </c>
    </row>
    <row r="7244" spans="1:5" x14ac:dyDescent="0.35">
      <c r="A7244">
        <v>2021</v>
      </c>
      <c r="B7244">
        <v>10</v>
      </c>
      <c r="C7244">
        <v>29</v>
      </c>
      <c r="D7244">
        <v>18</v>
      </c>
      <c r="E7244">
        <v>25.38</v>
      </c>
    </row>
    <row r="7245" spans="1:5" x14ac:dyDescent="0.35">
      <c r="A7245">
        <v>2021</v>
      </c>
      <c r="B7245">
        <v>10</v>
      </c>
      <c r="C7245">
        <v>29</v>
      </c>
      <c r="D7245">
        <v>19</v>
      </c>
      <c r="E7245">
        <v>24.53</v>
      </c>
    </row>
    <row r="7246" spans="1:5" x14ac:dyDescent="0.35">
      <c r="A7246">
        <v>2021</v>
      </c>
      <c r="B7246">
        <v>10</v>
      </c>
      <c r="C7246">
        <v>29</v>
      </c>
      <c r="D7246">
        <v>20</v>
      </c>
      <c r="E7246">
        <v>23.7</v>
      </c>
    </row>
    <row r="7247" spans="1:5" x14ac:dyDescent="0.35">
      <c r="A7247">
        <v>2021</v>
      </c>
      <c r="B7247">
        <v>10</v>
      </c>
      <c r="C7247">
        <v>29</v>
      </c>
      <c r="D7247">
        <v>21</v>
      </c>
      <c r="E7247">
        <v>22.41</v>
      </c>
    </row>
    <row r="7248" spans="1:5" x14ac:dyDescent="0.35">
      <c r="A7248">
        <v>2021</v>
      </c>
      <c r="B7248">
        <v>10</v>
      </c>
      <c r="C7248">
        <v>29</v>
      </c>
      <c r="D7248">
        <v>22</v>
      </c>
      <c r="E7248">
        <v>21.31</v>
      </c>
    </row>
    <row r="7249" spans="1:5" x14ac:dyDescent="0.35">
      <c r="A7249">
        <v>2021</v>
      </c>
      <c r="B7249">
        <v>10</v>
      </c>
      <c r="C7249">
        <v>29</v>
      </c>
      <c r="D7249">
        <v>23</v>
      </c>
      <c r="E7249">
        <v>20.53</v>
      </c>
    </row>
    <row r="7250" spans="1:5" x14ac:dyDescent="0.35">
      <c r="A7250">
        <v>2021</v>
      </c>
      <c r="B7250">
        <v>10</v>
      </c>
      <c r="C7250">
        <v>30</v>
      </c>
      <c r="D7250">
        <v>0</v>
      </c>
      <c r="E7250">
        <v>19.989999999999998</v>
      </c>
    </row>
    <row r="7251" spans="1:5" x14ac:dyDescent="0.35">
      <c r="A7251">
        <v>2021</v>
      </c>
      <c r="B7251">
        <v>10</v>
      </c>
      <c r="C7251">
        <v>30</v>
      </c>
      <c r="D7251">
        <v>1</v>
      </c>
      <c r="E7251">
        <v>19.55</v>
      </c>
    </row>
    <row r="7252" spans="1:5" x14ac:dyDescent="0.35">
      <c r="A7252">
        <v>2021</v>
      </c>
      <c r="B7252">
        <v>10</v>
      </c>
      <c r="C7252">
        <v>30</v>
      </c>
      <c r="D7252">
        <v>2</v>
      </c>
      <c r="E7252">
        <v>19.12</v>
      </c>
    </row>
    <row r="7253" spans="1:5" x14ac:dyDescent="0.35">
      <c r="A7253">
        <v>2021</v>
      </c>
      <c r="B7253">
        <v>10</v>
      </c>
      <c r="C7253">
        <v>30</v>
      </c>
      <c r="D7253">
        <v>3</v>
      </c>
      <c r="E7253">
        <v>19.239999999999998</v>
      </c>
    </row>
    <row r="7254" spans="1:5" x14ac:dyDescent="0.35">
      <c r="A7254">
        <v>2021</v>
      </c>
      <c r="B7254">
        <v>10</v>
      </c>
      <c r="C7254">
        <v>30</v>
      </c>
      <c r="D7254">
        <v>4</v>
      </c>
      <c r="E7254">
        <v>21.48</v>
      </c>
    </row>
    <row r="7255" spans="1:5" x14ac:dyDescent="0.35">
      <c r="A7255">
        <v>2021</v>
      </c>
      <c r="B7255">
        <v>10</v>
      </c>
      <c r="C7255">
        <v>30</v>
      </c>
      <c r="D7255">
        <v>5</v>
      </c>
      <c r="E7255">
        <v>24.3</v>
      </c>
    </row>
    <row r="7256" spans="1:5" x14ac:dyDescent="0.35">
      <c r="A7256">
        <v>2021</v>
      </c>
      <c r="B7256">
        <v>10</v>
      </c>
      <c r="C7256">
        <v>30</v>
      </c>
      <c r="D7256">
        <v>6</v>
      </c>
      <c r="E7256">
        <v>27.13</v>
      </c>
    </row>
    <row r="7257" spans="1:5" x14ac:dyDescent="0.35">
      <c r="A7257">
        <v>2021</v>
      </c>
      <c r="B7257">
        <v>10</v>
      </c>
      <c r="C7257">
        <v>30</v>
      </c>
      <c r="D7257">
        <v>7</v>
      </c>
      <c r="E7257">
        <v>29.9</v>
      </c>
    </row>
    <row r="7258" spans="1:5" x14ac:dyDescent="0.35">
      <c r="A7258">
        <v>2021</v>
      </c>
      <c r="B7258">
        <v>10</v>
      </c>
      <c r="C7258">
        <v>30</v>
      </c>
      <c r="D7258">
        <v>8</v>
      </c>
      <c r="E7258">
        <v>32.07</v>
      </c>
    </row>
    <row r="7259" spans="1:5" x14ac:dyDescent="0.35">
      <c r="A7259">
        <v>2021</v>
      </c>
      <c r="B7259">
        <v>10</v>
      </c>
      <c r="C7259">
        <v>30</v>
      </c>
      <c r="D7259">
        <v>9</v>
      </c>
      <c r="E7259">
        <v>33.479999999999997</v>
      </c>
    </row>
    <row r="7260" spans="1:5" x14ac:dyDescent="0.35">
      <c r="A7260">
        <v>2021</v>
      </c>
      <c r="B7260">
        <v>10</v>
      </c>
      <c r="C7260">
        <v>30</v>
      </c>
      <c r="D7260">
        <v>10</v>
      </c>
      <c r="E7260">
        <v>34.29</v>
      </c>
    </row>
    <row r="7261" spans="1:5" x14ac:dyDescent="0.35">
      <c r="A7261">
        <v>2021</v>
      </c>
      <c r="B7261">
        <v>10</v>
      </c>
      <c r="C7261">
        <v>30</v>
      </c>
      <c r="D7261">
        <v>11</v>
      </c>
      <c r="E7261">
        <v>34.67</v>
      </c>
    </row>
    <row r="7262" spans="1:5" x14ac:dyDescent="0.35">
      <c r="A7262">
        <v>2021</v>
      </c>
      <c r="B7262">
        <v>10</v>
      </c>
      <c r="C7262">
        <v>30</v>
      </c>
      <c r="D7262">
        <v>12</v>
      </c>
      <c r="E7262">
        <v>34.69</v>
      </c>
    </row>
    <row r="7263" spans="1:5" x14ac:dyDescent="0.35">
      <c r="A7263">
        <v>2021</v>
      </c>
      <c r="B7263">
        <v>10</v>
      </c>
      <c r="C7263">
        <v>30</v>
      </c>
      <c r="D7263">
        <v>13</v>
      </c>
      <c r="E7263">
        <v>34.29</v>
      </c>
    </row>
    <row r="7264" spans="1:5" x14ac:dyDescent="0.35">
      <c r="A7264">
        <v>2021</v>
      </c>
      <c r="B7264">
        <v>10</v>
      </c>
      <c r="C7264">
        <v>30</v>
      </c>
      <c r="D7264">
        <v>14</v>
      </c>
      <c r="E7264">
        <v>33.07</v>
      </c>
    </row>
    <row r="7265" spans="1:5" x14ac:dyDescent="0.35">
      <c r="A7265">
        <v>2021</v>
      </c>
      <c r="B7265">
        <v>10</v>
      </c>
      <c r="C7265">
        <v>30</v>
      </c>
      <c r="D7265">
        <v>15</v>
      </c>
      <c r="E7265">
        <v>30.7</v>
      </c>
    </row>
    <row r="7266" spans="1:5" x14ac:dyDescent="0.35">
      <c r="A7266">
        <v>2021</v>
      </c>
      <c r="B7266">
        <v>10</v>
      </c>
      <c r="C7266">
        <v>30</v>
      </c>
      <c r="D7266">
        <v>16</v>
      </c>
      <c r="E7266">
        <v>28.97</v>
      </c>
    </row>
    <row r="7267" spans="1:5" x14ac:dyDescent="0.35">
      <c r="A7267">
        <v>2021</v>
      </c>
      <c r="B7267">
        <v>10</v>
      </c>
      <c r="C7267">
        <v>30</v>
      </c>
      <c r="D7267">
        <v>17</v>
      </c>
      <c r="E7267">
        <v>28</v>
      </c>
    </row>
    <row r="7268" spans="1:5" x14ac:dyDescent="0.35">
      <c r="A7268">
        <v>2021</v>
      </c>
      <c r="B7268">
        <v>10</v>
      </c>
      <c r="C7268">
        <v>30</v>
      </c>
      <c r="D7268">
        <v>18</v>
      </c>
      <c r="E7268">
        <v>26.77</v>
      </c>
    </row>
    <row r="7269" spans="1:5" x14ac:dyDescent="0.35">
      <c r="A7269">
        <v>2021</v>
      </c>
      <c r="B7269">
        <v>10</v>
      </c>
      <c r="C7269">
        <v>30</v>
      </c>
      <c r="D7269">
        <v>19</v>
      </c>
      <c r="E7269">
        <v>25.34</v>
      </c>
    </row>
    <row r="7270" spans="1:5" x14ac:dyDescent="0.35">
      <c r="A7270">
        <v>2021</v>
      </c>
      <c r="B7270">
        <v>10</v>
      </c>
      <c r="C7270">
        <v>30</v>
      </c>
      <c r="D7270">
        <v>20</v>
      </c>
      <c r="E7270">
        <v>23.66</v>
      </c>
    </row>
    <row r="7271" spans="1:5" x14ac:dyDescent="0.35">
      <c r="A7271">
        <v>2021</v>
      </c>
      <c r="B7271">
        <v>10</v>
      </c>
      <c r="C7271">
        <v>30</v>
      </c>
      <c r="D7271">
        <v>21</v>
      </c>
      <c r="E7271">
        <v>22.6</v>
      </c>
    </row>
    <row r="7272" spans="1:5" x14ac:dyDescent="0.35">
      <c r="A7272">
        <v>2021</v>
      </c>
      <c r="B7272">
        <v>10</v>
      </c>
      <c r="C7272">
        <v>30</v>
      </c>
      <c r="D7272">
        <v>22</v>
      </c>
      <c r="E7272">
        <v>21.98</v>
      </c>
    </row>
    <row r="7273" spans="1:5" x14ac:dyDescent="0.35">
      <c r="A7273">
        <v>2021</v>
      </c>
      <c r="B7273">
        <v>10</v>
      </c>
      <c r="C7273">
        <v>30</v>
      </c>
      <c r="D7273">
        <v>23</v>
      </c>
      <c r="E7273">
        <v>21.73</v>
      </c>
    </row>
    <row r="7274" spans="1:5" x14ac:dyDescent="0.35">
      <c r="A7274">
        <v>2021</v>
      </c>
      <c r="B7274">
        <v>10</v>
      </c>
      <c r="C7274">
        <v>31</v>
      </c>
      <c r="D7274">
        <v>0</v>
      </c>
      <c r="E7274">
        <v>21.55</v>
      </c>
    </row>
    <row r="7275" spans="1:5" x14ac:dyDescent="0.35">
      <c r="A7275">
        <v>2021</v>
      </c>
      <c r="B7275">
        <v>10</v>
      </c>
      <c r="C7275">
        <v>31</v>
      </c>
      <c r="D7275">
        <v>1</v>
      </c>
      <c r="E7275">
        <v>21.37</v>
      </c>
    </row>
    <row r="7276" spans="1:5" x14ac:dyDescent="0.35">
      <c r="A7276">
        <v>2021</v>
      </c>
      <c r="B7276">
        <v>10</v>
      </c>
      <c r="C7276">
        <v>31</v>
      </c>
      <c r="D7276">
        <v>2</v>
      </c>
      <c r="E7276">
        <v>21.15</v>
      </c>
    </row>
    <row r="7277" spans="1:5" x14ac:dyDescent="0.35">
      <c r="A7277">
        <v>2021</v>
      </c>
      <c r="B7277">
        <v>10</v>
      </c>
      <c r="C7277">
        <v>31</v>
      </c>
      <c r="D7277">
        <v>3</v>
      </c>
      <c r="E7277">
        <v>21.29</v>
      </c>
    </row>
    <row r="7278" spans="1:5" x14ac:dyDescent="0.35">
      <c r="A7278">
        <v>2021</v>
      </c>
      <c r="B7278">
        <v>10</v>
      </c>
      <c r="C7278">
        <v>31</v>
      </c>
      <c r="D7278">
        <v>4</v>
      </c>
      <c r="E7278">
        <v>23.29</v>
      </c>
    </row>
    <row r="7279" spans="1:5" x14ac:dyDescent="0.35">
      <c r="A7279">
        <v>2021</v>
      </c>
      <c r="B7279">
        <v>10</v>
      </c>
      <c r="C7279">
        <v>31</v>
      </c>
      <c r="D7279">
        <v>5</v>
      </c>
      <c r="E7279">
        <v>26.38</v>
      </c>
    </row>
    <row r="7280" spans="1:5" x14ac:dyDescent="0.35">
      <c r="A7280">
        <v>2021</v>
      </c>
      <c r="B7280">
        <v>10</v>
      </c>
      <c r="C7280">
        <v>31</v>
      </c>
      <c r="D7280">
        <v>6</v>
      </c>
      <c r="E7280">
        <v>29.75</v>
      </c>
    </row>
    <row r="7281" spans="1:5" x14ac:dyDescent="0.35">
      <c r="A7281">
        <v>2021</v>
      </c>
      <c r="B7281">
        <v>10</v>
      </c>
      <c r="C7281">
        <v>31</v>
      </c>
      <c r="D7281">
        <v>7</v>
      </c>
      <c r="E7281">
        <v>32.65</v>
      </c>
    </row>
    <row r="7282" spans="1:5" x14ac:dyDescent="0.35">
      <c r="A7282">
        <v>2021</v>
      </c>
      <c r="B7282">
        <v>10</v>
      </c>
      <c r="C7282">
        <v>31</v>
      </c>
      <c r="D7282">
        <v>8</v>
      </c>
      <c r="E7282">
        <v>34.6</v>
      </c>
    </row>
    <row r="7283" spans="1:5" x14ac:dyDescent="0.35">
      <c r="A7283">
        <v>2021</v>
      </c>
      <c r="B7283">
        <v>10</v>
      </c>
      <c r="C7283">
        <v>31</v>
      </c>
      <c r="D7283">
        <v>9</v>
      </c>
      <c r="E7283">
        <v>36</v>
      </c>
    </row>
    <row r="7284" spans="1:5" x14ac:dyDescent="0.35">
      <c r="A7284">
        <v>2021</v>
      </c>
      <c r="B7284">
        <v>10</v>
      </c>
      <c r="C7284">
        <v>31</v>
      </c>
      <c r="D7284">
        <v>10</v>
      </c>
      <c r="E7284">
        <v>36.880000000000003</v>
      </c>
    </row>
    <row r="7285" spans="1:5" x14ac:dyDescent="0.35">
      <c r="A7285">
        <v>2021</v>
      </c>
      <c r="B7285">
        <v>10</v>
      </c>
      <c r="C7285">
        <v>31</v>
      </c>
      <c r="D7285">
        <v>11</v>
      </c>
      <c r="E7285">
        <v>37.24</v>
      </c>
    </row>
    <row r="7286" spans="1:5" x14ac:dyDescent="0.35">
      <c r="A7286">
        <v>2021</v>
      </c>
      <c r="B7286">
        <v>10</v>
      </c>
      <c r="C7286">
        <v>31</v>
      </c>
      <c r="D7286">
        <v>12</v>
      </c>
      <c r="E7286">
        <v>37.049999999999997</v>
      </c>
    </row>
    <row r="7287" spans="1:5" x14ac:dyDescent="0.35">
      <c r="A7287">
        <v>2021</v>
      </c>
      <c r="B7287">
        <v>10</v>
      </c>
      <c r="C7287">
        <v>31</v>
      </c>
      <c r="D7287">
        <v>13</v>
      </c>
      <c r="E7287">
        <v>36.29</v>
      </c>
    </row>
    <row r="7288" spans="1:5" x14ac:dyDescent="0.35">
      <c r="A7288">
        <v>2021</v>
      </c>
      <c r="B7288">
        <v>10</v>
      </c>
      <c r="C7288">
        <v>31</v>
      </c>
      <c r="D7288">
        <v>14</v>
      </c>
      <c r="E7288">
        <v>34.869999999999997</v>
      </c>
    </row>
    <row r="7289" spans="1:5" x14ac:dyDescent="0.35">
      <c r="A7289">
        <v>2021</v>
      </c>
      <c r="B7289">
        <v>10</v>
      </c>
      <c r="C7289">
        <v>31</v>
      </c>
      <c r="D7289">
        <v>15</v>
      </c>
      <c r="E7289">
        <v>32.26</v>
      </c>
    </row>
    <row r="7290" spans="1:5" x14ac:dyDescent="0.35">
      <c r="A7290">
        <v>2021</v>
      </c>
      <c r="B7290">
        <v>10</v>
      </c>
      <c r="C7290">
        <v>31</v>
      </c>
      <c r="D7290">
        <v>16</v>
      </c>
      <c r="E7290">
        <v>30.73</v>
      </c>
    </row>
    <row r="7291" spans="1:5" x14ac:dyDescent="0.35">
      <c r="A7291">
        <v>2021</v>
      </c>
      <c r="B7291">
        <v>10</v>
      </c>
      <c r="C7291">
        <v>31</v>
      </c>
      <c r="D7291">
        <v>17</v>
      </c>
      <c r="E7291">
        <v>29.64</v>
      </c>
    </row>
    <row r="7292" spans="1:5" x14ac:dyDescent="0.35">
      <c r="A7292">
        <v>2021</v>
      </c>
      <c r="B7292">
        <v>10</v>
      </c>
      <c r="C7292">
        <v>31</v>
      </c>
      <c r="D7292">
        <v>18</v>
      </c>
      <c r="E7292">
        <v>27.87</v>
      </c>
    </row>
    <row r="7293" spans="1:5" x14ac:dyDescent="0.35">
      <c r="A7293">
        <v>2021</v>
      </c>
      <c r="B7293">
        <v>10</v>
      </c>
      <c r="C7293">
        <v>31</v>
      </c>
      <c r="D7293">
        <v>19</v>
      </c>
      <c r="E7293">
        <v>26.22</v>
      </c>
    </row>
    <row r="7294" spans="1:5" x14ac:dyDescent="0.35">
      <c r="A7294">
        <v>2021</v>
      </c>
      <c r="B7294">
        <v>10</v>
      </c>
      <c r="C7294">
        <v>31</v>
      </c>
      <c r="D7294">
        <v>20</v>
      </c>
      <c r="E7294">
        <v>25.08</v>
      </c>
    </row>
    <row r="7295" spans="1:5" x14ac:dyDescent="0.35">
      <c r="A7295">
        <v>2021</v>
      </c>
      <c r="B7295">
        <v>10</v>
      </c>
      <c r="C7295">
        <v>31</v>
      </c>
      <c r="D7295">
        <v>21</v>
      </c>
      <c r="E7295">
        <v>24.4</v>
      </c>
    </row>
    <row r="7296" spans="1:5" x14ac:dyDescent="0.35">
      <c r="A7296">
        <v>2021</v>
      </c>
      <c r="B7296">
        <v>10</v>
      </c>
      <c r="C7296">
        <v>31</v>
      </c>
      <c r="D7296">
        <v>22</v>
      </c>
      <c r="E7296">
        <v>23.87</v>
      </c>
    </row>
    <row r="7297" spans="1:5" x14ac:dyDescent="0.35">
      <c r="A7297">
        <v>2021</v>
      </c>
      <c r="B7297">
        <v>10</v>
      </c>
      <c r="C7297">
        <v>31</v>
      </c>
      <c r="D7297">
        <v>23</v>
      </c>
      <c r="E7297">
        <v>23.32</v>
      </c>
    </row>
    <row r="7298" spans="1:5" x14ac:dyDescent="0.35">
      <c r="A7298">
        <v>2021</v>
      </c>
      <c r="B7298">
        <v>11</v>
      </c>
      <c r="C7298">
        <v>1</v>
      </c>
      <c r="D7298">
        <v>0</v>
      </c>
      <c r="E7298">
        <v>22.71</v>
      </c>
    </row>
    <row r="7299" spans="1:5" x14ac:dyDescent="0.35">
      <c r="A7299">
        <v>2021</v>
      </c>
      <c r="B7299">
        <v>11</v>
      </c>
      <c r="C7299">
        <v>1</v>
      </c>
      <c r="D7299">
        <v>1</v>
      </c>
      <c r="E7299">
        <v>22.06</v>
      </c>
    </row>
    <row r="7300" spans="1:5" x14ac:dyDescent="0.35">
      <c r="A7300">
        <v>2021</v>
      </c>
      <c r="B7300">
        <v>11</v>
      </c>
      <c r="C7300">
        <v>1</v>
      </c>
      <c r="D7300">
        <v>2</v>
      </c>
      <c r="E7300">
        <v>21.38</v>
      </c>
    </row>
    <row r="7301" spans="1:5" x14ac:dyDescent="0.35">
      <c r="A7301">
        <v>2021</v>
      </c>
      <c r="B7301">
        <v>11</v>
      </c>
      <c r="C7301">
        <v>1</v>
      </c>
      <c r="D7301">
        <v>3</v>
      </c>
      <c r="E7301">
        <v>21.26</v>
      </c>
    </row>
    <row r="7302" spans="1:5" x14ac:dyDescent="0.35">
      <c r="A7302">
        <v>2021</v>
      </c>
      <c r="B7302">
        <v>11</v>
      </c>
      <c r="C7302">
        <v>1</v>
      </c>
      <c r="D7302">
        <v>4</v>
      </c>
      <c r="E7302">
        <v>23.47</v>
      </c>
    </row>
    <row r="7303" spans="1:5" x14ac:dyDescent="0.35">
      <c r="A7303">
        <v>2021</v>
      </c>
      <c r="B7303">
        <v>11</v>
      </c>
      <c r="C7303">
        <v>1</v>
      </c>
      <c r="D7303">
        <v>5</v>
      </c>
      <c r="E7303">
        <v>26.57</v>
      </c>
    </row>
    <row r="7304" spans="1:5" x14ac:dyDescent="0.35">
      <c r="A7304">
        <v>2021</v>
      </c>
      <c r="B7304">
        <v>11</v>
      </c>
      <c r="C7304">
        <v>1</v>
      </c>
      <c r="D7304">
        <v>6</v>
      </c>
      <c r="E7304">
        <v>29.9</v>
      </c>
    </row>
    <row r="7305" spans="1:5" x14ac:dyDescent="0.35">
      <c r="A7305">
        <v>2021</v>
      </c>
      <c r="B7305">
        <v>11</v>
      </c>
      <c r="C7305">
        <v>1</v>
      </c>
      <c r="D7305">
        <v>7</v>
      </c>
      <c r="E7305">
        <v>32.979999999999997</v>
      </c>
    </row>
    <row r="7306" spans="1:5" x14ac:dyDescent="0.35">
      <c r="A7306">
        <v>2021</v>
      </c>
      <c r="B7306">
        <v>11</v>
      </c>
      <c r="C7306">
        <v>1</v>
      </c>
      <c r="D7306">
        <v>8</v>
      </c>
      <c r="E7306">
        <v>35.14</v>
      </c>
    </row>
    <row r="7307" spans="1:5" x14ac:dyDescent="0.35">
      <c r="A7307">
        <v>2021</v>
      </c>
      <c r="B7307">
        <v>11</v>
      </c>
      <c r="C7307">
        <v>1</v>
      </c>
      <c r="D7307">
        <v>9</v>
      </c>
      <c r="E7307">
        <v>36.549999999999997</v>
      </c>
    </row>
    <row r="7308" spans="1:5" x14ac:dyDescent="0.35">
      <c r="A7308">
        <v>2021</v>
      </c>
      <c r="B7308">
        <v>11</v>
      </c>
      <c r="C7308">
        <v>1</v>
      </c>
      <c r="D7308">
        <v>10</v>
      </c>
      <c r="E7308">
        <v>37.43</v>
      </c>
    </row>
    <row r="7309" spans="1:5" x14ac:dyDescent="0.35">
      <c r="A7309">
        <v>2021</v>
      </c>
      <c r="B7309">
        <v>11</v>
      </c>
      <c r="C7309">
        <v>1</v>
      </c>
      <c r="D7309">
        <v>11</v>
      </c>
      <c r="E7309">
        <v>37.78</v>
      </c>
    </row>
    <row r="7310" spans="1:5" x14ac:dyDescent="0.35">
      <c r="A7310">
        <v>2021</v>
      </c>
      <c r="B7310">
        <v>11</v>
      </c>
      <c r="C7310">
        <v>1</v>
      </c>
      <c r="D7310">
        <v>12</v>
      </c>
      <c r="E7310">
        <v>37.56</v>
      </c>
    </row>
    <row r="7311" spans="1:5" x14ac:dyDescent="0.35">
      <c r="A7311">
        <v>2021</v>
      </c>
      <c r="B7311">
        <v>11</v>
      </c>
      <c r="C7311">
        <v>1</v>
      </c>
      <c r="D7311">
        <v>13</v>
      </c>
      <c r="E7311">
        <v>36.76</v>
      </c>
    </row>
    <row r="7312" spans="1:5" x14ac:dyDescent="0.35">
      <c r="A7312">
        <v>2021</v>
      </c>
      <c r="B7312">
        <v>11</v>
      </c>
      <c r="C7312">
        <v>1</v>
      </c>
      <c r="D7312">
        <v>14</v>
      </c>
      <c r="E7312">
        <v>35.4</v>
      </c>
    </row>
    <row r="7313" spans="1:5" x14ac:dyDescent="0.35">
      <c r="A7313">
        <v>2021</v>
      </c>
      <c r="B7313">
        <v>11</v>
      </c>
      <c r="C7313">
        <v>1</v>
      </c>
      <c r="D7313">
        <v>15</v>
      </c>
      <c r="E7313">
        <v>32.619999999999997</v>
      </c>
    </row>
    <row r="7314" spans="1:5" x14ac:dyDescent="0.35">
      <c r="A7314">
        <v>2021</v>
      </c>
      <c r="B7314">
        <v>11</v>
      </c>
      <c r="C7314">
        <v>1</v>
      </c>
      <c r="D7314">
        <v>16</v>
      </c>
      <c r="E7314">
        <v>31.05</v>
      </c>
    </row>
    <row r="7315" spans="1:5" x14ac:dyDescent="0.35">
      <c r="A7315">
        <v>2021</v>
      </c>
      <c r="B7315">
        <v>11</v>
      </c>
      <c r="C7315">
        <v>1</v>
      </c>
      <c r="D7315">
        <v>17</v>
      </c>
      <c r="E7315">
        <v>29.93</v>
      </c>
    </row>
    <row r="7316" spans="1:5" x14ac:dyDescent="0.35">
      <c r="A7316">
        <v>2021</v>
      </c>
      <c r="B7316">
        <v>11</v>
      </c>
      <c r="C7316">
        <v>1</v>
      </c>
      <c r="D7316">
        <v>18</v>
      </c>
      <c r="E7316">
        <v>28.4</v>
      </c>
    </row>
    <row r="7317" spans="1:5" x14ac:dyDescent="0.35">
      <c r="A7317">
        <v>2021</v>
      </c>
      <c r="B7317">
        <v>11</v>
      </c>
      <c r="C7317">
        <v>1</v>
      </c>
      <c r="D7317">
        <v>19</v>
      </c>
      <c r="E7317">
        <v>26.69</v>
      </c>
    </row>
    <row r="7318" spans="1:5" x14ac:dyDescent="0.35">
      <c r="A7318">
        <v>2021</v>
      </c>
      <c r="B7318">
        <v>11</v>
      </c>
      <c r="C7318">
        <v>1</v>
      </c>
      <c r="D7318">
        <v>20</v>
      </c>
      <c r="E7318">
        <v>25.4</v>
      </c>
    </row>
    <row r="7319" spans="1:5" x14ac:dyDescent="0.35">
      <c r="A7319">
        <v>2021</v>
      </c>
      <c r="B7319">
        <v>11</v>
      </c>
      <c r="C7319">
        <v>1</v>
      </c>
      <c r="D7319">
        <v>21</v>
      </c>
      <c r="E7319">
        <v>24.47</v>
      </c>
    </row>
    <row r="7320" spans="1:5" x14ac:dyDescent="0.35">
      <c r="A7320">
        <v>2021</v>
      </c>
      <c r="B7320">
        <v>11</v>
      </c>
      <c r="C7320">
        <v>1</v>
      </c>
      <c r="D7320">
        <v>22</v>
      </c>
      <c r="E7320">
        <v>23.86</v>
      </c>
    </row>
    <row r="7321" spans="1:5" x14ac:dyDescent="0.35">
      <c r="A7321">
        <v>2021</v>
      </c>
      <c r="B7321">
        <v>11</v>
      </c>
      <c r="C7321">
        <v>1</v>
      </c>
      <c r="D7321">
        <v>23</v>
      </c>
      <c r="E7321">
        <v>23.44</v>
      </c>
    </row>
    <row r="7322" spans="1:5" x14ac:dyDescent="0.35">
      <c r="A7322">
        <v>2021</v>
      </c>
      <c r="B7322">
        <v>11</v>
      </c>
      <c r="C7322">
        <v>2</v>
      </c>
      <c r="D7322">
        <v>0</v>
      </c>
      <c r="E7322">
        <v>23.05</v>
      </c>
    </row>
    <row r="7323" spans="1:5" x14ac:dyDescent="0.35">
      <c r="A7323">
        <v>2021</v>
      </c>
      <c r="B7323">
        <v>11</v>
      </c>
      <c r="C7323">
        <v>2</v>
      </c>
      <c r="D7323">
        <v>1</v>
      </c>
      <c r="E7323">
        <v>22.66</v>
      </c>
    </row>
    <row r="7324" spans="1:5" x14ac:dyDescent="0.35">
      <c r="A7324">
        <v>2021</v>
      </c>
      <c r="B7324">
        <v>11</v>
      </c>
      <c r="C7324">
        <v>2</v>
      </c>
      <c r="D7324">
        <v>2</v>
      </c>
      <c r="E7324">
        <v>22.38</v>
      </c>
    </row>
    <row r="7325" spans="1:5" x14ac:dyDescent="0.35">
      <c r="A7325">
        <v>2021</v>
      </c>
      <c r="B7325">
        <v>11</v>
      </c>
      <c r="C7325">
        <v>2</v>
      </c>
      <c r="D7325">
        <v>3</v>
      </c>
      <c r="E7325">
        <v>22.51</v>
      </c>
    </row>
    <row r="7326" spans="1:5" x14ac:dyDescent="0.35">
      <c r="A7326">
        <v>2021</v>
      </c>
      <c r="B7326">
        <v>11</v>
      </c>
      <c r="C7326">
        <v>2</v>
      </c>
      <c r="D7326">
        <v>4</v>
      </c>
      <c r="E7326">
        <v>24.21</v>
      </c>
    </row>
    <row r="7327" spans="1:5" x14ac:dyDescent="0.35">
      <c r="A7327">
        <v>2021</v>
      </c>
      <c r="B7327">
        <v>11</v>
      </c>
      <c r="C7327">
        <v>2</v>
      </c>
      <c r="D7327">
        <v>5</v>
      </c>
      <c r="E7327">
        <v>26.86</v>
      </c>
    </row>
    <row r="7328" spans="1:5" x14ac:dyDescent="0.35">
      <c r="A7328">
        <v>2021</v>
      </c>
      <c r="B7328">
        <v>11</v>
      </c>
      <c r="C7328">
        <v>2</v>
      </c>
      <c r="D7328">
        <v>6</v>
      </c>
      <c r="E7328">
        <v>29.89</v>
      </c>
    </row>
    <row r="7329" spans="1:5" x14ac:dyDescent="0.35">
      <c r="A7329">
        <v>2021</v>
      </c>
      <c r="B7329">
        <v>11</v>
      </c>
      <c r="C7329">
        <v>2</v>
      </c>
      <c r="D7329">
        <v>7</v>
      </c>
      <c r="E7329">
        <v>32.67</v>
      </c>
    </row>
    <row r="7330" spans="1:5" x14ac:dyDescent="0.35">
      <c r="A7330">
        <v>2021</v>
      </c>
      <c r="B7330">
        <v>11</v>
      </c>
      <c r="C7330">
        <v>2</v>
      </c>
      <c r="D7330">
        <v>8</v>
      </c>
      <c r="E7330">
        <v>34.79</v>
      </c>
    </row>
    <row r="7331" spans="1:5" x14ac:dyDescent="0.35">
      <c r="A7331">
        <v>2021</v>
      </c>
      <c r="B7331">
        <v>11</v>
      </c>
      <c r="C7331">
        <v>2</v>
      </c>
      <c r="D7331">
        <v>9</v>
      </c>
      <c r="E7331">
        <v>36.33</v>
      </c>
    </row>
    <row r="7332" spans="1:5" x14ac:dyDescent="0.35">
      <c r="A7332">
        <v>2021</v>
      </c>
      <c r="B7332">
        <v>11</v>
      </c>
      <c r="C7332">
        <v>2</v>
      </c>
      <c r="D7332">
        <v>10</v>
      </c>
      <c r="E7332">
        <v>37.17</v>
      </c>
    </row>
    <row r="7333" spans="1:5" x14ac:dyDescent="0.35">
      <c r="A7333">
        <v>2021</v>
      </c>
      <c r="B7333">
        <v>11</v>
      </c>
      <c r="C7333">
        <v>2</v>
      </c>
      <c r="D7333">
        <v>11</v>
      </c>
      <c r="E7333">
        <v>37.450000000000003</v>
      </c>
    </row>
    <row r="7334" spans="1:5" x14ac:dyDescent="0.35">
      <c r="A7334">
        <v>2021</v>
      </c>
      <c r="B7334">
        <v>11</v>
      </c>
      <c r="C7334">
        <v>2</v>
      </c>
      <c r="D7334">
        <v>12</v>
      </c>
      <c r="E7334">
        <v>37.15</v>
      </c>
    </row>
    <row r="7335" spans="1:5" x14ac:dyDescent="0.35">
      <c r="A7335">
        <v>2021</v>
      </c>
      <c r="B7335">
        <v>11</v>
      </c>
      <c r="C7335">
        <v>2</v>
      </c>
      <c r="D7335">
        <v>13</v>
      </c>
      <c r="E7335">
        <v>36.44</v>
      </c>
    </row>
    <row r="7336" spans="1:5" x14ac:dyDescent="0.35">
      <c r="A7336">
        <v>2021</v>
      </c>
      <c r="B7336">
        <v>11</v>
      </c>
      <c r="C7336">
        <v>2</v>
      </c>
      <c r="D7336">
        <v>14</v>
      </c>
      <c r="E7336">
        <v>34.979999999999997</v>
      </c>
    </row>
    <row r="7337" spans="1:5" x14ac:dyDescent="0.35">
      <c r="A7337">
        <v>2021</v>
      </c>
      <c r="B7337">
        <v>11</v>
      </c>
      <c r="C7337">
        <v>2</v>
      </c>
      <c r="D7337">
        <v>15</v>
      </c>
      <c r="E7337">
        <v>32.83</v>
      </c>
    </row>
    <row r="7338" spans="1:5" x14ac:dyDescent="0.35">
      <c r="A7338">
        <v>2021</v>
      </c>
      <c r="B7338">
        <v>11</v>
      </c>
      <c r="C7338">
        <v>2</v>
      </c>
      <c r="D7338">
        <v>16</v>
      </c>
      <c r="E7338">
        <v>31.26</v>
      </c>
    </row>
    <row r="7339" spans="1:5" x14ac:dyDescent="0.35">
      <c r="A7339">
        <v>2021</v>
      </c>
      <c r="B7339">
        <v>11</v>
      </c>
      <c r="C7339">
        <v>2</v>
      </c>
      <c r="D7339">
        <v>17</v>
      </c>
      <c r="E7339">
        <v>29.91</v>
      </c>
    </row>
    <row r="7340" spans="1:5" x14ac:dyDescent="0.35">
      <c r="A7340">
        <v>2021</v>
      </c>
      <c r="B7340">
        <v>11</v>
      </c>
      <c r="C7340">
        <v>2</v>
      </c>
      <c r="D7340">
        <v>18</v>
      </c>
      <c r="E7340">
        <v>27.86</v>
      </c>
    </row>
    <row r="7341" spans="1:5" x14ac:dyDescent="0.35">
      <c r="A7341">
        <v>2021</v>
      </c>
      <c r="B7341">
        <v>11</v>
      </c>
      <c r="C7341">
        <v>2</v>
      </c>
      <c r="D7341">
        <v>19</v>
      </c>
      <c r="E7341">
        <v>26.14</v>
      </c>
    </row>
    <row r="7342" spans="1:5" x14ac:dyDescent="0.35">
      <c r="A7342">
        <v>2021</v>
      </c>
      <c r="B7342">
        <v>11</v>
      </c>
      <c r="C7342">
        <v>2</v>
      </c>
      <c r="D7342">
        <v>20</v>
      </c>
      <c r="E7342">
        <v>24.98</v>
      </c>
    </row>
    <row r="7343" spans="1:5" x14ac:dyDescent="0.35">
      <c r="A7343">
        <v>2021</v>
      </c>
      <c r="B7343">
        <v>11</v>
      </c>
      <c r="C7343">
        <v>2</v>
      </c>
      <c r="D7343">
        <v>21</v>
      </c>
      <c r="E7343">
        <v>24.29</v>
      </c>
    </row>
    <row r="7344" spans="1:5" x14ac:dyDescent="0.35">
      <c r="A7344">
        <v>2021</v>
      </c>
      <c r="B7344">
        <v>11</v>
      </c>
      <c r="C7344">
        <v>2</v>
      </c>
      <c r="D7344">
        <v>22</v>
      </c>
      <c r="E7344">
        <v>23.82</v>
      </c>
    </row>
    <row r="7345" spans="1:5" x14ac:dyDescent="0.35">
      <c r="A7345">
        <v>2021</v>
      </c>
      <c r="B7345">
        <v>11</v>
      </c>
      <c r="C7345">
        <v>2</v>
      </c>
      <c r="D7345">
        <v>23</v>
      </c>
      <c r="E7345">
        <v>23.43</v>
      </c>
    </row>
    <row r="7346" spans="1:5" x14ac:dyDescent="0.35">
      <c r="A7346">
        <v>2021</v>
      </c>
      <c r="B7346">
        <v>11</v>
      </c>
      <c r="C7346">
        <v>3</v>
      </c>
      <c r="D7346">
        <v>0</v>
      </c>
      <c r="E7346">
        <v>23.06</v>
      </c>
    </row>
    <row r="7347" spans="1:5" x14ac:dyDescent="0.35">
      <c r="A7347">
        <v>2021</v>
      </c>
      <c r="B7347">
        <v>11</v>
      </c>
      <c r="C7347">
        <v>3</v>
      </c>
      <c r="D7347">
        <v>1</v>
      </c>
      <c r="E7347">
        <v>22.74</v>
      </c>
    </row>
    <row r="7348" spans="1:5" x14ac:dyDescent="0.35">
      <c r="A7348">
        <v>2021</v>
      </c>
      <c r="B7348">
        <v>11</v>
      </c>
      <c r="C7348">
        <v>3</v>
      </c>
      <c r="D7348">
        <v>2</v>
      </c>
      <c r="E7348">
        <v>22.49</v>
      </c>
    </row>
    <row r="7349" spans="1:5" x14ac:dyDescent="0.35">
      <c r="A7349">
        <v>2021</v>
      </c>
      <c r="B7349">
        <v>11</v>
      </c>
      <c r="C7349">
        <v>3</v>
      </c>
      <c r="D7349">
        <v>3</v>
      </c>
      <c r="E7349">
        <v>22.62</v>
      </c>
    </row>
    <row r="7350" spans="1:5" x14ac:dyDescent="0.35">
      <c r="A7350">
        <v>2021</v>
      </c>
      <c r="B7350">
        <v>11</v>
      </c>
      <c r="C7350">
        <v>3</v>
      </c>
      <c r="D7350">
        <v>4</v>
      </c>
      <c r="E7350">
        <v>24.35</v>
      </c>
    </row>
    <row r="7351" spans="1:5" x14ac:dyDescent="0.35">
      <c r="A7351">
        <v>2021</v>
      </c>
      <c r="B7351">
        <v>11</v>
      </c>
      <c r="C7351">
        <v>3</v>
      </c>
      <c r="D7351">
        <v>5</v>
      </c>
      <c r="E7351">
        <v>26.99</v>
      </c>
    </row>
    <row r="7352" spans="1:5" x14ac:dyDescent="0.35">
      <c r="A7352">
        <v>2021</v>
      </c>
      <c r="B7352">
        <v>11</v>
      </c>
      <c r="C7352">
        <v>3</v>
      </c>
      <c r="D7352">
        <v>6</v>
      </c>
      <c r="E7352">
        <v>29.97</v>
      </c>
    </row>
    <row r="7353" spans="1:5" x14ac:dyDescent="0.35">
      <c r="A7353">
        <v>2021</v>
      </c>
      <c r="B7353">
        <v>11</v>
      </c>
      <c r="C7353">
        <v>3</v>
      </c>
      <c r="D7353">
        <v>7</v>
      </c>
      <c r="E7353">
        <v>32.78</v>
      </c>
    </row>
    <row r="7354" spans="1:5" x14ac:dyDescent="0.35">
      <c r="A7354">
        <v>2021</v>
      </c>
      <c r="B7354">
        <v>11</v>
      </c>
      <c r="C7354">
        <v>3</v>
      </c>
      <c r="D7354">
        <v>8</v>
      </c>
      <c r="E7354">
        <v>35.06</v>
      </c>
    </row>
    <row r="7355" spans="1:5" x14ac:dyDescent="0.35">
      <c r="A7355">
        <v>2021</v>
      </c>
      <c r="B7355">
        <v>11</v>
      </c>
      <c r="C7355">
        <v>3</v>
      </c>
      <c r="D7355">
        <v>9</v>
      </c>
      <c r="E7355">
        <v>36.83</v>
      </c>
    </row>
    <row r="7356" spans="1:5" x14ac:dyDescent="0.35">
      <c r="A7356">
        <v>2021</v>
      </c>
      <c r="B7356">
        <v>11</v>
      </c>
      <c r="C7356">
        <v>3</v>
      </c>
      <c r="D7356">
        <v>10</v>
      </c>
      <c r="E7356">
        <v>37.979999999999997</v>
      </c>
    </row>
    <row r="7357" spans="1:5" x14ac:dyDescent="0.35">
      <c r="A7357">
        <v>2021</v>
      </c>
      <c r="B7357">
        <v>11</v>
      </c>
      <c r="C7357">
        <v>3</v>
      </c>
      <c r="D7357">
        <v>11</v>
      </c>
      <c r="E7357">
        <v>38.479999999999997</v>
      </c>
    </row>
    <row r="7358" spans="1:5" x14ac:dyDescent="0.35">
      <c r="A7358">
        <v>2021</v>
      </c>
      <c r="B7358">
        <v>11</v>
      </c>
      <c r="C7358">
        <v>3</v>
      </c>
      <c r="D7358">
        <v>12</v>
      </c>
      <c r="E7358">
        <v>38.4</v>
      </c>
    </row>
    <row r="7359" spans="1:5" x14ac:dyDescent="0.35">
      <c r="A7359">
        <v>2021</v>
      </c>
      <c r="B7359">
        <v>11</v>
      </c>
      <c r="C7359">
        <v>3</v>
      </c>
      <c r="D7359">
        <v>13</v>
      </c>
      <c r="E7359">
        <v>37.71</v>
      </c>
    </row>
    <row r="7360" spans="1:5" x14ac:dyDescent="0.35">
      <c r="A7360">
        <v>2021</v>
      </c>
      <c r="B7360">
        <v>11</v>
      </c>
      <c r="C7360">
        <v>3</v>
      </c>
      <c r="D7360">
        <v>14</v>
      </c>
      <c r="E7360">
        <v>36.31</v>
      </c>
    </row>
    <row r="7361" spans="1:5" x14ac:dyDescent="0.35">
      <c r="A7361">
        <v>2021</v>
      </c>
      <c r="B7361">
        <v>11</v>
      </c>
      <c r="C7361">
        <v>3</v>
      </c>
      <c r="D7361">
        <v>15</v>
      </c>
      <c r="E7361">
        <v>32.950000000000003</v>
      </c>
    </row>
    <row r="7362" spans="1:5" x14ac:dyDescent="0.35">
      <c r="A7362">
        <v>2021</v>
      </c>
      <c r="B7362">
        <v>11</v>
      </c>
      <c r="C7362">
        <v>3</v>
      </c>
      <c r="D7362">
        <v>16</v>
      </c>
      <c r="E7362">
        <v>30.76</v>
      </c>
    </row>
    <row r="7363" spans="1:5" x14ac:dyDescent="0.35">
      <c r="A7363">
        <v>2021</v>
      </c>
      <c r="B7363">
        <v>11</v>
      </c>
      <c r="C7363">
        <v>3</v>
      </c>
      <c r="D7363">
        <v>17</v>
      </c>
      <c r="E7363">
        <v>28.98</v>
      </c>
    </row>
    <row r="7364" spans="1:5" x14ac:dyDescent="0.35">
      <c r="A7364">
        <v>2021</v>
      </c>
      <c r="B7364">
        <v>11</v>
      </c>
      <c r="C7364">
        <v>3</v>
      </c>
      <c r="D7364">
        <v>18</v>
      </c>
      <c r="E7364">
        <v>26.76</v>
      </c>
    </row>
    <row r="7365" spans="1:5" x14ac:dyDescent="0.35">
      <c r="A7365">
        <v>2021</v>
      </c>
      <c r="B7365">
        <v>11</v>
      </c>
      <c r="C7365">
        <v>3</v>
      </c>
      <c r="D7365">
        <v>19</v>
      </c>
      <c r="E7365">
        <v>25.08</v>
      </c>
    </row>
    <row r="7366" spans="1:5" x14ac:dyDescent="0.35">
      <c r="A7366">
        <v>2021</v>
      </c>
      <c r="B7366">
        <v>11</v>
      </c>
      <c r="C7366">
        <v>3</v>
      </c>
      <c r="D7366">
        <v>20</v>
      </c>
      <c r="E7366">
        <v>23.98</v>
      </c>
    </row>
    <row r="7367" spans="1:5" x14ac:dyDescent="0.35">
      <c r="A7367">
        <v>2021</v>
      </c>
      <c r="B7367">
        <v>11</v>
      </c>
      <c r="C7367">
        <v>3</v>
      </c>
      <c r="D7367">
        <v>21</v>
      </c>
      <c r="E7367">
        <v>23.05</v>
      </c>
    </row>
    <row r="7368" spans="1:5" x14ac:dyDescent="0.35">
      <c r="A7368">
        <v>2021</v>
      </c>
      <c r="B7368">
        <v>11</v>
      </c>
      <c r="C7368">
        <v>3</v>
      </c>
      <c r="D7368">
        <v>22</v>
      </c>
      <c r="E7368">
        <v>22.37</v>
      </c>
    </row>
    <row r="7369" spans="1:5" x14ac:dyDescent="0.35">
      <c r="A7369">
        <v>2021</v>
      </c>
      <c r="B7369">
        <v>11</v>
      </c>
      <c r="C7369">
        <v>3</v>
      </c>
      <c r="D7369">
        <v>23</v>
      </c>
      <c r="E7369">
        <v>21.93</v>
      </c>
    </row>
    <row r="7370" spans="1:5" x14ac:dyDescent="0.35">
      <c r="A7370">
        <v>2021</v>
      </c>
      <c r="B7370">
        <v>11</v>
      </c>
      <c r="C7370">
        <v>4</v>
      </c>
      <c r="D7370">
        <v>0</v>
      </c>
      <c r="E7370">
        <v>21.73</v>
      </c>
    </row>
    <row r="7371" spans="1:5" x14ac:dyDescent="0.35">
      <c r="A7371">
        <v>2021</v>
      </c>
      <c r="B7371">
        <v>11</v>
      </c>
      <c r="C7371">
        <v>4</v>
      </c>
      <c r="D7371">
        <v>1</v>
      </c>
      <c r="E7371">
        <v>21.62</v>
      </c>
    </row>
    <row r="7372" spans="1:5" x14ac:dyDescent="0.35">
      <c r="A7372">
        <v>2021</v>
      </c>
      <c r="B7372">
        <v>11</v>
      </c>
      <c r="C7372">
        <v>4</v>
      </c>
      <c r="D7372">
        <v>2</v>
      </c>
      <c r="E7372">
        <v>21.44</v>
      </c>
    </row>
    <row r="7373" spans="1:5" x14ac:dyDescent="0.35">
      <c r="A7373">
        <v>2021</v>
      </c>
      <c r="B7373">
        <v>11</v>
      </c>
      <c r="C7373">
        <v>4</v>
      </c>
      <c r="D7373">
        <v>3</v>
      </c>
      <c r="E7373">
        <v>21.56</v>
      </c>
    </row>
    <row r="7374" spans="1:5" x14ac:dyDescent="0.35">
      <c r="A7374">
        <v>2021</v>
      </c>
      <c r="B7374">
        <v>11</v>
      </c>
      <c r="C7374">
        <v>4</v>
      </c>
      <c r="D7374">
        <v>4</v>
      </c>
      <c r="E7374">
        <v>23.42</v>
      </c>
    </row>
    <row r="7375" spans="1:5" x14ac:dyDescent="0.35">
      <c r="A7375">
        <v>2021</v>
      </c>
      <c r="B7375">
        <v>11</v>
      </c>
      <c r="C7375">
        <v>4</v>
      </c>
      <c r="D7375">
        <v>5</v>
      </c>
      <c r="E7375">
        <v>26.27</v>
      </c>
    </row>
    <row r="7376" spans="1:5" x14ac:dyDescent="0.35">
      <c r="A7376">
        <v>2021</v>
      </c>
      <c r="B7376">
        <v>11</v>
      </c>
      <c r="C7376">
        <v>4</v>
      </c>
      <c r="D7376">
        <v>6</v>
      </c>
      <c r="E7376">
        <v>29.64</v>
      </c>
    </row>
    <row r="7377" spans="1:5" x14ac:dyDescent="0.35">
      <c r="A7377">
        <v>2021</v>
      </c>
      <c r="B7377">
        <v>11</v>
      </c>
      <c r="C7377">
        <v>4</v>
      </c>
      <c r="D7377">
        <v>7</v>
      </c>
      <c r="E7377">
        <v>33.35</v>
      </c>
    </row>
    <row r="7378" spans="1:5" x14ac:dyDescent="0.35">
      <c r="A7378">
        <v>2021</v>
      </c>
      <c r="B7378">
        <v>11</v>
      </c>
      <c r="C7378">
        <v>4</v>
      </c>
      <c r="D7378">
        <v>8</v>
      </c>
      <c r="E7378">
        <v>35.86</v>
      </c>
    </row>
    <row r="7379" spans="1:5" x14ac:dyDescent="0.35">
      <c r="A7379">
        <v>2021</v>
      </c>
      <c r="B7379">
        <v>11</v>
      </c>
      <c r="C7379">
        <v>4</v>
      </c>
      <c r="D7379">
        <v>9</v>
      </c>
      <c r="E7379">
        <v>37.4</v>
      </c>
    </row>
    <row r="7380" spans="1:5" x14ac:dyDescent="0.35">
      <c r="A7380">
        <v>2021</v>
      </c>
      <c r="B7380">
        <v>11</v>
      </c>
      <c r="C7380">
        <v>4</v>
      </c>
      <c r="D7380">
        <v>10</v>
      </c>
      <c r="E7380">
        <v>38.299999999999997</v>
      </c>
    </row>
    <row r="7381" spans="1:5" x14ac:dyDescent="0.35">
      <c r="A7381">
        <v>2021</v>
      </c>
      <c r="B7381">
        <v>11</v>
      </c>
      <c r="C7381">
        <v>4</v>
      </c>
      <c r="D7381">
        <v>11</v>
      </c>
      <c r="E7381">
        <v>38.65</v>
      </c>
    </row>
    <row r="7382" spans="1:5" x14ac:dyDescent="0.35">
      <c r="A7382">
        <v>2021</v>
      </c>
      <c r="B7382">
        <v>11</v>
      </c>
      <c r="C7382">
        <v>4</v>
      </c>
      <c r="D7382">
        <v>12</v>
      </c>
      <c r="E7382">
        <v>38.35</v>
      </c>
    </row>
    <row r="7383" spans="1:5" x14ac:dyDescent="0.35">
      <c r="A7383">
        <v>2021</v>
      </c>
      <c r="B7383">
        <v>11</v>
      </c>
      <c r="C7383">
        <v>4</v>
      </c>
      <c r="D7383">
        <v>13</v>
      </c>
      <c r="E7383">
        <v>37.450000000000003</v>
      </c>
    </row>
    <row r="7384" spans="1:5" x14ac:dyDescent="0.35">
      <c r="A7384">
        <v>2021</v>
      </c>
      <c r="B7384">
        <v>11</v>
      </c>
      <c r="C7384">
        <v>4</v>
      </c>
      <c r="D7384">
        <v>14</v>
      </c>
      <c r="E7384">
        <v>35.83</v>
      </c>
    </row>
    <row r="7385" spans="1:5" x14ac:dyDescent="0.35">
      <c r="A7385">
        <v>2021</v>
      </c>
      <c r="B7385">
        <v>11</v>
      </c>
      <c r="C7385">
        <v>4</v>
      </c>
      <c r="D7385">
        <v>15</v>
      </c>
      <c r="E7385">
        <v>32.130000000000003</v>
      </c>
    </row>
    <row r="7386" spans="1:5" x14ac:dyDescent="0.35">
      <c r="A7386">
        <v>2021</v>
      </c>
      <c r="B7386">
        <v>11</v>
      </c>
      <c r="C7386">
        <v>4</v>
      </c>
      <c r="D7386">
        <v>16</v>
      </c>
      <c r="E7386">
        <v>30.01</v>
      </c>
    </row>
    <row r="7387" spans="1:5" x14ac:dyDescent="0.35">
      <c r="A7387">
        <v>2021</v>
      </c>
      <c r="B7387">
        <v>11</v>
      </c>
      <c r="C7387">
        <v>4</v>
      </c>
      <c r="D7387">
        <v>17</v>
      </c>
      <c r="E7387">
        <v>28.53</v>
      </c>
    </row>
    <row r="7388" spans="1:5" x14ac:dyDescent="0.35">
      <c r="A7388">
        <v>2021</v>
      </c>
      <c r="B7388">
        <v>11</v>
      </c>
      <c r="C7388">
        <v>4</v>
      </c>
      <c r="D7388">
        <v>18</v>
      </c>
      <c r="E7388">
        <v>26.83</v>
      </c>
    </row>
    <row r="7389" spans="1:5" x14ac:dyDescent="0.35">
      <c r="A7389">
        <v>2021</v>
      </c>
      <c r="B7389">
        <v>11</v>
      </c>
      <c r="C7389">
        <v>4</v>
      </c>
      <c r="D7389">
        <v>19</v>
      </c>
      <c r="E7389">
        <v>25.47</v>
      </c>
    </row>
    <row r="7390" spans="1:5" x14ac:dyDescent="0.35">
      <c r="A7390">
        <v>2021</v>
      </c>
      <c r="B7390">
        <v>11</v>
      </c>
      <c r="C7390">
        <v>4</v>
      </c>
      <c r="D7390">
        <v>20</v>
      </c>
      <c r="E7390">
        <v>24.34</v>
      </c>
    </row>
    <row r="7391" spans="1:5" x14ac:dyDescent="0.35">
      <c r="A7391">
        <v>2021</v>
      </c>
      <c r="B7391">
        <v>11</v>
      </c>
      <c r="C7391">
        <v>4</v>
      </c>
      <c r="D7391">
        <v>21</v>
      </c>
      <c r="E7391">
        <v>23.4</v>
      </c>
    </row>
    <row r="7392" spans="1:5" x14ac:dyDescent="0.35">
      <c r="A7392">
        <v>2021</v>
      </c>
      <c r="B7392">
        <v>11</v>
      </c>
      <c r="C7392">
        <v>4</v>
      </c>
      <c r="D7392">
        <v>22</v>
      </c>
      <c r="E7392">
        <v>22.55</v>
      </c>
    </row>
    <row r="7393" spans="1:5" x14ac:dyDescent="0.35">
      <c r="A7393">
        <v>2021</v>
      </c>
      <c r="B7393">
        <v>11</v>
      </c>
      <c r="C7393">
        <v>4</v>
      </c>
      <c r="D7393">
        <v>23</v>
      </c>
      <c r="E7393">
        <v>21.76</v>
      </c>
    </row>
    <row r="7394" spans="1:5" x14ac:dyDescent="0.35">
      <c r="A7394">
        <v>2021</v>
      </c>
      <c r="B7394">
        <v>11</v>
      </c>
      <c r="C7394">
        <v>5</v>
      </c>
      <c r="D7394">
        <v>0</v>
      </c>
      <c r="E7394">
        <v>21</v>
      </c>
    </row>
    <row r="7395" spans="1:5" x14ac:dyDescent="0.35">
      <c r="A7395">
        <v>2021</v>
      </c>
      <c r="B7395">
        <v>11</v>
      </c>
      <c r="C7395">
        <v>5</v>
      </c>
      <c r="D7395">
        <v>1</v>
      </c>
      <c r="E7395">
        <v>20.47</v>
      </c>
    </row>
    <row r="7396" spans="1:5" x14ac:dyDescent="0.35">
      <c r="A7396">
        <v>2021</v>
      </c>
      <c r="B7396">
        <v>11</v>
      </c>
      <c r="C7396">
        <v>5</v>
      </c>
      <c r="D7396">
        <v>2</v>
      </c>
      <c r="E7396">
        <v>20.34</v>
      </c>
    </row>
    <row r="7397" spans="1:5" x14ac:dyDescent="0.35">
      <c r="A7397">
        <v>2021</v>
      </c>
      <c r="B7397">
        <v>11</v>
      </c>
      <c r="C7397">
        <v>5</v>
      </c>
      <c r="D7397">
        <v>3</v>
      </c>
      <c r="E7397">
        <v>21.05</v>
      </c>
    </row>
    <row r="7398" spans="1:5" x14ac:dyDescent="0.35">
      <c r="A7398">
        <v>2021</v>
      </c>
      <c r="B7398">
        <v>11</v>
      </c>
      <c r="C7398">
        <v>5</v>
      </c>
      <c r="D7398">
        <v>4</v>
      </c>
      <c r="E7398">
        <v>23.3</v>
      </c>
    </row>
    <row r="7399" spans="1:5" x14ac:dyDescent="0.35">
      <c r="A7399">
        <v>2021</v>
      </c>
      <c r="B7399">
        <v>11</v>
      </c>
      <c r="C7399">
        <v>5</v>
      </c>
      <c r="D7399">
        <v>5</v>
      </c>
      <c r="E7399">
        <v>26.56</v>
      </c>
    </row>
    <row r="7400" spans="1:5" x14ac:dyDescent="0.35">
      <c r="A7400">
        <v>2021</v>
      </c>
      <c r="B7400">
        <v>11</v>
      </c>
      <c r="C7400">
        <v>5</v>
      </c>
      <c r="D7400">
        <v>6</v>
      </c>
      <c r="E7400">
        <v>30.58</v>
      </c>
    </row>
    <row r="7401" spans="1:5" x14ac:dyDescent="0.35">
      <c r="A7401">
        <v>2021</v>
      </c>
      <c r="B7401">
        <v>11</v>
      </c>
      <c r="C7401">
        <v>5</v>
      </c>
      <c r="D7401">
        <v>7</v>
      </c>
      <c r="E7401">
        <v>33.58</v>
      </c>
    </row>
    <row r="7402" spans="1:5" x14ac:dyDescent="0.35">
      <c r="A7402">
        <v>2021</v>
      </c>
      <c r="B7402">
        <v>11</v>
      </c>
      <c r="C7402">
        <v>5</v>
      </c>
      <c r="D7402">
        <v>8</v>
      </c>
      <c r="E7402">
        <v>35.76</v>
      </c>
    </row>
    <row r="7403" spans="1:5" x14ac:dyDescent="0.35">
      <c r="A7403">
        <v>2021</v>
      </c>
      <c r="B7403">
        <v>11</v>
      </c>
      <c r="C7403">
        <v>5</v>
      </c>
      <c r="D7403">
        <v>9</v>
      </c>
      <c r="E7403">
        <v>37.299999999999997</v>
      </c>
    </row>
    <row r="7404" spans="1:5" x14ac:dyDescent="0.35">
      <c r="A7404">
        <v>2021</v>
      </c>
      <c r="B7404">
        <v>11</v>
      </c>
      <c r="C7404">
        <v>5</v>
      </c>
      <c r="D7404">
        <v>10</v>
      </c>
      <c r="E7404">
        <v>38.22</v>
      </c>
    </row>
    <row r="7405" spans="1:5" x14ac:dyDescent="0.35">
      <c r="A7405">
        <v>2021</v>
      </c>
      <c r="B7405">
        <v>11</v>
      </c>
      <c r="C7405">
        <v>5</v>
      </c>
      <c r="D7405">
        <v>11</v>
      </c>
      <c r="E7405">
        <v>38.4</v>
      </c>
    </row>
    <row r="7406" spans="1:5" x14ac:dyDescent="0.35">
      <c r="A7406">
        <v>2021</v>
      </c>
      <c r="B7406">
        <v>11</v>
      </c>
      <c r="C7406">
        <v>5</v>
      </c>
      <c r="D7406">
        <v>12</v>
      </c>
      <c r="E7406">
        <v>38.01</v>
      </c>
    </row>
    <row r="7407" spans="1:5" x14ac:dyDescent="0.35">
      <c r="A7407">
        <v>2021</v>
      </c>
      <c r="B7407">
        <v>11</v>
      </c>
      <c r="C7407">
        <v>5</v>
      </c>
      <c r="D7407">
        <v>13</v>
      </c>
      <c r="E7407">
        <v>37.01</v>
      </c>
    </row>
    <row r="7408" spans="1:5" x14ac:dyDescent="0.35">
      <c r="A7408">
        <v>2021</v>
      </c>
      <c r="B7408">
        <v>11</v>
      </c>
      <c r="C7408">
        <v>5</v>
      </c>
      <c r="D7408">
        <v>14</v>
      </c>
      <c r="E7408">
        <v>35.340000000000003</v>
      </c>
    </row>
    <row r="7409" spans="1:5" x14ac:dyDescent="0.35">
      <c r="A7409">
        <v>2021</v>
      </c>
      <c r="B7409">
        <v>11</v>
      </c>
      <c r="C7409">
        <v>5</v>
      </c>
      <c r="D7409">
        <v>15</v>
      </c>
      <c r="E7409">
        <v>33.35</v>
      </c>
    </row>
    <row r="7410" spans="1:5" x14ac:dyDescent="0.35">
      <c r="A7410">
        <v>2021</v>
      </c>
      <c r="B7410">
        <v>11</v>
      </c>
      <c r="C7410">
        <v>5</v>
      </c>
      <c r="D7410">
        <v>16</v>
      </c>
      <c r="E7410">
        <v>31.41</v>
      </c>
    </row>
    <row r="7411" spans="1:5" x14ac:dyDescent="0.35">
      <c r="A7411">
        <v>2021</v>
      </c>
      <c r="B7411">
        <v>11</v>
      </c>
      <c r="C7411">
        <v>5</v>
      </c>
      <c r="D7411">
        <v>17</v>
      </c>
      <c r="E7411">
        <v>29.86</v>
      </c>
    </row>
    <row r="7412" spans="1:5" x14ac:dyDescent="0.35">
      <c r="A7412">
        <v>2021</v>
      </c>
      <c r="B7412">
        <v>11</v>
      </c>
      <c r="C7412">
        <v>5</v>
      </c>
      <c r="D7412">
        <v>18</v>
      </c>
      <c r="E7412">
        <v>28.39</v>
      </c>
    </row>
    <row r="7413" spans="1:5" x14ac:dyDescent="0.35">
      <c r="A7413">
        <v>2021</v>
      </c>
      <c r="B7413">
        <v>11</v>
      </c>
      <c r="C7413">
        <v>5</v>
      </c>
      <c r="D7413">
        <v>19</v>
      </c>
      <c r="E7413">
        <v>27.14</v>
      </c>
    </row>
    <row r="7414" spans="1:5" x14ac:dyDescent="0.35">
      <c r="A7414">
        <v>2021</v>
      </c>
      <c r="B7414">
        <v>11</v>
      </c>
      <c r="C7414">
        <v>5</v>
      </c>
      <c r="D7414">
        <v>20</v>
      </c>
      <c r="E7414">
        <v>26.07</v>
      </c>
    </row>
    <row r="7415" spans="1:5" x14ac:dyDescent="0.35">
      <c r="A7415">
        <v>2021</v>
      </c>
      <c r="B7415">
        <v>11</v>
      </c>
      <c r="C7415">
        <v>5</v>
      </c>
      <c r="D7415">
        <v>21</v>
      </c>
      <c r="E7415">
        <v>25.12</v>
      </c>
    </row>
    <row r="7416" spans="1:5" x14ac:dyDescent="0.35">
      <c r="A7416">
        <v>2021</v>
      </c>
      <c r="B7416">
        <v>11</v>
      </c>
      <c r="C7416">
        <v>5</v>
      </c>
      <c r="D7416">
        <v>22</v>
      </c>
      <c r="E7416">
        <v>24.3</v>
      </c>
    </row>
    <row r="7417" spans="1:5" x14ac:dyDescent="0.35">
      <c r="A7417">
        <v>2021</v>
      </c>
      <c r="B7417">
        <v>11</v>
      </c>
      <c r="C7417">
        <v>5</v>
      </c>
      <c r="D7417">
        <v>23</v>
      </c>
      <c r="E7417">
        <v>23.57</v>
      </c>
    </row>
    <row r="7418" spans="1:5" x14ac:dyDescent="0.35">
      <c r="A7418">
        <v>2021</v>
      </c>
      <c r="B7418">
        <v>11</v>
      </c>
      <c r="C7418">
        <v>6</v>
      </c>
      <c r="D7418">
        <v>0</v>
      </c>
      <c r="E7418">
        <v>22.91</v>
      </c>
    </row>
    <row r="7419" spans="1:5" x14ac:dyDescent="0.35">
      <c r="A7419">
        <v>2021</v>
      </c>
      <c r="B7419">
        <v>11</v>
      </c>
      <c r="C7419">
        <v>6</v>
      </c>
      <c r="D7419">
        <v>1</v>
      </c>
      <c r="E7419">
        <v>22.3</v>
      </c>
    </row>
    <row r="7420" spans="1:5" x14ac:dyDescent="0.35">
      <c r="A7420">
        <v>2021</v>
      </c>
      <c r="B7420">
        <v>11</v>
      </c>
      <c r="C7420">
        <v>6</v>
      </c>
      <c r="D7420">
        <v>2</v>
      </c>
      <c r="E7420">
        <v>21.74</v>
      </c>
    </row>
    <row r="7421" spans="1:5" x14ac:dyDescent="0.35">
      <c r="A7421">
        <v>2021</v>
      </c>
      <c r="B7421">
        <v>11</v>
      </c>
      <c r="C7421">
        <v>6</v>
      </c>
      <c r="D7421">
        <v>3</v>
      </c>
      <c r="E7421">
        <v>21.94</v>
      </c>
    </row>
    <row r="7422" spans="1:5" x14ac:dyDescent="0.35">
      <c r="A7422">
        <v>2021</v>
      </c>
      <c r="B7422">
        <v>11</v>
      </c>
      <c r="C7422">
        <v>6</v>
      </c>
      <c r="D7422">
        <v>4</v>
      </c>
      <c r="E7422">
        <v>24.52</v>
      </c>
    </row>
    <row r="7423" spans="1:5" x14ac:dyDescent="0.35">
      <c r="A7423">
        <v>2021</v>
      </c>
      <c r="B7423">
        <v>11</v>
      </c>
      <c r="C7423">
        <v>6</v>
      </c>
      <c r="D7423">
        <v>5</v>
      </c>
      <c r="E7423">
        <v>28.03</v>
      </c>
    </row>
    <row r="7424" spans="1:5" x14ac:dyDescent="0.35">
      <c r="A7424">
        <v>2021</v>
      </c>
      <c r="B7424">
        <v>11</v>
      </c>
      <c r="C7424">
        <v>6</v>
      </c>
      <c r="D7424">
        <v>6</v>
      </c>
      <c r="E7424">
        <v>31.27</v>
      </c>
    </row>
    <row r="7425" spans="1:5" x14ac:dyDescent="0.35">
      <c r="A7425">
        <v>2021</v>
      </c>
      <c r="B7425">
        <v>11</v>
      </c>
      <c r="C7425">
        <v>6</v>
      </c>
      <c r="D7425">
        <v>7</v>
      </c>
      <c r="E7425">
        <v>34.26</v>
      </c>
    </row>
    <row r="7426" spans="1:5" x14ac:dyDescent="0.35">
      <c r="A7426">
        <v>2021</v>
      </c>
      <c r="B7426">
        <v>11</v>
      </c>
      <c r="C7426">
        <v>6</v>
      </c>
      <c r="D7426">
        <v>8</v>
      </c>
      <c r="E7426">
        <v>36.479999999999997</v>
      </c>
    </row>
    <row r="7427" spans="1:5" x14ac:dyDescent="0.35">
      <c r="A7427">
        <v>2021</v>
      </c>
      <c r="B7427">
        <v>11</v>
      </c>
      <c r="C7427">
        <v>6</v>
      </c>
      <c r="D7427">
        <v>9</v>
      </c>
      <c r="E7427">
        <v>37.909999999999997</v>
      </c>
    </row>
    <row r="7428" spans="1:5" x14ac:dyDescent="0.35">
      <c r="A7428">
        <v>2021</v>
      </c>
      <c r="B7428">
        <v>11</v>
      </c>
      <c r="C7428">
        <v>6</v>
      </c>
      <c r="D7428">
        <v>10</v>
      </c>
      <c r="E7428">
        <v>38.71</v>
      </c>
    </row>
    <row r="7429" spans="1:5" x14ac:dyDescent="0.35">
      <c r="A7429">
        <v>2021</v>
      </c>
      <c r="B7429">
        <v>11</v>
      </c>
      <c r="C7429">
        <v>6</v>
      </c>
      <c r="D7429">
        <v>11</v>
      </c>
      <c r="E7429">
        <v>38.94</v>
      </c>
    </row>
    <row r="7430" spans="1:5" x14ac:dyDescent="0.35">
      <c r="A7430">
        <v>2021</v>
      </c>
      <c r="B7430">
        <v>11</v>
      </c>
      <c r="C7430">
        <v>6</v>
      </c>
      <c r="D7430">
        <v>12</v>
      </c>
      <c r="E7430">
        <v>38.549999999999997</v>
      </c>
    </row>
    <row r="7431" spans="1:5" x14ac:dyDescent="0.35">
      <c r="A7431">
        <v>2021</v>
      </c>
      <c r="B7431">
        <v>11</v>
      </c>
      <c r="C7431">
        <v>6</v>
      </c>
      <c r="D7431">
        <v>13</v>
      </c>
      <c r="E7431">
        <v>37.64</v>
      </c>
    </row>
    <row r="7432" spans="1:5" x14ac:dyDescent="0.35">
      <c r="A7432">
        <v>2021</v>
      </c>
      <c r="B7432">
        <v>11</v>
      </c>
      <c r="C7432">
        <v>6</v>
      </c>
      <c r="D7432">
        <v>14</v>
      </c>
      <c r="E7432">
        <v>36.14</v>
      </c>
    </row>
    <row r="7433" spans="1:5" x14ac:dyDescent="0.35">
      <c r="A7433">
        <v>2021</v>
      </c>
      <c r="B7433">
        <v>11</v>
      </c>
      <c r="C7433">
        <v>6</v>
      </c>
      <c r="D7433">
        <v>15</v>
      </c>
      <c r="E7433">
        <v>33.22</v>
      </c>
    </row>
    <row r="7434" spans="1:5" x14ac:dyDescent="0.35">
      <c r="A7434">
        <v>2021</v>
      </c>
      <c r="B7434">
        <v>11</v>
      </c>
      <c r="C7434">
        <v>6</v>
      </c>
      <c r="D7434">
        <v>16</v>
      </c>
      <c r="E7434">
        <v>31.3</v>
      </c>
    </row>
    <row r="7435" spans="1:5" x14ac:dyDescent="0.35">
      <c r="A7435">
        <v>2021</v>
      </c>
      <c r="B7435">
        <v>11</v>
      </c>
      <c r="C7435">
        <v>6</v>
      </c>
      <c r="D7435">
        <v>17</v>
      </c>
      <c r="E7435">
        <v>30.01</v>
      </c>
    </row>
    <row r="7436" spans="1:5" x14ac:dyDescent="0.35">
      <c r="A7436">
        <v>2021</v>
      </c>
      <c r="B7436">
        <v>11</v>
      </c>
      <c r="C7436">
        <v>6</v>
      </c>
      <c r="D7436">
        <v>18</v>
      </c>
      <c r="E7436">
        <v>28.29</v>
      </c>
    </row>
    <row r="7437" spans="1:5" x14ac:dyDescent="0.35">
      <c r="A7437">
        <v>2021</v>
      </c>
      <c r="B7437">
        <v>11</v>
      </c>
      <c r="C7437">
        <v>6</v>
      </c>
      <c r="D7437">
        <v>19</v>
      </c>
      <c r="E7437">
        <v>26.87</v>
      </c>
    </row>
    <row r="7438" spans="1:5" x14ac:dyDescent="0.35">
      <c r="A7438">
        <v>2021</v>
      </c>
      <c r="B7438">
        <v>11</v>
      </c>
      <c r="C7438">
        <v>6</v>
      </c>
      <c r="D7438">
        <v>20</v>
      </c>
      <c r="E7438">
        <v>25.69</v>
      </c>
    </row>
    <row r="7439" spans="1:5" x14ac:dyDescent="0.35">
      <c r="A7439">
        <v>2021</v>
      </c>
      <c r="B7439">
        <v>11</v>
      </c>
      <c r="C7439">
        <v>6</v>
      </c>
      <c r="D7439">
        <v>21</v>
      </c>
      <c r="E7439">
        <v>24.7</v>
      </c>
    </row>
    <row r="7440" spans="1:5" x14ac:dyDescent="0.35">
      <c r="A7440">
        <v>2021</v>
      </c>
      <c r="B7440">
        <v>11</v>
      </c>
      <c r="C7440">
        <v>6</v>
      </c>
      <c r="D7440">
        <v>22</v>
      </c>
      <c r="E7440">
        <v>23.8</v>
      </c>
    </row>
    <row r="7441" spans="1:5" x14ac:dyDescent="0.35">
      <c r="A7441">
        <v>2021</v>
      </c>
      <c r="B7441">
        <v>11</v>
      </c>
      <c r="C7441">
        <v>6</v>
      </c>
      <c r="D7441">
        <v>23</v>
      </c>
      <c r="E7441">
        <v>22.98</v>
      </c>
    </row>
    <row r="7442" spans="1:5" x14ac:dyDescent="0.35">
      <c r="A7442">
        <v>2021</v>
      </c>
      <c r="B7442">
        <v>11</v>
      </c>
      <c r="C7442">
        <v>7</v>
      </c>
      <c r="D7442">
        <v>0</v>
      </c>
      <c r="E7442">
        <v>22.21</v>
      </c>
    </row>
    <row r="7443" spans="1:5" x14ac:dyDescent="0.35">
      <c r="A7443">
        <v>2021</v>
      </c>
      <c r="B7443">
        <v>11</v>
      </c>
      <c r="C7443">
        <v>7</v>
      </c>
      <c r="D7443">
        <v>1</v>
      </c>
      <c r="E7443">
        <v>21.59</v>
      </c>
    </row>
    <row r="7444" spans="1:5" x14ac:dyDescent="0.35">
      <c r="A7444">
        <v>2021</v>
      </c>
      <c r="B7444">
        <v>11</v>
      </c>
      <c r="C7444">
        <v>7</v>
      </c>
      <c r="D7444">
        <v>2</v>
      </c>
      <c r="E7444">
        <v>21.23</v>
      </c>
    </row>
    <row r="7445" spans="1:5" x14ac:dyDescent="0.35">
      <c r="A7445">
        <v>2021</v>
      </c>
      <c r="B7445">
        <v>11</v>
      </c>
      <c r="C7445">
        <v>7</v>
      </c>
      <c r="D7445">
        <v>3</v>
      </c>
      <c r="E7445">
        <v>21.58</v>
      </c>
    </row>
    <row r="7446" spans="1:5" x14ac:dyDescent="0.35">
      <c r="A7446">
        <v>2021</v>
      </c>
      <c r="B7446">
        <v>11</v>
      </c>
      <c r="C7446">
        <v>7</v>
      </c>
      <c r="D7446">
        <v>4</v>
      </c>
      <c r="E7446">
        <v>24.12</v>
      </c>
    </row>
    <row r="7447" spans="1:5" x14ac:dyDescent="0.35">
      <c r="A7447">
        <v>2021</v>
      </c>
      <c r="B7447">
        <v>11</v>
      </c>
      <c r="C7447">
        <v>7</v>
      </c>
      <c r="D7447">
        <v>5</v>
      </c>
      <c r="E7447">
        <v>27.55</v>
      </c>
    </row>
    <row r="7448" spans="1:5" x14ac:dyDescent="0.35">
      <c r="A7448">
        <v>2021</v>
      </c>
      <c r="B7448">
        <v>11</v>
      </c>
      <c r="C7448">
        <v>7</v>
      </c>
      <c r="D7448">
        <v>6</v>
      </c>
      <c r="E7448">
        <v>31.47</v>
      </c>
    </row>
    <row r="7449" spans="1:5" x14ac:dyDescent="0.35">
      <c r="A7449">
        <v>2021</v>
      </c>
      <c r="B7449">
        <v>11</v>
      </c>
      <c r="C7449">
        <v>7</v>
      </c>
      <c r="D7449">
        <v>7</v>
      </c>
      <c r="E7449">
        <v>34.299999999999997</v>
      </c>
    </row>
    <row r="7450" spans="1:5" x14ac:dyDescent="0.35">
      <c r="A7450">
        <v>2021</v>
      </c>
      <c r="B7450">
        <v>11</v>
      </c>
      <c r="C7450">
        <v>7</v>
      </c>
      <c r="D7450">
        <v>8</v>
      </c>
      <c r="E7450">
        <v>36.39</v>
      </c>
    </row>
    <row r="7451" spans="1:5" x14ac:dyDescent="0.35">
      <c r="A7451">
        <v>2021</v>
      </c>
      <c r="B7451">
        <v>11</v>
      </c>
      <c r="C7451">
        <v>7</v>
      </c>
      <c r="D7451">
        <v>9</v>
      </c>
      <c r="E7451">
        <v>37.86</v>
      </c>
    </row>
    <row r="7452" spans="1:5" x14ac:dyDescent="0.35">
      <c r="A7452">
        <v>2021</v>
      </c>
      <c r="B7452">
        <v>11</v>
      </c>
      <c r="C7452">
        <v>7</v>
      </c>
      <c r="D7452">
        <v>10</v>
      </c>
      <c r="E7452">
        <v>38.69</v>
      </c>
    </row>
    <row r="7453" spans="1:5" x14ac:dyDescent="0.35">
      <c r="A7453">
        <v>2021</v>
      </c>
      <c r="B7453">
        <v>11</v>
      </c>
      <c r="C7453">
        <v>7</v>
      </c>
      <c r="D7453">
        <v>11</v>
      </c>
      <c r="E7453">
        <v>38.9</v>
      </c>
    </row>
    <row r="7454" spans="1:5" x14ac:dyDescent="0.35">
      <c r="A7454">
        <v>2021</v>
      </c>
      <c r="B7454">
        <v>11</v>
      </c>
      <c r="C7454">
        <v>7</v>
      </c>
      <c r="D7454">
        <v>12</v>
      </c>
      <c r="E7454">
        <v>38.520000000000003</v>
      </c>
    </row>
    <row r="7455" spans="1:5" x14ac:dyDescent="0.35">
      <c r="A7455">
        <v>2021</v>
      </c>
      <c r="B7455">
        <v>11</v>
      </c>
      <c r="C7455">
        <v>7</v>
      </c>
      <c r="D7455">
        <v>13</v>
      </c>
      <c r="E7455">
        <v>37.56</v>
      </c>
    </row>
    <row r="7456" spans="1:5" x14ac:dyDescent="0.35">
      <c r="A7456">
        <v>2021</v>
      </c>
      <c r="B7456">
        <v>11</v>
      </c>
      <c r="C7456">
        <v>7</v>
      </c>
      <c r="D7456">
        <v>14</v>
      </c>
      <c r="E7456">
        <v>35.99</v>
      </c>
    </row>
    <row r="7457" spans="1:5" x14ac:dyDescent="0.35">
      <c r="A7457">
        <v>2021</v>
      </c>
      <c r="B7457">
        <v>11</v>
      </c>
      <c r="C7457">
        <v>7</v>
      </c>
      <c r="D7457">
        <v>15</v>
      </c>
      <c r="E7457">
        <v>33.44</v>
      </c>
    </row>
    <row r="7458" spans="1:5" x14ac:dyDescent="0.35">
      <c r="A7458">
        <v>2021</v>
      </c>
      <c r="B7458">
        <v>11</v>
      </c>
      <c r="C7458">
        <v>7</v>
      </c>
      <c r="D7458">
        <v>16</v>
      </c>
      <c r="E7458">
        <v>31.45</v>
      </c>
    </row>
    <row r="7459" spans="1:5" x14ac:dyDescent="0.35">
      <c r="A7459">
        <v>2021</v>
      </c>
      <c r="B7459">
        <v>11</v>
      </c>
      <c r="C7459">
        <v>7</v>
      </c>
      <c r="D7459">
        <v>17</v>
      </c>
      <c r="E7459">
        <v>29.68</v>
      </c>
    </row>
    <row r="7460" spans="1:5" x14ac:dyDescent="0.35">
      <c r="A7460">
        <v>2021</v>
      </c>
      <c r="B7460">
        <v>11</v>
      </c>
      <c r="C7460">
        <v>7</v>
      </c>
      <c r="D7460">
        <v>18</v>
      </c>
      <c r="E7460">
        <v>27.9</v>
      </c>
    </row>
    <row r="7461" spans="1:5" x14ac:dyDescent="0.35">
      <c r="A7461">
        <v>2021</v>
      </c>
      <c r="B7461">
        <v>11</v>
      </c>
      <c r="C7461">
        <v>7</v>
      </c>
      <c r="D7461">
        <v>19</v>
      </c>
      <c r="E7461">
        <v>26.48</v>
      </c>
    </row>
    <row r="7462" spans="1:5" x14ac:dyDescent="0.35">
      <c r="A7462">
        <v>2021</v>
      </c>
      <c r="B7462">
        <v>11</v>
      </c>
      <c r="C7462">
        <v>7</v>
      </c>
      <c r="D7462">
        <v>20</v>
      </c>
      <c r="E7462">
        <v>25.39</v>
      </c>
    </row>
    <row r="7463" spans="1:5" x14ac:dyDescent="0.35">
      <c r="A7463">
        <v>2021</v>
      </c>
      <c r="B7463">
        <v>11</v>
      </c>
      <c r="C7463">
        <v>7</v>
      </c>
      <c r="D7463">
        <v>21</v>
      </c>
      <c r="E7463">
        <v>24.44</v>
      </c>
    </row>
    <row r="7464" spans="1:5" x14ac:dyDescent="0.35">
      <c r="A7464">
        <v>2021</v>
      </c>
      <c r="B7464">
        <v>11</v>
      </c>
      <c r="C7464">
        <v>7</v>
      </c>
      <c r="D7464">
        <v>22</v>
      </c>
      <c r="E7464">
        <v>23.65</v>
      </c>
    </row>
    <row r="7465" spans="1:5" x14ac:dyDescent="0.35">
      <c r="A7465">
        <v>2021</v>
      </c>
      <c r="B7465">
        <v>11</v>
      </c>
      <c r="C7465">
        <v>7</v>
      </c>
      <c r="D7465">
        <v>23</v>
      </c>
      <c r="E7465">
        <v>23.1</v>
      </c>
    </row>
    <row r="7466" spans="1:5" x14ac:dyDescent="0.35">
      <c r="A7466">
        <v>2021</v>
      </c>
      <c r="B7466">
        <v>11</v>
      </c>
      <c r="C7466">
        <v>8</v>
      </c>
      <c r="D7466">
        <v>0</v>
      </c>
      <c r="E7466">
        <v>22.84</v>
      </c>
    </row>
    <row r="7467" spans="1:5" x14ac:dyDescent="0.35">
      <c r="A7467">
        <v>2021</v>
      </c>
      <c r="B7467">
        <v>11</v>
      </c>
      <c r="C7467">
        <v>8</v>
      </c>
      <c r="D7467">
        <v>1</v>
      </c>
      <c r="E7467">
        <v>22.59</v>
      </c>
    </row>
    <row r="7468" spans="1:5" x14ac:dyDescent="0.35">
      <c r="A7468">
        <v>2021</v>
      </c>
      <c r="B7468">
        <v>11</v>
      </c>
      <c r="C7468">
        <v>8</v>
      </c>
      <c r="D7468">
        <v>2</v>
      </c>
      <c r="E7468">
        <v>22.33</v>
      </c>
    </row>
    <row r="7469" spans="1:5" x14ac:dyDescent="0.35">
      <c r="A7469">
        <v>2021</v>
      </c>
      <c r="B7469">
        <v>11</v>
      </c>
      <c r="C7469">
        <v>8</v>
      </c>
      <c r="D7469">
        <v>3</v>
      </c>
      <c r="E7469">
        <v>22.42</v>
      </c>
    </row>
    <row r="7470" spans="1:5" x14ac:dyDescent="0.35">
      <c r="A7470">
        <v>2021</v>
      </c>
      <c r="B7470">
        <v>11</v>
      </c>
      <c r="C7470">
        <v>8</v>
      </c>
      <c r="D7470">
        <v>4</v>
      </c>
      <c r="E7470">
        <v>24.25</v>
      </c>
    </row>
    <row r="7471" spans="1:5" x14ac:dyDescent="0.35">
      <c r="A7471">
        <v>2021</v>
      </c>
      <c r="B7471">
        <v>11</v>
      </c>
      <c r="C7471">
        <v>8</v>
      </c>
      <c r="D7471">
        <v>5</v>
      </c>
      <c r="E7471">
        <v>27.24</v>
      </c>
    </row>
    <row r="7472" spans="1:5" x14ac:dyDescent="0.35">
      <c r="A7472">
        <v>2021</v>
      </c>
      <c r="B7472">
        <v>11</v>
      </c>
      <c r="C7472">
        <v>8</v>
      </c>
      <c r="D7472">
        <v>6</v>
      </c>
      <c r="E7472">
        <v>30.94</v>
      </c>
    </row>
    <row r="7473" spans="1:5" x14ac:dyDescent="0.35">
      <c r="A7473">
        <v>2021</v>
      </c>
      <c r="B7473">
        <v>11</v>
      </c>
      <c r="C7473">
        <v>8</v>
      </c>
      <c r="D7473">
        <v>7</v>
      </c>
      <c r="E7473">
        <v>33.869999999999997</v>
      </c>
    </row>
    <row r="7474" spans="1:5" x14ac:dyDescent="0.35">
      <c r="A7474">
        <v>2021</v>
      </c>
      <c r="B7474">
        <v>11</v>
      </c>
      <c r="C7474">
        <v>8</v>
      </c>
      <c r="D7474">
        <v>8</v>
      </c>
      <c r="E7474">
        <v>36.01</v>
      </c>
    </row>
    <row r="7475" spans="1:5" x14ac:dyDescent="0.35">
      <c r="A7475">
        <v>2021</v>
      </c>
      <c r="B7475">
        <v>11</v>
      </c>
      <c r="C7475">
        <v>8</v>
      </c>
      <c r="D7475">
        <v>9</v>
      </c>
      <c r="E7475">
        <v>37.380000000000003</v>
      </c>
    </row>
    <row r="7476" spans="1:5" x14ac:dyDescent="0.35">
      <c r="A7476">
        <v>2021</v>
      </c>
      <c r="B7476">
        <v>11</v>
      </c>
      <c r="C7476">
        <v>8</v>
      </c>
      <c r="D7476">
        <v>10</v>
      </c>
      <c r="E7476">
        <v>38.19</v>
      </c>
    </row>
    <row r="7477" spans="1:5" x14ac:dyDescent="0.35">
      <c r="A7477">
        <v>2021</v>
      </c>
      <c r="B7477">
        <v>11</v>
      </c>
      <c r="C7477">
        <v>8</v>
      </c>
      <c r="D7477">
        <v>11</v>
      </c>
      <c r="E7477">
        <v>38.49</v>
      </c>
    </row>
    <row r="7478" spans="1:5" x14ac:dyDescent="0.35">
      <c r="A7478">
        <v>2021</v>
      </c>
      <c r="B7478">
        <v>11</v>
      </c>
      <c r="C7478">
        <v>8</v>
      </c>
      <c r="D7478">
        <v>12</v>
      </c>
      <c r="E7478">
        <v>38.229999999999997</v>
      </c>
    </row>
    <row r="7479" spans="1:5" x14ac:dyDescent="0.35">
      <c r="A7479">
        <v>2021</v>
      </c>
      <c r="B7479">
        <v>11</v>
      </c>
      <c r="C7479">
        <v>8</v>
      </c>
      <c r="D7479">
        <v>13</v>
      </c>
      <c r="E7479">
        <v>37.42</v>
      </c>
    </row>
    <row r="7480" spans="1:5" x14ac:dyDescent="0.35">
      <c r="A7480">
        <v>2021</v>
      </c>
      <c r="B7480">
        <v>11</v>
      </c>
      <c r="C7480">
        <v>8</v>
      </c>
      <c r="D7480">
        <v>14</v>
      </c>
      <c r="E7480">
        <v>36</v>
      </c>
    </row>
    <row r="7481" spans="1:5" x14ac:dyDescent="0.35">
      <c r="A7481">
        <v>2021</v>
      </c>
      <c r="B7481">
        <v>11</v>
      </c>
      <c r="C7481">
        <v>8</v>
      </c>
      <c r="D7481">
        <v>15</v>
      </c>
      <c r="E7481">
        <v>33.49</v>
      </c>
    </row>
    <row r="7482" spans="1:5" x14ac:dyDescent="0.35">
      <c r="A7482">
        <v>2021</v>
      </c>
      <c r="B7482">
        <v>11</v>
      </c>
      <c r="C7482">
        <v>8</v>
      </c>
      <c r="D7482">
        <v>16</v>
      </c>
      <c r="E7482">
        <v>31.81</v>
      </c>
    </row>
    <row r="7483" spans="1:5" x14ac:dyDescent="0.35">
      <c r="A7483">
        <v>2021</v>
      </c>
      <c r="B7483">
        <v>11</v>
      </c>
      <c r="C7483">
        <v>8</v>
      </c>
      <c r="D7483">
        <v>17</v>
      </c>
      <c r="E7483">
        <v>30.03</v>
      </c>
    </row>
    <row r="7484" spans="1:5" x14ac:dyDescent="0.35">
      <c r="A7484">
        <v>2021</v>
      </c>
      <c r="B7484">
        <v>11</v>
      </c>
      <c r="C7484">
        <v>8</v>
      </c>
      <c r="D7484">
        <v>18</v>
      </c>
      <c r="E7484">
        <v>27.97</v>
      </c>
    </row>
    <row r="7485" spans="1:5" x14ac:dyDescent="0.35">
      <c r="A7485">
        <v>2021</v>
      </c>
      <c r="B7485">
        <v>11</v>
      </c>
      <c r="C7485">
        <v>8</v>
      </c>
      <c r="D7485">
        <v>19</v>
      </c>
      <c r="E7485">
        <v>26.49</v>
      </c>
    </row>
    <row r="7486" spans="1:5" x14ac:dyDescent="0.35">
      <c r="A7486">
        <v>2021</v>
      </c>
      <c r="B7486">
        <v>11</v>
      </c>
      <c r="C7486">
        <v>8</v>
      </c>
      <c r="D7486">
        <v>20</v>
      </c>
      <c r="E7486">
        <v>25.62</v>
      </c>
    </row>
    <row r="7487" spans="1:5" x14ac:dyDescent="0.35">
      <c r="A7487">
        <v>2021</v>
      </c>
      <c r="B7487">
        <v>11</v>
      </c>
      <c r="C7487">
        <v>8</v>
      </c>
      <c r="D7487">
        <v>21</v>
      </c>
      <c r="E7487">
        <v>24.9</v>
      </c>
    </row>
    <row r="7488" spans="1:5" x14ac:dyDescent="0.35">
      <c r="A7488">
        <v>2021</v>
      </c>
      <c r="B7488">
        <v>11</v>
      </c>
      <c r="C7488">
        <v>8</v>
      </c>
      <c r="D7488">
        <v>22</v>
      </c>
      <c r="E7488">
        <v>24.2</v>
      </c>
    </row>
    <row r="7489" spans="1:5" x14ac:dyDescent="0.35">
      <c r="A7489">
        <v>2021</v>
      </c>
      <c r="B7489">
        <v>11</v>
      </c>
      <c r="C7489">
        <v>8</v>
      </c>
      <c r="D7489">
        <v>23</v>
      </c>
      <c r="E7489">
        <v>23.48</v>
      </c>
    </row>
    <row r="7490" spans="1:5" x14ac:dyDescent="0.35">
      <c r="A7490">
        <v>2021</v>
      </c>
      <c r="B7490">
        <v>11</v>
      </c>
      <c r="C7490">
        <v>9</v>
      </c>
      <c r="D7490">
        <v>0</v>
      </c>
      <c r="E7490">
        <v>22.89</v>
      </c>
    </row>
    <row r="7491" spans="1:5" x14ac:dyDescent="0.35">
      <c r="A7491">
        <v>2021</v>
      </c>
      <c r="B7491">
        <v>11</v>
      </c>
      <c r="C7491">
        <v>9</v>
      </c>
      <c r="D7491">
        <v>1</v>
      </c>
      <c r="E7491">
        <v>22.44</v>
      </c>
    </row>
    <row r="7492" spans="1:5" x14ac:dyDescent="0.35">
      <c r="A7492">
        <v>2021</v>
      </c>
      <c r="B7492">
        <v>11</v>
      </c>
      <c r="C7492">
        <v>9</v>
      </c>
      <c r="D7492">
        <v>2</v>
      </c>
      <c r="E7492">
        <v>22.12</v>
      </c>
    </row>
    <row r="7493" spans="1:5" x14ac:dyDescent="0.35">
      <c r="A7493">
        <v>2021</v>
      </c>
      <c r="B7493">
        <v>11</v>
      </c>
      <c r="C7493">
        <v>9</v>
      </c>
      <c r="D7493">
        <v>3</v>
      </c>
      <c r="E7493">
        <v>22.48</v>
      </c>
    </row>
    <row r="7494" spans="1:5" x14ac:dyDescent="0.35">
      <c r="A7494">
        <v>2021</v>
      </c>
      <c r="B7494">
        <v>11</v>
      </c>
      <c r="C7494">
        <v>9</v>
      </c>
      <c r="D7494">
        <v>4</v>
      </c>
      <c r="E7494">
        <v>24.84</v>
      </c>
    </row>
    <row r="7495" spans="1:5" x14ac:dyDescent="0.35">
      <c r="A7495">
        <v>2021</v>
      </c>
      <c r="B7495">
        <v>11</v>
      </c>
      <c r="C7495">
        <v>9</v>
      </c>
      <c r="D7495">
        <v>5</v>
      </c>
      <c r="E7495">
        <v>28.61</v>
      </c>
    </row>
    <row r="7496" spans="1:5" x14ac:dyDescent="0.35">
      <c r="A7496">
        <v>2021</v>
      </c>
      <c r="B7496">
        <v>11</v>
      </c>
      <c r="C7496">
        <v>9</v>
      </c>
      <c r="D7496">
        <v>6</v>
      </c>
      <c r="E7496">
        <v>32.22</v>
      </c>
    </row>
    <row r="7497" spans="1:5" x14ac:dyDescent="0.35">
      <c r="A7497">
        <v>2021</v>
      </c>
      <c r="B7497">
        <v>11</v>
      </c>
      <c r="C7497">
        <v>9</v>
      </c>
      <c r="D7497">
        <v>7</v>
      </c>
      <c r="E7497">
        <v>34.94</v>
      </c>
    </row>
    <row r="7498" spans="1:5" x14ac:dyDescent="0.35">
      <c r="A7498">
        <v>2021</v>
      </c>
      <c r="B7498">
        <v>11</v>
      </c>
      <c r="C7498">
        <v>9</v>
      </c>
      <c r="D7498">
        <v>8</v>
      </c>
      <c r="E7498">
        <v>36.97</v>
      </c>
    </row>
    <row r="7499" spans="1:5" x14ac:dyDescent="0.35">
      <c r="A7499">
        <v>2021</v>
      </c>
      <c r="B7499">
        <v>11</v>
      </c>
      <c r="C7499">
        <v>9</v>
      </c>
      <c r="D7499">
        <v>9</v>
      </c>
      <c r="E7499">
        <v>38.380000000000003</v>
      </c>
    </row>
    <row r="7500" spans="1:5" x14ac:dyDescent="0.35">
      <c r="A7500">
        <v>2021</v>
      </c>
      <c r="B7500">
        <v>11</v>
      </c>
      <c r="C7500">
        <v>9</v>
      </c>
      <c r="D7500">
        <v>10</v>
      </c>
      <c r="E7500">
        <v>39.19</v>
      </c>
    </row>
    <row r="7501" spans="1:5" x14ac:dyDescent="0.35">
      <c r="A7501">
        <v>2021</v>
      </c>
      <c r="B7501">
        <v>11</v>
      </c>
      <c r="C7501">
        <v>9</v>
      </c>
      <c r="D7501">
        <v>11</v>
      </c>
      <c r="E7501">
        <v>39.31</v>
      </c>
    </row>
    <row r="7502" spans="1:5" x14ac:dyDescent="0.35">
      <c r="A7502">
        <v>2021</v>
      </c>
      <c r="B7502">
        <v>11</v>
      </c>
      <c r="C7502">
        <v>9</v>
      </c>
      <c r="D7502">
        <v>12</v>
      </c>
      <c r="E7502">
        <v>38.72</v>
      </c>
    </row>
    <row r="7503" spans="1:5" x14ac:dyDescent="0.35">
      <c r="A7503">
        <v>2021</v>
      </c>
      <c r="B7503">
        <v>11</v>
      </c>
      <c r="C7503">
        <v>9</v>
      </c>
      <c r="D7503">
        <v>13</v>
      </c>
      <c r="E7503">
        <v>37.450000000000003</v>
      </c>
    </row>
    <row r="7504" spans="1:5" x14ac:dyDescent="0.35">
      <c r="A7504">
        <v>2021</v>
      </c>
      <c r="B7504">
        <v>11</v>
      </c>
      <c r="C7504">
        <v>9</v>
      </c>
      <c r="D7504">
        <v>14</v>
      </c>
      <c r="E7504">
        <v>35.479999999999997</v>
      </c>
    </row>
    <row r="7505" spans="1:5" x14ac:dyDescent="0.35">
      <c r="A7505">
        <v>2021</v>
      </c>
      <c r="B7505">
        <v>11</v>
      </c>
      <c r="C7505">
        <v>9</v>
      </c>
      <c r="D7505">
        <v>15</v>
      </c>
      <c r="E7505">
        <v>33.03</v>
      </c>
    </row>
    <row r="7506" spans="1:5" x14ac:dyDescent="0.35">
      <c r="A7506">
        <v>2021</v>
      </c>
      <c r="B7506">
        <v>11</v>
      </c>
      <c r="C7506">
        <v>9</v>
      </c>
      <c r="D7506">
        <v>16</v>
      </c>
      <c r="E7506">
        <v>30.88</v>
      </c>
    </row>
    <row r="7507" spans="1:5" x14ac:dyDescent="0.35">
      <c r="A7507">
        <v>2021</v>
      </c>
      <c r="B7507">
        <v>11</v>
      </c>
      <c r="C7507">
        <v>9</v>
      </c>
      <c r="D7507">
        <v>17</v>
      </c>
      <c r="E7507">
        <v>29.12</v>
      </c>
    </row>
    <row r="7508" spans="1:5" x14ac:dyDescent="0.35">
      <c r="A7508">
        <v>2021</v>
      </c>
      <c r="B7508">
        <v>11</v>
      </c>
      <c r="C7508">
        <v>9</v>
      </c>
      <c r="D7508">
        <v>18</v>
      </c>
      <c r="E7508">
        <v>27.72</v>
      </c>
    </row>
    <row r="7509" spans="1:5" x14ac:dyDescent="0.35">
      <c r="A7509">
        <v>2021</v>
      </c>
      <c r="B7509">
        <v>11</v>
      </c>
      <c r="C7509">
        <v>9</v>
      </c>
      <c r="D7509">
        <v>19</v>
      </c>
      <c r="E7509">
        <v>26.52</v>
      </c>
    </row>
    <row r="7510" spans="1:5" x14ac:dyDescent="0.35">
      <c r="A7510">
        <v>2021</v>
      </c>
      <c r="B7510">
        <v>11</v>
      </c>
      <c r="C7510">
        <v>9</v>
      </c>
      <c r="D7510">
        <v>20</v>
      </c>
      <c r="E7510">
        <v>25.41</v>
      </c>
    </row>
    <row r="7511" spans="1:5" x14ac:dyDescent="0.35">
      <c r="A7511">
        <v>2021</v>
      </c>
      <c r="B7511">
        <v>11</v>
      </c>
      <c r="C7511">
        <v>9</v>
      </c>
      <c r="D7511">
        <v>21</v>
      </c>
      <c r="E7511">
        <v>24.46</v>
      </c>
    </row>
    <row r="7512" spans="1:5" x14ac:dyDescent="0.35">
      <c r="A7512">
        <v>2021</v>
      </c>
      <c r="B7512">
        <v>11</v>
      </c>
      <c r="C7512">
        <v>9</v>
      </c>
      <c r="D7512">
        <v>22</v>
      </c>
      <c r="E7512">
        <v>23.75</v>
      </c>
    </row>
    <row r="7513" spans="1:5" x14ac:dyDescent="0.35">
      <c r="A7513">
        <v>2021</v>
      </c>
      <c r="B7513">
        <v>11</v>
      </c>
      <c r="C7513">
        <v>9</v>
      </c>
      <c r="D7513">
        <v>23</v>
      </c>
      <c r="E7513">
        <v>23.25</v>
      </c>
    </row>
    <row r="7514" spans="1:5" x14ac:dyDescent="0.35">
      <c r="A7514">
        <v>2021</v>
      </c>
      <c r="B7514">
        <v>11</v>
      </c>
      <c r="C7514">
        <v>10</v>
      </c>
      <c r="D7514">
        <v>0</v>
      </c>
      <c r="E7514">
        <v>23.01</v>
      </c>
    </row>
    <row r="7515" spans="1:5" x14ac:dyDescent="0.35">
      <c r="A7515">
        <v>2021</v>
      </c>
      <c r="B7515">
        <v>11</v>
      </c>
      <c r="C7515">
        <v>10</v>
      </c>
      <c r="D7515">
        <v>1</v>
      </c>
      <c r="E7515">
        <v>22.78</v>
      </c>
    </row>
    <row r="7516" spans="1:5" x14ac:dyDescent="0.35">
      <c r="A7516">
        <v>2021</v>
      </c>
      <c r="B7516">
        <v>11</v>
      </c>
      <c r="C7516">
        <v>10</v>
      </c>
      <c r="D7516">
        <v>2</v>
      </c>
      <c r="E7516">
        <v>22.51</v>
      </c>
    </row>
    <row r="7517" spans="1:5" x14ac:dyDescent="0.35">
      <c r="A7517">
        <v>2021</v>
      </c>
      <c r="B7517">
        <v>11</v>
      </c>
      <c r="C7517">
        <v>10</v>
      </c>
      <c r="D7517">
        <v>3</v>
      </c>
      <c r="E7517">
        <v>22.69</v>
      </c>
    </row>
    <row r="7518" spans="1:5" x14ac:dyDescent="0.35">
      <c r="A7518">
        <v>2021</v>
      </c>
      <c r="B7518">
        <v>11</v>
      </c>
      <c r="C7518">
        <v>10</v>
      </c>
      <c r="D7518">
        <v>4</v>
      </c>
      <c r="E7518">
        <v>24.7</v>
      </c>
    </row>
    <row r="7519" spans="1:5" x14ac:dyDescent="0.35">
      <c r="A7519">
        <v>2021</v>
      </c>
      <c r="B7519">
        <v>11</v>
      </c>
      <c r="C7519">
        <v>10</v>
      </c>
      <c r="D7519">
        <v>5</v>
      </c>
      <c r="E7519">
        <v>27.84</v>
      </c>
    </row>
    <row r="7520" spans="1:5" x14ac:dyDescent="0.35">
      <c r="A7520">
        <v>2021</v>
      </c>
      <c r="B7520">
        <v>11</v>
      </c>
      <c r="C7520">
        <v>10</v>
      </c>
      <c r="D7520">
        <v>6</v>
      </c>
      <c r="E7520">
        <v>31.37</v>
      </c>
    </row>
    <row r="7521" spans="1:5" x14ac:dyDescent="0.35">
      <c r="A7521">
        <v>2021</v>
      </c>
      <c r="B7521">
        <v>11</v>
      </c>
      <c r="C7521">
        <v>10</v>
      </c>
      <c r="D7521">
        <v>7</v>
      </c>
      <c r="E7521">
        <v>34.229999999999997</v>
      </c>
    </row>
    <row r="7522" spans="1:5" x14ac:dyDescent="0.35">
      <c r="A7522">
        <v>2021</v>
      </c>
      <c r="B7522">
        <v>11</v>
      </c>
      <c r="C7522">
        <v>10</v>
      </c>
      <c r="D7522">
        <v>8</v>
      </c>
      <c r="E7522">
        <v>36.36</v>
      </c>
    </row>
    <row r="7523" spans="1:5" x14ac:dyDescent="0.35">
      <c r="A7523">
        <v>2021</v>
      </c>
      <c r="B7523">
        <v>11</v>
      </c>
      <c r="C7523">
        <v>10</v>
      </c>
      <c r="D7523">
        <v>9</v>
      </c>
      <c r="E7523">
        <v>37.869999999999997</v>
      </c>
    </row>
    <row r="7524" spans="1:5" x14ac:dyDescent="0.35">
      <c r="A7524">
        <v>2021</v>
      </c>
      <c r="B7524">
        <v>11</v>
      </c>
      <c r="C7524">
        <v>10</v>
      </c>
      <c r="D7524">
        <v>10</v>
      </c>
      <c r="E7524">
        <v>38.79</v>
      </c>
    </row>
    <row r="7525" spans="1:5" x14ac:dyDescent="0.35">
      <c r="A7525">
        <v>2021</v>
      </c>
      <c r="B7525">
        <v>11</v>
      </c>
      <c r="C7525">
        <v>10</v>
      </c>
      <c r="D7525">
        <v>11</v>
      </c>
      <c r="E7525">
        <v>39.15</v>
      </c>
    </row>
    <row r="7526" spans="1:5" x14ac:dyDescent="0.35">
      <c r="A7526">
        <v>2021</v>
      </c>
      <c r="B7526">
        <v>11</v>
      </c>
      <c r="C7526">
        <v>10</v>
      </c>
      <c r="D7526">
        <v>12</v>
      </c>
      <c r="E7526">
        <v>38.950000000000003</v>
      </c>
    </row>
    <row r="7527" spans="1:5" x14ac:dyDescent="0.35">
      <c r="A7527">
        <v>2021</v>
      </c>
      <c r="B7527">
        <v>11</v>
      </c>
      <c r="C7527">
        <v>10</v>
      </c>
      <c r="D7527">
        <v>13</v>
      </c>
      <c r="E7527">
        <v>38.200000000000003</v>
      </c>
    </row>
    <row r="7528" spans="1:5" x14ac:dyDescent="0.35">
      <c r="A7528">
        <v>2021</v>
      </c>
      <c r="B7528">
        <v>11</v>
      </c>
      <c r="C7528">
        <v>10</v>
      </c>
      <c r="D7528">
        <v>14</v>
      </c>
      <c r="E7528">
        <v>36.85</v>
      </c>
    </row>
    <row r="7529" spans="1:5" x14ac:dyDescent="0.35">
      <c r="A7529">
        <v>2021</v>
      </c>
      <c r="B7529">
        <v>11</v>
      </c>
      <c r="C7529">
        <v>10</v>
      </c>
      <c r="D7529">
        <v>15</v>
      </c>
      <c r="E7529">
        <v>33.64</v>
      </c>
    </row>
    <row r="7530" spans="1:5" x14ac:dyDescent="0.35">
      <c r="A7530">
        <v>2021</v>
      </c>
      <c r="B7530">
        <v>11</v>
      </c>
      <c r="C7530">
        <v>10</v>
      </c>
      <c r="D7530">
        <v>16</v>
      </c>
      <c r="E7530">
        <v>31.26</v>
      </c>
    </row>
    <row r="7531" spans="1:5" x14ac:dyDescent="0.35">
      <c r="A7531">
        <v>2021</v>
      </c>
      <c r="B7531">
        <v>11</v>
      </c>
      <c r="C7531">
        <v>10</v>
      </c>
      <c r="D7531">
        <v>17</v>
      </c>
      <c r="E7531">
        <v>30.34</v>
      </c>
    </row>
    <row r="7532" spans="1:5" x14ac:dyDescent="0.35">
      <c r="A7532">
        <v>2021</v>
      </c>
      <c r="B7532">
        <v>11</v>
      </c>
      <c r="C7532">
        <v>10</v>
      </c>
      <c r="D7532">
        <v>18</v>
      </c>
      <c r="E7532">
        <v>29.08</v>
      </c>
    </row>
    <row r="7533" spans="1:5" x14ac:dyDescent="0.35">
      <c r="A7533">
        <v>2021</v>
      </c>
      <c r="B7533">
        <v>11</v>
      </c>
      <c r="C7533">
        <v>10</v>
      </c>
      <c r="D7533">
        <v>19</v>
      </c>
      <c r="E7533">
        <v>27.4</v>
      </c>
    </row>
    <row r="7534" spans="1:5" x14ac:dyDescent="0.35">
      <c r="A7534">
        <v>2021</v>
      </c>
      <c r="B7534">
        <v>11</v>
      </c>
      <c r="C7534">
        <v>10</v>
      </c>
      <c r="D7534">
        <v>20</v>
      </c>
      <c r="E7534">
        <v>26.16</v>
      </c>
    </row>
    <row r="7535" spans="1:5" x14ac:dyDescent="0.35">
      <c r="A7535">
        <v>2021</v>
      </c>
      <c r="B7535">
        <v>11</v>
      </c>
      <c r="C7535">
        <v>10</v>
      </c>
      <c r="D7535">
        <v>21</v>
      </c>
      <c r="E7535">
        <v>25.34</v>
      </c>
    </row>
    <row r="7536" spans="1:5" x14ac:dyDescent="0.35">
      <c r="A7536">
        <v>2021</v>
      </c>
      <c r="B7536">
        <v>11</v>
      </c>
      <c r="C7536">
        <v>10</v>
      </c>
      <c r="D7536">
        <v>22</v>
      </c>
      <c r="E7536">
        <v>24.69</v>
      </c>
    </row>
    <row r="7537" spans="1:5" x14ac:dyDescent="0.35">
      <c r="A7537">
        <v>2021</v>
      </c>
      <c r="B7537">
        <v>11</v>
      </c>
      <c r="C7537">
        <v>10</v>
      </c>
      <c r="D7537">
        <v>23</v>
      </c>
      <c r="E7537">
        <v>24.17</v>
      </c>
    </row>
    <row r="7538" spans="1:5" x14ac:dyDescent="0.35">
      <c r="A7538">
        <v>2021</v>
      </c>
      <c r="B7538">
        <v>11</v>
      </c>
      <c r="C7538">
        <v>11</v>
      </c>
      <c r="D7538">
        <v>0</v>
      </c>
      <c r="E7538">
        <v>23.78</v>
      </c>
    </row>
    <row r="7539" spans="1:5" x14ac:dyDescent="0.35">
      <c r="A7539">
        <v>2021</v>
      </c>
      <c r="B7539">
        <v>11</v>
      </c>
      <c r="C7539">
        <v>11</v>
      </c>
      <c r="D7539">
        <v>1</v>
      </c>
      <c r="E7539">
        <v>23.58</v>
      </c>
    </row>
    <row r="7540" spans="1:5" x14ac:dyDescent="0.35">
      <c r="A7540">
        <v>2021</v>
      </c>
      <c r="B7540">
        <v>11</v>
      </c>
      <c r="C7540">
        <v>11</v>
      </c>
      <c r="D7540">
        <v>2</v>
      </c>
      <c r="E7540">
        <v>23.45</v>
      </c>
    </row>
    <row r="7541" spans="1:5" x14ac:dyDescent="0.35">
      <c r="A7541">
        <v>2021</v>
      </c>
      <c r="B7541">
        <v>11</v>
      </c>
      <c r="C7541">
        <v>11</v>
      </c>
      <c r="D7541">
        <v>3</v>
      </c>
      <c r="E7541">
        <v>23.65</v>
      </c>
    </row>
    <row r="7542" spans="1:5" x14ac:dyDescent="0.35">
      <c r="A7542">
        <v>2021</v>
      </c>
      <c r="B7542">
        <v>11</v>
      </c>
      <c r="C7542">
        <v>11</v>
      </c>
      <c r="D7542">
        <v>4</v>
      </c>
      <c r="E7542">
        <v>25.51</v>
      </c>
    </row>
    <row r="7543" spans="1:5" x14ac:dyDescent="0.35">
      <c r="A7543">
        <v>2021</v>
      </c>
      <c r="B7543">
        <v>11</v>
      </c>
      <c r="C7543">
        <v>11</v>
      </c>
      <c r="D7543">
        <v>5</v>
      </c>
      <c r="E7543">
        <v>28.26</v>
      </c>
    </row>
    <row r="7544" spans="1:5" x14ac:dyDescent="0.35">
      <c r="A7544">
        <v>2021</v>
      </c>
      <c r="B7544">
        <v>11</v>
      </c>
      <c r="C7544">
        <v>11</v>
      </c>
      <c r="D7544">
        <v>6</v>
      </c>
      <c r="E7544">
        <v>31.45</v>
      </c>
    </row>
    <row r="7545" spans="1:5" x14ac:dyDescent="0.35">
      <c r="A7545">
        <v>2021</v>
      </c>
      <c r="B7545">
        <v>11</v>
      </c>
      <c r="C7545">
        <v>11</v>
      </c>
      <c r="D7545">
        <v>7</v>
      </c>
      <c r="E7545">
        <v>34.270000000000003</v>
      </c>
    </row>
    <row r="7546" spans="1:5" x14ac:dyDescent="0.35">
      <c r="A7546">
        <v>2021</v>
      </c>
      <c r="B7546">
        <v>11</v>
      </c>
      <c r="C7546">
        <v>11</v>
      </c>
      <c r="D7546">
        <v>8</v>
      </c>
      <c r="E7546">
        <v>36.35</v>
      </c>
    </row>
    <row r="7547" spans="1:5" x14ac:dyDescent="0.35">
      <c r="A7547">
        <v>2021</v>
      </c>
      <c r="B7547">
        <v>11</v>
      </c>
      <c r="C7547">
        <v>11</v>
      </c>
      <c r="D7547">
        <v>9</v>
      </c>
      <c r="E7547">
        <v>37.81</v>
      </c>
    </row>
    <row r="7548" spans="1:5" x14ac:dyDescent="0.35">
      <c r="A7548">
        <v>2021</v>
      </c>
      <c r="B7548">
        <v>11</v>
      </c>
      <c r="C7548">
        <v>11</v>
      </c>
      <c r="D7548">
        <v>10</v>
      </c>
      <c r="E7548">
        <v>38.79</v>
      </c>
    </row>
    <row r="7549" spans="1:5" x14ac:dyDescent="0.35">
      <c r="A7549">
        <v>2021</v>
      </c>
      <c r="B7549">
        <v>11</v>
      </c>
      <c r="C7549">
        <v>11</v>
      </c>
      <c r="D7549">
        <v>11</v>
      </c>
      <c r="E7549">
        <v>39.24</v>
      </c>
    </row>
    <row r="7550" spans="1:5" x14ac:dyDescent="0.35">
      <c r="A7550">
        <v>2021</v>
      </c>
      <c r="B7550">
        <v>11</v>
      </c>
      <c r="C7550">
        <v>11</v>
      </c>
      <c r="D7550">
        <v>12</v>
      </c>
      <c r="E7550">
        <v>39.01</v>
      </c>
    </row>
    <row r="7551" spans="1:5" x14ac:dyDescent="0.35">
      <c r="A7551">
        <v>2021</v>
      </c>
      <c r="B7551">
        <v>11</v>
      </c>
      <c r="C7551">
        <v>11</v>
      </c>
      <c r="D7551">
        <v>13</v>
      </c>
      <c r="E7551">
        <v>38.29</v>
      </c>
    </row>
    <row r="7552" spans="1:5" x14ac:dyDescent="0.35">
      <c r="A7552">
        <v>2021</v>
      </c>
      <c r="B7552">
        <v>11</v>
      </c>
      <c r="C7552">
        <v>11</v>
      </c>
      <c r="D7552">
        <v>14</v>
      </c>
      <c r="E7552">
        <v>36.81</v>
      </c>
    </row>
    <row r="7553" spans="1:5" x14ac:dyDescent="0.35">
      <c r="A7553">
        <v>2021</v>
      </c>
      <c r="B7553">
        <v>11</v>
      </c>
      <c r="C7553">
        <v>11</v>
      </c>
      <c r="D7553">
        <v>15</v>
      </c>
      <c r="E7553">
        <v>34.520000000000003</v>
      </c>
    </row>
    <row r="7554" spans="1:5" x14ac:dyDescent="0.35">
      <c r="A7554">
        <v>2021</v>
      </c>
      <c r="B7554">
        <v>11</v>
      </c>
      <c r="C7554">
        <v>11</v>
      </c>
      <c r="D7554">
        <v>16</v>
      </c>
      <c r="E7554">
        <v>32.31</v>
      </c>
    </row>
    <row r="7555" spans="1:5" x14ac:dyDescent="0.35">
      <c r="A7555">
        <v>2021</v>
      </c>
      <c r="B7555">
        <v>11</v>
      </c>
      <c r="C7555">
        <v>11</v>
      </c>
      <c r="D7555">
        <v>17</v>
      </c>
      <c r="E7555">
        <v>29.77</v>
      </c>
    </row>
    <row r="7556" spans="1:5" x14ac:dyDescent="0.35">
      <c r="A7556">
        <v>2021</v>
      </c>
      <c r="B7556">
        <v>11</v>
      </c>
      <c r="C7556">
        <v>11</v>
      </c>
      <c r="D7556">
        <v>18</v>
      </c>
      <c r="E7556">
        <v>27.83</v>
      </c>
    </row>
    <row r="7557" spans="1:5" x14ac:dyDescent="0.35">
      <c r="A7557">
        <v>2021</v>
      </c>
      <c r="B7557">
        <v>11</v>
      </c>
      <c r="C7557">
        <v>11</v>
      </c>
      <c r="D7557">
        <v>19</v>
      </c>
      <c r="E7557">
        <v>26.78</v>
      </c>
    </row>
    <row r="7558" spans="1:5" x14ac:dyDescent="0.35">
      <c r="A7558">
        <v>2021</v>
      </c>
      <c r="B7558">
        <v>11</v>
      </c>
      <c r="C7558">
        <v>11</v>
      </c>
      <c r="D7558">
        <v>20</v>
      </c>
      <c r="E7558">
        <v>25.87</v>
      </c>
    </row>
    <row r="7559" spans="1:5" x14ac:dyDescent="0.35">
      <c r="A7559">
        <v>2021</v>
      </c>
      <c r="B7559">
        <v>11</v>
      </c>
      <c r="C7559">
        <v>11</v>
      </c>
      <c r="D7559">
        <v>21</v>
      </c>
      <c r="E7559">
        <v>24.97</v>
      </c>
    </row>
    <row r="7560" spans="1:5" x14ac:dyDescent="0.35">
      <c r="A7560">
        <v>2021</v>
      </c>
      <c r="B7560">
        <v>11</v>
      </c>
      <c r="C7560">
        <v>11</v>
      </c>
      <c r="D7560">
        <v>22</v>
      </c>
      <c r="E7560">
        <v>24.16</v>
      </c>
    </row>
    <row r="7561" spans="1:5" x14ac:dyDescent="0.35">
      <c r="A7561">
        <v>2021</v>
      </c>
      <c r="B7561">
        <v>11</v>
      </c>
      <c r="C7561">
        <v>11</v>
      </c>
      <c r="D7561">
        <v>23</v>
      </c>
      <c r="E7561">
        <v>23.48</v>
      </c>
    </row>
    <row r="7562" spans="1:5" x14ac:dyDescent="0.35">
      <c r="A7562">
        <v>2021</v>
      </c>
      <c r="B7562">
        <v>11</v>
      </c>
      <c r="C7562">
        <v>12</v>
      </c>
      <c r="D7562">
        <v>0</v>
      </c>
      <c r="E7562">
        <v>22.89</v>
      </c>
    </row>
    <row r="7563" spans="1:5" x14ac:dyDescent="0.35">
      <c r="A7563">
        <v>2021</v>
      </c>
      <c r="B7563">
        <v>11</v>
      </c>
      <c r="C7563">
        <v>12</v>
      </c>
      <c r="D7563">
        <v>1</v>
      </c>
      <c r="E7563">
        <v>22.48</v>
      </c>
    </row>
    <row r="7564" spans="1:5" x14ac:dyDescent="0.35">
      <c r="A7564">
        <v>2021</v>
      </c>
      <c r="B7564">
        <v>11</v>
      </c>
      <c r="C7564">
        <v>12</v>
      </c>
      <c r="D7564">
        <v>2</v>
      </c>
      <c r="E7564">
        <v>22.16</v>
      </c>
    </row>
    <row r="7565" spans="1:5" x14ac:dyDescent="0.35">
      <c r="A7565">
        <v>2021</v>
      </c>
      <c r="B7565">
        <v>11</v>
      </c>
      <c r="C7565">
        <v>12</v>
      </c>
      <c r="D7565">
        <v>3</v>
      </c>
      <c r="E7565">
        <v>22.47</v>
      </c>
    </row>
    <row r="7566" spans="1:5" x14ac:dyDescent="0.35">
      <c r="A7566">
        <v>2021</v>
      </c>
      <c r="B7566">
        <v>11</v>
      </c>
      <c r="C7566">
        <v>12</v>
      </c>
      <c r="D7566">
        <v>4</v>
      </c>
      <c r="E7566">
        <v>24.72</v>
      </c>
    </row>
    <row r="7567" spans="1:5" x14ac:dyDescent="0.35">
      <c r="A7567">
        <v>2021</v>
      </c>
      <c r="B7567">
        <v>11</v>
      </c>
      <c r="C7567">
        <v>12</v>
      </c>
      <c r="D7567">
        <v>5</v>
      </c>
      <c r="E7567">
        <v>27.73</v>
      </c>
    </row>
    <row r="7568" spans="1:5" x14ac:dyDescent="0.35">
      <c r="A7568">
        <v>2021</v>
      </c>
      <c r="B7568">
        <v>11</v>
      </c>
      <c r="C7568">
        <v>12</v>
      </c>
      <c r="D7568">
        <v>6</v>
      </c>
      <c r="E7568">
        <v>30.56</v>
      </c>
    </row>
    <row r="7569" spans="1:5" x14ac:dyDescent="0.35">
      <c r="A7569">
        <v>2021</v>
      </c>
      <c r="B7569">
        <v>11</v>
      </c>
      <c r="C7569">
        <v>12</v>
      </c>
      <c r="D7569">
        <v>7</v>
      </c>
      <c r="E7569">
        <v>33.11</v>
      </c>
    </row>
    <row r="7570" spans="1:5" x14ac:dyDescent="0.35">
      <c r="A7570">
        <v>2021</v>
      </c>
      <c r="B7570">
        <v>11</v>
      </c>
      <c r="C7570">
        <v>12</v>
      </c>
      <c r="D7570">
        <v>8</v>
      </c>
      <c r="E7570">
        <v>35.25</v>
      </c>
    </row>
    <row r="7571" spans="1:5" x14ac:dyDescent="0.35">
      <c r="A7571">
        <v>2021</v>
      </c>
      <c r="B7571">
        <v>11</v>
      </c>
      <c r="C7571">
        <v>12</v>
      </c>
      <c r="D7571">
        <v>9</v>
      </c>
      <c r="E7571">
        <v>36.79</v>
      </c>
    </row>
    <row r="7572" spans="1:5" x14ac:dyDescent="0.35">
      <c r="A7572">
        <v>2021</v>
      </c>
      <c r="B7572">
        <v>11</v>
      </c>
      <c r="C7572">
        <v>12</v>
      </c>
      <c r="D7572">
        <v>10</v>
      </c>
      <c r="E7572">
        <v>37.619999999999997</v>
      </c>
    </row>
    <row r="7573" spans="1:5" x14ac:dyDescent="0.35">
      <c r="A7573">
        <v>2021</v>
      </c>
      <c r="B7573">
        <v>11</v>
      </c>
      <c r="C7573">
        <v>12</v>
      </c>
      <c r="D7573">
        <v>11</v>
      </c>
      <c r="E7573">
        <v>37.619999999999997</v>
      </c>
    </row>
    <row r="7574" spans="1:5" x14ac:dyDescent="0.35">
      <c r="A7574">
        <v>2021</v>
      </c>
      <c r="B7574">
        <v>11</v>
      </c>
      <c r="C7574">
        <v>12</v>
      </c>
      <c r="D7574">
        <v>12</v>
      </c>
      <c r="E7574">
        <v>36.83</v>
      </c>
    </row>
    <row r="7575" spans="1:5" x14ac:dyDescent="0.35">
      <c r="A7575">
        <v>2021</v>
      </c>
      <c r="B7575">
        <v>11</v>
      </c>
      <c r="C7575">
        <v>12</v>
      </c>
      <c r="D7575">
        <v>13</v>
      </c>
      <c r="E7575">
        <v>35.200000000000003</v>
      </c>
    </row>
    <row r="7576" spans="1:5" x14ac:dyDescent="0.35">
      <c r="A7576">
        <v>2021</v>
      </c>
      <c r="B7576">
        <v>11</v>
      </c>
      <c r="C7576">
        <v>12</v>
      </c>
      <c r="D7576">
        <v>14</v>
      </c>
      <c r="E7576">
        <v>33.56</v>
      </c>
    </row>
    <row r="7577" spans="1:5" x14ac:dyDescent="0.35">
      <c r="A7577">
        <v>2021</v>
      </c>
      <c r="B7577">
        <v>11</v>
      </c>
      <c r="C7577">
        <v>12</v>
      </c>
      <c r="D7577">
        <v>15</v>
      </c>
      <c r="E7577">
        <v>31.74</v>
      </c>
    </row>
    <row r="7578" spans="1:5" x14ac:dyDescent="0.35">
      <c r="A7578">
        <v>2021</v>
      </c>
      <c r="B7578">
        <v>11</v>
      </c>
      <c r="C7578">
        <v>12</v>
      </c>
      <c r="D7578">
        <v>16</v>
      </c>
      <c r="E7578">
        <v>30.15</v>
      </c>
    </row>
    <row r="7579" spans="1:5" x14ac:dyDescent="0.35">
      <c r="A7579">
        <v>2021</v>
      </c>
      <c r="B7579">
        <v>11</v>
      </c>
      <c r="C7579">
        <v>12</v>
      </c>
      <c r="D7579">
        <v>17</v>
      </c>
      <c r="E7579">
        <v>28.75</v>
      </c>
    </row>
    <row r="7580" spans="1:5" x14ac:dyDescent="0.35">
      <c r="A7580">
        <v>2021</v>
      </c>
      <c r="B7580">
        <v>11</v>
      </c>
      <c r="C7580">
        <v>12</v>
      </c>
      <c r="D7580">
        <v>18</v>
      </c>
      <c r="E7580">
        <v>27.53</v>
      </c>
    </row>
    <row r="7581" spans="1:5" x14ac:dyDescent="0.35">
      <c r="A7581">
        <v>2021</v>
      </c>
      <c r="B7581">
        <v>11</v>
      </c>
      <c r="C7581">
        <v>12</v>
      </c>
      <c r="D7581">
        <v>19</v>
      </c>
      <c r="E7581">
        <v>26.6</v>
      </c>
    </row>
    <row r="7582" spans="1:5" x14ac:dyDescent="0.35">
      <c r="A7582">
        <v>2021</v>
      </c>
      <c r="B7582">
        <v>11</v>
      </c>
      <c r="C7582">
        <v>12</v>
      </c>
      <c r="D7582">
        <v>20</v>
      </c>
      <c r="E7582">
        <v>25.85</v>
      </c>
    </row>
    <row r="7583" spans="1:5" x14ac:dyDescent="0.35">
      <c r="A7583">
        <v>2021</v>
      </c>
      <c r="B7583">
        <v>11</v>
      </c>
      <c r="C7583">
        <v>12</v>
      </c>
      <c r="D7583">
        <v>21</v>
      </c>
      <c r="E7583">
        <v>25.12</v>
      </c>
    </row>
    <row r="7584" spans="1:5" x14ac:dyDescent="0.35">
      <c r="A7584">
        <v>2021</v>
      </c>
      <c r="B7584">
        <v>11</v>
      </c>
      <c r="C7584">
        <v>12</v>
      </c>
      <c r="D7584">
        <v>22</v>
      </c>
      <c r="E7584">
        <v>24.39</v>
      </c>
    </row>
    <row r="7585" spans="1:5" x14ac:dyDescent="0.35">
      <c r="A7585">
        <v>2021</v>
      </c>
      <c r="B7585">
        <v>11</v>
      </c>
      <c r="C7585">
        <v>12</v>
      </c>
      <c r="D7585">
        <v>23</v>
      </c>
      <c r="E7585">
        <v>23.8</v>
      </c>
    </row>
    <row r="7586" spans="1:5" x14ac:dyDescent="0.35">
      <c r="A7586">
        <v>2021</v>
      </c>
      <c r="B7586">
        <v>11</v>
      </c>
      <c r="C7586">
        <v>13</v>
      </c>
      <c r="D7586">
        <v>0</v>
      </c>
      <c r="E7586">
        <v>23.37</v>
      </c>
    </row>
    <row r="7587" spans="1:5" x14ac:dyDescent="0.35">
      <c r="A7587">
        <v>2021</v>
      </c>
      <c r="B7587">
        <v>11</v>
      </c>
      <c r="C7587">
        <v>13</v>
      </c>
      <c r="D7587">
        <v>1</v>
      </c>
      <c r="E7587">
        <v>23.17</v>
      </c>
    </row>
    <row r="7588" spans="1:5" x14ac:dyDescent="0.35">
      <c r="A7588">
        <v>2021</v>
      </c>
      <c r="B7588">
        <v>11</v>
      </c>
      <c r="C7588">
        <v>13</v>
      </c>
      <c r="D7588">
        <v>2</v>
      </c>
      <c r="E7588">
        <v>23.02</v>
      </c>
    </row>
    <row r="7589" spans="1:5" x14ac:dyDescent="0.35">
      <c r="A7589">
        <v>2021</v>
      </c>
      <c r="B7589">
        <v>11</v>
      </c>
      <c r="C7589">
        <v>13</v>
      </c>
      <c r="D7589">
        <v>3</v>
      </c>
      <c r="E7589">
        <v>23.31</v>
      </c>
    </row>
    <row r="7590" spans="1:5" x14ac:dyDescent="0.35">
      <c r="A7590">
        <v>2021</v>
      </c>
      <c r="B7590">
        <v>11</v>
      </c>
      <c r="C7590">
        <v>13</v>
      </c>
      <c r="D7590">
        <v>4</v>
      </c>
      <c r="E7590">
        <v>25.2</v>
      </c>
    </row>
    <row r="7591" spans="1:5" x14ac:dyDescent="0.35">
      <c r="A7591">
        <v>2021</v>
      </c>
      <c r="B7591">
        <v>11</v>
      </c>
      <c r="C7591">
        <v>13</v>
      </c>
      <c r="D7591">
        <v>5</v>
      </c>
      <c r="E7591">
        <v>27.89</v>
      </c>
    </row>
    <row r="7592" spans="1:5" x14ac:dyDescent="0.35">
      <c r="A7592">
        <v>2021</v>
      </c>
      <c r="B7592">
        <v>11</v>
      </c>
      <c r="C7592">
        <v>13</v>
      </c>
      <c r="D7592">
        <v>6</v>
      </c>
      <c r="E7592">
        <v>30.75</v>
      </c>
    </row>
    <row r="7593" spans="1:5" x14ac:dyDescent="0.35">
      <c r="A7593">
        <v>2021</v>
      </c>
      <c r="B7593">
        <v>11</v>
      </c>
      <c r="C7593">
        <v>13</v>
      </c>
      <c r="D7593">
        <v>7</v>
      </c>
      <c r="E7593">
        <v>33.19</v>
      </c>
    </row>
    <row r="7594" spans="1:5" x14ac:dyDescent="0.35">
      <c r="A7594">
        <v>2021</v>
      </c>
      <c r="B7594">
        <v>11</v>
      </c>
      <c r="C7594">
        <v>13</v>
      </c>
      <c r="D7594">
        <v>8</v>
      </c>
      <c r="E7594">
        <v>35.159999999999997</v>
      </c>
    </row>
    <row r="7595" spans="1:5" x14ac:dyDescent="0.35">
      <c r="A7595">
        <v>2021</v>
      </c>
      <c r="B7595">
        <v>11</v>
      </c>
      <c r="C7595">
        <v>13</v>
      </c>
      <c r="D7595">
        <v>9</v>
      </c>
      <c r="E7595">
        <v>36.590000000000003</v>
      </c>
    </row>
    <row r="7596" spans="1:5" x14ac:dyDescent="0.35">
      <c r="A7596">
        <v>2021</v>
      </c>
      <c r="B7596">
        <v>11</v>
      </c>
      <c r="C7596">
        <v>13</v>
      </c>
      <c r="D7596">
        <v>10</v>
      </c>
      <c r="E7596">
        <v>37.42</v>
      </c>
    </row>
    <row r="7597" spans="1:5" x14ac:dyDescent="0.35">
      <c r="A7597">
        <v>2021</v>
      </c>
      <c r="B7597">
        <v>11</v>
      </c>
      <c r="C7597">
        <v>13</v>
      </c>
      <c r="D7597">
        <v>11</v>
      </c>
      <c r="E7597">
        <v>37.6</v>
      </c>
    </row>
    <row r="7598" spans="1:5" x14ac:dyDescent="0.35">
      <c r="A7598">
        <v>2021</v>
      </c>
      <c r="B7598">
        <v>11</v>
      </c>
      <c r="C7598">
        <v>13</v>
      </c>
      <c r="D7598">
        <v>12</v>
      </c>
      <c r="E7598">
        <v>37.049999999999997</v>
      </c>
    </row>
    <row r="7599" spans="1:5" x14ac:dyDescent="0.35">
      <c r="A7599">
        <v>2021</v>
      </c>
      <c r="B7599">
        <v>11</v>
      </c>
      <c r="C7599">
        <v>13</v>
      </c>
      <c r="D7599">
        <v>13</v>
      </c>
      <c r="E7599">
        <v>35.83</v>
      </c>
    </row>
    <row r="7600" spans="1:5" x14ac:dyDescent="0.35">
      <c r="A7600">
        <v>2021</v>
      </c>
      <c r="B7600">
        <v>11</v>
      </c>
      <c r="C7600">
        <v>13</v>
      </c>
      <c r="D7600">
        <v>14</v>
      </c>
      <c r="E7600">
        <v>34.28</v>
      </c>
    </row>
    <row r="7601" spans="1:5" x14ac:dyDescent="0.35">
      <c r="A7601">
        <v>2021</v>
      </c>
      <c r="B7601">
        <v>11</v>
      </c>
      <c r="C7601">
        <v>13</v>
      </c>
      <c r="D7601">
        <v>15</v>
      </c>
      <c r="E7601">
        <v>32.4</v>
      </c>
    </row>
    <row r="7602" spans="1:5" x14ac:dyDescent="0.35">
      <c r="A7602">
        <v>2021</v>
      </c>
      <c r="B7602">
        <v>11</v>
      </c>
      <c r="C7602">
        <v>13</v>
      </c>
      <c r="D7602">
        <v>16</v>
      </c>
      <c r="E7602">
        <v>30.69</v>
      </c>
    </row>
    <row r="7603" spans="1:5" x14ac:dyDescent="0.35">
      <c r="A7603">
        <v>2021</v>
      </c>
      <c r="B7603">
        <v>11</v>
      </c>
      <c r="C7603">
        <v>13</v>
      </c>
      <c r="D7603">
        <v>17</v>
      </c>
      <c r="E7603">
        <v>29.07</v>
      </c>
    </row>
    <row r="7604" spans="1:5" x14ac:dyDescent="0.35">
      <c r="A7604">
        <v>2021</v>
      </c>
      <c r="B7604">
        <v>11</v>
      </c>
      <c r="C7604">
        <v>13</v>
      </c>
      <c r="D7604">
        <v>18</v>
      </c>
      <c r="E7604">
        <v>27.51</v>
      </c>
    </row>
    <row r="7605" spans="1:5" x14ac:dyDescent="0.35">
      <c r="A7605">
        <v>2021</v>
      </c>
      <c r="B7605">
        <v>11</v>
      </c>
      <c r="C7605">
        <v>13</v>
      </c>
      <c r="D7605">
        <v>19</v>
      </c>
      <c r="E7605">
        <v>26.3</v>
      </c>
    </row>
    <row r="7606" spans="1:5" x14ac:dyDescent="0.35">
      <c r="A7606">
        <v>2021</v>
      </c>
      <c r="B7606">
        <v>11</v>
      </c>
      <c r="C7606">
        <v>13</v>
      </c>
      <c r="D7606">
        <v>20</v>
      </c>
      <c r="E7606">
        <v>25.37</v>
      </c>
    </row>
    <row r="7607" spans="1:5" x14ac:dyDescent="0.35">
      <c r="A7607">
        <v>2021</v>
      </c>
      <c r="B7607">
        <v>11</v>
      </c>
      <c r="C7607">
        <v>13</v>
      </c>
      <c r="D7607">
        <v>21</v>
      </c>
      <c r="E7607">
        <v>24.6</v>
      </c>
    </row>
    <row r="7608" spans="1:5" x14ac:dyDescent="0.35">
      <c r="A7608">
        <v>2021</v>
      </c>
      <c r="B7608">
        <v>11</v>
      </c>
      <c r="C7608">
        <v>13</v>
      </c>
      <c r="D7608">
        <v>22</v>
      </c>
      <c r="E7608">
        <v>24.05</v>
      </c>
    </row>
    <row r="7609" spans="1:5" x14ac:dyDescent="0.35">
      <c r="A7609">
        <v>2021</v>
      </c>
      <c r="B7609">
        <v>11</v>
      </c>
      <c r="C7609">
        <v>13</v>
      </c>
      <c r="D7609">
        <v>23</v>
      </c>
      <c r="E7609">
        <v>23.72</v>
      </c>
    </row>
    <row r="7610" spans="1:5" x14ac:dyDescent="0.35">
      <c r="A7610">
        <v>2021</v>
      </c>
      <c r="B7610">
        <v>11</v>
      </c>
      <c r="C7610">
        <v>14</v>
      </c>
      <c r="D7610">
        <v>0</v>
      </c>
      <c r="E7610">
        <v>23.56</v>
      </c>
    </row>
    <row r="7611" spans="1:5" x14ac:dyDescent="0.35">
      <c r="A7611">
        <v>2021</v>
      </c>
      <c r="B7611">
        <v>11</v>
      </c>
      <c r="C7611">
        <v>14</v>
      </c>
      <c r="D7611">
        <v>1</v>
      </c>
      <c r="E7611">
        <v>23.31</v>
      </c>
    </row>
    <row r="7612" spans="1:5" x14ac:dyDescent="0.35">
      <c r="A7612">
        <v>2021</v>
      </c>
      <c r="B7612">
        <v>11</v>
      </c>
      <c r="C7612">
        <v>14</v>
      </c>
      <c r="D7612">
        <v>2</v>
      </c>
      <c r="E7612">
        <v>23.19</v>
      </c>
    </row>
    <row r="7613" spans="1:5" x14ac:dyDescent="0.35">
      <c r="A7613">
        <v>2021</v>
      </c>
      <c r="B7613">
        <v>11</v>
      </c>
      <c r="C7613">
        <v>14</v>
      </c>
      <c r="D7613">
        <v>3</v>
      </c>
      <c r="E7613">
        <v>23.38</v>
      </c>
    </row>
    <row r="7614" spans="1:5" x14ac:dyDescent="0.35">
      <c r="A7614">
        <v>2021</v>
      </c>
      <c r="B7614">
        <v>11</v>
      </c>
      <c r="C7614">
        <v>14</v>
      </c>
      <c r="D7614">
        <v>4</v>
      </c>
      <c r="E7614">
        <v>25.02</v>
      </c>
    </row>
    <row r="7615" spans="1:5" x14ac:dyDescent="0.35">
      <c r="A7615">
        <v>2021</v>
      </c>
      <c r="B7615">
        <v>11</v>
      </c>
      <c r="C7615">
        <v>14</v>
      </c>
      <c r="D7615">
        <v>5</v>
      </c>
      <c r="E7615">
        <v>27.65</v>
      </c>
    </row>
    <row r="7616" spans="1:5" x14ac:dyDescent="0.35">
      <c r="A7616">
        <v>2021</v>
      </c>
      <c r="B7616">
        <v>11</v>
      </c>
      <c r="C7616">
        <v>14</v>
      </c>
      <c r="D7616">
        <v>6</v>
      </c>
      <c r="E7616">
        <v>30.51</v>
      </c>
    </row>
    <row r="7617" spans="1:5" x14ac:dyDescent="0.35">
      <c r="A7617">
        <v>2021</v>
      </c>
      <c r="B7617">
        <v>11</v>
      </c>
      <c r="C7617">
        <v>14</v>
      </c>
      <c r="D7617">
        <v>7</v>
      </c>
      <c r="E7617">
        <v>32.979999999999997</v>
      </c>
    </row>
    <row r="7618" spans="1:5" x14ac:dyDescent="0.35">
      <c r="A7618">
        <v>2021</v>
      </c>
      <c r="B7618">
        <v>11</v>
      </c>
      <c r="C7618">
        <v>14</v>
      </c>
      <c r="D7618">
        <v>8</v>
      </c>
      <c r="E7618">
        <v>34.92</v>
      </c>
    </row>
    <row r="7619" spans="1:5" x14ac:dyDescent="0.35">
      <c r="A7619">
        <v>2021</v>
      </c>
      <c r="B7619">
        <v>11</v>
      </c>
      <c r="C7619">
        <v>14</v>
      </c>
      <c r="D7619">
        <v>9</v>
      </c>
      <c r="E7619">
        <v>36.049999999999997</v>
      </c>
    </row>
    <row r="7620" spans="1:5" x14ac:dyDescent="0.35">
      <c r="A7620">
        <v>2021</v>
      </c>
      <c r="B7620">
        <v>11</v>
      </c>
      <c r="C7620">
        <v>14</v>
      </c>
      <c r="D7620">
        <v>10</v>
      </c>
      <c r="E7620">
        <v>36.729999999999997</v>
      </c>
    </row>
    <row r="7621" spans="1:5" x14ac:dyDescent="0.35">
      <c r="A7621">
        <v>2021</v>
      </c>
      <c r="B7621">
        <v>11</v>
      </c>
      <c r="C7621">
        <v>14</v>
      </c>
      <c r="D7621">
        <v>11</v>
      </c>
      <c r="E7621">
        <v>36.86</v>
      </c>
    </row>
    <row r="7622" spans="1:5" x14ac:dyDescent="0.35">
      <c r="A7622">
        <v>2021</v>
      </c>
      <c r="B7622">
        <v>11</v>
      </c>
      <c r="C7622">
        <v>14</v>
      </c>
      <c r="D7622">
        <v>12</v>
      </c>
      <c r="E7622">
        <v>36.549999999999997</v>
      </c>
    </row>
    <row r="7623" spans="1:5" x14ac:dyDescent="0.35">
      <c r="A7623">
        <v>2021</v>
      </c>
      <c r="B7623">
        <v>11</v>
      </c>
      <c r="C7623">
        <v>14</v>
      </c>
      <c r="D7623">
        <v>13</v>
      </c>
      <c r="E7623">
        <v>35.35</v>
      </c>
    </row>
    <row r="7624" spans="1:5" x14ac:dyDescent="0.35">
      <c r="A7624">
        <v>2021</v>
      </c>
      <c r="B7624">
        <v>11</v>
      </c>
      <c r="C7624">
        <v>14</v>
      </c>
      <c r="D7624">
        <v>14</v>
      </c>
      <c r="E7624">
        <v>34.04</v>
      </c>
    </row>
    <row r="7625" spans="1:5" x14ac:dyDescent="0.35">
      <c r="A7625">
        <v>2021</v>
      </c>
      <c r="B7625">
        <v>11</v>
      </c>
      <c r="C7625">
        <v>14</v>
      </c>
      <c r="D7625">
        <v>15</v>
      </c>
      <c r="E7625">
        <v>32.26</v>
      </c>
    </row>
    <row r="7626" spans="1:5" x14ac:dyDescent="0.35">
      <c r="A7626">
        <v>2021</v>
      </c>
      <c r="B7626">
        <v>11</v>
      </c>
      <c r="C7626">
        <v>14</v>
      </c>
      <c r="D7626">
        <v>16</v>
      </c>
      <c r="E7626">
        <v>30.62</v>
      </c>
    </row>
    <row r="7627" spans="1:5" x14ac:dyDescent="0.35">
      <c r="A7627">
        <v>2021</v>
      </c>
      <c r="B7627">
        <v>11</v>
      </c>
      <c r="C7627">
        <v>14</v>
      </c>
      <c r="D7627">
        <v>17</v>
      </c>
      <c r="E7627">
        <v>29.14</v>
      </c>
    </row>
    <row r="7628" spans="1:5" x14ac:dyDescent="0.35">
      <c r="A7628">
        <v>2021</v>
      </c>
      <c r="B7628">
        <v>11</v>
      </c>
      <c r="C7628">
        <v>14</v>
      </c>
      <c r="D7628">
        <v>18</v>
      </c>
      <c r="E7628">
        <v>27.5</v>
      </c>
    </row>
    <row r="7629" spans="1:5" x14ac:dyDescent="0.35">
      <c r="A7629">
        <v>2021</v>
      </c>
      <c r="B7629">
        <v>11</v>
      </c>
      <c r="C7629">
        <v>14</v>
      </c>
      <c r="D7629">
        <v>19</v>
      </c>
      <c r="E7629">
        <v>26.06</v>
      </c>
    </row>
    <row r="7630" spans="1:5" x14ac:dyDescent="0.35">
      <c r="A7630">
        <v>2021</v>
      </c>
      <c r="B7630">
        <v>11</v>
      </c>
      <c r="C7630">
        <v>14</v>
      </c>
      <c r="D7630">
        <v>20</v>
      </c>
      <c r="E7630">
        <v>25.05</v>
      </c>
    </row>
    <row r="7631" spans="1:5" x14ac:dyDescent="0.35">
      <c r="A7631">
        <v>2021</v>
      </c>
      <c r="B7631">
        <v>11</v>
      </c>
      <c r="C7631">
        <v>14</v>
      </c>
      <c r="D7631">
        <v>21</v>
      </c>
      <c r="E7631">
        <v>24.29</v>
      </c>
    </row>
    <row r="7632" spans="1:5" x14ac:dyDescent="0.35">
      <c r="A7632">
        <v>2021</v>
      </c>
      <c r="B7632">
        <v>11</v>
      </c>
      <c r="C7632">
        <v>14</v>
      </c>
      <c r="D7632">
        <v>22</v>
      </c>
      <c r="E7632">
        <v>23.67</v>
      </c>
    </row>
    <row r="7633" spans="1:5" x14ac:dyDescent="0.35">
      <c r="A7633">
        <v>2021</v>
      </c>
      <c r="B7633">
        <v>11</v>
      </c>
      <c r="C7633">
        <v>14</v>
      </c>
      <c r="D7633">
        <v>23</v>
      </c>
      <c r="E7633">
        <v>23.26</v>
      </c>
    </row>
    <row r="7634" spans="1:5" x14ac:dyDescent="0.35">
      <c r="A7634">
        <v>2021</v>
      </c>
      <c r="B7634">
        <v>11</v>
      </c>
      <c r="C7634">
        <v>15</v>
      </c>
      <c r="D7634">
        <v>0</v>
      </c>
      <c r="E7634">
        <v>22.98</v>
      </c>
    </row>
    <row r="7635" spans="1:5" x14ac:dyDescent="0.35">
      <c r="A7635">
        <v>2021</v>
      </c>
      <c r="B7635">
        <v>11</v>
      </c>
      <c r="C7635">
        <v>15</v>
      </c>
      <c r="D7635">
        <v>1</v>
      </c>
      <c r="E7635">
        <v>22.83</v>
      </c>
    </row>
    <row r="7636" spans="1:5" x14ac:dyDescent="0.35">
      <c r="A7636">
        <v>2021</v>
      </c>
      <c r="B7636">
        <v>11</v>
      </c>
      <c r="C7636">
        <v>15</v>
      </c>
      <c r="D7636">
        <v>2</v>
      </c>
      <c r="E7636">
        <v>22.76</v>
      </c>
    </row>
    <row r="7637" spans="1:5" x14ac:dyDescent="0.35">
      <c r="A7637">
        <v>2021</v>
      </c>
      <c r="B7637">
        <v>11</v>
      </c>
      <c r="C7637">
        <v>15</v>
      </c>
      <c r="D7637">
        <v>3</v>
      </c>
      <c r="E7637">
        <v>23.02</v>
      </c>
    </row>
    <row r="7638" spans="1:5" x14ac:dyDescent="0.35">
      <c r="A7638">
        <v>2021</v>
      </c>
      <c r="B7638">
        <v>11</v>
      </c>
      <c r="C7638">
        <v>15</v>
      </c>
      <c r="D7638">
        <v>4</v>
      </c>
      <c r="E7638">
        <v>24.9</v>
      </c>
    </row>
    <row r="7639" spans="1:5" x14ac:dyDescent="0.35">
      <c r="A7639">
        <v>2021</v>
      </c>
      <c r="B7639">
        <v>11</v>
      </c>
      <c r="C7639">
        <v>15</v>
      </c>
      <c r="D7639">
        <v>5</v>
      </c>
      <c r="E7639">
        <v>27.51</v>
      </c>
    </row>
    <row r="7640" spans="1:5" x14ac:dyDescent="0.35">
      <c r="A7640">
        <v>2021</v>
      </c>
      <c r="B7640">
        <v>11</v>
      </c>
      <c r="C7640">
        <v>15</v>
      </c>
      <c r="D7640">
        <v>6</v>
      </c>
      <c r="E7640">
        <v>30.23</v>
      </c>
    </row>
    <row r="7641" spans="1:5" x14ac:dyDescent="0.35">
      <c r="A7641">
        <v>2021</v>
      </c>
      <c r="B7641">
        <v>11</v>
      </c>
      <c r="C7641">
        <v>15</v>
      </c>
      <c r="D7641">
        <v>7</v>
      </c>
      <c r="E7641">
        <v>32.56</v>
      </c>
    </row>
    <row r="7642" spans="1:5" x14ac:dyDescent="0.35">
      <c r="A7642">
        <v>2021</v>
      </c>
      <c r="B7642">
        <v>11</v>
      </c>
      <c r="C7642">
        <v>15</v>
      </c>
      <c r="D7642">
        <v>8</v>
      </c>
      <c r="E7642">
        <v>34.450000000000003</v>
      </c>
    </row>
    <row r="7643" spans="1:5" x14ac:dyDescent="0.35">
      <c r="A7643">
        <v>2021</v>
      </c>
      <c r="B7643">
        <v>11</v>
      </c>
      <c r="C7643">
        <v>15</v>
      </c>
      <c r="D7643">
        <v>9</v>
      </c>
      <c r="E7643">
        <v>35.880000000000003</v>
      </c>
    </row>
    <row r="7644" spans="1:5" x14ac:dyDescent="0.35">
      <c r="A7644">
        <v>2021</v>
      </c>
      <c r="B7644">
        <v>11</v>
      </c>
      <c r="C7644">
        <v>15</v>
      </c>
      <c r="D7644">
        <v>10</v>
      </c>
      <c r="E7644">
        <v>36.76</v>
      </c>
    </row>
    <row r="7645" spans="1:5" x14ac:dyDescent="0.35">
      <c r="A7645">
        <v>2021</v>
      </c>
      <c r="B7645">
        <v>11</v>
      </c>
      <c r="C7645">
        <v>15</v>
      </c>
      <c r="D7645">
        <v>11</v>
      </c>
      <c r="E7645">
        <v>37.01</v>
      </c>
    </row>
    <row r="7646" spans="1:5" x14ac:dyDescent="0.35">
      <c r="A7646">
        <v>2021</v>
      </c>
      <c r="B7646">
        <v>11</v>
      </c>
      <c r="C7646">
        <v>15</v>
      </c>
      <c r="D7646">
        <v>12</v>
      </c>
      <c r="E7646">
        <v>36.659999999999997</v>
      </c>
    </row>
    <row r="7647" spans="1:5" x14ac:dyDescent="0.35">
      <c r="A7647">
        <v>2021</v>
      </c>
      <c r="B7647">
        <v>11</v>
      </c>
      <c r="C7647">
        <v>15</v>
      </c>
      <c r="D7647">
        <v>13</v>
      </c>
      <c r="E7647">
        <v>35.479999999999997</v>
      </c>
    </row>
    <row r="7648" spans="1:5" x14ac:dyDescent="0.35">
      <c r="A7648">
        <v>2021</v>
      </c>
      <c r="B7648">
        <v>11</v>
      </c>
      <c r="C7648">
        <v>15</v>
      </c>
      <c r="D7648">
        <v>14</v>
      </c>
      <c r="E7648">
        <v>33.81</v>
      </c>
    </row>
    <row r="7649" spans="1:5" x14ac:dyDescent="0.35">
      <c r="A7649">
        <v>2021</v>
      </c>
      <c r="B7649">
        <v>11</v>
      </c>
      <c r="C7649">
        <v>15</v>
      </c>
      <c r="D7649">
        <v>15</v>
      </c>
      <c r="E7649">
        <v>31.88</v>
      </c>
    </row>
    <row r="7650" spans="1:5" x14ac:dyDescent="0.35">
      <c r="A7650">
        <v>2021</v>
      </c>
      <c r="B7650">
        <v>11</v>
      </c>
      <c r="C7650">
        <v>15</v>
      </c>
      <c r="D7650">
        <v>16</v>
      </c>
      <c r="E7650">
        <v>30.28</v>
      </c>
    </row>
    <row r="7651" spans="1:5" x14ac:dyDescent="0.35">
      <c r="A7651">
        <v>2021</v>
      </c>
      <c r="B7651">
        <v>11</v>
      </c>
      <c r="C7651">
        <v>15</v>
      </c>
      <c r="D7651">
        <v>17</v>
      </c>
      <c r="E7651">
        <v>28.67</v>
      </c>
    </row>
    <row r="7652" spans="1:5" x14ac:dyDescent="0.35">
      <c r="A7652">
        <v>2021</v>
      </c>
      <c r="B7652">
        <v>11</v>
      </c>
      <c r="C7652">
        <v>15</v>
      </c>
      <c r="D7652">
        <v>18</v>
      </c>
      <c r="E7652">
        <v>27.11</v>
      </c>
    </row>
    <row r="7653" spans="1:5" x14ac:dyDescent="0.35">
      <c r="A7653">
        <v>2021</v>
      </c>
      <c r="B7653">
        <v>11</v>
      </c>
      <c r="C7653">
        <v>15</v>
      </c>
      <c r="D7653">
        <v>19</v>
      </c>
      <c r="E7653">
        <v>25.79</v>
      </c>
    </row>
    <row r="7654" spans="1:5" x14ac:dyDescent="0.35">
      <c r="A7654">
        <v>2021</v>
      </c>
      <c r="B7654">
        <v>11</v>
      </c>
      <c r="C7654">
        <v>15</v>
      </c>
      <c r="D7654">
        <v>20</v>
      </c>
      <c r="E7654">
        <v>24.78</v>
      </c>
    </row>
    <row r="7655" spans="1:5" x14ac:dyDescent="0.35">
      <c r="A7655">
        <v>2021</v>
      </c>
      <c r="B7655">
        <v>11</v>
      </c>
      <c r="C7655">
        <v>15</v>
      </c>
      <c r="D7655">
        <v>21</v>
      </c>
      <c r="E7655">
        <v>23.86</v>
      </c>
    </row>
    <row r="7656" spans="1:5" x14ac:dyDescent="0.35">
      <c r="A7656">
        <v>2021</v>
      </c>
      <c r="B7656">
        <v>11</v>
      </c>
      <c r="C7656">
        <v>15</v>
      </c>
      <c r="D7656">
        <v>22</v>
      </c>
      <c r="E7656">
        <v>22.98</v>
      </c>
    </row>
    <row r="7657" spans="1:5" x14ac:dyDescent="0.35">
      <c r="A7657">
        <v>2021</v>
      </c>
      <c r="B7657">
        <v>11</v>
      </c>
      <c r="C7657">
        <v>15</v>
      </c>
      <c r="D7657">
        <v>23</v>
      </c>
      <c r="E7657">
        <v>22.23</v>
      </c>
    </row>
    <row r="7658" spans="1:5" x14ac:dyDescent="0.35">
      <c r="A7658">
        <v>2021</v>
      </c>
      <c r="B7658">
        <v>11</v>
      </c>
      <c r="C7658">
        <v>16</v>
      </c>
      <c r="D7658">
        <v>0</v>
      </c>
      <c r="E7658">
        <v>21.72</v>
      </c>
    </row>
    <row r="7659" spans="1:5" x14ac:dyDescent="0.35">
      <c r="A7659">
        <v>2021</v>
      </c>
      <c r="B7659">
        <v>11</v>
      </c>
      <c r="C7659">
        <v>16</v>
      </c>
      <c r="D7659">
        <v>1</v>
      </c>
      <c r="E7659">
        <v>21.25</v>
      </c>
    </row>
    <row r="7660" spans="1:5" x14ac:dyDescent="0.35">
      <c r="A7660">
        <v>2021</v>
      </c>
      <c r="B7660">
        <v>11</v>
      </c>
      <c r="C7660">
        <v>16</v>
      </c>
      <c r="D7660">
        <v>2</v>
      </c>
      <c r="E7660">
        <v>21.1</v>
      </c>
    </row>
    <row r="7661" spans="1:5" x14ac:dyDescent="0.35">
      <c r="A7661">
        <v>2021</v>
      </c>
      <c r="B7661">
        <v>11</v>
      </c>
      <c r="C7661">
        <v>16</v>
      </c>
      <c r="D7661">
        <v>3</v>
      </c>
      <c r="E7661">
        <v>21.48</v>
      </c>
    </row>
    <row r="7662" spans="1:5" x14ac:dyDescent="0.35">
      <c r="A7662">
        <v>2021</v>
      </c>
      <c r="B7662">
        <v>11</v>
      </c>
      <c r="C7662">
        <v>16</v>
      </c>
      <c r="D7662">
        <v>4</v>
      </c>
      <c r="E7662">
        <v>23.78</v>
      </c>
    </row>
    <row r="7663" spans="1:5" x14ac:dyDescent="0.35">
      <c r="A7663">
        <v>2021</v>
      </c>
      <c r="B7663">
        <v>11</v>
      </c>
      <c r="C7663">
        <v>16</v>
      </c>
      <c r="D7663">
        <v>5</v>
      </c>
      <c r="E7663">
        <v>27.17</v>
      </c>
    </row>
    <row r="7664" spans="1:5" x14ac:dyDescent="0.35">
      <c r="A7664">
        <v>2021</v>
      </c>
      <c r="B7664">
        <v>11</v>
      </c>
      <c r="C7664">
        <v>16</v>
      </c>
      <c r="D7664">
        <v>6</v>
      </c>
      <c r="E7664">
        <v>30.27</v>
      </c>
    </row>
    <row r="7665" spans="1:5" x14ac:dyDescent="0.35">
      <c r="A7665">
        <v>2021</v>
      </c>
      <c r="B7665">
        <v>11</v>
      </c>
      <c r="C7665">
        <v>16</v>
      </c>
      <c r="D7665">
        <v>7</v>
      </c>
      <c r="E7665">
        <v>32.659999999999997</v>
      </c>
    </row>
    <row r="7666" spans="1:5" x14ac:dyDescent="0.35">
      <c r="A7666">
        <v>2021</v>
      </c>
      <c r="B7666">
        <v>11</v>
      </c>
      <c r="C7666">
        <v>16</v>
      </c>
      <c r="D7666">
        <v>8</v>
      </c>
      <c r="E7666">
        <v>34.4</v>
      </c>
    </row>
    <row r="7667" spans="1:5" x14ac:dyDescent="0.35">
      <c r="A7667">
        <v>2021</v>
      </c>
      <c r="B7667">
        <v>11</v>
      </c>
      <c r="C7667">
        <v>16</v>
      </c>
      <c r="D7667">
        <v>9</v>
      </c>
      <c r="E7667">
        <v>35.47</v>
      </c>
    </row>
    <row r="7668" spans="1:5" x14ac:dyDescent="0.35">
      <c r="A7668">
        <v>2021</v>
      </c>
      <c r="B7668">
        <v>11</v>
      </c>
      <c r="C7668">
        <v>16</v>
      </c>
      <c r="D7668">
        <v>10</v>
      </c>
      <c r="E7668">
        <v>36.229999999999997</v>
      </c>
    </row>
    <row r="7669" spans="1:5" x14ac:dyDescent="0.35">
      <c r="A7669">
        <v>2021</v>
      </c>
      <c r="B7669">
        <v>11</v>
      </c>
      <c r="C7669">
        <v>16</v>
      </c>
      <c r="D7669">
        <v>11</v>
      </c>
      <c r="E7669">
        <v>36.49</v>
      </c>
    </row>
    <row r="7670" spans="1:5" x14ac:dyDescent="0.35">
      <c r="A7670">
        <v>2021</v>
      </c>
      <c r="B7670">
        <v>11</v>
      </c>
      <c r="C7670">
        <v>16</v>
      </c>
      <c r="D7670">
        <v>12</v>
      </c>
      <c r="E7670">
        <v>36.21</v>
      </c>
    </row>
    <row r="7671" spans="1:5" x14ac:dyDescent="0.35">
      <c r="A7671">
        <v>2021</v>
      </c>
      <c r="B7671">
        <v>11</v>
      </c>
      <c r="C7671">
        <v>16</v>
      </c>
      <c r="D7671">
        <v>13</v>
      </c>
      <c r="E7671">
        <v>35.14</v>
      </c>
    </row>
    <row r="7672" spans="1:5" x14ac:dyDescent="0.35">
      <c r="A7672">
        <v>2021</v>
      </c>
      <c r="B7672">
        <v>11</v>
      </c>
      <c r="C7672">
        <v>16</v>
      </c>
      <c r="D7672">
        <v>14</v>
      </c>
      <c r="E7672">
        <v>33.32</v>
      </c>
    </row>
    <row r="7673" spans="1:5" x14ac:dyDescent="0.35">
      <c r="A7673">
        <v>2021</v>
      </c>
      <c r="B7673">
        <v>11</v>
      </c>
      <c r="C7673">
        <v>16</v>
      </c>
      <c r="D7673">
        <v>15</v>
      </c>
      <c r="E7673">
        <v>31.37</v>
      </c>
    </row>
    <row r="7674" spans="1:5" x14ac:dyDescent="0.35">
      <c r="A7674">
        <v>2021</v>
      </c>
      <c r="B7674">
        <v>11</v>
      </c>
      <c r="C7674">
        <v>16</v>
      </c>
      <c r="D7674">
        <v>16</v>
      </c>
      <c r="E7674">
        <v>29.69</v>
      </c>
    </row>
    <row r="7675" spans="1:5" x14ac:dyDescent="0.35">
      <c r="A7675">
        <v>2021</v>
      </c>
      <c r="B7675">
        <v>11</v>
      </c>
      <c r="C7675">
        <v>16</v>
      </c>
      <c r="D7675">
        <v>17</v>
      </c>
      <c r="E7675">
        <v>28.36</v>
      </c>
    </row>
    <row r="7676" spans="1:5" x14ac:dyDescent="0.35">
      <c r="A7676">
        <v>2021</v>
      </c>
      <c r="B7676">
        <v>11</v>
      </c>
      <c r="C7676">
        <v>16</v>
      </c>
      <c r="D7676">
        <v>18</v>
      </c>
      <c r="E7676">
        <v>27.14</v>
      </c>
    </row>
    <row r="7677" spans="1:5" x14ac:dyDescent="0.35">
      <c r="A7677">
        <v>2021</v>
      </c>
      <c r="B7677">
        <v>11</v>
      </c>
      <c r="C7677">
        <v>16</v>
      </c>
      <c r="D7677">
        <v>19</v>
      </c>
      <c r="E7677">
        <v>25.98</v>
      </c>
    </row>
    <row r="7678" spans="1:5" x14ac:dyDescent="0.35">
      <c r="A7678">
        <v>2021</v>
      </c>
      <c r="B7678">
        <v>11</v>
      </c>
      <c r="C7678">
        <v>16</v>
      </c>
      <c r="D7678">
        <v>20</v>
      </c>
      <c r="E7678">
        <v>24.96</v>
      </c>
    </row>
    <row r="7679" spans="1:5" x14ac:dyDescent="0.35">
      <c r="A7679">
        <v>2021</v>
      </c>
      <c r="B7679">
        <v>11</v>
      </c>
      <c r="C7679">
        <v>16</v>
      </c>
      <c r="D7679">
        <v>21</v>
      </c>
      <c r="E7679">
        <v>23.99</v>
      </c>
    </row>
    <row r="7680" spans="1:5" x14ac:dyDescent="0.35">
      <c r="A7680">
        <v>2021</v>
      </c>
      <c r="B7680">
        <v>11</v>
      </c>
      <c r="C7680">
        <v>16</v>
      </c>
      <c r="D7680">
        <v>22</v>
      </c>
      <c r="E7680">
        <v>23.08</v>
      </c>
    </row>
    <row r="7681" spans="1:5" x14ac:dyDescent="0.35">
      <c r="A7681">
        <v>2021</v>
      </c>
      <c r="B7681">
        <v>11</v>
      </c>
      <c r="C7681">
        <v>16</v>
      </c>
      <c r="D7681">
        <v>23</v>
      </c>
      <c r="E7681">
        <v>22.33</v>
      </c>
    </row>
    <row r="7682" spans="1:5" x14ac:dyDescent="0.35">
      <c r="A7682">
        <v>2021</v>
      </c>
      <c r="B7682">
        <v>11</v>
      </c>
      <c r="C7682">
        <v>17</v>
      </c>
      <c r="D7682">
        <v>0</v>
      </c>
      <c r="E7682">
        <v>21.79</v>
      </c>
    </row>
    <row r="7683" spans="1:5" x14ac:dyDescent="0.35">
      <c r="A7683">
        <v>2021</v>
      </c>
      <c r="B7683">
        <v>11</v>
      </c>
      <c r="C7683">
        <v>17</v>
      </c>
      <c r="D7683">
        <v>1</v>
      </c>
      <c r="E7683">
        <v>21.51</v>
      </c>
    </row>
    <row r="7684" spans="1:5" x14ac:dyDescent="0.35">
      <c r="A7684">
        <v>2021</v>
      </c>
      <c r="B7684">
        <v>11</v>
      </c>
      <c r="C7684">
        <v>17</v>
      </c>
      <c r="D7684">
        <v>2</v>
      </c>
      <c r="E7684">
        <v>21.38</v>
      </c>
    </row>
    <row r="7685" spans="1:5" x14ac:dyDescent="0.35">
      <c r="A7685">
        <v>2021</v>
      </c>
      <c r="B7685">
        <v>11</v>
      </c>
      <c r="C7685">
        <v>17</v>
      </c>
      <c r="D7685">
        <v>3</v>
      </c>
      <c r="E7685">
        <v>21.88</v>
      </c>
    </row>
    <row r="7686" spans="1:5" x14ac:dyDescent="0.35">
      <c r="A7686">
        <v>2021</v>
      </c>
      <c r="B7686">
        <v>11</v>
      </c>
      <c r="C7686">
        <v>17</v>
      </c>
      <c r="D7686">
        <v>4</v>
      </c>
      <c r="E7686">
        <v>24.18</v>
      </c>
    </row>
    <row r="7687" spans="1:5" x14ac:dyDescent="0.35">
      <c r="A7687">
        <v>2021</v>
      </c>
      <c r="B7687">
        <v>11</v>
      </c>
      <c r="C7687">
        <v>17</v>
      </c>
      <c r="D7687">
        <v>5</v>
      </c>
      <c r="E7687">
        <v>27.26</v>
      </c>
    </row>
    <row r="7688" spans="1:5" x14ac:dyDescent="0.35">
      <c r="A7688">
        <v>2021</v>
      </c>
      <c r="B7688">
        <v>11</v>
      </c>
      <c r="C7688">
        <v>17</v>
      </c>
      <c r="D7688">
        <v>6</v>
      </c>
      <c r="E7688">
        <v>30.46</v>
      </c>
    </row>
    <row r="7689" spans="1:5" x14ac:dyDescent="0.35">
      <c r="A7689">
        <v>2021</v>
      </c>
      <c r="B7689">
        <v>11</v>
      </c>
      <c r="C7689">
        <v>17</v>
      </c>
      <c r="D7689">
        <v>7</v>
      </c>
      <c r="E7689">
        <v>33.03</v>
      </c>
    </row>
    <row r="7690" spans="1:5" x14ac:dyDescent="0.35">
      <c r="A7690">
        <v>2021</v>
      </c>
      <c r="B7690">
        <v>11</v>
      </c>
      <c r="C7690">
        <v>17</v>
      </c>
      <c r="D7690">
        <v>8</v>
      </c>
      <c r="E7690">
        <v>34.9</v>
      </c>
    </row>
    <row r="7691" spans="1:5" x14ac:dyDescent="0.35">
      <c r="A7691">
        <v>2021</v>
      </c>
      <c r="B7691">
        <v>11</v>
      </c>
      <c r="C7691">
        <v>17</v>
      </c>
      <c r="D7691">
        <v>9</v>
      </c>
      <c r="E7691">
        <v>36.159999999999997</v>
      </c>
    </row>
    <row r="7692" spans="1:5" x14ac:dyDescent="0.35">
      <c r="A7692">
        <v>2021</v>
      </c>
      <c r="B7692">
        <v>11</v>
      </c>
      <c r="C7692">
        <v>17</v>
      </c>
      <c r="D7692">
        <v>10</v>
      </c>
      <c r="E7692">
        <v>36.82</v>
      </c>
    </row>
    <row r="7693" spans="1:5" x14ac:dyDescent="0.35">
      <c r="A7693">
        <v>2021</v>
      </c>
      <c r="B7693">
        <v>11</v>
      </c>
      <c r="C7693">
        <v>17</v>
      </c>
      <c r="D7693">
        <v>11</v>
      </c>
      <c r="E7693">
        <v>36.94</v>
      </c>
    </row>
    <row r="7694" spans="1:5" x14ac:dyDescent="0.35">
      <c r="A7694">
        <v>2021</v>
      </c>
      <c r="B7694">
        <v>11</v>
      </c>
      <c r="C7694">
        <v>17</v>
      </c>
      <c r="D7694">
        <v>12</v>
      </c>
      <c r="E7694">
        <v>36.479999999999997</v>
      </c>
    </row>
    <row r="7695" spans="1:5" x14ac:dyDescent="0.35">
      <c r="A7695">
        <v>2021</v>
      </c>
      <c r="B7695">
        <v>11</v>
      </c>
      <c r="C7695">
        <v>17</v>
      </c>
      <c r="D7695">
        <v>13</v>
      </c>
      <c r="E7695">
        <v>35.549999999999997</v>
      </c>
    </row>
    <row r="7696" spans="1:5" x14ac:dyDescent="0.35">
      <c r="A7696">
        <v>2021</v>
      </c>
      <c r="B7696">
        <v>11</v>
      </c>
      <c r="C7696">
        <v>17</v>
      </c>
      <c r="D7696">
        <v>14</v>
      </c>
      <c r="E7696">
        <v>33.9</v>
      </c>
    </row>
    <row r="7697" spans="1:5" x14ac:dyDescent="0.35">
      <c r="A7697">
        <v>2021</v>
      </c>
      <c r="B7697">
        <v>11</v>
      </c>
      <c r="C7697">
        <v>17</v>
      </c>
      <c r="D7697">
        <v>15</v>
      </c>
      <c r="E7697">
        <v>31.87</v>
      </c>
    </row>
    <row r="7698" spans="1:5" x14ac:dyDescent="0.35">
      <c r="A7698">
        <v>2021</v>
      </c>
      <c r="B7698">
        <v>11</v>
      </c>
      <c r="C7698">
        <v>17</v>
      </c>
      <c r="D7698">
        <v>16</v>
      </c>
      <c r="E7698">
        <v>29.96</v>
      </c>
    </row>
    <row r="7699" spans="1:5" x14ac:dyDescent="0.35">
      <c r="A7699">
        <v>2021</v>
      </c>
      <c r="B7699">
        <v>11</v>
      </c>
      <c r="C7699">
        <v>17</v>
      </c>
      <c r="D7699">
        <v>17</v>
      </c>
      <c r="E7699">
        <v>28.15</v>
      </c>
    </row>
    <row r="7700" spans="1:5" x14ac:dyDescent="0.35">
      <c r="A7700">
        <v>2021</v>
      </c>
      <c r="B7700">
        <v>11</v>
      </c>
      <c r="C7700">
        <v>17</v>
      </c>
      <c r="D7700">
        <v>18</v>
      </c>
      <c r="E7700">
        <v>26.39</v>
      </c>
    </row>
    <row r="7701" spans="1:5" x14ac:dyDescent="0.35">
      <c r="A7701">
        <v>2021</v>
      </c>
      <c r="B7701">
        <v>11</v>
      </c>
      <c r="C7701">
        <v>17</v>
      </c>
      <c r="D7701">
        <v>19</v>
      </c>
      <c r="E7701">
        <v>25.14</v>
      </c>
    </row>
    <row r="7702" spans="1:5" x14ac:dyDescent="0.35">
      <c r="A7702">
        <v>2021</v>
      </c>
      <c r="B7702">
        <v>11</v>
      </c>
      <c r="C7702">
        <v>17</v>
      </c>
      <c r="D7702">
        <v>20</v>
      </c>
      <c r="E7702">
        <v>24.08</v>
      </c>
    </row>
    <row r="7703" spans="1:5" x14ac:dyDescent="0.35">
      <c r="A7703">
        <v>2021</v>
      </c>
      <c r="B7703">
        <v>11</v>
      </c>
      <c r="C7703">
        <v>17</v>
      </c>
      <c r="D7703">
        <v>21</v>
      </c>
      <c r="E7703">
        <v>22.93</v>
      </c>
    </row>
    <row r="7704" spans="1:5" x14ac:dyDescent="0.35">
      <c r="A7704">
        <v>2021</v>
      </c>
      <c r="B7704">
        <v>11</v>
      </c>
      <c r="C7704">
        <v>17</v>
      </c>
      <c r="D7704">
        <v>22</v>
      </c>
      <c r="E7704">
        <v>21.73</v>
      </c>
    </row>
    <row r="7705" spans="1:5" x14ac:dyDescent="0.35">
      <c r="A7705">
        <v>2021</v>
      </c>
      <c r="B7705">
        <v>11</v>
      </c>
      <c r="C7705">
        <v>17</v>
      </c>
      <c r="D7705">
        <v>23</v>
      </c>
      <c r="E7705">
        <v>20.84</v>
      </c>
    </row>
    <row r="7706" spans="1:5" x14ac:dyDescent="0.35">
      <c r="A7706">
        <v>2021</v>
      </c>
      <c r="B7706">
        <v>11</v>
      </c>
      <c r="C7706">
        <v>18</v>
      </c>
      <c r="D7706">
        <v>0</v>
      </c>
      <c r="E7706">
        <v>20.329999999999998</v>
      </c>
    </row>
    <row r="7707" spans="1:5" x14ac:dyDescent="0.35">
      <c r="A7707">
        <v>2021</v>
      </c>
      <c r="B7707">
        <v>11</v>
      </c>
      <c r="C7707">
        <v>18</v>
      </c>
      <c r="D7707">
        <v>1</v>
      </c>
      <c r="E7707">
        <v>20.22</v>
      </c>
    </row>
    <row r="7708" spans="1:5" x14ac:dyDescent="0.35">
      <c r="A7708">
        <v>2021</v>
      </c>
      <c r="B7708">
        <v>11</v>
      </c>
      <c r="C7708">
        <v>18</v>
      </c>
      <c r="D7708">
        <v>2</v>
      </c>
      <c r="E7708">
        <v>20.149999999999999</v>
      </c>
    </row>
    <row r="7709" spans="1:5" x14ac:dyDescent="0.35">
      <c r="A7709">
        <v>2021</v>
      </c>
      <c r="B7709">
        <v>11</v>
      </c>
      <c r="C7709">
        <v>18</v>
      </c>
      <c r="D7709">
        <v>3</v>
      </c>
      <c r="E7709">
        <v>20.75</v>
      </c>
    </row>
    <row r="7710" spans="1:5" x14ac:dyDescent="0.35">
      <c r="A7710">
        <v>2021</v>
      </c>
      <c r="B7710">
        <v>11</v>
      </c>
      <c r="C7710">
        <v>18</v>
      </c>
      <c r="D7710">
        <v>4</v>
      </c>
      <c r="E7710">
        <v>23.48</v>
      </c>
    </row>
    <row r="7711" spans="1:5" x14ac:dyDescent="0.35">
      <c r="A7711">
        <v>2021</v>
      </c>
      <c r="B7711">
        <v>11</v>
      </c>
      <c r="C7711">
        <v>18</v>
      </c>
      <c r="D7711">
        <v>5</v>
      </c>
      <c r="E7711">
        <v>27.05</v>
      </c>
    </row>
    <row r="7712" spans="1:5" x14ac:dyDescent="0.35">
      <c r="A7712">
        <v>2021</v>
      </c>
      <c r="B7712">
        <v>11</v>
      </c>
      <c r="C7712">
        <v>18</v>
      </c>
      <c r="D7712">
        <v>6</v>
      </c>
      <c r="E7712">
        <v>30.32</v>
      </c>
    </row>
    <row r="7713" spans="1:5" x14ac:dyDescent="0.35">
      <c r="A7713">
        <v>2021</v>
      </c>
      <c r="B7713">
        <v>11</v>
      </c>
      <c r="C7713">
        <v>18</v>
      </c>
      <c r="D7713">
        <v>7</v>
      </c>
      <c r="E7713">
        <v>32.979999999999997</v>
      </c>
    </row>
    <row r="7714" spans="1:5" x14ac:dyDescent="0.35">
      <c r="A7714">
        <v>2021</v>
      </c>
      <c r="B7714">
        <v>11</v>
      </c>
      <c r="C7714">
        <v>18</v>
      </c>
      <c r="D7714">
        <v>8</v>
      </c>
      <c r="E7714">
        <v>35.049999999999997</v>
      </c>
    </row>
    <row r="7715" spans="1:5" x14ac:dyDescent="0.35">
      <c r="A7715">
        <v>2021</v>
      </c>
      <c r="B7715">
        <v>11</v>
      </c>
      <c r="C7715">
        <v>18</v>
      </c>
      <c r="D7715">
        <v>9</v>
      </c>
      <c r="E7715">
        <v>36.619999999999997</v>
      </c>
    </row>
    <row r="7716" spans="1:5" x14ac:dyDescent="0.35">
      <c r="A7716">
        <v>2021</v>
      </c>
      <c r="B7716">
        <v>11</v>
      </c>
      <c r="C7716">
        <v>18</v>
      </c>
      <c r="D7716">
        <v>10</v>
      </c>
      <c r="E7716">
        <v>37.619999999999997</v>
      </c>
    </row>
    <row r="7717" spans="1:5" x14ac:dyDescent="0.35">
      <c r="A7717">
        <v>2021</v>
      </c>
      <c r="B7717">
        <v>11</v>
      </c>
      <c r="C7717">
        <v>18</v>
      </c>
      <c r="D7717">
        <v>11</v>
      </c>
      <c r="E7717">
        <v>38.049999999999997</v>
      </c>
    </row>
    <row r="7718" spans="1:5" x14ac:dyDescent="0.35">
      <c r="A7718">
        <v>2021</v>
      </c>
      <c r="B7718">
        <v>11</v>
      </c>
      <c r="C7718">
        <v>18</v>
      </c>
      <c r="D7718">
        <v>12</v>
      </c>
      <c r="E7718">
        <v>37.799999999999997</v>
      </c>
    </row>
    <row r="7719" spans="1:5" x14ac:dyDescent="0.35">
      <c r="A7719">
        <v>2021</v>
      </c>
      <c r="B7719">
        <v>11</v>
      </c>
      <c r="C7719">
        <v>18</v>
      </c>
      <c r="D7719">
        <v>13</v>
      </c>
      <c r="E7719">
        <v>37.01</v>
      </c>
    </row>
    <row r="7720" spans="1:5" x14ac:dyDescent="0.35">
      <c r="A7720">
        <v>2021</v>
      </c>
      <c r="B7720">
        <v>11</v>
      </c>
      <c r="C7720">
        <v>18</v>
      </c>
      <c r="D7720">
        <v>14</v>
      </c>
      <c r="E7720">
        <v>35.53</v>
      </c>
    </row>
    <row r="7721" spans="1:5" x14ac:dyDescent="0.35">
      <c r="A7721">
        <v>2021</v>
      </c>
      <c r="B7721">
        <v>11</v>
      </c>
      <c r="C7721">
        <v>18</v>
      </c>
      <c r="D7721">
        <v>15</v>
      </c>
      <c r="E7721">
        <v>32.44</v>
      </c>
    </row>
    <row r="7722" spans="1:5" x14ac:dyDescent="0.35">
      <c r="A7722">
        <v>2021</v>
      </c>
      <c r="B7722">
        <v>11</v>
      </c>
      <c r="C7722">
        <v>18</v>
      </c>
      <c r="D7722">
        <v>16</v>
      </c>
      <c r="E7722">
        <v>29.9</v>
      </c>
    </row>
    <row r="7723" spans="1:5" x14ac:dyDescent="0.35">
      <c r="A7723">
        <v>2021</v>
      </c>
      <c r="B7723">
        <v>11</v>
      </c>
      <c r="C7723">
        <v>18</v>
      </c>
      <c r="D7723">
        <v>17</v>
      </c>
      <c r="E7723">
        <v>28.07</v>
      </c>
    </row>
    <row r="7724" spans="1:5" x14ac:dyDescent="0.35">
      <c r="A7724">
        <v>2021</v>
      </c>
      <c r="B7724">
        <v>11</v>
      </c>
      <c r="C7724">
        <v>18</v>
      </c>
      <c r="D7724">
        <v>18</v>
      </c>
      <c r="E7724">
        <v>26.31</v>
      </c>
    </row>
    <row r="7725" spans="1:5" x14ac:dyDescent="0.35">
      <c r="A7725">
        <v>2021</v>
      </c>
      <c r="B7725">
        <v>11</v>
      </c>
      <c r="C7725">
        <v>18</v>
      </c>
      <c r="D7725">
        <v>19</v>
      </c>
      <c r="E7725">
        <v>25.11</v>
      </c>
    </row>
    <row r="7726" spans="1:5" x14ac:dyDescent="0.35">
      <c r="A7726">
        <v>2021</v>
      </c>
      <c r="B7726">
        <v>11</v>
      </c>
      <c r="C7726">
        <v>18</v>
      </c>
      <c r="D7726">
        <v>20</v>
      </c>
      <c r="E7726">
        <v>24.14</v>
      </c>
    </row>
    <row r="7727" spans="1:5" x14ac:dyDescent="0.35">
      <c r="A7727">
        <v>2021</v>
      </c>
      <c r="B7727">
        <v>11</v>
      </c>
      <c r="C7727">
        <v>18</v>
      </c>
      <c r="D7727">
        <v>21</v>
      </c>
      <c r="E7727">
        <v>23.19</v>
      </c>
    </row>
    <row r="7728" spans="1:5" x14ac:dyDescent="0.35">
      <c r="A7728">
        <v>2021</v>
      </c>
      <c r="B7728">
        <v>11</v>
      </c>
      <c r="C7728">
        <v>18</v>
      </c>
      <c r="D7728">
        <v>22</v>
      </c>
      <c r="E7728">
        <v>22.25</v>
      </c>
    </row>
    <row r="7729" spans="1:5" x14ac:dyDescent="0.35">
      <c r="A7729">
        <v>2021</v>
      </c>
      <c r="B7729">
        <v>11</v>
      </c>
      <c r="C7729">
        <v>18</v>
      </c>
      <c r="D7729">
        <v>23</v>
      </c>
      <c r="E7729">
        <v>21.51</v>
      </c>
    </row>
    <row r="7730" spans="1:5" x14ac:dyDescent="0.35">
      <c r="A7730">
        <v>2021</v>
      </c>
      <c r="B7730">
        <v>11</v>
      </c>
      <c r="C7730">
        <v>19</v>
      </c>
      <c r="D7730">
        <v>0</v>
      </c>
      <c r="E7730">
        <v>21.03</v>
      </c>
    </row>
    <row r="7731" spans="1:5" x14ac:dyDescent="0.35">
      <c r="A7731">
        <v>2021</v>
      </c>
      <c r="B7731">
        <v>11</v>
      </c>
      <c r="C7731">
        <v>19</v>
      </c>
      <c r="D7731">
        <v>1</v>
      </c>
      <c r="E7731">
        <v>20.74</v>
      </c>
    </row>
    <row r="7732" spans="1:5" x14ac:dyDescent="0.35">
      <c r="A7732">
        <v>2021</v>
      </c>
      <c r="B7732">
        <v>11</v>
      </c>
      <c r="C7732">
        <v>19</v>
      </c>
      <c r="D7732">
        <v>2</v>
      </c>
      <c r="E7732">
        <v>20.5</v>
      </c>
    </row>
    <row r="7733" spans="1:5" x14ac:dyDescent="0.35">
      <c r="A7733">
        <v>2021</v>
      </c>
      <c r="B7733">
        <v>11</v>
      </c>
      <c r="C7733">
        <v>19</v>
      </c>
      <c r="D7733">
        <v>3</v>
      </c>
      <c r="E7733">
        <v>20.71</v>
      </c>
    </row>
    <row r="7734" spans="1:5" x14ac:dyDescent="0.35">
      <c r="A7734">
        <v>2021</v>
      </c>
      <c r="B7734">
        <v>11</v>
      </c>
      <c r="C7734">
        <v>19</v>
      </c>
      <c r="D7734">
        <v>4</v>
      </c>
      <c r="E7734">
        <v>22.8</v>
      </c>
    </row>
    <row r="7735" spans="1:5" x14ac:dyDescent="0.35">
      <c r="A7735">
        <v>2021</v>
      </c>
      <c r="B7735">
        <v>11</v>
      </c>
      <c r="C7735">
        <v>19</v>
      </c>
      <c r="D7735">
        <v>5</v>
      </c>
      <c r="E7735">
        <v>25.79</v>
      </c>
    </row>
    <row r="7736" spans="1:5" x14ac:dyDescent="0.35">
      <c r="A7736">
        <v>2021</v>
      </c>
      <c r="B7736">
        <v>11</v>
      </c>
      <c r="C7736">
        <v>19</v>
      </c>
      <c r="D7736">
        <v>6</v>
      </c>
      <c r="E7736">
        <v>29.3</v>
      </c>
    </row>
    <row r="7737" spans="1:5" x14ac:dyDescent="0.35">
      <c r="A7737">
        <v>2021</v>
      </c>
      <c r="B7737">
        <v>11</v>
      </c>
      <c r="C7737">
        <v>19</v>
      </c>
      <c r="D7737">
        <v>7</v>
      </c>
      <c r="E7737">
        <v>32.82</v>
      </c>
    </row>
    <row r="7738" spans="1:5" x14ac:dyDescent="0.35">
      <c r="A7738">
        <v>2021</v>
      </c>
      <c r="B7738">
        <v>11</v>
      </c>
      <c r="C7738">
        <v>19</v>
      </c>
      <c r="D7738">
        <v>8</v>
      </c>
      <c r="E7738">
        <v>35.33</v>
      </c>
    </row>
    <row r="7739" spans="1:5" x14ac:dyDescent="0.35">
      <c r="A7739">
        <v>2021</v>
      </c>
      <c r="B7739">
        <v>11</v>
      </c>
      <c r="C7739">
        <v>19</v>
      </c>
      <c r="D7739">
        <v>9</v>
      </c>
      <c r="E7739">
        <v>37.020000000000003</v>
      </c>
    </row>
    <row r="7740" spans="1:5" x14ac:dyDescent="0.35">
      <c r="A7740">
        <v>2021</v>
      </c>
      <c r="B7740">
        <v>11</v>
      </c>
      <c r="C7740">
        <v>19</v>
      </c>
      <c r="D7740">
        <v>10</v>
      </c>
      <c r="E7740">
        <v>38.08</v>
      </c>
    </row>
    <row r="7741" spans="1:5" x14ac:dyDescent="0.35">
      <c r="A7741">
        <v>2021</v>
      </c>
      <c r="B7741">
        <v>11</v>
      </c>
      <c r="C7741">
        <v>19</v>
      </c>
      <c r="D7741">
        <v>11</v>
      </c>
      <c r="E7741">
        <v>38.56</v>
      </c>
    </row>
    <row r="7742" spans="1:5" x14ac:dyDescent="0.35">
      <c r="A7742">
        <v>2021</v>
      </c>
      <c r="B7742">
        <v>11</v>
      </c>
      <c r="C7742">
        <v>19</v>
      </c>
      <c r="D7742">
        <v>12</v>
      </c>
      <c r="E7742">
        <v>38.49</v>
      </c>
    </row>
    <row r="7743" spans="1:5" x14ac:dyDescent="0.35">
      <c r="A7743">
        <v>2021</v>
      </c>
      <c r="B7743">
        <v>11</v>
      </c>
      <c r="C7743">
        <v>19</v>
      </c>
      <c r="D7743">
        <v>13</v>
      </c>
      <c r="E7743">
        <v>37.840000000000003</v>
      </c>
    </row>
    <row r="7744" spans="1:5" x14ac:dyDescent="0.35">
      <c r="A7744">
        <v>2021</v>
      </c>
      <c r="B7744">
        <v>11</v>
      </c>
      <c r="C7744">
        <v>19</v>
      </c>
      <c r="D7744">
        <v>14</v>
      </c>
      <c r="E7744">
        <v>36.58</v>
      </c>
    </row>
    <row r="7745" spans="1:5" x14ac:dyDescent="0.35">
      <c r="A7745">
        <v>2021</v>
      </c>
      <c r="B7745">
        <v>11</v>
      </c>
      <c r="C7745">
        <v>19</v>
      </c>
      <c r="D7745">
        <v>15</v>
      </c>
      <c r="E7745">
        <v>32.93</v>
      </c>
    </row>
    <row r="7746" spans="1:5" x14ac:dyDescent="0.35">
      <c r="A7746">
        <v>2021</v>
      </c>
      <c r="B7746">
        <v>11</v>
      </c>
      <c r="C7746">
        <v>19</v>
      </c>
      <c r="D7746">
        <v>16</v>
      </c>
      <c r="E7746">
        <v>30.27</v>
      </c>
    </row>
    <row r="7747" spans="1:5" x14ac:dyDescent="0.35">
      <c r="A7747">
        <v>2021</v>
      </c>
      <c r="B7747">
        <v>11</v>
      </c>
      <c r="C7747">
        <v>19</v>
      </c>
      <c r="D7747">
        <v>17</v>
      </c>
      <c r="E7747">
        <v>29.19</v>
      </c>
    </row>
    <row r="7748" spans="1:5" x14ac:dyDescent="0.35">
      <c r="A7748">
        <v>2021</v>
      </c>
      <c r="B7748">
        <v>11</v>
      </c>
      <c r="C7748">
        <v>19</v>
      </c>
      <c r="D7748">
        <v>18</v>
      </c>
      <c r="E7748">
        <v>27.18</v>
      </c>
    </row>
    <row r="7749" spans="1:5" x14ac:dyDescent="0.35">
      <c r="A7749">
        <v>2021</v>
      </c>
      <c r="B7749">
        <v>11</v>
      </c>
      <c r="C7749">
        <v>19</v>
      </c>
      <c r="D7749">
        <v>19</v>
      </c>
      <c r="E7749">
        <v>25.46</v>
      </c>
    </row>
    <row r="7750" spans="1:5" x14ac:dyDescent="0.35">
      <c r="A7750">
        <v>2021</v>
      </c>
      <c r="B7750">
        <v>11</v>
      </c>
      <c r="C7750">
        <v>19</v>
      </c>
      <c r="D7750">
        <v>20</v>
      </c>
      <c r="E7750">
        <v>24.51</v>
      </c>
    </row>
    <row r="7751" spans="1:5" x14ac:dyDescent="0.35">
      <c r="A7751">
        <v>2021</v>
      </c>
      <c r="B7751">
        <v>11</v>
      </c>
      <c r="C7751">
        <v>19</v>
      </c>
      <c r="D7751">
        <v>21</v>
      </c>
      <c r="E7751">
        <v>23.83</v>
      </c>
    </row>
    <row r="7752" spans="1:5" x14ac:dyDescent="0.35">
      <c r="A7752">
        <v>2021</v>
      </c>
      <c r="B7752">
        <v>11</v>
      </c>
      <c r="C7752">
        <v>19</v>
      </c>
      <c r="D7752">
        <v>22</v>
      </c>
      <c r="E7752">
        <v>23.23</v>
      </c>
    </row>
    <row r="7753" spans="1:5" x14ac:dyDescent="0.35">
      <c r="A7753">
        <v>2021</v>
      </c>
      <c r="B7753">
        <v>11</v>
      </c>
      <c r="C7753">
        <v>19</v>
      </c>
      <c r="D7753">
        <v>23</v>
      </c>
      <c r="E7753">
        <v>22.8</v>
      </c>
    </row>
    <row r="7754" spans="1:5" x14ac:dyDescent="0.35">
      <c r="A7754">
        <v>2021</v>
      </c>
      <c r="B7754">
        <v>11</v>
      </c>
      <c r="C7754">
        <v>20</v>
      </c>
      <c r="D7754">
        <v>0</v>
      </c>
      <c r="E7754">
        <v>22.47</v>
      </c>
    </row>
    <row r="7755" spans="1:5" x14ac:dyDescent="0.35">
      <c r="A7755">
        <v>2021</v>
      </c>
      <c r="B7755">
        <v>11</v>
      </c>
      <c r="C7755">
        <v>20</v>
      </c>
      <c r="D7755">
        <v>1</v>
      </c>
      <c r="E7755">
        <v>22.26</v>
      </c>
    </row>
    <row r="7756" spans="1:5" x14ac:dyDescent="0.35">
      <c r="A7756">
        <v>2021</v>
      </c>
      <c r="B7756">
        <v>11</v>
      </c>
      <c r="C7756">
        <v>20</v>
      </c>
      <c r="D7756">
        <v>2</v>
      </c>
      <c r="E7756">
        <v>22.07</v>
      </c>
    </row>
    <row r="7757" spans="1:5" x14ac:dyDescent="0.35">
      <c r="A7757">
        <v>2021</v>
      </c>
      <c r="B7757">
        <v>11</v>
      </c>
      <c r="C7757">
        <v>20</v>
      </c>
      <c r="D7757">
        <v>3</v>
      </c>
      <c r="E7757">
        <v>22.27</v>
      </c>
    </row>
    <row r="7758" spans="1:5" x14ac:dyDescent="0.35">
      <c r="A7758">
        <v>2021</v>
      </c>
      <c r="B7758">
        <v>11</v>
      </c>
      <c r="C7758">
        <v>20</v>
      </c>
      <c r="D7758">
        <v>4</v>
      </c>
      <c r="E7758">
        <v>24.12</v>
      </c>
    </row>
    <row r="7759" spans="1:5" x14ac:dyDescent="0.35">
      <c r="A7759">
        <v>2021</v>
      </c>
      <c r="B7759">
        <v>11</v>
      </c>
      <c r="C7759">
        <v>20</v>
      </c>
      <c r="D7759">
        <v>5</v>
      </c>
      <c r="E7759">
        <v>27.04</v>
      </c>
    </row>
    <row r="7760" spans="1:5" x14ac:dyDescent="0.35">
      <c r="A7760">
        <v>2021</v>
      </c>
      <c r="B7760">
        <v>11</v>
      </c>
      <c r="C7760">
        <v>20</v>
      </c>
      <c r="D7760">
        <v>6</v>
      </c>
      <c r="E7760">
        <v>30.3</v>
      </c>
    </row>
    <row r="7761" spans="1:5" x14ac:dyDescent="0.35">
      <c r="A7761">
        <v>2021</v>
      </c>
      <c r="B7761">
        <v>11</v>
      </c>
      <c r="C7761">
        <v>20</v>
      </c>
      <c r="D7761">
        <v>7</v>
      </c>
      <c r="E7761">
        <v>33.39</v>
      </c>
    </row>
    <row r="7762" spans="1:5" x14ac:dyDescent="0.35">
      <c r="A7762">
        <v>2021</v>
      </c>
      <c r="B7762">
        <v>11</v>
      </c>
      <c r="C7762">
        <v>20</v>
      </c>
      <c r="D7762">
        <v>8</v>
      </c>
      <c r="E7762">
        <v>35.71</v>
      </c>
    </row>
    <row r="7763" spans="1:5" x14ac:dyDescent="0.35">
      <c r="A7763">
        <v>2021</v>
      </c>
      <c r="B7763">
        <v>11</v>
      </c>
      <c r="C7763">
        <v>20</v>
      </c>
      <c r="D7763">
        <v>9</v>
      </c>
      <c r="E7763">
        <v>37.299999999999997</v>
      </c>
    </row>
    <row r="7764" spans="1:5" x14ac:dyDescent="0.35">
      <c r="A7764">
        <v>2021</v>
      </c>
      <c r="B7764">
        <v>11</v>
      </c>
      <c r="C7764">
        <v>20</v>
      </c>
      <c r="D7764">
        <v>10</v>
      </c>
      <c r="E7764">
        <v>38.28</v>
      </c>
    </row>
    <row r="7765" spans="1:5" x14ac:dyDescent="0.35">
      <c r="A7765">
        <v>2021</v>
      </c>
      <c r="B7765">
        <v>11</v>
      </c>
      <c r="C7765">
        <v>20</v>
      </c>
      <c r="D7765">
        <v>11</v>
      </c>
      <c r="E7765">
        <v>38.68</v>
      </c>
    </row>
    <row r="7766" spans="1:5" x14ac:dyDescent="0.35">
      <c r="A7766">
        <v>2021</v>
      </c>
      <c r="B7766">
        <v>11</v>
      </c>
      <c r="C7766">
        <v>20</v>
      </c>
      <c r="D7766">
        <v>12</v>
      </c>
      <c r="E7766">
        <v>38.46</v>
      </c>
    </row>
    <row r="7767" spans="1:5" x14ac:dyDescent="0.35">
      <c r="A7767">
        <v>2021</v>
      </c>
      <c r="B7767">
        <v>11</v>
      </c>
      <c r="C7767">
        <v>20</v>
      </c>
      <c r="D7767">
        <v>13</v>
      </c>
      <c r="E7767">
        <v>37.68</v>
      </c>
    </row>
    <row r="7768" spans="1:5" x14ac:dyDescent="0.35">
      <c r="A7768">
        <v>2021</v>
      </c>
      <c r="B7768">
        <v>11</v>
      </c>
      <c r="C7768">
        <v>20</v>
      </c>
      <c r="D7768">
        <v>14</v>
      </c>
      <c r="E7768">
        <v>36.200000000000003</v>
      </c>
    </row>
    <row r="7769" spans="1:5" x14ac:dyDescent="0.35">
      <c r="A7769">
        <v>2021</v>
      </c>
      <c r="B7769">
        <v>11</v>
      </c>
      <c r="C7769">
        <v>20</v>
      </c>
      <c r="D7769">
        <v>15</v>
      </c>
      <c r="E7769">
        <v>33.869999999999997</v>
      </c>
    </row>
    <row r="7770" spans="1:5" x14ac:dyDescent="0.35">
      <c r="A7770">
        <v>2021</v>
      </c>
      <c r="B7770">
        <v>11</v>
      </c>
      <c r="C7770">
        <v>20</v>
      </c>
      <c r="D7770">
        <v>16</v>
      </c>
      <c r="E7770">
        <v>31.56</v>
      </c>
    </row>
    <row r="7771" spans="1:5" x14ac:dyDescent="0.35">
      <c r="A7771">
        <v>2021</v>
      </c>
      <c r="B7771">
        <v>11</v>
      </c>
      <c r="C7771">
        <v>20</v>
      </c>
      <c r="D7771">
        <v>17</v>
      </c>
      <c r="E7771">
        <v>29.08</v>
      </c>
    </row>
    <row r="7772" spans="1:5" x14ac:dyDescent="0.35">
      <c r="A7772">
        <v>2021</v>
      </c>
      <c r="B7772">
        <v>11</v>
      </c>
      <c r="C7772">
        <v>20</v>
      </c>
      <c r="D7772">
        <v>18</v>
      </c>
      <c r="E7772">
        <v>26.9</v>
      </c>
    </row>
    <row r="7773" spans="1:5" x14ac:dyDescent="0.35">
      <c r="A7773">
        <v>2021</v>
      </c>
      <c r="B7773">
        <v>11</v>
      </c>
      <c r="C7773">
        <v>20</v>
      </c>
      <c r="D7773">
        <v>19</v>
      </c>
      <c r="E7773">
        <v>25.73</v>
      </c>
    </row>
    <row r="7774" spans="1:5" x14ac:dyDescent="0.35">
      <c r="A7774">
        <v>2021</v>
      </c>
      <c r="B7774">
        <v>11</v>
      </c>
      <c r="C7774">
        <v>20</v>
      </c>
      <c r="D7774">
        <v>20</v>
      </c>
      <c r="E7774">
        <v>24.84</v>
      </c>
    </row>
    <row r="7775" spans="1:5" x14ac:dyDescent="0.35">
      <c r="A7775">
        <v>2021</v>
      </c>
      <c r="B7775">
        <v>11</v>
      </c>
      <c r="C7775">
        <v>20</v>
      </c>
      <c r="D7775">
        <v>21</v>
      </c>
      <c r="E7775">
        <v>23.94</v>
      </c>
    </row>
    <row r="7776" spans="1:5" x14ac:dyDescent="0.35">
      <c r="A7776">
        <v>2021</v>
      </c>
      <c r="B7776">
        <v>11</v>
      </c>
      <c r="C7776">
        <v>20</v>
      </c>
      <c r="D7776">
        <v>22</v>
      </c>
      <c r="E7776">
        <v>23.19</v>
      </c>
    </row>
    <row r="7777" spans="1:5" x14ac:dyDescent="0.35">
      <c r="A7777">
        <v>2021</v>
      </c>
      <c r="B7777">
        <v>11</v>
      </c>
      <c r="C7777">
        <v>20</v>
      </c>
      <c r="D7777">
        <v>23</v>
      </c>
      <c r="E7777">
        <v>22.76</v>
      </c>
    </row>
    <row r="7778" spans="1:5" x14ac:dyDescent="0.35">
      <c r="A7778">
        <v>2021</v>
      </c>
      <c r="B7778">
        <v>11</v>
      </c>
      <c r="C7778">
        <v>21</v>
      </c>
      <c r="D7778">
        <v>0</v>
      </c>
      <c r="E7778">
        <v>22.56</v>
      </c>
    </row>
    <row r="7779" spans="1:5" x14ac:dyDescent="0.35">
      <c r="A7779">
        <v>2021</v>
      </c>
      <c r="B7779">
        <v>11</v>
      </c>
      <c r="C7779">
        <v>21</v>
      </c>
      <c r="D7779">
        <v>1</v>
      </c>
      <c r="E7779">
        <v>22.56</v>
      </c>
    </row>
    <row r="7780" spans="1:5" x14ac:dyDescent="0.35">
      <c r="A7780">
        <v>2021</v>
      </c>
      <c r="B7780">
        <v>11</v>
      </c>
      <c r="C7780">
        <v>21</v>
      </c>
      <c r="D7780">
        <v>2</v>
      </c>
      <c r="E7780">
        <v>22.58</v>
      </c>
    </row>
    <row r="7781" spans="1:5" x14ac:dyDescent="0.35">
      <c r="A7781">
        <v>2021</v>
      </c>
      <c r="B7781">
        <v>11</v>
      </c>
      <c r="C7781">
        <v>21</v>
      </c>
      <c r="D7781">
        <v>3</v>
      </c>
      <c r="E7781">
        <v>22.91</v>
      </c>
    </row>
    <row r="7782" spans="1:5" x14ac:dyDescent="0.35">
      <c r="A7782">
        <v>2021</v>
      </c>
      <c r="B7782">
        <v>11</v>
      </c>
      <c r="C7782">
        <v>21</v>
      </c>
      <c r="D7782">
        <v>4</v>
      </c>
      <c r="E7782">
        <v>24.65</v>
      </c>
    </row>
    <row r="7783" spans="1:5" x14ac:dyDescent="0.35">
      <c r="A7783">
        <v>2021</v>
      </c>
      <c r="B7783">
        <v>11</v>
      </c>
      <c r="C7783">
        <v>21</v>
      </c>
      <c r="D7783">
        <v>5</v>
      </c>
      <c r="E7783">
        <v>27.23</v>
      </c>
    </row>
    <row r="7784" spans="1:5" x14ac:dyDescent="0.35">
      <c r="A7784">
        <v>2021</v>
      </c>
      <c r="B7784">
        <v>11</v>
      </c>
      <c r="C7784">
        <v>21</v>
      </c>
      <c r="D7784">
        <v>6</v>
      </c>
      <c r="E7784">
        <v>30.15</v>
      </c>
    </row>
    <row r="7785" spans="1:5" x14ac:dyDescent="0.35">
      <c r="A7785">
        <v>2021</v>
      </c>
      <c r="B7785">
        <v>11</v>
      </c>
      <c r="C7785">
        <v>21</v>
      </c>
      <c r="D7785">
        <v>7</v>
      </c>
      <c r="E7785">
        <v>32.79</v>
      </c>
    </row>
    <row r="7786" spans="1:5" x14ac:dyDescent="0.35">
      <c r="A7786">
        <v>2021</v>
      </c>
      <c r="B7786">
        <v>11</v>
      </c>
      <c r="C7786">
        <v>21</v>
      </c>
      <c r="D7786">
        <v>8</v>
      </c>
      <c r="E7786">
        <v>34.880000000000003</v>
      </c>
    </row>
    <row r="7787" spans="1:5" x14ac:dyDescent="0.35">
      <c r="A7787">
        <v>2021</v>
      </c>
      <c r="B7787">
        <v>11</v>
      </c>
      <c r="C7787">
        <v>21</v>
      </c>
      <c r="D7787">
        <v>9</v>
      </c>
      <c r="E7787">
        <v>36.46</v>
      </c>
    </row>
    <row r="7788" spans="1:5" x14ac:dyDescent="0.35">
      <c r="A7788">
        <v>2021</v>
      </c>
      <c r="B7788">
        <v>11</v>
      </c>
      <c r="C7788">
        <v>21</v>
      </c>
      <c r="D7788">
        <v>10</v>
      </c>
      <c r="E7788">
        <v>37.44</v>
      </c>
    </row>
    <row r="7789" spans="1:5" x14ac:dyDescent="0.35">
      <c r="A7789">
        <v>2021</v>
      </c>
      <c r="B7789">
        <v>11</v>
      </c>
      <c r="C7789">
        <v>21</v>
      </c>
      <c r="D7789">
        <v>11</v>
      </c>
      <c r="E7789">
        <v>37.76</v>
      </c>
    </row>
    <row r="7790" spans="1:5" x14ac:dyDescent="0.35">
      <c r="A7790">
        <v>2021</v>
      </c>
      <c r="B7790">
        <v>11</v>
      </c>
      <c r="C7790">
        <v>21</v>
      </c>
      <c r="D7790">
        <v>12</v>
      </c>
      <c r="E7790">
        <v>37.549999999999997</v>
      </c>
    </row>
    <row r="7791" spans="1:5" x14ac:dyDescent="0.35">
      <c r="A7791">
        <v>2021</v>
      </c>
      <c r="B7791">
        <v>11</v>
      </c>
      <c r="C7791">
        <v>21</v>
      </c>
      <c r="D7791">
        <v>13</v>
      </c>
      <c r="E7791">
        <v>36.72</v>
      </c>
    </row>
    <row r="7792" spans="1:5" x14ac:dyDescent="0.35">
      <c r="A7792">
        <v>2021</v>
      </c>
      <c r="B7792">
        <v>11</v>
      </c>
      <c r="C7792">
        <v>21</v>
      </c>
      <c r="D7792">
        <v>14</v>
      </c>
      <c r="E7792">
        <v>35.119999999999997</v>
      </c>
    </row>
    <row r="7793" spans="1:5" x14ac:dyDescent="0.35">
      <c r="A7793">
        <v>2021</v>
      </c>
      <c r="B7793">
        <v>11</v>
      </c>
      <c r="C7793">
        <v>21</v>
      </c>
      <c r="D7793">
        <v>15</v>
      </c>
      <c r="E7793">
        <v>32.9</v>
      </c>
    </row>
    <row r="7794" spans="1:5" x14ac:dyDescent="0.35">
      <c r="A7794">
        <v>2021</v>
      </c>
      <c r="B7794">
        <v>11</v>
      </c>
      <c r="C7794">
        <v>21</v>
      </c>
      <c r="D7794">
        <v>16</v>
      </c>
      <c r="E7794">
        <v>30.94</v>
      </c>
    </row>
    <row r="7795" spans="1:5" x14ac:dyDescent="0.35">
      <c r="A7795">
        <v>2021</v>
      </c>
      <c r="B7795">
        <v>11</v>
      </c>
      <c r="C7795">
        <v>21</v>
      </c>
      <c r="D7795">
        <v>17</v>
      </c>
      <c r="E7795">
        <v>29.21</v>
      </c>
    </row>
    <row r="7796" spans="1:5" x14ac:dyDescent="0.35">
      <c r="A7796">
        <v>2021</v>
      </c>
      <c r="B7796">
        <v>11</v>
      </c>
      <c r="C7796">
        <v>21</v>
      </c>
      <c r="D7796">
        <v>18</v>
      </c>
      <c r="E7796">
        <v>27.64</v>
      </c>
    </row>
    <row r="7797" spans="1:5" x14ac:dyDescent="0.35">
      <c r="A7797">
        <v>2021</v>
      </c>
      <c r="B7797">
        <v>11</v>
      </c>
      <c r="C7797">
        <v>21</v>
      </c>
      <c r="D7797">
        <v>19</v>
      </c>
      <c r="E7797">
        <v>26.44</v>
      </c>
    </row>
    <row r="7798" spans="1:5" x14ac:dyDescent="0.35">
      <c r="A7798">
        <v>2021</v>
      </c>
      <c r="B7798">
        <v>11</v>
      </c>
      <c r="C7798">
        <v>21</v>
      </c>
      <c r="D7798">
        <v>20</v>
      </c>
      <c r="E7798">
        <v>25.39</v>
      </c>
    </row>
    <row r="7799" spans="1:5" x14ac:dyDescent="0.35">
      <c r="A7799">
        <v>2021</v>
      </c>
      <c r="B7799">
        <v>11</v>
      </c>
      <c r="C7799">
        <v>21</v>
      </c>
      <c r="D7799">
        <v>21</v>
      </c>
      <c r="E7799">
        <v>24.44</v>
      </c>
    </row>
    <row r="7800" spans="1:5" x14ac:dyDescent="0.35">
      <c r="A7800">
        <v>2021</v>
      </c>
      <c r="B7800">
        <v>11</v>
      </c>
      <c r="C7800">
        <v>21</v>
      </c>
      <c r="D7800">
        <v>22</v>
      </c>
      <c r="E7800">
        <v>23.61</v>
      </c>
    </row>
    <row r="7801" spans="1:5" x14ac:dyDescent="0.35">
      <c r="A7801">
        <v>2021</v>
      </c>
      <c r="B7801">
        <v>11</v>
      </c>
      <c r="C7801">
        <v>21</v>
      </c>
      <c r="D7801">
        <v>23</v>
      </c>
      <c r="E7801">
        <v>23.02</v>
      </c>
    </row>
    <row r="7802" spans="1:5" x14ac:dyDescent="0.35">
      <c r="A7802">
        <v>2021</v>
      </c>
      <c r="B7802">
        <v>11</v>
      </c>
      <c r="C7802">
        <v>22</v>
      </c>
      <c r="D7802">
        <v>0</v>
      </c>
      <c r="E7802">
        <v>22.68</v>
      </c>
    </row>
    <row r="7803" spans="1:5" x14ac:dyDescent="0.35">
      <c r="A7803">
        <v>2021</v>
      </c>
      <c r="B7803">
        <v>11</v>
      </c>
      <c r="C7803">
        <v>22</v>
      </c>
      <c r="D7803">
        <v>1</v>
      </c>
      <c r="E7803">
        <v>22.62</v>
      </c>
    </row>
    <row r="7804" spans="1:5" x14ac:dyDescent="0.35">
      <c r="A7804">
        <v>2021</v>
      </c>
      <c r="B7804">
        <v>11</v>
      </c>
      <c r="C7804">
        <v>22</v>
      </c>
      <c r="D7804">
        <v>2</v>
      </c>
      <c r="E7804">
        <v>22.55</v>
      </c>
    </row>
    <row r="7805" spans="1:5" x14ac:dyDescent="0.35">
      <c r="A7805">
        <v>2021</v>
      </c>
      <c r="B7805">
        <v>11</v>
      </c>
      <c r="C7805">
        <v>22</v>
      </c>
      <c r="D7805">
        <v>3</v>
      </c>
      <c r="E7805">
        <v>22.95</v>
      </c>
    </row>
    <row r="7806" spans="1:5" x14ac:dyDescent="0.35">
      <c r="A7806">
        <v>2021</v>
      </c>
      <c r="B7806">
        <v>11</v>
      </c>
      <c r="C7806">
        <v>22</v>
      </c>
      <c r="D7806">
        <v>4</v>
      </c>
      <c r="E7806">
        <v>24.78</v>
      </c>
    </row>
    <row r="7807" spans="1:5" x14ac:dyDescent="0.35">
      <c r="A7807">
        <v>2021</v>
      </c>
      <c r="B7807">
        <v>11</v>
      </c>
      <c r="C7807">
        <v>22</v>
      </c>
      <c r="D7807">
        <v>5</v>
      </c>
      <c r="E7807">
        <v>27.28</v>
      </c>
    </row>
    <row r="7808" spans="1:5" x14ac:dyDescent="0.35">
      <c r="A7808">
        <v>2021</v>
      </c>
      <c r="B7808">
        <v>11</v>
      </c>
      <c r="C7808">
        <v>22</v>
      </c>
      <c r="D7808">
        <v>6</v>
      </c>
      <c r="E7808">
        <v>29.97</v>
      </c>
    </row>
    <row r="7809" spans="1:5" x14ac:dyDescent="0.35">
      <c r="A7809">
        <v>2021</v>
      </c>
      <c r="B7809">
        <v>11</v>
      </c>
      <c r="C7809">
        <v>22</v>
      </c>
      <c r="D7809">
        <v>7</v>
      </c>
      <c r="E7809">
        <v>32.380000000000003</v>
      </c>
    </row>
    <row r="7810" spans="1:5" x14ac:dyDescent="0.35">
      <c r="A7810">
        <v>2021</v>
      </c>
      <c r="B7810">
        <v>11</v>
      </c>
      <c r="C7810">
        <v>22</v>
      </c>
      <c r="D7810">
        <v>8</v>
      </c>
      <c r="E7810">
        <v>34.06</v>
      </c>
    </row>
    <row r="7811" spans="1:5" x14ac:dyDescent="0.35">
      <c r="A7811">
        <v>2021</v>
      </c>
      <c r="B7811">
        <v>11</v>
      </c>
      <c r="C7811">
        <v>22</v>
      </c>
      <c r="D7811">
        <v>9</v>
      </c>
      <c r="E7811">
        <v>35.4</v>
      </c>
    </row>
    <row r="7812" spans="1:5" x14ac:dyDescent="0.35">
      <c r="A7812">
        <v>2021</v>
      </c>
      <c r="B7812">
        <v>11</v>
      </c>
      <c r="C7812">
        <v>22</v>
      </c>
      <c r="D7812">
        <v>10</v>
      </c>
      <c r="E7812">
        <v>36.119999999999997</v>
      </c>
    </row>
    <row r="7813" spans="1:5" x14ac:dyDescent="0.35">
      <c r="A7813">
        <v>2021</v>
      </c>
      <c r="B7813">
        <v>11</v>
      </c>
      <c r="C7813">
        <v>22</v>
      </c>
      <c r="D7813">
        <v>11</v>
      </c>
      <c r="E7813">
        <v>35.89</v>
      </c>
    </row>
    <row r="7814" spans="1:5" x14ac:dyDescent="0.35">
      <c r="A7814">
        <v>2021</v>
      </c>
      <c r="B7814">
        <v>11</v>
      </c>
      <c r="C7814">
        <v>22</v>
      </c>
      <c r="D7814">
        <v>12</v>
      </c>
      <c r="E7814">
        <v>35.08</v>
      </c>
    </row>
    <row r="7815" spans="1:5" x14ac:dyDescent="0.35">
      <c r="A7815">
        <v>2021</v>
      </c>
      <c r="B7815">
        <v>11</v>
      </c>
      <c r="C7815">
        <v>22</v>
      </c>
      <c r="D7815">
        <v>13</v>
      </c>
      <c r="E7815">
        <v>34.299999999999997</v>
      </c>
    </row>
    <row r="7816" spans="1:5" x14ac:dyDescent="0.35">
      <c r="A7816">
        <v>2021</v>
      </c>
      <c r="B7816">
        <v>11</v>
      </c>
      <c r="C7816">
        <v>22</v>
      </c>
      <c r="D7816">
        <v>14</v>
      </c>
      <c r="E7816">
        <v>33.119999999999997</v>
      </c>
    </row>
    <row r="7817" spans="1:5" x14ac:dyDescent="0.35">
      <c r="A7817">
        <v>2021</v>
      </c>
      <c r="B7817">
        <v>11</v>
      </c>
      <c r="C7817">
        <v>22</v>
      </c>
      <c r="D7817">
        <v>15</v>
      </c>
      <c r="E7817">
        <v>31.49</v>
      </c>
    </row>
    <row r="7818" spans="1:5" x14ac:dyDescent="0.35">
      <c r="A7818">
        <v>2021</v>
      </c>
      <c r="B7818">
        <v>11</v>
      </c>
      <c r="C7818">
        <v>22</v>
      </c>
      <c r="D7818">
        <v>16</v>
      </c>
      <c r="E7818">
        <v>30.03</v>
      </c>
    </row>
    <row r="7819" spans="1:5" x14ac:dyDescent="0.35">
      <c r="A7819">
        <v>2021</v>
      </c>
      <c r="B7819">
        <v>11</v>
      </c>
      <c r="C7819">
        <v>22</v>
      </c>
      <c r="D7819">
        <v>17</v>
      </c>
      <c r="E7819">
        <v>28.98</v>
      </c>
    </row>
    <row r="7820" spans="1:5" x14ac:dyDescent="0.35">
      <c r="A7820">
        <v>2021</v>
      </c>
      <c r="B7820">
        <v>11</v>
      </c>
      <c r="C7820">
        <v>22</v>
      </c>
      <c r="D7820">
        <v>18</v>
      </c>
      <c r="E7820">
        <v>27.94</v>
      </c>
    </row>
    <row r="7821" spans="1:5" x14ac:dyDescent="0.35">
      <c r="A7821">
        <v>2021</v>
      </c>
      <c r="B7821">
        <v>11</v>
      </c>
      <c r="C7821">
        <v>22</v>
      </c>
      <c r="D7821">
        <v>19</v>
      </c>
      <c r="E7821">
        <v>26.85</v>
      </c>
    </row>
    <row r="7822" spans="1:5" x14ac:dyDescent="0.35">
      <c r="A7822">
        <v>2021</v>
      </c>
      <c r="B7822">
        <v>11</v>
      </c>
      <c r="C7822">
        <v>22</v>
      </c>
      <c r="D7822">
        <v>20</v>
      </c>
      <c r="E7822">
        <v>25.78</v>
      </c>
    </row>
    <row r="7823" spans="1:5" x14ac:dyDescent="0.35">
      <c r="A7823">
        <v>2021</v>
      </c>
      <c r="B7823">
        <v>11</v>
      </c>
      <c r="C7823">
        <v>22</v>
      </c>
      <c r="D7823">
        <v>21</v>
      </c>
      <c r="E7823">
        <v>24.9</v>
      </c>
    </row>
    <row r="7824" spans="1:5" x14ac:dyDescent="0.35">
      <c r="A7824">
        <v>2021</v>
      </c>
      <c r="B7824">
        <v>11</v>
      </c>
      <c r="C7824">
        <v>22</v>
      </c>
      <c r="D7824">
        <v>22</v>
      </c>
      <c r="E7824">
        <v>24.22</v>
      </c>
    </row>
    <row r="7825" spans="1:5" x14ac:dyDescent="0.35">
      <c r="A7825">
        <v>2021</v>
      </c>
      <c r="B7825">
        <v>11</v>
      </c>
      <c r="C7825">
        <v>22</v>
      </c>
      <c r="D7825">
        <v>23</v>
      </c>
      <c r="E7825">
        <v>23.68</v>
      </c>
    </row>
    <row r="7826" spans="1:5" x14ac:dyDescent="0.35">
      <c r="A7826">
        <v>2021</v>
      </c>
      <c r="B7826">
        <v>11</v>
      </c>
      <c r="C7826">
        <v>23</v>
      </c>
      <c r="D7826">
        <v>0</v>
      </c>
      <c r="E7826">
        <v>23.2</v>
      </c>
    </row>
    <row r="7827" spans="1:5" x14ac:dyDescent="0.35">
      <c r="A7827">
        <v>2021</v>
      </c>
      <c r="B7827">
        <v>11</v>
      </c>
      <c r="C7827">
        <v>23</v>
      </c>
      <c r="D7827">
        <v>1</v>
      </c>
      <c r="E7827">
        <v>22.76</v>
      </c>
    </row>
    <row r="7828" spans="1:5" x14ac:dyDescent="0.35">
      <c r="A7828">
        <v>2021</v>
      </c>
      <c r="B7828">
        <v>11</v>
      </c>
      <c r="C7828">
        <v>23</v>
      </c>
      <c r="D7828">
        <v>2</v>
      </c>
      <c r="E7828">
        <v>22.41</v>
      </c>
    </row>
    <row r="7829" spans="1:5" x14ac:dyDescent="0.35">
      <c r="A7829">
        <v>2021</v>
      </c>
      <c r="B7829">
        <v>11</v>
      </c>
      <c r="C7829">
        <v>23</v>
      </c>
      <c r="D7829">
        <v>3</v>
      </c>
      <c r="E7829">
        <v>22.69</v>
      </c>
    </row>
    <row r="7830" spans="1:5" x14ac:dyDescent="0.35">
      <c r="A7830">
        <v>2021</v>
      </c>
      <c r="B7830">
        <v>11</v>
      </c>
      <c r="C7830">
        <v>23</v>
      </c>
      <c r="D7830">
        <v>4</v>
      </c>
      <c r="E7830">
        <v>24.92</v>
      </c>
    </row>
    <row r="7831" spans="1:5" x14ac:dyDescent="0.35">
      <c r="A7831">
        <v>2021</v>
      </c>
      <c r="B7831">
        <v>11</v>
      </c>
      <c r="C7831">
        <v>23</v>
      </c>
      <c r="D7831">
        <v>5</v>
      </c>
      <c r="E7831">
        <v>28.2</v>
      </c>
    </row>
    <row r="7832" spans="1:5" x14ac:dyDescent="0.35">
      <c r="A7832">
        <v>2021</v>
      </c>
      <c r="B7832">
        <v>11</v>
      </c>
      <c r="C7832">
        <v>23</v>
      </c>
      <c r="D7832">
        <v>6</v>
      </c>
      <c r="E7832">
        <v>31.3</v>
      </c>
    </row>
    <row r="7833" spans="1:5" x14ac:dyDescent="0.35">
      <c r="A7833">
        <v>2021</v>
      </c>
      <c r="B7833">
        <v>11</v>
      </c>
      <c r="C7833">
        <v>23</v>
      </c>
      <c r="D7833">
        <v>7</v>
      </c>
      <c r="E7833">
        <v>33.799999999999997</v>
      </c>
    </row>
    <row r="7834" spans="1:5" x14ac:dyDescent="0.35">
      <c r="A7834">
        <v>2021</v>
      </c>
      <c r="B7834">
        <v>11</v>
      </c>
      <c r="C7834">
        <v>23</v>
      </c>
      <c r="D7834">
        <v>8</v>
      </c>
      <c r="E7834">
        <v>35.71</v>
      </c>
    </row>
    <row r="7835" spans="1:5" x14ac:dyDescent="0.35">
      <c r="A7835">
        <v>2021</v>
      </c>
      <c r="B7835">
        <v>11</v>
      </c>
      <c r="C7835">
        <v>23</v>
      </c>
      <c r="D7835">
        <v>9</v>
      </c>
      <c r="E7835">
        <v>37.04</v>
      </c>
    </row>
    <row r="7836" spans="1:5" x14ac:dyDescent="0.35">
      <c r="A7836">
        <v>2021</v>
      </c>
      <c r="B7836">
        <v>11</v>
      </c>
      <c r="C7836">
        <v>23</v>
      </c>
      <c r="D7836">
        <v>10</v>
      </c>
      <c r="E7836">
        <v>37.950000000000003</v>
      </c>
    </row>
    <row r="7837" spans="1:5" x14ac:dyDescent="0.35">
      <c r="A7837">
        <v>2021</v>
      </c>
      <c r="B7837">
        <v>11</v>
      </c>
      <c r="C7837">
        <v>23</v>
      </c>
      <c r="D7837">
        <v>11</v>
      </c>
      <c r="E7837">
        <v>38.26</v>
      </c>
    </row>
    <row r="7838" spans="1:5" x14ac:dyDescent="0.35">
      <c r="A7838">
        <v>2021</v>
      </c>
      <c r="B7838">
        <v>11</v>
      </c>
      <c r="C7838">
        <v>23</v>
      </c>
      <c r="D7838">
        <v>12</v>
      </c>
      <c r="E7838">
        <v>37.979999999999997</v>
      </c>
    </row>
    <row r="7839" spans="1:5" x14ac:dyDescent="0.35">
      <c r="A7839">
        <v>2021</v>
      </c>
      <c r="B7839">
        <v>11</v>
      </c>
      <c r="C7839">
        <v>23</v>
      </c>
      <c r="D7839">
        <v>13</v>
      </c>
      <c r="E7839">
        <v>37.26</v>
      </c>
    </row>
    <row r="7840" spans="1:5" x14ac:dyDescent="0.35">
      <c r="A7840">
        <v>2021</v>
      </c>
      <c r="B7840">
        <v>11</v>
      </c>
      <c r="C7840">
        <v>23</v>
      </c>
      <c r="D7840">
        <v>14</v>
      </c>
      <c r="E7840">
        <v>35.979999999999997</v>
      </c>
    </row>
    <row r="7841" spans="1:5" x14ac:dyDescent="0.35">
      <c r="A7841">
        <v>2021</v>
      </c>
      <c r="B7841">
        <v>11</v>
      </c>
      <c r="C7841">
        <v>23</v>
      </c>
      <c r="D7841">
        <v>15</v>
      </c>
      <c r="E7841">
        <v>34.08</v>
      </c>
    </row>
    <row r="7842" spans="1:5" x14ac:dyDescent="0.35">
      <c r="A7842">
        <v>2021</v>
      </c>
      <c r="B7842">
        <v>11</v>
      </c>
      <c r="C7842">
        <v>23</v>
      </c>
      <c r="D7842">
        <v>16</v>
      </c>
      <c r="E7842">
        <v>32.43</v>
      </c>
    </row>
    <row r="7843" spans="1:5" x14ac:dyDescent="0.35">
      <c r="A7843">
        <v>2021</v>
      </c>
      <c r="B7843">
        <v>11</v>
      </c>
      <c r="C7843">
        <v>23</v>
      </c>
      <c r="D7843">
        <v>17</v>
      </c>
      <c r="E7843">
        <v>31.45</v>
      </c>
    </row>
    <row r="7844" spans="1:5" x14ac:dyDescent="0.35">
      <c r="A7844">
        <v>2021</v>
      </c>
      <c r="B7844">
        <v>11</v>
      </c>
      <c r="C7844">
        <v>23</v>
      </c>
      <c r="D7844">
        <v>18</v>
      </c>
      <c r="E7844">
        <v>29.71</v>
      </c>
    </row>
    <row r="7845" spans="1:5" x14ac:dyDescent="0.35">
      <c r="A7845">
        <v>2021</v>
      </c>
      <c r="B7845">
        <v>11</v>
      </c>
      <c r="C7845">
        <v>23</v>
      </c>
      <c r="D7845">
        <v>19</v>
      </c>
      <c r="E7845">
        <v>27.82</v>
      </c>
    </row>
    <row r="7846" spans="1:5" x14ac:dyDescent="0.35">
      <c r="A7846">
        <v>2021</v>
      </c>
      <c r="B7846">
        <v>11</v>
      </c>
      <c r="C7846">
        <v>23</v>
      </c>
      <c r="D7846">
        <v>20</v>
      </c>
      <c r="E7846">
        <v>26.55</v>
      </c>
    </row>
    <row r="7847" spans="1:5" x14ac:dyDescent="0.35">
      <c r="A7847">
        <v>2021</v>
      </c>
      <c r="B7847">
        <v>11</v>
      </c>
      <c r="C7847">
        <v>23</v>
      </c>
      <c r="D7847">
        <v>21</v>
      </c>
      <c r="E7847">
        <v>25.74</v>
      </c>
    </row>
    <row r="7848" spans="1:5" x14ac:dyDescent="0.35">
      <c r="A7848">
        <v>2021</v>
      </c>
      <c r="B7848">
        <v>11</v>
      </c>
      <c r="C7848">
        <v>23</v>
      </c>
      <c r="D7848">
        <v>22</v>
      </c>
      <c r="E7848">
        <v>25.17</v>
      </c>
    </row>
    <row r="7849" spans="1:5" x14ac:dyDescent="0.35">
      <c r="A7849">
        <v>2021</v>
      </c>
      <c r="B7849">
        <v>11</v>
      </c>
      <c r="C7849">
        <v>23</v>
      </c>
      <c r="D7849">
        <v>23</v>
      </c>
      <c r="E7849">
        <v>24.7</v>
      </c>
    </row>
    <row r="7850" spans="1:5" x14ac:dyDescent="0.35">
      <c r="A7850">
        <v>2021</v>
      </c>
      <c r="B7850">
        <v>11</v>
      </c>
      <c r="C7850">
        <v>24</v>
      </c>
      <c r="D7850">
        <v>0</v>
      </c>
      <c r="E7850">
        <v>24.23</v>
      </c>
    </row>
    <row r="7851" spans="1:5" x14ac:dyDescent="0.35">
      <c r="A7851">
        <v>2021</v>
      </c>
      <c r="B7851">
        <v>11</v>
      </c>
      <c r="C7851">
        <v>24</v>
      </c>
      <c r="D7851">
        <v>1</v>
      </c>
      <c r="E7851">
        <v>23.76</v>
      </c>
    </row>
    <row r="7852" spans="1:5" x14ac:dyDescent="0.35">
      <c r="A7852">
        <v>2021</v>
      </c>
      <c r="B7852">
        <v>11</v>
      </c>
      <c r="C7852">
        <v>24</v>
      </c>
      <c r="D7852">
        <v>2</v>
      </c>
      <c r="E7852">
        <v>23.28</v>
      </c>
    </row>
    <row r="7853" spans="1:5" x14ac:dyDescent="0.35">
      <c r="A7853">
        <v>2021</v>
      </c>
      <c r="B7853">
        <v>11</v>
      </c>
      <c r="C7853">
        <v>24</v>
      </c>
      <c r="D7853">
        <v>3</v>
      </c>
      <c r="E7853">
        <v>23.53</v>
      </c>
    </row>
    <row r="7854" spans="1:5" x14ac:dyDescent="0.35">
      <c r="A7854">
        <v>2021</v>
      </c>
      <c r="B7854">
        <v>11</v>
      </c>
      <c r="C7854">
        <v>24</v>
      </c>
      <c r="D7854">
        <v>4</v>
      </c>
      <c r="E7854">
        <v>25.76</v>
      </c>
    </row>
    <row r="7855" spans="1:5" x14ac:dyDescent="0.35">
      <c r="A7855">
        <v>2021</v>
      </c>
      <c r="B7855">
        <v>11</v>
      </c>
      <c r="C7855">
        <v>24</v>
      </c>
      <c r="D7855">
        <v>5</v>
      </c>
      <c r="E7855">
        <v>28.81</v>
      </c>
    </row>
    <row r="7856" spans="1:5" x14ac:dyDescent="0.35">
      <c r="A7856">
        <v>2021</v>
      </c>
      <c r="B7856">
        <v>11</v>
      </c>
      <c r="C7856">
        <v>24</v>
      </c>
      <c r="D7856">
        <v>6</v>
      </c>
      <c r="E7856">
        <v>32.369999999999997</v>
      </c>
    </row>
    <row r="7857" spans="1:5" x14ac:dyDescent="0.35">
      <c r="A7857">
        <v>2021</v>
      </c>
      <c r="B7857">
        <v>11</v>
      </c>
      <c r="C7857">
        <v>24</v>
      </c>
      <c r="D7857">
        <v>7</v>
      </c>
      <c r="E7857">
        <v>35.33</v>
      </c>
    </row>
    <row r="7858" spans="1:5" x14ac:dyDescent="0.35">
      <c r="A7858">
        <v>2021</v>
      </c>
      <c r="B7858">
        <v>11</v>
      </c>
      <c r="C7858">
        <v>24</v>
      </c>
      <c r="D7858">
        <v>8</v>
      </c>
      <c r="E7858">
        <v>37.479999999999997</v>
      </c>
    </row>
    <row r="7859" spans="1:5" x14ac:dyDescent="0.35">
      <c r="A7859">
        <v>2021</v>
      </c>
      <c r="B7859">
        <v>11</v>
      </c>
      <c r="C7859">
        <v>24</v>
      </c>
      <c r="D7859">
        <v>9</v>
      </c>
      <c r="E7859">
        <v>38.93</v>
      </c>
    </row>
    <row r="7860" spans="1:5" x14ac:dyDescent="0.35">
      <c r="A7860">
        <v>2021</v>
      </c>
      <c r="B7860">
        <v>11</v>
      </c>
      <c r="C7860">
        <v>24</v>
      </c>
      <c r="D7860">
        <v>10</v>
      </c>
      <c r="E7860">
        <v>39.83</v>
      </c>
    </row>
    <row r="7861" spans="1:5" x14ac:dyDescent="0.35">
      <c r="A7861">
        <v>2021</v>
      </c>
      <c r="B7861">
        <v>11</v>
      </c>
      <c r="C7861">
        <v>24</v>
      </c>
      <c r="D7861">
        <v>11</v>
      </c>
      <c r="E7861">
        <v>40.19</v>
      </c>
    </row>
    <row r="7862" spans="1:5" x14ac:dyDescent="0.35">
      <c r="A7862">
        <v>2021</v>
      </c>
      <c r="B7862">
        <v>11</v>
      </c>
      <c r="C7862">
        <v>24</v>
      </c>
      <c r="D7862">
        <v>12</v>
      </c>
      <c r="E7862">
        <v>40.01</v>
      </c>
    </row>
    <row r="7863" spans="1:5" x14ac:dyDescent="0.35">
      <c r="A7863">
        <v>2021</v>
      </c>
      <c r="B7863">
        <v>11</v>
      </c>
      <c r="C7863">
        <v>24</v>
      </c>
      <c r="D7863">
        <v>13</v>
      </c>
      <c r="E7863">
        <v>39.270000000000003</v>
      </c>
    </row>
    <row r="7864" spans="1:5" x14ac:dyDescent="0.35">
      <c r="A7864">
        <v>2021</v>
      </c>
      <c r="B7864">
        <v>11</v>
      </c>
      <c r="C7864">
        <v>24</v>
      </c>
      <c r="D7864">
        <v>14</v>
      </c>
      <c r="E7864">
        <v>37.840000000000003</v>
      </c>
    </row>
    <row r="7865" spans="1:5" x14ac:dyDescent="0.35">
      <c r="A7865">
        <v>2021</v>
      </c>
      <c r="B7865">
        <v>11</v>
      </c>
      <c r="C7865">
        <v>24</v>
      </c>
      <c r="D7865">
        <v>15</v>
      </c>
      <c r="E7865">
        <v>35.53</v>
      </c>
    </row>
    <row r="7866" spans="1:5" x14ac:dyDescent="0.35">
      <c r="A7866">
        <v>2021</v>
      </c>
      <c r="B7866">
        <v>11</v>
      </c>
      <c r="C7866">
        <v>24</v>
      </c>
      <c r="D7866">
        <v>16</v>
      </c>
      <c r="E7866">
        <v>33.76</v>
      </c>
    </row>
    <row r="7867" spans="1:5" x14ac:dyDescent="0.35">
      <c r="A7867">
        <v>2021</v>
      </c>
      <c r="B7867">
        <v>11</v>
      </c>
      <c r="C7867">
        <v>24</v>
      </c>
      <c r="D7867">
        <v>17</v>
      </c>
      <c r="E7867">
        <v>32.65</v>
      </c>
    </row>
    <row r="7868" spans="1:5" x14ac:dyDescent="0.35">
      <c r="A7868">
        <v>2021</v>
      </c>
      <c r="B7868">
        <v>11</v>
      </c>
      <c r="C7868">
        <v>24</v>
      </c>
      <c r="D7868">
        <v>18</v>
      </c>
      <c r="E7868">
        <v>30.69</v>
      </c>
    </row>
    <row r="7869" spans="1:5" x14ac:dyDescent="0.35">
      <c r="A7869">
        <v>2021</v>
      </c>
      <c r="B7869">
        <v>11</v>
      </c>
      <c r="C7869">
        <v>24</v>
      </c>
      <c r="D7869">
        <v>19</v>
      </c>
      <c r="E7869">
        <v>28.41</v>
      </c>
    </row>
    <row r="7870" spans="1:5" x14ac:dyDescent="0.35">
      <c r="A7870">
        <v>2021</v>
      </c>
      <c r="B7870">
        <v>11</v>
      </c>
      <c r="C7870">
        <v>24</v>
      </c>
      <c r="D7870">
        <v>20</v>
      </c>
      <c r="E7870">
        <v>26.93</v>
      </c>
    </row>
    <row r="7871" spans="1:5" x14ac:dyDescent="0.35">
      <c r="A7871">
        <v>2021</v>
      </c>
      <c r="B7871">
        <v>11</v>
      </c>
      <c r="C7871">
        <v>24</v>
      </c>
      <c r="D7871">
        <v>21</v>
      </c>
      <c r="E7871">
        <v>26.11</v>
      </c>
    </row>
    <row r="7872" spans="1:5" x14ac:dyDescent="0.35">
      <c r="A7872">
        <v>2021</v>
      </c>
      <c r="B7872">
        <v>11</v>
      </c>
      <c r="C7872">
        <v>24</v>
      </c>
      <c r="D7872">
        <v>22</v>
      </c>
      <c r="E7872">
        <v>25.62</v>
      </c>
    </row>
    <row r="7873" spans="1:5" x14ac:dyDescent="0.35">
      <c r="A7873">
        <v>2021</v>
      </c>
      <c r="B7873">
        <v>11</v>
      </c>
      <c r="C7873">
        <v>24</v>
      </c>
      <c r="D7873">
        <v>23</v>
      </c>
      <c r="E7873">
        <v>25.26</v>
      </c>
    </row>
    <row r="7874" spans="1:5" x14ac:dyDescent="0.35">
      <c r="A7874">
        <v>2021</v>
      </c>
      <c r="B7874">
        <v>11</v>
      </c>
      <c r="C7874">
        <v>25</v>
      </c>
      <c r="D7874">
        <v>0</v>
      </c>
      <c r="E7874">
        <v>24.85</v>
      </c>
    </row>
    <row r="7875" spans="1:5" x14ac:dyDescent="0.35">
      <c r="A7875">
        <v>2021</v>
      </c>
      <c r="B7875">
        <v>11</v>
      </c>
      <c r="C7875">
        <v>25</v>
      </c>
      <c r="D7875">
        <v>1</v>
      </c>
      <c r="E7875">
        <v>24.31</v>
      </c>
    </row>
    <row r="7876" spans="1:5" x14ac:dyDescent="0.35">
      <c r="A7876">
        <v>2021</v>
      </c>
      <c r="B7876">
        <v>11</v>
      </c>
      <c r="C7876">
        <v>25</v>
      </c>
      <c r="D7876">
        <v>2</v>
      </c>
      <c r="E7876">
        <v>23.81</v>
      </c>
    </row>
    <row r="7877" spans="1:5" x14ac:dyDescent="0.35">
      <c r="A7877">
        <v>2021</v>
      </c>
      <c r="B7877">
        <v>11</v>
      </c>
      <c r="C7877">
        <v>25</v>
      </c>
      <c r="D7877">
        <v>3</v>
      </c>
      <c r="E7877">
        <v>23.8</v>
      </c>
    </row>
    <row r="7878" spans="1:5" x14ac:dyDescent="0.35">
      <c r="A7878">
        <v>2021</v>
      </c>
      <c r="B7878">
        <v>11</v>
      </c>
      <c r="C7878">
        <v>25</v>
      </c>
      <c r="D7878">
        <v>4</v>
      </c>
      <c r="E7878">
        <v>25.48</v>
      </c>
    </row>
    <row r="7879" spans="1:5" x14ac:dyDescent="0.35">
      <c r="A7879">
        <v>2021</v>
      </c>
      <c r="B7879">
        <v>11</v>
      </c>
      <c r="C7879">
        <v>25</v>
      </c>
      <c r="D7879">
        <v>5</v>
      </c>
      <c r="E7879">
        <v>28.23</v>
      </c>
    </row>
    <row r="7880" spans="1:5" x14ac:dyDescent="0.35">
      <c r="A7880">
        <v>2021</v>
      </c>
      <c r="B7880">
        <v>11</v>
      </c>
      <c r="C7880">
        <v>25</v>
      </c>
      <c r="D7880">
        <v>6</v>
      </c>
      <c r="E7880">
        <v>31.28</v>
      </c>
    </row>
    <row r="7881" spans="1:5" x14ac:dyDescent="0.35">
      <c r="A7881">
        <v>2021</v>
      </c>
      <c r="B7881">
        <v>11</v>
      </c>
      <c r="C7881">
        <v>25</v>
      </c>
      <c r="D7881">
        <v>7</v>
      </c>
      <c r="E7881">
        <v>33.94</v>
      </c>
    </row>
    <row r="7882" spans="1:5" x14ac:dyDescent="0.35">
      <c r="A7882">
        <v>2021</v>
      </c>
      <c r="B7882">
        <v>11</v>
      </c>
      <c r="C7882">
        <v>25</v>
      </c>
      <c r="D7882">
        <v>8</v>
      </c>
      <c r="E7882">
        <v>35.979999999999997</v>
      </c>
    </row>
    <row r="7883" spans="1:5" x14ac:dyDescent="0.35">
      <c r="A7883">
        <v>2021</v>
      </c>
      <c r="B7883">
        <v>11</v>
      </c>
      <c r="C7883">
        <v>25</v>
      </c>
      <c r="D7883">
        <v>9</v>
      </c>
      <c r="E7883">
        <v>37.43</v>
      </c>
    </row>
    <row r="7884" spans="1:5" x14ac:dyDescent="0.35">
      <c r="A7884">
        <v>2021</v>
      </c>
      <c r="B7884">
        <v>11</v>
      </c>
      <c r="C7884">
        <v>25</v>
      </c>
      <c r="D7884">
        <v>10</v>
      </c>
      <c r="E7884">
        <v>38.369999999999997</v>
      </c>
    </row>
    <row r="7885" spans="1:5" x14ac:dyDescent="0.35">
      <c r="A7885">
        <v>2021</v>
      </c>
      <c r="B7885">
        <v>11</v>
      </c>
      <c r="C7885">
        <v>25</v>
      </c>
      <c r="D7885">
        <v>11</v>
      </c>
      <c r="E7885">
        <v>38.22</v>
      </c>
    </row>
    <row r="7886" spans="1:5" x14ac:dyDescent="0.35">
      <c r="A7886">
        <v>2021</v>
      </c>
      <c r="B7886">
        <v>11</v>
      </c>
      <c r="C7886">
        <v>25</v>
      </c>
      <c r="D7886">
        <v>12</v>
      </c>
      <c r="E7886">
        <v>37.270000000000003</v>
      </c>
    </row>
    <row r="7887" spans="1:5" x14ac:dyDescent="0.35">
      <c r="A7887">
        <v>2021</v>
      </c>
      <c r="B7887">
        <v>11</v>
      </c>
      <c r="C7887">
        <v>25</v>
      </c>
      <c r="D7887">
        <v>13</v>
      </c>
      <c r="E7887">
        <v>35.979999999999997</v>
      </c>
    </row>
    <row r="7888" spans="1:5" x14ac:dyDescent="0.35">
      <c r="A7888">
        <v>2021</v>
      </c>
      <c r="B7888">
        <v>11</v>
      </c>
      <c r="C7888">
        <v>25</v>
      </c>
      <c r="D7888">
        <v>14</v>
      </c>
      <c r="E7888">
        <v>34.61</v>
      </c>
    </row>
    <row r="7889" spans="1:5" x14ac:dyDescent="0.35">
      <c r="A7889">
        <v>2021</v>
      </c>
      <c r="B7889">
        <v>11</v>
      </c>
      <c r="C7889">
        <v>25</v>
      </c>
      <c r="D7889">
        <v>15</v>
      </c>
      <c r="E7889">
        <v>33.049999999999997</v>
      </c>
    </row>
    <row r="7890" spans="1:5" x14ac:dyDescent="0.35">
      <c r="A7890">
        <v>2021</v>
      </c>
      <c r="B7890">
        <v>11</v>
      </c>
      <c r="C7890">
        <v>25</v>
      </c>
      <c r="D7890">
        <v>16</v>
      </c>
      <c r="E7890">
        <v>31.55</v>
      </c>
    </row>
    <row r="7891" spans="1:5" x14ac:dyDescent="0.35">
      <c r="A7891">
        <v>2021</v>
      </c>
      <c r="B7891">
        <v>11</v>
      </c>
      <c r="C7891">
        <v>25</v>
      </c>
      <c r="D7891">
        <v>17</v>
      </c>
      <c r="E7891">
        <v>30.05</v>
      </c>
    </row>
    <row r="7892" spans="1:5" x14ac:dyDescent="0.35">
      <c r="A7892">
        <v>2021</v>
      </c>
      <c r="B7892">
        <v>11</v>
      </c>
      <c r="C7892">
        <v>25</v>
      </c>
      <c r="D7892">
        <v>18</v>
      </c>
      <c r="E7892">
        <v>28.46</v>
      </c>
    </row>
    <row r="7893" spans="1:5" x14ac:dyDescent="0.35">
      <c r="A7893">
        <v>2021</v>
      </c>
      <c r="B7893">
        <v>11</v>
      </c>
      <c r="C7893">
        <v>25</v>
      </c>
      <c r="D7893">
        <v>19</v>
      </c>
      <c r="E7893">
        <v>27.08</v>
      </c>
    </row>
    <row r="7894" spans="1:5" x14ac:dyDescent="0.35">
      <c r="A7894">
        <v>2021</v>
      </c>
      <c r="B7894">
        <v>11</v>
      </c>
      <c r="C7894">
        <v>25</v>
      </c>
      <c r="D7894">
        <v>20</v>
      </c>
      <c r="E7894">
        <v>25.97</v>
      </c>
    </row>
    <row r="7895" spans="1:5" x14ac:dyDescent="0.35">
      <c r="A7895">
        <v>2021</v>
      </c>
      <c r="B7895">
        <v>11</v>
      </c>
      <c r="C7895">
        <v>25</v>
      </c>
      <c r="D7895">
        <v>21</v>
      </c>
      <c r="E7895">
        <v>25.12</v>
      </c>
    </row>
    <row r="7896" spans="1:5" x14ac:dyDescent="0.35">
      <c r="A7896">
        <v>2021</v>
      </c>
      <c r="B7896">
        <v>11</v>
      </c>
      <c r="C7896">
        <v>25</v>
      </c>
      <c r="D7896">
        <v>22</v>
      </c>
      <c r="E7896">
        <v>24.61</v>
      </c>
    </row>
    <row r="7897" spans="1:5" x14ac:dyDescent="0.35">
      <c r="A7897">
        <v>2021</v>
      </c>
      <c r="B7897">
        <v>11</v>
      </c>
      <c r="C7897">
        <v>25</v>
      </c>
      <c r="D7897">
        <v>23</v>
      </c>
      <c r="E7897">
        <v>24.31</v>
      </c>
    </row>
    <row r="7898" spans="1:5" x14ac:dyDescent="0.35">
      <c r="A7898">
        <v>2021</v>
      </c>
      <c r="B7898">
        <v>11</v>
      </c>
      <c r="C7898">
        <v>26</v>
      </c>
      <c r="D7898">
        <v>0</v>
      </c>
      <c r="E7898">
        <v>24.08</v>
      </c>
    </row>
    <row r="7899" spans="1:5" x14ac:dyDescent="0.35">
      <c r="A7899">
        <v>2021</v>
      </c>
      <c r="B7899">
        <v>11</v>
      </c>
      <c r="C7899">
        <v>26</v>
      </c>
      <c r="D7899">
        <v>1</v>
      </c>
      <c r="E7899">
        <v>23.88</v>
      </c>
    </row>
    <row r="7900" spans="1:5" x14ac:dyDescent="0.35">
      <c r="A7900">
        <v>2021</v>
      </c>
      <c r="B7900">
        <v>11</v>
      </c>
      <c r="C7900">
        <v>26</v>
      </c>
      <c r="D7900">
        <v>2</v>
      </c>
      <c r="E7900">
        <v>23.69</v>
      </c>
    </row>
    <row r="7901" spans="1:5" x14ac:dyDescent="0.35">
      <c r="A7901">
        <v>2021</v>
      </c>
      <c r="B7901">
        <v>11</v>
      </c>
      <c r="C7901">
        <v>26</v>
      </c>
      <c r="D7901">
        <v>3</v>
      </c>
      <c r="E7901">
        <v>23.8</v>
      </c>
    </row>
    <row r="7902" spans="1:5" x14ac:dyDescent="0.35">
      <c r="A7902">
        <v>2021</v>
      </c>
      <c r="B7902">
        <v>11</v>
      </c>
      <c r="C7902">
        <v>26</v>
      </c>
      <c r="D7902">
        <v>4</v>
      </c>
      <c r="E7902">
        <v>24.96</v>
      </c>
    </row>
    <row r="7903" spans="1:5" x14ac:dyDescent="0.35">
      <c r="A7903">
        <v>2021</v>
      </c>
      <c r="B7903">
        <v>11</v>
      </c>
      <c r="C7903">
        <v>26</v>
      </c>
      <c r="D7903">
        <v>5</v>
      </c>
      <c r="E7903">
        <v>26.91</v>
      </c>
    </row>
    <row r="7904" spans="1:5" x14ac:dyDescent="0.35">
      <c r="A7904">
        <v>2021</v>
      </c>
      <c r="B7904">
        <v>11</v>
      </c>
      <c r="C7904">
        <v>26</v>
      </c>
      <c r="D7904">
        <v>6</v>
      </c>
      <c r="E7904">
        <v>29.11</v>
      </c>
    </row>
    <row r="7905" spans="1:5" x14ac:dyDescent="0.35">
      <c r="A7905">
        <v>2021</v>
      </c>
      <c r="B7905">
        <v>11</v>
      </c>
      <c r="C7905">
        <v>26</v>
      </c>
      <c r="D7905">
        <v>7</v>
      </c>
      <c r="E7905">
        <v>30.95</v>
      </c>
    </row>
    <row r="7906" spans="1:5" x14ac:dyDescent="0.35">
      <c r="A7906">
        <v>2021</v>
      </c>
      <c r="B7906">
        <v>11</v>
      </c>
      <c r="C7906">
        <v>26</v>
      </c>
      <c r="D7906">
        <v>8</v>
      </c>
      <c r="E7906">
        <v>32.33</v>
      </c>
    </row>
    <row r="7907" spans="1:5" x14ac:dyDescent="0.35">
      <c r="A7907">
        <v>2021</v>
      </c>
      <c r="B7907">
        <v>11</v>
      </c>
      <c r="C7907">
        <v>26</v>
      </c>
      <c r="D7907">
        <v>9</v>
      </c>
      <c r="E7907">
        <v>33.119999999999997</v>
      </c>
    </row>
    <row r="7908" spans="1:5" x14ac:dyDescent="0.35">
      <c r="A7908">
        <v>2021</v>
      </c>
      <c r="B7908">
        <v>11</v>
      </c>
      <c r="C7908">
        <v>26</v>
      </c>
      <c r="D7908">
        <v>10</v>
      </c>
      <c r="E7908">
        <v>33.15</v>
      </c>
    </row>
    <row r="7909" spans="1:5" x14ac:dyDescent="0.35">
      <c r="A7909">
        <v>2021</v>
      </c>
      <c r="B7909">
        <v>11</v>
      </c>
      <c r="C7909">
        <v>26</v>
      </c>
      <c r="D7909">
        <v>11</v>
      </c>
      <c r="E7909">
        <v>32.58</v>
      </c>
    </row>
    <row r="7910" spans="1:5" x14ac:dyDescent="0.35">
      <c r="A7910">
        <v>2021</v>
      </c>
      <c r="B7910">
        <v>11</v>
      </c>
      <c r="C7910">
        <v>26</v>
      </c>
      <c r="D7910">
        <v>12</v>
      </c>
      <c r="E7910">
        <v>31.74</v>
      </c>
    </row>
    <row r="7911" spans="1:5" x14ac:dyDescent="0.35">
      <c r="A7911">
        <v>2021</v>
      </c>
      <c r="B7911">
        <v>11</v>
      </c>
      <c r="C7911">
        <v>26</v>
      </c>
      <c r="D7911">
        <v>13</v>
      </c>
      <c r="E7911">
        <v>30.77</v>
      </c>
    </row>
    <row r="7912" spans="1:5" x14ac:dyDescent="0.35">
      <c r="A7912">
        <v>2021</v>
      </c>
      <c r="B7912">
        <v>11</v>
      </c>
      <c r="C7912">
        <v>26</v>
      </c>
      <c r="D7912">
        <v>14</v>
      </c>
      <c r="E7912">
        <v>29.97</v>
      </c>
    </row>
    <row r="7913" spans="1:5" x14ac:dyDescent="0.35">
      <c r="A7913">
        <v>2021</v>
      </c>
      <c r="B7913">
        <v>11</v>
      </c>
      <c r="C7913">
        <v>26</v>
      </c>
      <c r="D7913">
        <v>15</v>
      </c>
      <c r="E7913">
        <v>28.83</v>
      </c>
    </row>
    <row r="7914" spans="1:5" x14ac:dyDescent="0.35">
      <c r="A7914">
        <v>2021</v>
      </c>
      <c r="B7914">
        <v>11</v>
      </c>
      <c r="C7914">
        <v>26</v>
      </c>
      <c r="D7914">
        <v>16</v>
      </c>
      <c r="E7914">
        <v>27.69</v>
      </c>
    </row>
    <row r="7915" spans="1:5" x14ac:dyDescent="0.35">
      <c r="A7915">
        <v>2021</v>
      </c>
      <c r="B7915">
        <v>11</v>
      </c>
      <c r="C7915">
        <v>26</v>
      </c>
      <c r="D7915">
        <v>17</v>
      </c>
      <c r="E7915">
        <v>27.03</v>
      </c>
    </row>
    <row r="7916" spans="1:5" x14ac:dyDescent="0.35">
      <c r="A7916">
        <v>2021</v>
      </c>
      <c r="B7916">
        <v>11</v>
      </c>
      <c r="C7916">
        <v>26</v>
      </c>
      <c r="D7916">
        <v>18</v>
      </c>
      <c r="E7916">
        <v>26.53</v>
      </c>
    </row>
    <row r="7917" spans="1:5" x14ac:dyDescent="0.35">
      <c r="A7917">
        <v>2021</v>
      </c>
      <c r="B7917">
        <v>11</v>
      </c>
      <c r="C7917">
        <v>26</v>
      </c>
      <c r="D7917">
        <v>19</v>
      </c>
      <c r="E7917">
        <v>26.08</v>
      </c>
    </row>
    <row r="7918" spans="1:5" x14ac:dyDescent="0.35">
      <c r="A7918">
        <v>2021</v>
      </c>
      <c r="B7918">
        <v>11</v>
      </c>
      <c r="C7918">
        <v>26</v>
      </c>
      <c r="D7918">
        <v>20</v>
      </c>
      <c r="E7918">
        <v>25.02</v>
      </c>
    </row>
    <row r="7919" spans="1:5" x14ac:dyDescent="0.35">
      <c r="A7919">
        <v>2021</v>
      </c>
      <c r="B7919">
        <v>11</v>
      </c>
      <c r="C7919">
        <v>26</v>
      </c>
      <c r="D7919">
        <v>21</v>
      </c>
      <c r="E7919">
        <v>23.62</v>
      </c>
    </row>
    <row r="7920" spans="1:5" x14ac:dyDescent="0.35">
      <c r="A7920">
        <v>2021</v>
      </c>
      <c r="B7920">
        <v>11</v>
      </c>
      <c r="C7920">
        <v>26</v>
      </c>
      <c r="D7920">
        <v>22</v>
      </c>
      <c r="E7920">
        <v>22.37</v>
      </c>
    </row>
    <row r="7921" spans="1:5" x14ac:dyDescent="0.35">
      <c r="A7921">
        <v>2021</v>
      </c>
      <c r="B7921">
        <v>11</v>
      </c>
      <c r="C7921">
        <v>26</v>
      </c>
      <c r="D7921">
        <v>23</v>
      </c>
      <c r="E7921">
        <v>21.62</v>
      </c>
    </row>
    <row r="7922" spans="1:5" x14ac:dyDescent="0.35">
      <c r="A7922">
        <v>2021</v>
      </c>
      <c r="B7922">
        <v>11</v>
      </c>
      <c r="C7922">
        <v>27</v>
      </c>
      <c r="D7922">
        <v>0</v>
      </c>
      <c r="E7922">
        <v>21.22</v>
      </c>
    </row>
    <row r="7923" spans="1:5" x14ac:dyDescent="0.35">
      <c r="A7923">
        <v>2021</v>
      </c>
      <c r="B7923">
        <v>11</v>
      </c>
      <c r="C7923">
        <v>27</v>
      </c>
      <c r="D7923">
        <v>1</v>
      </c>
      <c r="E7923">
        <v>20.89</v>
      </c>
    </row>
    <row r="7924" spans="1:5" x14ac:dyDescent="0.35">
      <c r="A7924">
        <v>2021</v>
      </c>
      <c r="B7924">
        <v>11</v>
      </c>
      <c r="C7924">
        <v>27</v>
      </c>
      <c r="D7924">
        <v>2</v>
      </c>
      <c r="E7924">
        <v>20.57</v>
      </c>
    </row>
    <row r="7925" spans="1:5" x14ac:dyDescent="0.35">
      <c r="A7925">
        <v>2021</v>
      </c>
      <c r="B7925">
        <v>11</v>
      </c>
      <c r="C7925">
        <v>27</v>
      </c>
      <c r="D7925">
        <v>3</v>
      </c>
      <c r="E7925">
        <v>20.74</v>
      </c>
    </row>
    <row r="7926" spans="1:5" x14ac:dyDescent="0.35">
      <c r="A7926">
        <v>2021</v>
      </c>
      <c r="B7926">
        <v>11</v>
      </c>
      <c r="C7926">
        <v>27</v>
      </c>
      <c r="D7926">
        <v>4</v>
      </c>
      <c r="E7926">
        <v>22.46</v>
      </c>
    </row>
    <row r="7927" spans="1:5" x14ac:dyDescent="0.35">
      <c r="A7927">
        <v>2021</v>
      </c>
      <c r="B7927">
        <v>11</v>
      </c>
      <c r="C7927">
        <v>27</v>
      </c>
      <c r="D7927">
        <v>5</v>
      </c>
      <c r="E7927">
        <v>25.07</v>
      </c>
    </row>
    <row r="7928" spans="1:5" x14ac:dyDescent="0.35">
      <c r="A7928">
        <v>2021</v>
      </c>
      <c r="B7928">
        <v>11</v>
      </c>
      <c r="C7928">
        <v>27</v>
      </c>
      <c r="D7928">
        <v>6</v>
      </c>
      <c r="E7928">
        <v>27.69</v>
      </c>
    </row>
    <row r="7929" spans="1:5" x14ac:dyDescent="0.35">
      <c r="A7929">
        <v>2021</v>
      </c>
      <c r="B7929">
        <v>11</v>
      </c>
      <c r="C7929">
        <v>27</v>
      </c>
      <c r="D7929">
        <v>7</v>
      </c>
      <c r="E7929">
        <v>30.18</v>
      </c>
    </row>
    <row r="7930" spans="1:5" x14ac:dyDescent="0.35">
      <c r="A7930">
        <v>2021</v>
      </c>
      <c r="B7930">
        <v>11</v>
      </c>
      <c r="C7930">
        <v>27</v>
      </c>
      <c r="D7930">
        <v>8</v>
      </c>
      <c r="E7930">
        <v>32.369999999999997</v>
      </c>
    </row>
    <row r="7931" spans="1:5" x14ac:dyDescent="0.35">
      <c r="A7931">
        <v>2021</v>
      </c>
      <c r="B7931">
        <v>11</v>
      </c>
      <c r="C7931">
        <v>27</v>
      </c>
      <c r="D7931">
        <v>9</v>
      </c>
      <c r="E7931">
        <v>34.04</v>
      </c>
    </row>
    <row r="7932" spans="1:5" x14ac:dyDescent="0.35">
      <c r="A7932">
        <v>2021</v>
      </c>
      <c r="B7932">
        <v>11</v>
      </c>
      <c r="C7932">
        <v>27</v>
      </c>
      <c r="D7932">
        <v>10</v>
      </c>
      <c r="E7932">
        <v>35.119999999999997</v>
      </c>
    </row>
    <row r="7933" spans="1:5" x14ac:dyDescent="0.35">
      <c r="A7933">
        <v>2021</v>
      </c>
      <c r="B7933">
        <v>11</v>
      </c>
      <c r="C7933">
        <v>27</v>
      </c>
      <c r="D7933">
        <v>11</v>
      </c>
      <c r="E7933">
        <v>35.380000000000003</v>
      </c>
    </row>
    <row r="7934" spans="1:5" x14ac:dyDescent="0.35">
      <c r="A7934">
        <v>2021</v>
      </c>
      <c r="B7934">
        <v>11</v>
      </c>
      <c r="C7934">
        <v>27</v>
      </c>
      <c r="D7934">
        <v>12</v>
      </c>
      <c r="E7934">
        <v>35.17</v>
      </c>
    </row>
    <row r="7935" spans="1:5" x14ac:dyDescent="0.35">
      <c r="A7935">
        <v>2021</v>
      </c>
      <c r="B7935">
        <v>11</v>
      </c>
      <c r="C7935">
        <v>27</v>
      </c>
      <c r="D7935">
        <v>13</v>
      </c>
      <c r="E7935">
        <v>34.28</v>
      </c>
    </row>
    <row r="7936" spans="1:5" x14ac:dyDescent="0.35">
      <c r="A7936">
        <v>2021</v>
      </c>
      <c r="B7936">
        <v>11</v>
      </c>
      <c r="C7936">
        <v>27</v>
      </c>
      <c r="D7936">
        <v>14</v>
      </c>
      <c r="E7936">
        <v>32.979999999999997</v>
      </c>
    </row>
    <row r="7937" spans="1:5" x14ac:dyDescent="0.35">
      <c r="A7937">
        <v>2021</v>
      </c>
      <c r="B7937">
        <v>11</v>
      </c>
      <c r="C7937">
        <v>27</v>
      </c>
      <c r="D7937">
        <v>15</v>
      </c>
      <c r="E7937">
        <v>31.01</v>
      </c>
    </row>
    <row r="7938" spans="1:5" x14ac:dyDescent="0.35">
      <c r="A7938">
        <v>2021</v>
      </c>
      <c r="B7938">
        <v>11</v>
      </c>
      <c r="C7938">
        <v>27</v>
      </c>
      <c r="D7938">
        <v>16</v>
      </c>
      <c r="E7938">
        <v>29.4</v>
      </c>
    </row>
    <row r="7939" spans="1:5" x14ac:dyDescent="0.35">
      <c r="A7939">
        <v>2021</v>
      </c>
      <c r="B7939">
        <v>11</v>
      </c>
      <c r="C7939">
        <v>27</v>
      </c>
      <c r="D7939">
        <v>17</v>
      </c>
      <c r="E7939">
        <v>28.39</v>
      </c>
    </row>
    <row r="7940" spans="1:5" x14ac:dyDescent="0.35">
      <c r="A7940">
        <v>2021</v>
      </c>
      <c r="B7940">
        <v>11</v>
      </c>
      <c r="C7940">
        <v>27</v>
      </c>
      <c r="D7940">
        <v>18</v>
      </c>
      <c r="E7940">
        <v>27.33</v>
      </c>
    </row>
    <row r="7941" spans="1:5" x14ac:dyDescent="0.35">
      <c r="A7941">
        <v>2021</v>
      </c>
      <c r="B7941">
        <v>11</v>
      </c>
      <c r="C7941">
        <v>27</v>
      </c>
      <c r="D7941">
        <v>19</v>
      </c>
      <c r="E7941">
        <v>26.15</v>
      </c>
    </row>
    <row r="7942" spans="1:5" x14ac:dyDescent="0.35">
      <c r="A7942">
        <v>2021</v>
      </c>
      <c r="B7942">
        <v>11</v>
      </c>
      <c r="C7942">
        <v>27</v>
      </c>
      <c r="D7942">
        <v>20</v>
      </c>
      <c r="E7942">
        <v>24.72</v>
      </c>
    </row>
    <row r="7943" spans="1:5" x14ac:dyDescent="0.35">
      <c r="A7943">
        <v>2021</v>
      </c>
      <c r="B7943">
        <v>11</v>
      </c>
      <c r="C7943">
        <v>27</v>
      </c>
      <c r="D7943">
        <v>21</v>
      </c>
      <c r="E7943">
        <v>23.26</v>
      </c>
    </row>
    <row r="7944" spans="1:5" x14ac:dyDescent="0.35">
      <c r="A7944">
        <v>2021</v>
      </c>
      <c r="B7944">
        <v>11</v>
      </c>
      <c r="C7944">
        <v>27</v>
      </c>
      <c r="D7944">
        <v>22</v>
      </c>
      <c r="E7944">
        <v>22.15</v>
      </c>
    </row>
    <row r="7945" spans="1:5" x14ac:dyDescent="0.35">
      <c r="A7945">
        <v>2021</v>
      </c>
      <c r="B7945">
        <v>11</v>
      </c>
      <c r="C7945">
        <v>27</v>
      </c>
      <c r="D7945">
        <v>23</v>
      </c>
      <c r="E7945">
        <v>21.29</v>
      </c>
    </row>
    <row r="7946" spans="1:5" x14ac:dyDescent="0.35">
      <c r="A7946">
        <v>2021</v>
      </c>
      <c r="B7946">
        <v>11</v>
      </c>
      <c r="C7946">
        <v>28</v>
      </c>
      <c r="D7946">
        <v>0</v>
      </c>
      <c r="E7946">
        <v>20.58</v>
      </c>
    </row>
    <row r="7947" spans="1:5" x14ac:dyDescent="0.35">
      <c r="A7947">
        <v>2021</v>
      </c>
      <c r="B7947">
        <v>11</v>
      </c>
      <c r="C7947">
        <v>28</v>
      </c>
      <c r="D7947">
        <v>1</v>
      </c>
      <c r="E7947">
        <v>20.02</v>
      </c>
    </row>
    <row r="7948" spans="1:5" x14ac:dyDescent="0.35">
      <c r="A7948">
        <v>2021</v>
      </c>
      <c r="B7948">
        <v>11</v>
      </c>
      <c r="C7948">
        <v>28</v>
      </c>
      <c r="D7948">
        <v>2</v>
      </c>
      <c r="E7948">
        <v>19.55</v>
      </c>
    </row>
    <row r="7949" spans="1:5" x14ac:dyDescent="0.35">
      <c r="A7949">
        <v>2021</v>
      </c>
      <c r="B7949">
        <v>11</v>
      </c>
      <c r="C7949">
        <v>28</v>
      </c>
      <c r="D7949">
        <v>3</v>
      </c>
      <c r="E7949">
        <v>19.75</v>
      </c>
    </row>
    <row r="7950" spans="1:5" x14ac:dyDescent="0.35">
      <c r="A7950">
        <v>2021</v>
      </c>
      <c r="B7950">
        <v>11</v>
      </c>
      <c r="C7950">
        <v>28</v>
      </c>
      <c r="D7950">
        <v>4</v>
      </c>
      <c r="E7950">
        <v>21.95</v>
      </c>
    </row>
    <row r="7951" spans="1:5" x14ac:dyDescent="0.35">
      <c r="A7951">
        <v>2021</v>
      </c>
      <c r="B7951">
        <v>11</v>
      </c>
      <c r="C7951">
        <v>28</v>
      </c>
      <c r="D7951">
        <v>5</v>
      </c>
      <c r="E7951">
        <v>24.93</v>
      </c>
    </row>
    <row r="7952" spans="1:5" x14ac:dyDescent="0.35">
      <c r="A7952">
        <v>2021</v>
      </c>
      <c r="B7952">
        <v>11</v>
      </c>
      <c r="C7952">
        <v>28</v>
      </c>
      <c r="D7952">
        <v>6</v>
      </c>
      <c r="E7952">
        <v>28.12</v>
      </c>
    </row>
    <row r="7953" spans="1:5" x14ac:dyDescent="0.35">
      <c r="A7953">
        <v>2021</v>
      </c>
      <c r="B7953">
        <v>11</v>
      </c>
      <c r="C7953">
        <v>28</v>
      </c>
      <c r="D7953">
        <v>7</v>
      </c>
      <c r="E7953">
        <v>31.11</v>
      </c>
    </row>
    <row r="7954" spans="1:5" x14ac:dyDescent="0.35">
      <c r="A7954">
        <v>2021</v>
      </c>
      <c r="B7954">
        <v>11</v>
      </c>
      <c r="C7954">
        <v>28</v>
      </c>
      <c r="D7954">
        <v>8</v>
      </c>
      <c r="E7954">
        <v>33.5</v>
      </c>
    </row>
    <row r="7955" spans="1:5" x14ac:dyDescent="0.35">
      <c r="A7955">
        <v>2021</v>
      </c>
      <c r="B7955">
        <v>11</v>
      </c>
      <c r="C7955">
        <v>28</v>
      </c>
      <c r="D7955">
        <v>9</v>
      </c>
      <c r="E7955">
        <v>35.19</v>
      </c>
    </row>
    <row r="7956" spans="1:5" x14ac:dyDescent="0.35">
      <c r="A7956">
        <v>2021</v>
      </c>
      <c r="B7956">
        <v>11</v>
      </c>
      <c r="C7956">
        <v>28</v>
      </c>
      <c r="D7956">
        <v>10</v>
      </c>
      <c r="E7956">
        <v>36.25</v>
      </c>
    </row>
    <row r="7957" spans="1:5" x14ac:dyDescent="0.35">
      <c r="A7957">
        <v>2021</v>
      </c>
      <c r="B7957">
        <v>11</v>
      </c>
      <c r="C7957">
        <v>28</v>
      </c>
      <c r="D7957">
        <v>11</v>
      </c>
      <c r="E7957">
        <v>36.69</v>
      </c>
    </row>
    <row r="7958" spans="1:5" x14ac:dyDescent="0.35">
      <c r="A7958">
        <v>2021</v>
      </c>
      <c r="B7958">
        <v>11</v>
      </c>
      <c r="C7958">
        <v>28</v>
      </c>
      <c r="D7958">
        <v>12</v>
      </c>
      <c r="E7958">
        <v>36.549999999999997</v>
      </c>
    </row>
    <row r="7959" spans="1:5" x14ac:dyDescent="0.35">
      <c r="A7959">
        <v>2021</v>
      </c>
      <c r="B7959">
        <v>11</v>
      </c>
      <c r="C7959">
        <v>28</v>
      </c>
      <c r="D7959">
        <v>13</v>
      </c>
      <c r="E7959">
        <v>35.79</v>
      </c>
    </row>
    <row r="7960" spans="1:5" x14ac:dyDescent="0.35">
      <c r="A7960">
        <v>2021</v>
      </c>
      <c r="B7960">
        <v>11</v>
      </c>
      <c r="C7960">
        <v>28</v>
      </c>
      <c r="D7960">
        <v>14</v>
      </c>
      <c r="E7960">
        <v>34.369999999999997</v>
      </c>
    </row>
    <row r="7961" spans="1:5" x14ac:dyDescent="0.35">
      <c r="A7961">
        <v>2021</v>
      </c>
      <c r="B7961">
        <v>11</v>
      </c>
      <c r="C7961">
        <v>28</v>
      </c>
      <c r="D7961">
        <v>15</v>
      </c>
      <c r="E7961">
        <v>31.55</v>
      </c>
    </row>
    <row r="7962" spans="1:5" x14ac:dyDescent="0.35">
      <c r="A7962">
        <v>2021</v>
      </c>
      <c r="B7962">
        <v>11</v>
      </c>
      <c r="C7962">
        <v>28</v>
      </c>
      <c r="D7962">
        <v>16</v>
      </c>
      <c r="E7962">
        <v>29.4</v>
      </c>
    </row>
    <row r="7963" spans="1:5" x14ac:dyDescent="0.35">
      <c r="A7963">
        <v>2021</v>
      </c>
      <c r="B7963">
        <v>11</v>
      </c>
      <c r="C7963">
        <v>28</v>
      </c>
      <c r="D7963">
        <v>17</v>
      </c>
      <c r="E7963">
        <v>28.87</v>
      </c>
    </row>
    <row r="7964" spans="1:5" x14ac:dyDescent="0.35">
      <c r="A7964">
        <v>2021</v>
      </c>
      <c r="B7964">
        <v>11</v>
      </c>
      <c r="C7964">
        <v>28</v>
      </c>
      <c r="D7964">
        <v>18</v>
      </c>
      <c r="E7964">
        <v>27.37</v>
      </c>
    </row>
    <row r="7965" spans="1:5" x14ac:dyDescent="0.35">
      <c r="A7965">
        <v>2021</v>
      </c>
      <c r="B7965">
        <v>11</v>
      </c>
      <c r="C7965">
        <v>28</v>
      </c>
      <c r="D7965">
        <v>19</v>
      </c>
      <c r="E7965">
        <v>25.15</v>
      </c>
    </row>
    <row r="7966" spans="1:5" x14ac:dyDescent="0.35">
      <c r="A7966">
        <v>2021</v>
      </c>
      <c r="B7966">
        <v>11</v>
      </c>
      <c r="C7966">
        <v>28</v>
      </c>
      <c r="D7966">
        <v>20</v>
      </c>
      <c r="E7966">
        <v>23.37</v>
      </c>
    </row>
    <row r="7967" spans="1:5" x14ac:dyDescent="0.35">
      <c r="A7967">
        <v>2021</v>
      </c>
      <c r="B7967">
        <v>11</v>
      </c>
      <c r="C7967">
        <v>28</v>
      </c>
      <c r="D7967">
        <v>21</v>
      </c>
      <c r="E7967">
        <v>22.45</v>
      </c>
    </row>
    <row r="7968" spans="1:5" x14ac:dyDescent="0.35">
      <c r="A7968">
        <v>2021</v>
      </c>
      <c r="B7968">
        <v>11</v>
      </c>
      <c r="C7968">
        <v>28</v>
      </c>
      <c r="D7968">
        <v>22</v>
      </c>
      <c r="E7968">
        <v>22.05</v>
      </c>
    </row>
    <row r="7969" spans="1:5" x14ac:dyDescent="0.35">
      <c r="A7969">
        <v>2021</v>
      </c>
      <c r="B7969">
        <v>11</v>
      </c>
      <c r="C7969">
        <v>28</v>
      </c>
      <c r="D7969">
        <v>23</v>
      </c>
      <c r="E7969">
        <v>21.87</v>
      </c>
    </row>
    <row r="7970" spans="1:5" x14ac:dyDescent="0.35">
      <c r="A7970">
        <v>2021</v>
      </c>
      <c r="B7970">
        <v>11</v>
      </c>
      <c r="C7970">
        <v>29</v>
      </c>
      <c r="D7970">
        <v>0</v>
      </c>
      <c r="E7970">
        <v>21.71</v>
      </c>
    </row>
    <row r="7971" spans="1:5" x14ac:dyDescent="0.35">
      <c r="A7971">
        <v>2021</v>
      </c>
      <c r="B7971">
        <v>11</v>
      </c>
      <c r="C7971">
        <v>29</v>
      </c>
      <c r="D7971">
        <v>1</v>
      </c>
      <c r="E7971">
        <v>21.5</v>
      </c>
    </row>
    <row r="7972" spans="1:5" x14ac:dyDescent="0.35">
      <c r="A7972">
        <v>2021</v>
      </c>
      <c r="B7972">
        <v>11</v>
      </c>
      <c r="C7972">
        <v>29</v>
      </c>
      <c r="D7972">
        <v>2</v>
      </c>
      <c r="E7972">
        <v>21.3</v>
      </c>
    </row>
    <row r="7973" spans="1:5" x14ac:dyDescent="0.35">
      <c r="A7973">
        <v>2021</v>
      </c>
      <c r="B7973">
        <v>11</v>
      </c>
      <c r="C7973">
        <v>29</v>
      </c>
      <c r="D7973">
        <v>3</v>
      </c>
      <c r="E7973">
        <v>21.52</v>
      </c>
    </row>
    <row r="7974" spans="1:5" x14ac:dyDescent="0.35">
      <c r="A7974">
        <v>2021</v>
      </c>
      <c r="B7974">
        <v>11</v>
      </c>
      <c r="C7974">
        <v>29</v>
      </c>
      <c r="D7974">
        <v>4</v>
      </c>
      <c r="E7974">
        <v>23.25</v>
      </c>
    </row>
    <row r="7975" spans="1:5" x14ac:dyDescent="0.35">
      <c r="A7975">
        <v>2021</v>
      </c>
      <c r="B7975">
        <v>11</v>
      </c>
      <c r="C7975">
        <v>29</v>
      </c>
      <c r="D7975">
        <v>5</v>
      </c>
      <c r="E7975">
        <v>26.01</v>
      </c>
    </row>
    <row r="7976" spans="1:5" x14ac:dyDescent="0.35">
      <c r="A7976">
        <v>2021</v>
      </c>
      <c r="B7976">
        <v>11</v>
      </c>
      <c r="C7976">
        <v>29</v>
      </c>
      <c r="D7976">
        <v>6</v>
      </c>
      <c r="E7976">
        <v>29.01</v>
      </c>
    </row>
    <row r="7977" spans="1:5" x14ac:dyDescent="0.35">
      <c r="A7977">
        <v>2021</v>
      </c>
      <c r="B7977">
        <v>11</v>
      </c>
      <c r="C7977">
        <v>29</v>
      </c>
      <c r="D7977">
        <v>7</v>
      </c>
      <c r="E7977">
        <v>32.01</v>
      </c>
    </row>
    <row r="7978" spans="1:5" x14ac:dyDescent="0.35">
      <c r="A7978">
        <v>2021</v>
      </c>
      <c r="B7978">
        <v>11</v>
      </c>
      <c r="C7978">
        <v>29</v>
      </c>
      <c r="D7978">
        <v>8</v>
      </c>
      <c r="E7978">
        <v>34.39</v>
      </c>
    </row>
    <row r="7979" spans="1:5" x14ac:dyDescent="0.35">
      <c r="A7979">
        <v>2021</v>
      </c>
      <c r="B7979">
        <v>11</v>
      </c>
      <c r="C7979">
        <v>29</v>
      </c>
      <c r="D7979">
        <v>9</v>
      </c>
      <c r="E7979">
        <v>36.049999999999997</v>
      </c>
    </row>
    <row r="7980" spans="1:5" x14ac:dyDescent="0.35">
      <c r="A7980">
        <v>2021</v>
      </c>
      <c r="B7980">
        <v>11</v>
      </c>
      <c r="C7980">
        <v>29</v>
      </c>
      <c r="D7980">
        <v>10</v>
      </c>
      <c r="E7980">
        <v>37.08</v>
      </c>
    </row>
    <row r="7981" spans="1:5" x14ac:dyDescent="0.35">
      <c r="A7981">
        <v>2021</v>
      </c>
      <c r="B7981">
        <v>11</v>
      </c>
      <c r="C7981">
        <v>29</v>
      </c>
      <c r="D7981">
        <v>11</v>
      </c>
      <c r="E7981">
        <v>37.4</v>
      </c>
    </row>
    <row r="7982" spans="1:5" x14ac:dyDescent="0.35">
      <c r="A7982">
        <v>2021</v>
      </c>
      <c r="B7982">
        <v>11</v>
      </c>
      <c r="C7982">
        <v>29</v>
      </c>
      <c r="D7982">
        <v>12</v>
      </c>
      <c r="E7982">
        <v>37.049999999999997</v>
      </c>
    </row>
    <row r="7983" spans="1:5" x14ac:dyDescent="0.35">
      <c r="A7983">
        <v>2021</v>
      </c>
      <c r="B7983">
        <v>11</v>
      </c>
      <c r="C7983">
        <v>29</v>
      </c>
      <c r="D7983">
        <v>13</v>
      </c>
      <c r="E7983">
        <v>35.78</v>
      </c>
    </row>
    <row r="7984" spans="1:5" x14ac:dyDescent="0.35">
      <c r="A7984">
        <v>2021</v>
      </c>
      <c r="B7984">
        <v>11</v>
      </c>
      <c r="C7984">
        <v>29</v>
      </c>
      <c r="D7984">
        <v>14</v>
      </c>
      <c r="E7984">
        <v>34.42</v>
      </c>
    </row>
    <row r="7985" spans="1:5" x14ac:dyDescent="0.35">
      <c r="A7985">
        <v>2021</v>
      </c>
      <c r="B7985">
        <v>11</v>
      </c>
      <c r="C7985">
        <v>29</v>
      </c>
      <c r="D7985">
        <v>15</v>
      </c>
      <c r="E7985">
        <v>32.6</v>
      </c>
    </row>
    <row r="7986" spans="1:5" x14ac:dyDescent="0.35">
      <c r="A7986">
        <v>2021</v>
      </c>
      <c r="B7986">
        <v>11</v>
      </c>
      <c r="C7986">
        <v>29</v>
      </c>
      <c r="D7986">
        <v>16</v>
      </c>
      <c r="E7986">
        <v>30.81</v>
      </c>
    </row>
    <row r="7987" spans="1:5" x14ac:dyDescent="0.35">
      <c r="A7987">
        <v>2021</v>
      </c>
      <c r="B7987">
        <v>11</v>
      </c>
      <c r="C7987">
        <v>29</v>
      </c>
      <c r="D7987">
        <v>17</v>
      </c>
      <c r="E7987">
        <v>29.24</v>
      </c>
    </row>
    <row r="7988" spans="1:5" x14ac:dyDescent="0.35">
      <c r="A7988">
        <v>2021</v>
      </c>
      <c r="B7988">
        <v>11</v>
      </c>
      <c r="C7988">
        <v>29</v>
      </c>
      <c r="D7988">
        <v>18</v>
      </c>
      <c r="E7988">
        <v>27.43</v>
      </c>
    </row>
    <row r="7989" spans="1:5" x14ac:dyDescent="0.35">
      <c r="A7989">
        <v>2021</v>
      </c>
      <c r="B7989">
        <v>11</v>
      </c>
      <c r="C7989">
        <v>29</v>
      </c>
      <c r="D7989">
        <v>19</v>
      </c>
      <c r="E7989">
        <v>25.78</v>
      </c>
    </row>
    <row r="7990" spans="1:5" x14ac:dyDescent="0.35">
      <c r="A7990">
        <v>2021</v>
      </c>
      <c r="B7990">
        <v>11</v>
      </c>
      <c r="C7990">
        <v>29</v>
      </c>
      <c r="D7990">
        <v>20</v>
      </c>
      <c r="E7990">
        <v>24.62</v>
      </c>
    </row>
    <row r="7991" spans="1:5" x14ac:dyDescent="0.35">
      <c r="A7991">
        <v>2021</v>
      </c>
      <c r="B7991">
        <v>11</v>
      </c>
      <c r="C7991">
        <v>29</v>
      </c>
      <c r="D7991">
        <v>21</v>
      </c>
      <c r="E7991">
        <v>23.72</v>
      </c>
    </row>
    <row r="7992" spans="1:5" x14ac:dyDescent="0.35">
      <c r="A7992">
        <v>2021</v>
      </c>
      <c r="B7992">
        <v>11</v>
      </c>
      <c r="C7992">
        <v>29</v>
      </c>
      <c r="D7992">
        <v>22</v>
      </c>
      <c r="E7992">
        <v>22.94</v>
      </c>
    </row>
    <row r="7993" spans="1:5" x14ac:dyDescent="0.35">
      <c r="A7993">
        <v>2021</v>
      </c>
      <c r="B7993">
        <v>11</v>
      </c>
      <c r="C7993">
        <v>29</v>
      </c>
      <c r="D7993">
        <v>23</v>
      </c>
      <c r="E7993">
        <v>22.29</v>
      </c>
    </row>
    <row r="7994" spans="1:5" x14ac:dyDescent="0.35">
      <c r="A7994">
        <v>2021</v>
      </c>
      <c r="B7994">
        <v>11</v>
      </c>
      <c r="C7994">
        <v>30</v>
      </c>
      <c r="D7994">
        <v>0</v>
      </c>
      <c r="E7994">
        <v>21.83</v>
      </c>
    </row>
    <row r="7995" spans="1:5" x14ac:dyDescent="0.35">
      <c r="A7995">
        <v>2021</v>
      </c>
      <c r="B7995">
        <v>11</v>
      </c>
      <c r="C7995">
        <v>30</v>
      </c>
      <c r="D7995">
        <v>1</v>
      </c>
      <c r="E7995">
        <v>21.57</v>
      </c>
    </row>
    <row r="7996" spans="1:5" x14ac:dyDescent="0.35">
      <c r="A7996">
        <v>2021</v>
      </c>
      <c r="B7996">
        <v>11</v>
      </c>
      <c r="C7996">
        <v>30</v>
      </c>
      <c r="D7996">
        <v>2</v>
      </c>
      <c r="E7996">
        <v>21.51</v>
      </c>
    </row>
    <row r="7997" spans="1:5" x14ac:dyDescent="0.35">
      <c r="A7997">
        <v>2021</v>
      </c>
      <c r="B7997">
        <v>11</v>
      </c>
      <c r="C7997">
        <v>30</v>
      </c>
      <c r="D7997">
        <v>3</v>
      </c>
      <c r="E7997">
        <v>21.93</v>
      </c>
    </row>
    <row r="7998" spans="1:5" x14ac:dyDescent="0.35">
      <c r="A7998">
        <v>2021</v>
      </c>
      <c r="B7998">
        <v>11</v>
      </c>
      <c r="C7998">
        <v>30</v>
      </c>
      <c r="D7998">
        <v>4</v>
      </c>
      <c r="E7998">
        <v>23.82</v>
      </c>
    </row>
    <row r="7999" spans="1:5" x14ac:dyDescent="0.35">
      <c r="A7999">
        <v>2021</v>
      </c>
      <c r="B7999">
        <v>11</v>
      </c>
      <c r="C7999">
        <v>30</v>
      </c>
      <c r="D7999">
        <v>5</v>
      </c>
      <c r="E7999">
        <v>26.98</v>
      </c>
    </row>
    <row r="8000" spans="1:5" x14ac:dyDescent="0.35">
      <c r="A8000">
        <v>2021</v>
      </c>
      <c r="B8000">
        <v>11</v>
      </c>
      <c r="C8000">
        <v>30</v>
      </c>
      <c r="D8000">
        <v>6</v>
      </c>
      <c r="E8000">
        <v>30.52</v>
      </c>
    </row>
    <row r="8001" spans="1:5" x14ac:dyDescent="0.35">
      <c r="A8001">
        <v>2021</v>
      </c>
      <c r="B8001">
        <v>11</v>
      </c>
      <c r="C8001">
        <v>30</v>
      </c>
      <c r="D8001">
        <v>7</v>
      </c>
      <c r="E8001">
        <v>33.54</v>
      </c>
    </row>
    <row r="8002" spans="1:5" x14ac:dyDescent="0.35">
      <c r="A8002">
        <v>2021</v>
      </c>
      <c r="B8002">
        <v>11</v>
      </c>
      <c r="C8002">
        <v>30</v>
      </c>
      <c r="D8002">
        <v>8</v>
      </c>
      <c r="E8002">
        <v>35.619999999999997</v>
      </c>
    </row>
    <row r="8003" spans="1:5" x14ac:dyDescent="0.35">
      <c r="A8003">
        <v>2021</v>
      </c>
      <c r="B8003">
        <v>11</v>
      </c>
      <c r="C8003">
        <v>30</v>
      </c>
      <c r="D8003">
        <v>9</v>
      </c>
      <c r="E8003">
        <v>37.1</v>
      </c>
    </row>
    <row r="8004" spans="1:5" x14ac:dyDescent="0.35">
      <c r="A8004">
        <v>2021</v>
      </c>
      <c r="B8004">
        <v>11</v>
      </c>
      <c r="C8004">
        <v>30</v>
      </c>
      <c r="D8004">
        <v>10</v>
      </c>
      <c r="E8004">
        <v>37.82</v>
      </c>
    </row>
    <row r="8005" spans="1:5" x14ac:dyDescent="0.35">
      <c r="A8005">
        <v>2021</v>
      </c>
      <c r="B8005">
        <v>11</v>
      </c>
      <c r="C8005">
        <v>30</v>
      </c>
      <c r="D8005">
        <v>11</v>
      </c>
      <c r="E8005">
        <v>37.979999999999997</v>
      </c>
    </row>
    <row r="8006" spans="1:5" x14ac:dyDescent="0.35">
      <c r="A8006">
        <v>2021</v>
      </c>
      <c r="B8006">
        <v>11</v>
      </c>
      <c r="C8006">
        <v>30</v>
      </c>
      <c r="D8006">
        <v>12</v>
      </c>
      <c r="E8006">
        <v>37.71</v>
      </c>
    </row>
    <row r="8007" spans="1:5" x14ac:dyDescent="0.35">
      <c r="A8007">
        <v>2021</v>
      </c>
      <c r="B8007">
        <v>11</v>
      </c>
      <c r="C8007">
        <v>30</v>
      </c>
      <c r="D8007">
        <v>13</v>
      </c>
      <c r="E8007">
        <v>36.9</v>
      </c>
    </row>
    <row r="8008" spans="1:5" x14ac:dyDescent="0.35">
      <c r="A8008">
        <v>2021</v>
      </c>
      <c r="B8008">
        <v>11</v>
      </c>
      <c r="C8008">
        <v>30</v>
      </c>
      <c r="D8008">
        <v>14</v>
      </c>
      <c r="E8008">
        <v>35.340000000000003</v>
      </c>
    </row>
    <row r="8009" spans="1:5" x14ac:dyDescent="0.35">
      <c r="A8009">
        <v>2021</v>
      </c>
      <c r="B8009">
        <v>11</v>
      </c>
      <c r="C8009">
        <v>30</v>
      </c>
      <c r="D8009">
        <v>15</v>
      </c>
      <c r="E8009">
        <v>33.17</v>
      </c>
    </row>
    <row r="8010" spans="1:5" x14ac:dyDescent="0.35">
      <c r="A8010">
        <v>2021</v>
      </c>
      <c r="B8010">
        <v>11</v>
      </c>
      <c r="C8010">
        <v>30</v>
      </c>
      <c r="D8010">
        <v>16</v>
      </c>
      <c r="E8010">
        <v>31.13</v>
      </c>
    </row>
    <row r="8011" spans="1:5" x14ac:dyDescent="0.35">
      <c r="A8011">
        <v>2021</v>
      </c>
      <c r="B8011">
        <v>11</v>
      </c>
      <c r="C8011">
        <v>30</v>
      </c>
      <c r="D8011">
        <v>17</v>
      </c>
      <c r="E8011">
        <v>29.26</v>
      </c>
    </row>
    <row r="8012" spans="1:5" x14ac:dyDescent="0.35">
      <c r="A8012">
        <v>2021</v>
      </c>
      <c r="B8012">
        <v>11</v>
      </c>
      <c r="C8012">
        <v>30</v>
      </c>
      <c r="D8012">
        <v>18</v>
      </c>
      <c r="E8012">
        <v>27.46</v>
      </c>
    </row>
    <row r="8013" spans="1:5" x14ac:dyDescent="0.35">
      <c r="A8013">
        <v>2021</v>
      </c>
      <c r="B8013">
        <v>11</v>
      </c>
      <c r="C8013">
        <v>30</v>
      </c>
      <c r="D8013">
        <v>19</v>
      </c>
      <c r="E8013">
        <v>26.29</v>
      </c>
    </row>
    <row r="8014" spans="1:5" x14ac:dyDescent="0.35">
      <c r="A8014">
        <v>2021</v>
      </c>
      <c r="B8014">
        <v>11</v>
      </c>
      <c r="C8014">
        <v>30</v>
      </c>
      <c r="D8014">
        <v>20</v>
      </c>
      <c r="E8014">
        <v>25.36</v>
      </c>
    </row>
    <row r="8015" spans="1:5" x14ac:dyDescent="0.35">
      <c r="A8015">
        <v>2021</v>
      </c>
      <c r="B8015">
        <v>11</v>
      </c>
      <c r="C8015">
        <v>30</v>
      </c>
      <c r="D8015">
        <v>21</v>
      </c>
      <c r="E8015">
        <v>24.55</v>
      </c>
    </row>
    <row r="8016" spans="1:5" x14ac:dyDescent="0.35">
      <c r="A8016">
        <v>2021</v>
      </c>
      <c r="B8016">
        <v>11</v>
      </c>
      <c r="C8016">
        <v>30</v>
      </c>
      <c r="D8016">
        <v>22</v>
      </c>
      <c r="E8016">
        <v>23.9</v>
      </c>
    </row>
    <row r="8017" spans="1:5" x14ac:dyDescent="0.35">
      <c r="A8017">
        <v>2021</v>
      </c>
      <c r="B8017">
        <v>11</v>
      </c>
      <c r="C8017">
        <v>30</v>
      </c>
      <c r="D8017">
        <v>23</v>
      </c>
      <c r="E8017">
        <v>23.54</v>
      </c>
    </row>
    <row r="8018" spans="1:5" x14ac:dyDescent="0.35">
      <c r="A8018">
        <v>2021</v>
      </c>
      <c r="B8018">
        <v>12</v>
      </c>
      <c r="C8018">
        <v>1</v>
      </c>
      <c r="D8018">
        <v>0</v>
      </c>
      <c r="E8018">
        <v>23.3</v>
      </c>
    </row>
    <row r="8019" spans="1:5" x14ac:dyDescent="0.35">
      <c r="A8019">
        <v>2021</v>
      </c>
      <c r="B8019">
        <v>12</v>
      </c>
      <c r="C8019">
        <v>1</v>
      </c>
      <c r="D8019">
        <v>1</v>
      </c>
      <c r="E8019">
        <v>23.13</v>
      </c>
    </row>
    <row r="8020" spans="1:5" x14ac:dyDescent="0.35">
      <c r="A8020">
        <v>2021</v>
      </c>
      <c r="B8020">
        <v>12</v>
      </c>
      <c r="C8020">
        <v>1</v>
      </c>
      <c r="D8020">
        <v>2</v>
      </c>
      <c r="E8020">
        <v>22.98</v>
      </c>
    </row>
    <row r="8021" spans="1:5" x14ac:dyDescent="0.35">
      <c r="A8021">
        <v>2021</v>
      </c>
      <c r="B8021">
        <v>12</v>
      </c>
      <c r="C8021">
        <v>1</v>
      </c>
      <c r="D8021">
        <v>3</v>
      </c>
      <c r="E8021">
        <v>23.23</v>
      </c>
    </row>
    <row r="8022" spans="1:5" x14ac:dyDescent="0.35">
      <c r="A8022">
        <v>2021</v>
      </c>
      <c r="B8022">
        <v>12</v>
      </c>
      <c r="C8022">
        <v>1</v>
      </c>
      <c r="D8022">
        <v>4</v>
      </c>
      <c r="E8022">
        <v>24.74</v>
      </c>
    </row>
    <row r="8023" spans="1:5" x14ac:dyDescent="0.35">
      <c r="A8023">
        <v>2021</v>
      </c>
      <c r="B8023">
        <v>12</v>
      </c>
      <c r="C8023">
        <v>1</v>
      </c>
      <c r="D8023">
        <v>5</v>
      </c>
      <c r="E8023">
        <v>27.58</v>
      </c>
    </row>
    <row r="8024" spans="1:5" x14ac:dyDescent="0.35">
      <c r="A8024">
        <v>2021</v>
      </c>
      <c r="B8024">
        <v>12</v>
      </c>
      <c r="C8024">
        <v>1</v>
      </c>
      <c r="D8024">
        <v>6</v>
      </c>
      <c r="E8024">
        <v>30.62</v>
      </c>
    </row>
    <row r="8025" spans="1:5" x14ac:dyDescent="0.35">
      <c r="A8025">
        <v>2021</v>
      </c>
      <c r="B8025">
        <v>12</v>
      </c>
      <c r="C8025">
        <v>1</v>
      </c>
      <c r="D8025">
        <v>7</v>
      </c>
      <c r="E8025">
        <v>33</v>
      </c>
    </row>
    <row r="8026" spans="1:5" x14ac:dyDescent="0.35">
      <c r="A8026">
        <v>2021</v>
      </c>
      <c r="B8026">
        <v>12</v>
      </c>
      <c r="C8026">
        <v>1</v>
      </c>
      <c r="D8026">
        <v>8</v>
      </c>
      <c r="E8026">
        <v>34.68</v>
      </c>
    </row>
    <row r="8027" spans="1:5" x14ac:dyDescent="0.35">
      <c r="A8027">
        <v>2021</v>
      </c>
      <c r="B8027">
        <v>12</v>
      </c>
      <c r="C8027">
        <v>1</v>
      </c>
      <c r="D8027">
        <v>9</v>
      </c>
      <c r="E8027">
        <v>35.799999999999997</v>
      </c>
    </row>
    <row r="8028" spans="1:5" x14ac:dyDescent="0.35">
      <c r="A8028">
        <v>2021</v>
      </c>
      <c r="B8028">
        <v>12</v>
      </c>
      <c r="C8028">
        <v>1</v>
      </c>
      <c r="D8028">
        <v>10</v>
      </c>
      <c r="E8028">
        <v>36.24</v>
      </c>
    </row>
    <row r="8029" spans="1:5" x14ac:dyDescent="0.35">
      <c r="A8029">
        <v>2021</v>
      </c>
      <c r="B8029">
        <v>12</v>
      </c>
      <c r="C8029">
        <v>1</v>
      </c>
      <c r="D8029">
        <v>11</v>
      </c>
      <c r="E8029">
        <v>35.93</v>
      </c>
    </row>
    <row r="8030" spans="1:5" x14ac:dyDescent="0.35">
      <c r="A8030">
        <v>2021</v>
      </c>
      <c r="B8030">
        <v>12</v>
      </c>
      <c r="C8030">
        <v>1</v>
      </c>
      <c r="D8030">
        <v>12</v>
      </c>
      <c r="E8030">
        <v>34.26</v>
      </c>
    </row>
    <row r="8031" spans="1:5" x14ac:dyDescent="0.35">
      <c r="A8031">
        <v>2021</v>
      </c>
      <c r="B8031">
        <v>12</v>
      </c>
      <c r="C8031">
        <v>1</v>
      </c>
      <c r="D8031">
        <v>13</v>
      </c>
      <c r="E8031">
        <v>32.5</v>
      </c>
    </row>
    <row r="8032" spans="1:5" x14ac:dyDescent="0.35">
      <c r="A8032">
        <v>2021</v>
      </c>
      <c r="B8032">
        <v>12</v>
      </c>
      <c r="C8032">
        <v>1</v>
      </c>
      <c r="D8032">
        <v>14</v>
      </c>
      <c r="E8032">
        <v>30.78</v>
      </c>
    </row>
    <row r="8033" spans="1:5" x14ac:dyDescent="0.35">
      <c r="A8033">
        <v>2021</v>
      </c>
      <c r="B8033">
        <v>12</v>
      </c>
      <c r="C8033">
        <v>1</v>
      </c>
      <c r="D8033">
        <v>15</v>
      </c>
      <c r="E8033">
        <v>29.01</v>
      </c>
    </row>
    <row r="8034" spans="1:5" x14ac:dyDescent="0.35">
      <c r="A8034">
        <v>2021</v>
      </c>
      <c r="B8034">
        <v>12</v>
      </c>
      <c r="C8034">
        <v>1</v>
      </c>
      <c r="D8034">
        <v>16</v>
      </c>
      <c r="E8034">
        <v>27.58</v>
      </c>
    </row>
    <row r="8035" spans="1:5" x14ac:dyDescent="0.35">
      <c r="A8035">
        <v>2021</v>
      </c>
      <c r="B8035">
        <v>12</v>
      </c>
      <c r="C8035">
        <v>1</v>
      </c>
      <c r="D8035">
        <v>17</v>
      </c>
      <c r="E8035">
        <v>26.5</v>
      </c>
    </row>
    <row r="8036" spans="1:5" x14ac:dyDescent="0.35">
      <c r="A8036">
        <v>2021</v>
      </c>
      <c r="B8036">
        <v>12</v>
      </c>
      <c r="C8036">
        <v>1</v>
      </c>
      <c r="D8036">
        <v>18</v>
      </c>
      <c r="E8036">
        <v>25.51</v>
      </c>
    </row>
    <row r="8037" spans="1:5" x14ac:dyDescent="0.35">
      <c r="A8037">
        <v>2021</v>
      </c>
      <c r="B8037">
        <v>12</v>
      </c>
      <c r="C8037">
        <v>1</v>
      </c>
      <c r="D8037">
        <v>19</v>
      </c>
      <c r="E8037">
        <v>24.59</v>
      </c>
    </row>
    <row r="8038" spans="1:5" x14ac:dyDescent="0.35">
      <c r="A8038">
        <v>2021</v>
      </c>
      <c r="B8038">
        <v>12</v>
      </c>
      <c r="C8038">
        <v>1</v>
      </c>
      <c r="D8038">
        <v>20</v>
      </c>
      <c r="E8038">
        <v>23.8</v>
      </c>
    </row>
    <row r="8039" spans="1:5" x14ac:dyDescent="0.35">
      <c r="A8039">
        <v>2021</v>
      </c>
      <c r="B8039">
        <v>12</v>
      </c>
      <c r="C8039">
        <v>1</v>
      </c>
      <c r="D8039">
        <v>21</v>
      </c>
      <c r="E8039">
        <v>23.2</v>
      </c>
    </row>
    <row r="8040" spans="1:5" x14ac:dyDescent="0.35">
      <c r="A8040">
        <v>2021</v>
      </c>
      <c r="B8040">
        <v>12</v>
      </c>
      <c r="C8040">
        <v>1</v>
      </c>
      <c r="D8040">
        <v>22</v>
      </c>
      <c r="E8040">
        <v>22.78</v>
      </c>
    </row>
    <row r="8041" spans="1:5" x14ac:dyDescent="0.35">
      <c r="A8041">
        <v>2021</v>
      </c>
      <c r="B8041">
        <v>12</v>
      </c>
      <c r="C8041">
        <v>1</v>
      </c>
      <c r="D8041">
        <v>23</v>
      </c>
      <c r="E8041">
        <v>22.51</v>
      </c>
    </row>
    <row r="8042" spans="1:5" x14ac:dyDescent="0.35">
      <c r="A8042">
        <v>2021</v>
      </c>
      <c r="B8042">
        <v>12</v>
      </c>
      <c r="C8042">
        <v>2</v>
      </c>
      <c r="D8042">
        <v>0</v>
      </c>
      <c r="E8042">
        <v>22.26</v>
      </c>
    </row>
    <row r="8043" spans="1:5" x14ac:dyDescent="0.35">
      <c r="A8043">
        <v>2021</v>
      </c>
      <c r="B8043">
        <v>12</v>
      </c>
      <c r="C8043">
        <v>2</v>
      </c>
      <c r="D8043">
        <v>1</v>
      </c>
      <c r="E8043">
        <v>22.12</v>
      </c>
    </row>
    <row r="8044" spans="1:5" x14ac:dyDescent="0.35">
      <c r="A8044">
        <v>2021</v>
      </c>
      <c r="B8044">
        <v>12</v>
      </c>
      <c r="C8044">
        <v>2</v>
      </c>
      <c r="D8044">
        <v>2</v>
      </c>
      <c r="E8044">
        <v>22.08</v>
      </c>
    </row>
    <row r="8045" spans="1:5" x14ac:dyDescent="0.35">
      <c r="A8045">
        <v>2021</v>
      </c>
      <c r="B8045">
        <v>12</v>
      </c>
      <c r="C8045">
        <v>2</v>
      </c>
      <c r="D8045">
        <v>3</v>
      </c>
      <c r="E8045">
        <v>22.41</v>
      </c>
    </row>
    <row r="8046" spans="1:5" x14ac:dyDescent="0.35">
      <c r="A8046">
        <v>2021</v>
      </c>
      <c r="B8046">
        <v>12</v>
      </c>
      <c r="C8046">
        <v>2</v>
      </c>
      <c r="D8046">
        <v>4</v>
      </c>
      <c r="E8046">
        <v>24.23</v>
      </c>
    </row>
    <row r="8047" spans="1:5" x14ac:dyDescent="0.35">
      <c r="A8047">
        <v>2021</v>
      </c>
      <c r="B8047">
        <v>12</v>
      </c>
      <c r="C8047">
        <v>2</v>
      </c>
      <c r="D8047">
        <v>5</v>
      </c>
      <c r="E8047">
        <v>26.82</v>
      </c>
    </row>
    <row r="8048" spans="1:5" x14ac:dyDescent="0.35">
      <c r="A8048">
        <v>2021</v>
      </c>
      <c r="B8048">
        <v>12</v>
      </c>
      <c r="C8048">
        <v>2</v>
      </c>
      <c r="D8048">
        <v>6</v>
      </c>
      <c r="E8048">
        <v>29.43</v>
      </c>
    </row>
    <row r="8049" spans="1:5" x14ac:dyDescent="0.35">
      <c r="A8049">
        <v>2021</v>
      </c>
      <c r="B8049">
        <v>12</v>
      </c>
      <c r="C8049">
        <v>2</v>
      </c>
      <c r="D8049">
        <v>7</v>
      </c>
      <c r="E8049">
        <v>31.73</v>
      </c>
    </row>
    <row r="8050" spans="1:5" x14ac:dyDescent="0.35">
      <c r="A8050">
        <v>2021</v>
      </c>
      <c r="B8050">
        <v>12</v>
      </c>
      <c r="C8050">
        <v>2</v>
      </c>
      <c r="D8050">
        <v>8</v>
      </c>
      <c r="E8050">
        <v>33.61</v>
      </c>
    </row>
    <row r="8051" spans="1:5" x14ac:dyDescent="0.35">
      <c r="A8051">
        <v>2021</v>
      </c>
      <c r="B8051">
        <v>12</v>
      </c>
      <c r="C8051">
        <v>2</v>
      </c>
      <c r="D8051">
        <v>9</v>
      </c>
      <c r="E8051">
        <v>35</v>
      </c>
    </row>
    <row r="8052" spans="1:5" x14ac:dyDescent="0.35">
      <c r="A8052">
        <v>2021</v>
      </c>
      <c r="B8052">
        <v>12</v>
      </c>
      <c r="C8052">
        <v>2</v>
      </c>
      <c r="D8052">
        <v>10</v>
      </c>
      <c r="E8052">
        <v>35.89</v>
      </c>
    </row>
    <row r="8053" spans="1:5" x14ac:dyDescent="0.35">
      <c r="A8053">
        <v>2021</v>
      </c>
      <c r="B8053">
        <v>12</v>
      </c>
      <c r="C8053">
        <v>2</v>
      </c>
      <c r="D8053">
        <v>11</v>
      </c>
      <c r="E8053">
        <v>36.18</v>
      </c>
    </row>
    <row r="8054" spans="1:5" x14ac:dyDescent="0.35">
      <c r="A8054">
        <v>2021</v>
      </c>
      <c r="B8054">
        <v>12</v>
      </c>
      <c r="C8054">
        <v>2</v>
      </c>
      <c r="D8054">
        <v>12</v>
      </c>
      <c r="E8054">
        <v>35.840000000000003</v>
      </c>
    </row>
    <row r="8055" spans="1:5" x14ac:dyDescent="0.35">
      <c r="A8055">
        <v>2021</v>
      </c>
      <c r="B8055">
        <v>12</v>
      </c>
      <c r="C8055">
        <v>2</v>
      </c>
      <c r="D8055">
        <v>13</v>
      </c>
      <c r="E8055">
        <v>34.86</v>
      </c>
    </row>
    <row r="8056" spans="1:5" x14ac:dyDescent="0.35">
      <c r="A8056">
        <v>2021</v>
      </c>
      <c r="B8056">
        <v>12</v>
      </c>
      <c r="C8056">
        <v>2</v>
      </c>
      <c r="D8056">
        <v>14</v>
      </c>
      <c r="E8056">
        <v>33.229999999999997</v>
      </c>
    </row>
    <row r="8057" spans="1:5" x14ac:dyDescent="0.35">
      <c r="A8057">
        <v>2021</v>
      </c>
      <c r="B8057">
        <v>12</v>
      </c>
      <c r="C8057">
        <v>2</v>
      </c>
      <c r="D8057">
        <v>15</v>
      </c>
      <c r="E8057">
        <v>30.77</v>
      </c>
    </row>
    <row r="8058" spans="1:5" x14ac:dyDescent="0.35">
      <c r="A8058">
        <v>2021</v>
      </c>
      <c r="B8058">
        <v>12</v>
      </c>
      <c r="C8058">
        <v>2</v>
      </c>
      <c r="D8058">
        <v>16</v>
      </c>
      <c r="E8058">
        <v>28.3</v>
      </c>
    </row>
    <row r="8059" spans="1:5" x14ac:dyDescent="0.35">
      <c r="A8059">
        <v>2021</v>
      </c>
      <c r="B8059">
        <v>12</v>
      </c>
      <c r="C8059">
        <v>2</v>
      </c>
      <c r="D8059">
        <v>17</v>
      </c>
      <c r="E8059">
        <v>26.65</v>
      </c>
    </row>
    <row r="8060" spans="1:5" x14ac:dyDescent="0.35">
      <c r="A8060">
        <v>2021</v>
      </c>
      <c r="B8060">
        <v>12</v>
      </c>
      <c r="C8060">
        <v>2</v>
      </c>
      <c r="D8060">
        <v>18</v>
      </c>
      <c r="E8060">
        <v>25.35</v>
      </c>
    </row>
    <row r="8061" spans="1:5" x14ac:dyDescent="0.35">
      <c r="A8061">
        <v>2021</v>
      </c>
      <c r="B8061">
        <v>12</v>
      </c>
      <c r="C8061">
        <v>2</v>
      </c>
      <c r="D8061">
        <v>19</v>
      </c>
      <c r="E8061">
        <v>24.31</v>
      </c>
    </row>
    <row r="8062" spans="1:5" x14ac:dyDescent="0.35">
      <c r="A8062">
        <v>2021</v>
      </c>
      <c r="B8062">
        <v>12</v>
      </c>
      <c r="C8062">
        <v>2</v>
      </c>
      <c r="D8062">
        <v>20</v>
      </c>
      <c r="E8062">
        <v>23.43</v>
      </c>
    </row>
    <row r="8063" spans="1:5" x14ac:dyDescent="0.35">
      <c r="A8063">
        <v>2021</v>
      </c>
      <c r="B8063">
        <v>12</v>
      </c>
      <c r="C8063">
        <v>2</v>
      </c>
      <c r="D8063">
        <v>21</v>
      </c>
      <c r="E8063">
        <v>22.73</v>
      </c>
    </row>
    <row r="8064" spans="1:5" x14ac:dyDescent="0.35">
      <c r="A8064">
        <v>2021</v>
      </c>
      <c r="B8064">
        <v>12</v>
      </c>
      <c r="C8064">
        <v>2</v>
      </c>
      <c r="D8064">
        <v>22</v>
      </c>
      <c r="E8064">
        <v>22.26</v>
      </c>
    </row>
    <row r="8065" spans="1:5" x14ac:dyDescent="0.35">
      <c r="A8065">
        <v>2021</v>
      </c>
      <c r="B8065">
        <v>12</v>
      </c>
      <c r="C8065">
        <v>2</v>
      </c>
      <c r="D8065">
        <v>23</v>
      </c>
      <c r="E8065">
        <v>22.01</v>
      </c>
    </row>
    <row r="8066" spans="1:5" x14ac:dyDescent="0.35">
      <c r="A8066">
        <v>2021</v>
      </c>
      <c r="B8066">
        <v>12</v>
      </c>
      <c r="C8066">
        <v>3</v>
      </c>
      <c r="D8066">
        <v>0</v>
      </c>
      <c r="E8066">
        <v>21.91</v>
      </c>
    </row>
    <row r="8067" spans="1:5" x14ac:dyDescent="0.35">
      <c r="A8067">
        <v>2021</v>
      </c>
      <c r="B8067">
        <v>12</v>
      </c>
      <c r="C8067">
        <v>3</v>
      </c>
      <c r="D8067">
        <v>1</v>
      </c>
      <c r="E8067">
        <v>21.79</v>
      </c>
    </row>
    <row r="8068" spans="1:5" x14ac:dyDescent="0.35">
      <c r="A8068">
        <v>2021</v>
      </c>
      <c r="B8068">
        <v>12</v>
      </c>
      <c r="C8068">
        <v>3</v>
      </c>
      <c r="D8068">
        <v>2</v>
      </c>
      <c r="E8068">
        <v>21.71</v>
      </c>
    </row>
    <row r="8069" spans="1:5" x14ac:dyDescent="0.35">
      <c r="A8069">
        <v>2021</v>
      </c>
      <c r="B8069">
        <v>12</v>
      </c>
      <c r="C8069">
        <v>3</v>
      </c>
      <c r="D8069">
        <v>3</v>
      </c>
      <c r="E8069">
        <v>22.22</v>
      </c>
    </row>
    <row r="8070" spans="1:5" x14ac:dyDescent="0.35">
      <c r="A8070">
        <v>2021</v>
      </c>
      <c r="B8070">
        <v>12</v>
      </c>
      <c r="C8070">
        <v>3</v>
      </c>
      <c r="D8070">
        <v>4</v>
      </c>
      <c r="E8070">
        <v>24.24</v>
      </c>
    </row>
    <row r="8071" spans="1:5" x14ac:dyDescent="0.35">
      <c r="A8071">
        <v>2021</v>
      </c>
      <c r="B8071">
        <v>12</v>
      </c>
      <c r="C8071">
        <v>3</v>
      </c>
      <c r="D8071">
        <v>5</v>
      </c>
      <c r="E8071">
        <v>26.99</v>
      </c>
    </row>
    <row r="8072" spans="1:5" x14ac:dyDescent="0.35">
      <c r="A8072">
        <v>2021</v>
      </c>
      <c r="B8072">
        <v>12</v>
      </c>
      <c r="C8072">
        <v>3</v>
      </c>
      <c r="D8072">
        <v>6</v>
      </c>
      <c r="E8072">
        <v>29.72</v>
      </c>
    </row>
    <row r="8073" spans="1:5" x14ac:dyDescent="0.35">
      <c r="A8073">
        <v>2021</v>
      </c>
      <c r="B8073">
        <v>12</v>
      </c>
      <c r="C8073">
        <v>3</v>
      </c>
      <c r="D8073">
        <v>7</v>
      </c>
      <c r="E8073">
        <v>31.87</v>
      </c>
    </row>
    <row r="8074" spans="1:5" x14ac:dyDescent="0.35">
      <c r="A8074">
        <v>2021</v>
      </c>
      <c r="B8074">
        <v>12</v>
      </c>
      <c r="C8074">
        <v>3</v>
      </c>
      <c r="D8074">
        <v>8</v>
      </c>
      <c r="E8074">
        <v>33.43</v>
      </c>
    </row>
    <row r="8075" spans="1:5" x14ac:dyDescent="0.35">
      <c r="A8075">
        <v>2021</v>
      </c>
      <c r="B8075">
        <v>12</v>
      </c>
      <c r="C8075">
        <v>3</v>
      </c>
      <c r="D8075">
        <v>9</v>
      </c>
      <c r="E8075">
        <v>34.479999999999997</v>
      </c>
    </row>
    <row r="8076" spans="1:5" x14ac:dyDescent="0.35">
      <c r="A8076">
        <v>2021</v>
      </c>
      <c r="B8076">
        <v>12</v>
      </c>
      <c r="C8076">
        <v>3</v>
      </c>
      <c r="D8076">
        <v>10</v>
      </c>
      <c r="E8076">
        <v>35.1</v>
      </c>
    </row>
    <row r="8077" spans="1:5" x14ac:dyDescent="0.35">
      <c r="A8077">
        <v>2021</v>
      </c>
      <c r="B8077">
        <v>12</v>
      </c>
      <c r="C8077">
        <v>3</v>
      </c>
      <c r="D8077">
        <v>11</v>
      </c>
      <c r="E8077">
        <v>35.19</v>
      </c>
    </row>
    <row r="8078" spans="1:5" x14ac:dyDescent="0.35">
      <c r="A8078">
        <v>2021</v>
      </c>
      <c r="B8078">
        <v>12</v>
      </c>
      <c r="C8078">
        <v>3</v>
      </c>
      <c r="D8078">
        <v>12</v>
      </c>
      <c r="E8078">
        <v>34.83</v>
      </c>
    </row>
    <row r="8079" spans="1:5" x14ac:dyDescent="0.35">
      <c r="A8079">
        <v>2021</v>
      </c>
      <c r="B8079">
        <v>12</v>
      </c>
      <c r="C8079">
        <v>3</v>
      </c>
      <c r="D8079">
        <v>13</v>
      </c>
      <c r="E8079">
        <v>33.71</v>
      </c>
    </row>
    <row r="8080" spans="1:5" x14ac:dyDescent="0.35">
      <c r="A8080">
        <v>2021</v>
      </c>
      <c r="B8080">
        <v>12</v>
      </c>
      <c r="C8080">
        <v>3</v>
      </c>
      <c r="D8080">
        <v>14</v>
      </c>
      <c r="E8080">
        <v>31.74</v>
      </c>
    </row>
    <row r="8081" spans="1:5" x14ac:dyDescent="0.35">
      <c r="A8081">
        <v>2021</v>
      </c>
      <c r="B8081">
        <v>12</v>
      </c>
      <c r="C8081">
        <v>3</v>
      </c>
      <c r="D8081">
        <v>15</v>
      </c>
      <c r="E8081">
        <v>29.31</v>
      </c>
    </row>
    <row r="8082" spans="1:5" x14ac:dyDescent="0.35">
      <c r="A8082">
        <v>2021</v>
      </c>
      <c r="B8082">
        <v>12</v>
      </c>
      <c r="C8082">
        <v>3</v>
      </c>
      <c r="D8082">
        <v>16</v>
      </c>
      <c r="E8082">
        <v>27.3</v>
      </c>
    </row>
    <row r="8083" spans="1:5" x14ac:dyDescent="0.35">
      <c r="A8083">
        <v>2021</v>
      </c>
      <c r="B8083">
        <v>12</v>
      </c>
      <c r="C8083">
        <v>3</v>
      </c>
      <c r="D8083">
        <v>17</v>
      </c>
      <c r="E8083">
        <v>25.82</v>
      </c>
    </row>
    <row r="8084" spans="1:5" x14ac:dyDescent="0.35">
      <c r="A8084">
        <v>2021</v>
      </c>
      <c r="B8084">
        <v>12</v>
      </c>
      <c r="C8084">
        <v>3</v>
      </c>
      <c r="D8084">
        <v>18</v>
      </c>
      <c r="E8084">
        <v>24.66</v>
      </c>
    </row>
    <row r="8085" spans="1:5" x14ac:dyDescent="0.35">
      <c r="A8085">
        <v>2021</v>
      </c>
      <c r="B8085">
        <v>12</v>
      </c>
      <c r="C8085">
        <v>3</v>
      </c>
      <c r="D8085">
        <v>19</v>
      </c>
      <c r="E8085">
        <v>23.8</v>
      </c>
    </row>
    <row r="8086" spans="1:5" x14ac:dyDescent="0.35">
      <c r="A8086">
        <v>2021</v>
      </c>
      <c r="B8086">
        <v>12</v>
      </c>
      <c r="C8086">
        <v>3</v>
      </c>
      <c r="D8086">
        <v>20</v>
      </c>
      <c r="E8086">
        <v>23.15</v>
      </c>
    </row>
    <row r="8087" spans="1:5" x14ac:dyDescent="0.35">
      <c r="A8087">
        <v>2021</v>
      </c>
      <c r="B8087">
        <v>12</v>
      </c>
      <c r="C8087">
        <v>3</v>
      </c>
      <c r="D8087">
        <v>21</v>
      </c>
      <c r="E8087">
        <v>22.68</v>
      </c>
    </row>
    <row r="8088" spans="1:5" x14ac:dyDescent="0.35">
      <c r="A8088">
        <v>2021</v>
      </c>
      <c r="B8088">
        <v>12</v>
      </c>
      <c r="C8088">
        <v>3</v>
      </c>
      <c r="D8088">
        <v>22</v>
      </c>
      <c r="E8088">
        <v>22.33</v>
      </c>
    </row>
    <row r="8089" spans="1:5" x14ac:dyDescent="0.35">
      <c r="A8089">
        <v>2021</v>
      </c>
      <c r="B8089">
        <v>12</v>
      </c>
      <c r="C8089">
        <v>3</v>
      </c>
      <c r="D8089">
        <v>23</v>
      </c>
      <c r="E8089">
        <v>22.15</v>
      </c>
    </row>
    <row r="8090" spans="1:5" x14ac:dyDescent="0.35">
      <c r="A8090">
        <v>2021</v>
      </c>
      <c r="B8090">
        <v>12</v>
      </c>
      <c r="C8090">
        <v>4</v>
      </c>
      <c r="D8090">
        <v>0</v>
      </c>
      <c r="E8090">
        <v>22.01</v>
      </c>
    </row>
    <row r="8091" spans="1:5" x14ac:dyDescent="0.35">
      <c r="A8091">
        <v>2021</v>
      </c>
      <c r="B8091">
        <v>12</v>
      </c>
      <c r="C8091">
        <v>4</v>
      </c>
      <c r="D8091">
        <v>1</v>
      </c>
      <c r="E8091">
        <v>21.84</v>
      </c>
    </row>
    <row r="8092" spans="1:5" x14ac:dyDescent="0.35">
      <c r="A8092">
        <v>2021</v>
      </c>
      <c r="B8092">
        <v>12</v>
      </c>
      <c r="C8092">
        <v>4</v>
      </c>
      <c r="D8092">
        <v>2</v>
      </c>
      <c r="E8092">
        <v>21.66</v>
      </c>
    </row>
    <row r="8093" spans="1:5" x14ac:dyDescent="0.35">
      <c r="A8093">
        <v>2021</v>
      </c>
      <c r="B8093">
        <v>12</v>
      </c>
      <c r="C8093">
        <v>4</v>
      </c>
      <c r="D8093">
        <v>3</v>
      </c>
      <c r="E8093">
        <v>22.05</v>
      </c>
    </row>
    <row r="8094" spans="1:5" x14ac:dyDescent="0.35">
      <c r="A8094">
        <v>2021</v>
      </c>
      <c r="B8094">
        <v>12</v>
      </c>
      <c r="C8094">
        <v>4</v>
      </c>
      <c r="D8094">
        <v>4</v>
      </c>
      <c r="E8094">
        <v>23.94</v>
      </c>
    </row>
    <row r="8095" spans="1:5" x14ac:dyDescent="0.35">
      <c r="A8095">
        <v>2021</v>
      </c>
      <c r="B8095">
        <v>12</v>
      </c>
      <c r="C8095">
        <v>4</v>
      </c>
      <c r="D8095">
        <v>5</v>
      </c>
      <c r="E8095">
        <v>26.74</v>
      </c>
    </row>
    <row r="8096" spans="1:5" x14ac:dyDescent="0.35">
      <c r="A8096">
        <v>2021</v>
      </c>
      <c r="B8096">
        <v>12</v>
      </c>
      <c r="C8096">
        <v>4</v>
      </c>
      <c r="D8096">
        <v>6</v>
      </c>
      <c r="E8096">
        <v>29.69</v>
      </c>
    </row>
    <row r="8097" spans="1:5" x14ac:dyDescent="0.35">
      <c r="A8097">
        <v>2021</v>
      </c>
      <c r="B8097">
        <v>12</v>
      </c>
      <c r="C8097">
        <v>4</v>
      </c>
      <c r="D8097">
        <v>7</v>
      </c>
      <c r="E8097">
        <v>32.06</v>
      </c>
    </row>
    <row r="8098" spans="1:5" x14ac:dyDescent="0.35">
      <c r="A8098">
        <v>2021</v>
      </c>
      <c r="B8098">
        <v>12</v>
      </c>
      <c r="C8098">
        <v>4</v>
      </c>
      <c r="D8098">
        <v>8</v>
      </c>
      <c r="E8098">
        <v>33.82</v>
      </c>
    </row>
    <row r="8099" spans="1:5" x14ac:dyDescent="0.35">
      <c r="A8099">
        <v>2021</v>
      </c>
      <c r="B8099">
        <v>12</v>
      </c>
      <c r="C8099">
        <v>4</v>
      </c>
      <c r="D8099">
        <v>9</v>
      </c>
      <c r="E8099">
        <v>35.11</v>
      </c>
    </row>
    <row r="8100" spans="1:5" x14ac:dyDescent="0.35">
      <c r="A8100">
        <v>2021</v>
      </c>
      <c r="B8100">
        <v>12</v>
      </c>
      <c r="C8100">
        <v>4</v>
      </c>
      <c r="D8100">
        <v>10</v>
      </c>
      <c r="E8100">
        <v>35.840000000000003</v>
      </c>
    </row>
    <row r="8101" spans="1:5" x14ac:dyDescent="0.35">
      <c r="A8101">
        <v>2021</v>
      </c>
      <c r="B8101">
        <v>12</v>
      </c>
      <c r="C8101">
        <v>4</v>
      </c>
      <c r="D8101">
        <v>11</v>
      </c>
      <c r="E8101">
        <v>36.08</v>
      </c>
    </row>
    <row r="8102" spans="1:5" x14ac:dyDescent="0.35">
      <c r="A8102">
        <v>2021</v>
      </c>
      <c r="B8102">
        <v>12</v>
      </c>
      <c r="C8102">
        <v>4</v>
      </c>
      <c r="D8102">
        <v>12</v>
      </c>
      <c r="E8102">
        <v>35.69</v>
      </c>
    </row>
    <row r="8103" spans="1:5" x14ac:dyDescent="0.35">
      <c r="A8103">
        <v>2021</v>
      </c>
      <c r="B8103">
        <v>12</v>
      </c>
      <c r="C8103">
        <v>4</v>
      </c>
      <c r="D8103">
        <v>13</v>
      </c>
      <c r="E8103">
        <v>34.75</v>
      </c>
    </row>
    <row r="8104" spans="1:5" x14ac:dyDescent="0.35">
      <c r="A8104">
        <v>2021</v>
      </c>
      <c r="B8104">
        <v>12</v>
      </c>
      <c r="C8104">
        <v>4</v>
      </c>
      <c r="D8104">
        <v>14</v>
      </c>
      <c r="E8104">
        <v>33.159999999999997</v>
      </c>
    </row>
    <row r="8105" spans="1:5" x14ac:dyDescent="0.35">
      <c r="A8105">
        <v>2021</v>
      </c>
      <c r="B8105">
        <v>12</v>
      </c>
      <c r="C8105">
        <v>4</v>
      </c>
      <c r="D8105">
        <v>15</v>
      </c>
      <c r="E8105">
        <v>30.69</v>
      </c>
    </row>
    <row r="8106" spans="1:5" x14ac:dyDescent="0.35">
      <c r="A8106">
        <v>2021</v>
      </c>
      <c r="B8106">
        <v>12</v>
      </c>
      <c r="C8106">
        <v>4</v>
      </c>
      <c r="D8106">
        <v>16</v>
      </c>
      <c r="E8106">
        <v>28.6</v>
      </c>
    </row>
    <row r="8107" spans="1:5" x14ac:dyDescent="0.35">
      <c r="A8107">
        <v>2021</v>
      </c>
      <c r="B8107">
        <v>12</v>
      </c>
      <c r="C8107">
        <v>4</v>
      </c>
      <c r="D8107">
        <v>17</v>
      </c>
      <c r="E8107">
        <v>26.8</v>
      </c>
    </row>
    <row r="8108" spans="1:5" x14ac:dyDescent="0.35">
      <c r="A8108">
        <v>2021</v>
      </c>
      <c r="B8108">
        <v>12</v>
      </c>
      <c r="C8108">
        <v>4</v>
      </c>
      <c r="D8108">
        <v>18</v>
      </c>
      <c r="E8108">
        <v>25.33</v>
      </c>
    </row>
    <row r="8109" spans="1:5" x14ac:dyDescent="0.35">
      <c r="A8109">
        <v>2021</v>
      </c>
      <c r="B8109">
        <v>12</v>
      </c>
      <c r="C8109">
        <v>4</v>
      </c>
      <c r="D8109">
        <v>19</v>
      </c>
      <c r="E8109">
        <v>24.3</v>
      </c>
    </row>
    <row r="8110" spans="1:5" x14ac:dyDescent="0.35">
      <c r="A8110">
        <v>2021</v>
      </c>
      <c r="B8110">
        <v>12</v>
      </c>
      <c r="C8110">
        <v>4</v>
      </c>
      <c r="D8110">
        <v>20</v>
      </c>
      <c r="E8110">
        <v>23.46</v>
      </c>
    </row>
    <row r="8111" spans="1:5" x14ac:dyDescent="0.35">
      <c r="A8111">
        <v>2021</v>
      </c>
      <c r="B8111">
        <v>12</v>
      </c>
      <c r="C8111">
        <v>4</v>
      </c>
      <c r="D8111">
        <v>21</v>
      </c>
      <c r="E8111">
        <v>22.74</v>
      </c>
    </row>
    <row r="8112" spans="1:5" x14ac:dyDescent="0.35">
      <c r="A8112">
        <v>2021</v>
      </c>
      <c r="B8112">
        <v>12</v>
      </c>
      <c r="C8112">
        <v>4</v>
      </c>
      <c r="D8112">
        <v>22</v>
      </c>
      <c r="E8112">
        <v>22.3</v>
      </c>
    </row>
    <row r="8113" spans="1:5" x14ac:dyDescent="0.35">
      <c r="A8113">
        <v>2021</v>
      </c>
      <c r="B8113">
        <v>12</v>
      </c>
      <c r="C8113">
        <v>4</v>
      </c>
      <c r="D8113">
        <v>23</v>
      </c>
      <c r="E8113">
        <v>22.12</v>
      </c>
    </row>
    <row r="8114" spans="1:5" x14ac:dyDescent="0.35">
      <c r="A8114">
        <v>2021</v>
      </c>
      <c r="B8114">
        <v>12</v>
      </c>
      <c r="C8114">
        <v>5</v>
      </c>
      <c r="D8114">
        <v>0</v>
      </c>
      <c r="E8114">
        <v>22.03</v>
      </c>
    </row>
    <row r="8115" spans="1:5" x14ac:dyDescent="0.35">
      <c r="A8115">
        <v>2021</v>
      </c>
      <c r="B8115">
        <v>12</v>
      </c>
      <c r="C8115">
        <v>5</v>
      </c>
      <c r="D8115">
        <v>1</v>
      </c>
      <c r="E8115">
        <v>21.89</v>
      </c>
    </row>
    <row r="8116" spans="1:5" x14ac:dyDescent="0.35">
      <c r="A8116">
        <v>2021</v>
      </c>
      <c r="B8116">
        <v>12</v>
      </c>
      <c r="C8116">
        <v>5</v>
      </c>
      <c r="D8116">
        <v>2</v>
      </c>
      <c r="E8116">
        <v>21.77</v>
      </c>
    </row>
    <row r="8117" spans="1:5" x14ac:dyDescent="0.35">
      <c r="A8117">
        <v>2021</v>
      </c>
      <c r="B8117">
        <v>12</v>
      </c>
      <c r="C8117">
        <v>5</v>
      </c>
      <c r="D8117">
        <v>3</v>
      </c>
      <c r="E8117">
        <v>22.23</v>
      </c>
    </row>
    <row r="8118" spans="1:5" x14ac:dyDescent="0.35">
      <c r="A8118">
        <v>2021</v>
      </c>
      <c r="B8118">
        <v>12</v>
      </c>
      <c r="C8118">
        <v>5</v>
      </c>
      <c r="D8118">
        <v>4</v>
      </c>
      <c r="E8118">
        <v>24.2</v>
      </c>
    </row>
    <row r="8119" spans="1:5" x14ac:dyDescent="0.35">
      <c r="A8119">
        <v>2021</v>
      </c>
      <c r="B8119">
        <v>12</v>
      </c>
      <c r="C8119">
        <v>5</v>
      </c>
      <c r="D8119">
        <v>5</v>
      </c>
      <c r="E8119">
        <v>27.33</v>
      </c>
    </row>
    <row r="8120" spans="1:5" x14ac:dyDescent="0.35">
      <c r="A8120">
        <v>2021</v>
      </c>
      <c r="B8120">
        <v>12</v>
      </c>
      <c r="C8120">
        <v>5</v>
      </c>
      <c r="D8120">
        <v>6</v>
      </c>
      <c r="E8120">
        <v>30.65</v>
      </c>
    </row>
    <row r="8121" spans="1:5" x14ac:dyDescent="0.35">
      <c r="A8121">
        <v>2021</v>
      </c>
      <c r="B8121">
        <v>12</v>
      </c>
      <c r="C8121">
        <v>5</v>
      </c>
      <c r="D8121">
        <v>7</v>
      </c>
      <c r="E8121">
        <v>33.020000000000003</v>
      </c>
    </row>
    <row r="8122" spans="1:5" x14ac:dyDescent="0.35">
      <c r="A8122">
        <v>2021</v>
      </c>
      <c r="B8122">
        <v>12</v>
      </c>
      <c r="C8122">
        <v>5</v>
      </c>
      <c r="D8122">
        <v>8</v>
      </c>
      <c r="E8122">
        <v>34.72</v>
      </c>
    </row>
    <row r="8123" spans="1:5" x14ac:dyDescent="0.35">
      <c r="A8123">
        <v>2021</v>
      </c>
      <c r="B8123">
        <v>12</v>
      </c>
      <c r="C8123">
        <v>5</v>
      </c>
      <c r="D8123">
        <v>9</v>
      </c>
      <c r="E8123">
        <v>35.93</v>
      </c>
    </row>
    <row r="8124" spans="1:5" x14ac:dyDescent="0.35">
      <c r="A8124">
        <v>2021</v>
      </c>
      <c r="B8124">
        <v>12</v>
      </c>
      <c r="C8124">
        <v>5</v>
      </c>
      <c r="D8124">
        <v>10</v>
      </c>
      <c r="E8124">
        <v>36.57</v>
      </c>
    </row>
    <row r="8125" spans="1:5" x14ac:dyDescent="0.35">
      <c r="A8125">
        <v>2021</v>
      </c>
      <c r="B8125">
        <v>12</v>
      </c>
      <c r="C8125">
        <v>5</v>
      </c>
      <c r="D8125">
        <v>11</v>
      </c>
      <c r="E8125">
        <v>36.64</v>
      </c>
    </row>
    <row r="8126" spans="1:5" x14ac:dyDescent="0.35">
      <c r="A8126">
        <v>2021</v>
      </c>
      <c r="B8126">
        <v>12</v>
      </c>
      <c r="C8126">
        <v>5</v>
      </c>
      <c r="D8126">
        <v>12</v>
      </c>
      <c r="E8126">
        <v>36.08</v>
      </c>
    </row>
    <row r="8127" spans="1:5" x14ac:dyDescent="0.35">
      <c r="A8127">
        <v>2021</v>
      </c>
      <c r="B8127">
        <v>12</v>
      </c>
      <c r="C8127">
        <v>5</v>
      </c>
      <c r="D8127">
        <v>13</v>
      </c>
      <c r="E8127">
        <v>34.869999999999997</v>
      </c>
    </row>
    <row r="8128" spans="1:5" x14ac:dyDescent="0.35">
      <c r="A8128">
        <v>2021</v>
      </c>
      <c r="B8128">
        <v>12</v>
      </c>
      <c r="C8128">
        <v>5</v>
      </c>
      <c r="D8128">
        <v>14</v>
      </c>
      <c r="E8128">
        <v>33</v>
      </c>
    </row>
    <row r="8129" spans="1:5" x14ac:dyDescent="0.35">
      <c r="A8129">
        <v>2021</v>
      </c>
      <c r="B8129">
        <v>12</v>
      </c>
      <c r="C8129">
        <v>5</v>
      </c>
      <c r="D8129">
        <v>15</v>
      </c>
      <c r="E8129">
        <v>30.71</v>
      </c>
    </row>
    <row r="8130" spans="1:5" x14ac:dyDescent="0.35">
      <c r="A8130">
        <v>2021</v>
      </c>
      <c r="B8130">
        <v>12</v>
      </c>
      <c r="C8130">
        <v>5</v>
      </c>
      <c r="D8130">
        <v>16</v>
      </c>
      <c r="E8130">
        <v>28.76</v>
      </c>
    </row>
    <row r="8131" spans="1:5" x14ac:dyDescent="0.35">
      <c r="A8131">
        <v>2021</v>
      </c>
      <c r="B8131">
        <v>12</v>
      </c>
      <c r="C8131">
        <v>5</v>
      </c>
      <c r="D8131">
        <v>17</v>
      </c>
      <c r="E8131">
        <v>27.23</v>
      </c>
    </row>
    <row r="8132" spans="1:5" x14ac:dyDescent="0.35">
      <c r="A8132">
        <v>2021</v>
      </c>
      <c r="B8132">
        <v>12</v>
      </c>
      <c r="C8132">
        <v>5</v>
      </c>
      <c r="D8132">
        <v>18</v>
      </c>
      <c r="E8132">
        <v>25.98</v>
      </c>
    </row>
    <row r="8133" spans="1:5" x14ac:dyDescent="0.35">
      <c r="A8133">
        <v>2021</v>
      </c>
      <c r="B8133">
        <v>12</v>
      </c>
      <c r="C8133">
        <v>5</v>
      </c>
      <c r="D8133">
        <v>19</v>
      </c>
      <c r="E8133">
        <v>24.98</v>
      </c>
    </row>
    <row r="8134" spans="1:5" x14ac:dyDescent="0.35">
      <c r="A8134">
        <v>2021</v>
      </c>
      <c r="B8134">
        <v>12</v>
      </c>
      <c r="C8134">
        <v>5</v>
      </c>
      <c r="D8134">
        <v>20</v>
      </c>
      <c r="E8134">
        <v>24.23</v>
      </c>
    </row>
    <row r="8135" spans="1:5" x14ac:dyDescent="0.35">
      <c r="A8135">
        <v>2021</v>
      </c>
      <c r="B8135">
        <v>12</v>
      </c>
      <c r="C8135">
        <v>5</v>
      </c>
      <c r="D8135">
        <v>21</v>
      </c>
      <c r="E8135">
        <v>23.6</v>
      </c>
    </row>
    <row r="8136" spans="1:5" x14ac:dyDescent="0.35">
      <c r="A8136">
        <v>2021</v>
      </c>
      <c r="B8136">
        <v>12</v>
      </c>
      <c r="C8136">
        <v>5</v>
      </c>
      <c r="D8136">
        <v>22</v>
      </c>
      <c r="E8136">
        <v>23.02</v>
      </c>
    </row>
    <row r="8137" spans="1:5" x14ac:dyDescent="0.35">
      <c r="A8137">
        <v>2021</v>
      </c>
      <c r="B8137">
        <v>12</v>
      </c>
      <c r="C8137">
        <v>5</v>
      </c>
      <c r="D8137">
        <v>23</v>
      </c>
      <c r="E8137">
        <v>22.55</v>
      </c>
    </row>
    <row r="8138" spans="1:5" x14ac:dyDescent="0.35">
      <c r="A8138">
        <v>2021</v>
      </c>
      <c r="B8138">
        <v>12</v>
      </c>
      <c r="C8138">
        <v>6</v>
      </c>
      <c r="D8138">
        <v>0</v>
      </c>
      <c r="E8138">
        <v>22.23</v>
      </c>
    </row>
    <row r="8139" spans="1:5" x14ac:dyDescent="0.35">
      <c r="A8139">
        <v>2021</v>
      </c>
      <c r="B8139">
        <v>12</v>
      </c>
      <c r="C8139">
        <v>6</v>
      </c>
      <c r="D8139">
        <v>1</v>
      </c>
      <c r="E8139">
        <v>22.08</v>
      </c>
    </row>
    <row r="8140" spans="1:5" x14ac:dyDescent="0.35">
      <c r="A8140">
        <v>2021</v>
      </c>
      <c r="B8140">
        <v>12</v>
      </c>
      <c r="C8140">
        <v>6</v>
      </c>
      <c r="D8140">
        <v>2</v>
      </c>
      <c r="E8140">
        <v>22.01</v>
      </c>
    </row>
    <row r="8141" spans="1:5" x14ac:dyDescent="0.35">
      <c r="A8141">
        <v>2021</v>
      </c>
      <c r="B8141">
        <v>12</v>
      </c>
      <c r="C8141">
        <v>6</v>
      </c>
      <c r="D8141">
        <v>3</v>
      </c>
      <c r="E8141">
        <v>22.68</v>
      </c>
    </row>
    <row r="8142" spans="1:5" x14ac:dyDescent="0.35">
      <c r="A8142">
        <v>2021</v>
      </c>
      <c r="B8142">
        <v>12</v>
      </c>
      <c r="C8142">
        <v>6</v>
      </c>
      <c r="D8142">
        <v>4</v>
      </c>
      <c r="E8142">
        <v>24.98</v>
      </c>
    </row>
    <row r="8143" spans="1:5" x14ac:dyDescent="0.35">
      <c r="A8143">
        <v>2021</v>
      </c>
      <c r="B8143">
        <v>12</v>
      </c>
      <c r="C8143">
        <v>6</v>
      </c>
      <c r="D8143">
        <v>5</v>
      </c>
      <c r="E8143">
        <v>27.97</v>
      </c>
    </row>
    <row r="8144" spans="1:5" x14ac:dyDescent="0.35">
      <c r="A8144">
        <v>2021</v>
      </c>
      <c r="B8144">
        <v>12</v>
      </c>
      <c r="C8144">
        <v>6</v>
      </c>
      <c r="D8144">
        <v>6</v>
      </c>
      <c r="E8144">
        <v>31</v>
      </c>
    </row>
    <row r="8145" spans="1:5" x14ac:dyDescent="0.35">
      <c r="A8145">
        <v>2021</v>
      </c>
      <c r="B8145">
        <v>12</v>
      </c>
      <c r="C8145">
        <v>6</v>
      </c>
      <c r="D8145">
        <v>7</v>
      </c>
      <c r="E8145">
        <v>33.299999999999997</v>
      </c>
    </row>
    <row r="8146" spans="1:5" x14ac:dyDescent="0.35">
      <c r="A8146">
        <v>2021</v>
      </c>
      <c r="B8146">
        <v>12</v>
      </c>
      <c r="C8146">
        <v>6</v>
      </c>
      <c r="D8146">
        <v>8</v>
      </c>
      <c r="E8146">
        <v>34.950000000000003</v>
      </c>
    </row>
    <row r="8147" spans="1:5" x14ac:dyDescent="0.35">
      <c r="A8147">
        <v>2021</v>
      </c>
      <c r="B8147">
        <v>12</v>
      </c>
      <c r="C8147">
        <v>6</v>
      </c>
      <c r="D8147">
        <v>9</v>
      </c>
      <c r="E8147">
        <v>35.869999999999997</v>
      </c>
    </row>
    <row r="8148" spans="1:5" x14ac:dyDescent="0.35">
      <c r="A8148">
        <v>2021</v>
      </c>
      <c r="B8148">
        <v>12</v>
      </c>
      <c r="C8148">
        <v>6</v>
      </c>
      <c r="D8148">
        <v>10</v>
      </c>
      <c r="E8148">
        <v>36.36</v>
      </c>
    </row>
    <row r="8149" spans="1:5" x14ac:dyDescent="0.35">
      <c r="A8149">
        <v>2021</v>
      </c>
      <c r="B8149">
        <v>12</v>
      </c>
      <c r="C8149">
        <v>6</v>
      </c>
      <c r="D8149">
        <v>11</v>
      </c>
      <c r="E8149">
        <v>36.24</v>
      </c>
    </row>
    <row r="8150" spans="1:5" x14ac:dyDescent="0.35">
      <c r="A8150">
        <v>2021</v>
      </c>
      <c r="B8150">
        <v>12</v>
      </c>
      <c r="C8150">
        <v>6</v>
      </c>
      <c r="D8150">
        <v>12</v>
      </c>
      <c r="E8150">
        <v>35.630000000000003</v>
      </c>
    </row>
    <row r="8151" spans="1:5" x14ac:dyDescent="0.35">
      <c r="A8151">
        <v>2021</v>
      </c>
      <c r="B8151">
        <v>12</v>
      </c>
      <c r="C8151">
        <v>6</v>
      </c>
      <c r="D8151">
        <v>13</v>
      </c>
      <c r="E8151">
        <v>34.549999999999997</v>
      </c>
    </row>
    <row r="8152" spans="1:5" x14ac:dyDescent="0.35">
      <c r="A8152">
        <v>2021</v>
      </c>
      <c r="B8152">
        <v>12</v>
      </c>
      <c r="C8152">
        <v>6</v>
      </c>
      <c r="D8152">
        <v>14</v>
      </c>
      <c r="E8152">
        <v>33.26</v>
      </c>
    </row>
    <row r="8153" spans="1:5" x14ac:dyDescent="0.35">
      <c r="A8153">
        <v>2021</v>
      </c>
      <c r="B8153">
        <v>12</v>
      </c>
      <c r="C8153">
        <v>6</v>
      </c>
      <c r="D8153">
        <v>15</v>
      </c>
      <c r="E8153">
        <v>31.51</v>
      </c>
    </row>
    <row r="8154" spans="1:5" x14ac:dyDescent="0.35">
      <c r="A8154">
        <v>2021</v>
      </c>
      <c r="B8154">
        <v>12</v>
      </c>
      <c r="C8154">
        <v>6</v>
      </c>
      <c r="D8154">
        <v>16</v>
      </c>
      <c r="E8154">
        <v>29.65</v>
      </c>
    </row>
    <row r="8155" spans="1:5" x14ac:dyDescent="0.35">
      <c r="A8155">
        <v>2021</v>
      </c>
      <c r="B8155">
        <v>12</v>
      </c>
      <c r="C8155">
        <v>6</v>
      </c>
      <c r="D8155">
        <v>17</v>
      </c>
      <c r="E8155">
        <v>27.87</v>
      </c>
    </row>
    <row r="8156" spans="1:5" x14ac:dyDescent="0.35">
      <c r="A8156">
        <v>2021</v>
      </c>
      <c r="B8156">
        <v>12</v>
      </c>
      <c r="C8156">
        <v>6</v>
      </c>
      <c r="D8156">
        <v>18</v>
      </c>
      <c r="E8156">
        <v>26.26</v>
      </c>
    </row>
    <row r="8157" spans="1:5" x14ac:dyDescent="0.35">
      <c r="A8157">
        <v>2021</v>
      </c>
      <c r="B8157">
        <v>12</v>
      </c>
      <c r="C8157">
        <v>6</v>
      </c>
      <c r="D8157">
        <v>19</v>
      </c>
      <c r="E8157">
        <v>25.06</v>
      </c>
    </row>
    <row r="8158" spans="1:5" x14ac:dyDescent="0.35">
      <c r="A8158">
        <v>2021</v>
      </c>
      <c r="B8158">
        <v>12</v>
      </c>
      <c r="C8158">
        <v>6</v>
      </c>
      <c r="D8158">
        <v>20</v>
      </c>
      <c r="E8158">
        <v>24.15</v>
      </c>
    </row>
    <row r="8159" spans="1:5" x14ac:dyDescent="0.35">
      <c r="A8159">
        <v>2021</v>
      </c>
      <c r="B8159">
        <v>12</v>
      </c>
      <c r="C8159">
        <v>6</v>
      </c>
      <c r="D8159">
        <v>21</v>
      </c>
      <c r="E8159">
        <v>23.45</v>
      </c>
    </row>
    <row r="8160" spans="1:5" x14ac:dyDescent="0.35">
      <c r="A8160">
        <v>2021</v>
      </c>
      <c r="B8160">
        <v>12</v>
      </c>
      <c r="C8160">
        <v>6</v>
      </c>
      <c r="D8160">
        <v>22</v>
      </c>
      <c r="E8160">
        <v>22.92</v>
      </c>
    </row>
    <row r="8161" spans="1:5" x14ac:dyDescent="0.35">
      <c r="A8161">
        <v>2021</v>
      </c>
      <c r="B8161">
        <v>12</v>
      </c>
      <c r="C8161">
        <v>6</v>
      </c>
      <c r="D8161">
        <v>23</v>
      </c>
      <c r="E8161">
        <v>22.44</v>
      </c>
    </row>
    <row r="8162" spans="1:5" x14ac:dyDescent="0.35">
      <c r="A8162">
        <v>2021</v>
      </c>
      <c r="B8162">
        <v>12</v>
      </c>
      <c r="C8162">
        <v>7</v>
      </c>
      <c r="D8162">
        <v>0</v>
      </c>
      <c r="E8162">
        <v>22.05</v>
      </c>
    </row>
    <row r="8163" spans="1:5" x14ac:dyDescent="0.35">
      <c r="A8163">
        <v>2021</v>
      </c>
      <c r="B8163">
        <v>12</v>
      </c>
      <c r="C8163">
        <v>7</v>
      </c>
      <c r="D8163">
        <v>1</v>
      </c>
      <c r="E8163">
        <v>21.84</v>
      </c>
    </row>
    <row r="8164" spans="1:5" x14ac:dyDescent="0.35">
      <c r="A8164">
        <v>2021</v>
      </c>
      <c r="B8164">
        <v>12</v>
      </c>
      <c r="C8164">
        <v>7</v>
      </c>
      <c r="D8164">
        <v>2</v>
      </c>
      <c r="E8164">
        <v>21.71</v>
      </c>
    </row>
    <row r="8165" spans="1:5" x14ac:dyDescent="0.35">
      <c r="A8165">
        <v>2021</v>
      </c>
      <c r="B8165">
        <v>12</v>
      </c>
      <c r="C8165">
        <v>7</v>
      </c>
      <c r="D8165">
        <v>3</v>
      </c>
      <c r="E8165">
        <v>22.12</v>
      </c>
    </row>
    <row r="8166" spans="1:5" x14ac:dyDescent="0.35">
      <c r="A8166">
        <v>2021</v>
      </c>
      <c r="B8166">
        <v>12</v>
      </c>
      <c r="C8166">
        <v>7</v>
      </c>
      <c r="D8166">
        <v>4</v>
      </c>
      <c r="E8166">
        <v>23.94</v>
      </c>
    </row>
    <row r="8167" spans="1:5" x14ac:dyDescent="0.35">
      <c r="A8167">
        <v>2021</v>
      </c>
      <c r="B8167">
        <v>12</v>
      </c>
      <c r="C8167">
        <v>7</v>
      </c>
      <c r="D8167">
        <v>5</v>
      </c>
      <c r="E8167">
        <v>26.57</v>
      </c>
    </row>
    <row r="8168" spans="1:5" x14ac:dyDescent="0.35">
      <c r="A8168">
        <v>2021</v>
      </c>
      <c r="B8168">
        <v>12</v>
      </c>
      <c r="C8168">
        <v>7</v>
      </c>
      <c r="D8168">
        <v>6</v>
      </c>
      <c r="E8168">
        <v>29.46</v>
      </c>
    </row>
    <row r="8169" spans="1:5" x14ac:dyDescent="0.35">
      <c r="A8169">
        <v>2021</v>
      </c>
      <c r="B8169">
        <v>12</v>
      </c>
      <c r="C8169">
        <v>7</v>
      </c>
      <c r="D8169">
        <v>7</v>
      </c>
      <c r="E8169">
        <v>31.98</v>
      </c>
    </row>
    <row r="8170" spans="1:5" x14ac:dyDescent="0.35">
      <c r="A8170">
        <v>2021</v>
      </c>
      <c r="B8170">
        <v>12</v>
      </c>
      <c r="C8170">
        <v>7</v>
      </c>
      <c r="D8170">
        <v>8</v>
      </c>
      <c r="E8170">
        <v>33.840000000000003</v>
      </c>
    </row>
    <row r="8171" spans="1:5" x14ac:dyDescent="0.35">
      <c r="A8171">
        <v>2021</v>
      </c>
      <c r="B8171">
        <v>12</v>
      </c>
      <c r="C8171">
        <v>7</v>
      </c>
      <c r="D8171">
        <v>9</v>
      </c>
      <c r="E8171">
        <v>35.08</v>
      </c>
    </row>
    <row r="8172" spans="1:5" x14ac:dyDescent="0.35">
      <c r="A8172">
        <v>2021</v>
      </c>
      <c r="B8172">
        <v>12</v>
      </c>
      <c r="C8172">
        <v>7</v>
      </c>
      <c r="D8172">
        <v>10</v>
      </c>
      <c r="E8172">
        <v>35.79</v>
      </c>
    </row>
    <row r="8173" spans="1:5" x14ac:dyDescent="0.35">
      <c r="A8173">
        <v>2021</v>
      </c>
      <c r="B8173">
        <v>12</v>
      </c>
      <c r="C8173">
        <v>7</v>
      </c>
      <c r="D8173">
        <v>11</v>
      </c>
      <c r="E8173">
        <v>36.01</v>
      </c>
    </row>
    <row r="8174" spans="1:5" x14ac:dyDescent="0.35">
      <c r="A8174">
        <v>2021</v>
      </c>
      <c r="B8174">
        <v>12</v>
      </c>
      <c r="C8174">
        <v>7</v>
      </c>
      <c r="D8174">
        <v>12</v>
      </c>
      <c r="E8174">
        <v>35.58</v>
      </c>
    </row>
    <row r="8175" spans="1:5" x14ac:dyDescent="0.35">
      <c r="A8175">
        <v>2021</v>
      </c>
      <c r="B8175">
        <v>12</v>
      </c>
      <c r="C8175">
        <v>7</v>
      </c>
      <c r="D8175">
        <v>13</v>
      </c>
      <c r="E8175">
        <v>34.65</v>
      </c>
    </row>
    <row r="8176" spans="1:5" x14ac:dyDescent="0.35">
      <c r="A8176">
        <v>2021</v>
      </c>
      <c r="B8176">
        <v>12</v>
      </c>
      <c r="C8176">
        <v>7</v>
      </c>
      <c r="D8176">
        <v>14</v>
      </c>
      <c r="E8176">
        <v>33.19</v>
      </c>
    </row>
    <row r="8177" spans="1:5" x14ac:dyDescent="0.35">
      <c r="A8177">
        <v>2021</v>
      </c>
      <c r="B8177">
        <v>12</v>
      </c>
      <c r="C8177">
        <v>7</v>
      </c>
      <c r="D8177">
        <v>15</v>
      </c>
      <c r="E8177">
        <v>31.32</v>
      </c>
    </row>
    <row r="8178" spans="1:5" x14ac:dyDescent="0.35">
      <c r="A8178">
        <v>2021</v>
      </c>
      <c r="B8178">
        <v>12</v>
      </c>
      <c r="C8178">
        <v>7</v>
      </c>
      <c r="D8178">
        <v>16</v>
      </c>
      <c r="E8178">
        <v>29.66</v>
      </c>
    </row>
    <row r="8179" spans="1:5" x14ac:dyDescent="0.35">
      <c r="A8179">
        <v>2021</v>
      </c>
      <c r="B8179">
        <v>12</v>
      </c>
      <c r="C8179">
        <v>7</v>
      </c>
      <c r="D8179">
        <v>17</v>
      </c>
      <c r="E8179">
        <v>28.35</v>
      </c>
    </row>
    <row r="8180" spans="1:5" x14ac:dyDescent="0.35">
      <c r="A8180">
        <v>2021</v>
      </c>
      <c r="B8180">
        <v>12</v>
      </c>
      <c r="C8180">
        <v>7</v>
      </c>
      <c r="D8180">
        <v>18</v>
      </c>
      <c r="E8180">
        <v>27.05</v>
      </c>
    </row>
    <row r="8181" spans="1:5" x14ac:dyDescent="0.35">
      <c r="A8181">
        <v>2021</v>
      </c>
      <c r="B8181">
        <v>12</v>
      </c>
      <c r="C8181">
        <v>7</v>
      </c>
      <c r="D8181">
        <v>19</v>
      </c>
      <c r="E8181">
        <v>25.94</v>
      </c>
    </row>
    <row r="8182" spans="1:5" x14ac:dyDescent="0.35">
      <c r="A8182">
        <v>2021</v>
      </c>
      <c r="B8182">
        <v>12</v>
      </c>
      <c r="C8182">
        <v>7</v>
      </c>
      <c r="D8182">
        <v>20</v>
      </c>
      <c r="E8182">
        <v>25.03</v>
      </c>
    </row>
    <row r="8183" spans="1:5" x14ac:dyDescent="0.35">
      <c r="A8183">
        <v>2021</v>
      </c>
      <c r="B8183">
        <v>12</v>
      </c>
      <c r="C8183">
        <v>7</v>
      </c>
      <c r="D8183">
        <v>21</v>
      </c>
      <c r="E8183">
        <v>24.3</v>
      </c>
    </row>
    <row r="8184" spans="1:5" x14ac:dyDescent="0.35">
      <c r="A8184">
        <v>2021</v>
      </c>
      <c r="B8184">
        <v>12</v>
      </c>
      <c r="C8184">
        <v>7</v>
      </c>
      <c r="D8184">
        <v>22</v>
      </c>
      <c r="E8184">
        <v>23.8</v>
      </c>
    </row>
    <row r="8185" spans="1:5" x14ac:dyDescent="0.35">
      <c r="A8185">
        <v>2021</v>
      </c>
      <c r="B8185">
        <v>12</v>
      </c>
      <c r="C8185">
        <v>7</v>
      </c>
      <c r="D8185">
        <v>23</v>
      </c>
      <c r="E8185">
        <v>23.48</v>
      </c>
    </row>
    <row r="8186" spans="1:5" x14ac:dyDescent="0.35">
      <c r="A8186">
        <v>2021</v>
      </c>
      <c r="B8186">
        <v>12</v>
      </c>
      <c r="C8186">
        <v>8</v>
      </c>
      <c r="D8186">
        <v>0</v>
      </c>
      <c r="E8186">
        <v>23.2</v>
      </c>
    </row>
    <row r="8187" spans="1:5" x14ac:dyDescent="0.35">
      <c r="A8187">
        <v>2021</v>
      </c>
      <c r="B8187">
        <v>12</v>
      </c>
      <c r="C8187">
        <v>8</v>
      </c>
      <c r="D8187">
        <v>1</v>
      </c>
      <c r="E8187">
        <v>22.94</v>
      </c>
    </row>
    <row r="8188" spans="1:5" x14ac:dyDescent="0.35">
      <c r="A8188">
        <v>2021</v>
      </c>
      <c r="B8188">
        <v>12</v>
      </c>
      <c r="C8188">
        <v>8</v>
      </c>
      <c r="D8188">
        <v>2</v>
      </c>
      <c r="E8188">
        <v>22.65</v>
      </c>
    </row>
    <row r="8189" spans="1:5" x14ac:dyDescent="0.35">
      <c r="A8189">
        <v>2021</v>
      </c>
      <c r="B8189">
        <v>12</v>
      </c>
      <c r="C8189">
        <v>8</v>
      </c>
      <c r="D8189">
        <v>3</v>
      </c>
      <c r="E8189">
        <v>22.99</v>
      </c>
    </row>
    <row r="8190" spans="1:5" x14ac:dyDescent="0.35">
      <c r="A8190">
        <v>2021</v>
      </c>
      <c r="B8190">
        <v>12</v>
      </c>
      <c r="C8190">
        <v>8</v>
      </c>
      <c r="D8190">
        <v>4</v>
      </c>
      <c r="E8190">
        <v>24.99</v>
      </c>
    </row>
    <row r="8191" spans="1:5" x14ac:dyDescent="0.35">
      <c r="A8191">
        <v>2021</v>
      </c>
      <c r="B8191">
        <v>12</v>
      </c>
      <c r="C8191">
        <v>8</v>
      </c>
      <c r="D8191">
        <v>5</v>
      </c>
      <c r="E8191">
        <v>28.4</v>
      </c>
    </row>
    <row r="8192" spans="1:5" x14ac:dyDescent="0.35">
      <c r="A8192">
        <v>2021</v>
      </c>
      <c r="B8192">
        <v>12</v>
      </c>
      <c r="C8192">
        <v>8</v>
      </c>
      <c r="D8192">
        <v>6</v>
      </c>
      <c r="E8192">
        <v>31.51</v>
      </c>
    </row>
    <row r="8193" spans="1:5" x14ac:dyDescent="0.35">
      <c r="A8193">
        <v>2021</v>
      </c>
      <c r="B8193">
        <v>12</v>
      </c>
      <c r="C8193">
        <v>8</v>
      </c>
      <c r="D8193">
        <v>7</v>
      </c>
      <c r="E8193">
        <v>33.82</v>
      </c>
    </row>
    <row r="8194" spans="1:5" x14ac:dyDescent="0.35">
      <c r="A8194">
        <v>2021</v>
      </c>
      <c r="B8194">
        <v>12</v>
      </c>
      <c r="C8194">
        <v>8</v>
      </c>
      <c r="D8194">
        <v>8</v>
      </c>
      <c r="E8194">
        <v>35.57</v>
      </c>
    </row>
    <row r="8195" spans="1:5" x14ac:dyDescent="0.35">
      <c r="A8195">
        <v>2021</v>
      </c>
      <c r="B8195">
        <v>12</v>
      </c>
      <c r="C8195">
        <v>8</v>
      </c>
      <c r="D8195">
        <v>9</v>
      </c>
      <c r="E8195">
        <v>36.770000000000003</v>
      </c>
    </row>
    <row r="8196" spans="1:5" x14ac:dyDescent="0.35">
      <c r="A8196">
        <v>2021</v>
      </c>
      <c r="B8196">
        <v>12</v>
      </c>
      <c r="C8196">
        <v>8</v>
      </c>
      <c r="D8196">
        <v>10</v>
      </c>
      <c r="E8196">
        <v>37.49</v>
      </c>
    </row>
    <row r="8197" spans="1:5" x14ac:dyDescent="0.35">
      <c r="A8197">
        <v>2021</v>
      </c>
      <c r="B8197">
        <v>12</v>
      </c>
      <c r="C8197">
        <v>8</v>
      </c>
      <c r="D8197">
        <v>11</v>
      </c>
      <c r="E8197">
        <v>37.479999999999997</v>
      </c>
    </row>
    <row r="8198" spans="1:5" x14ac:dyDescent="0.35">
      <c r="A8198">
        <v>2021</v>
      </c>
      <c r="B8198">
        <v>12</v>
      </c>
      <c r="C8198">
        <v>8</v>
      </c>
      <c r="D8198">
        <v>12</v>
      </c>
      <c r="E8198">
        <v>36.86</v>
      </c>
    </row>
    <row r="8199" spans="1:5" x14ac:dyDescent="0.35">
      <c r="A8199">
        <v>2021</v>
      </c>
      <c r="B8199">
        <v>12</v>
      </c>
      <c r="C8199">
        <v>8</v>
      </c>
      <c r="D8199">
        <v>13</v>
      </c>
      <c r="E8199">
        <v>35.6</v>
      </c>
    </row>
    <row r="8200" spans="1:5" x14ac:dyDescent="0.35">
      <c r="A8200">
        <v>2021</v>
      </c>
      <c r="B8200">
        <v>12</v>
      </c>
      <c r="C8200">
        <v>8</v>
      </c>
      <c r="D8200">
        <v>14</v>
      </c>
      <c r="E8200">
        <v>33.869999999999997</v>
      </c>
    </row>
    <row r="8201" spans="1:5" x14ac:dyDescent="0.35">
      <c r="A8201">
        <v>2021</v>
      </c>
      <c r="B8201">
        <v>12</v>
      </c>
      <c r="C8201">
        <v>8</v>
      </c>
      <c r="D8201">
        <v>15</v>
      </c>
      <c r="E8201">
        <v>32.049999999999997</v>
      </c>
    </row>
    <row r="8202" spans="1:5" x14ac:dyDescent="0.35">
      <c r="A8202">
        <v>2021</v>
      </c>
      <c r="B8202">
        <v>12</v>
      </c>
      <c r="C8202">
        <v>8</v>
      </c>
      <c r="D8202">
        <v>16</v>
      </c>
      <c r="E8202">
        <v>30.42</v>
      </c>
    </row>
    <row r="8203" spans="1:5" x14ac:dyDescent="0.35">
      <c r="A8203">
        <v>2021</v>
      </c>
      <c r="B8203">
        <v>12</v>
      </c>
      <c r="C8203">
        <v>8</v>
      </c>
      <c r="D8203">
        <v>17</v>
      </c>
      <c r="E8203">
        <v>29.02</v>
      </c>
    </row>
    <row r="8204" spans="1:5" x14ac:dyDescent="0.35">
      <c r="A8204">
        <v>2021</v>
      </c>
      <c r="B8204">
        <v>12</v>
      </c>
      <c r="C8204">
        <v>8</v>
      </c>
      <c r="D8204">
        <v>18</v>
      </c>
      <c r="E8204">
        <v>27.47</v>
      </c>
    </row>
    <row r="8205" spans="1:5" x14ac:dyDescent="0.35">
      <c r="A8205">
        <v>2021</v>
      </c>
      <c r="B8205">
        <v>12</v>
      </c>
      <c r="C8205">
        <v>8</v>
      </c>
      <c r="D8205">
        <v>19</v>
      </c>
      <c r="E8205">
        <v>25.94</v>
      </c>
    </row>
    <row r="8206" spans="1:5" x14ac:dyDescent="0.35">
      <c r="A8206">
        <v>2021</v>
      </c>
      <c r="B8206">
        <v>12</v>
      </c>
      <c r="C8206">
        <v>8</v>
      </c>
      <c r="D8206">
        <v>20</v>
      </c>
      <c r="E8206">
        <v>24.69</v>
      </c>
    </row>
    <row r="8207" spans="1:5" x14ac:dyDescent="0.35">
      <c r="A8207">
        <v>2021</v>
      </c>
      <c r="B8207">
        <v>12</v>
      </c>
      <c r="C8207">
        <v>8</v>
      </c>
      <c r="D8207">
        <v>21</v>
      </c>
      <c r="E8207">
        <v>23.62</v>
      </c>
    </row>
    <row r="8208" spans="1:5" x14ac:dyDescent="0.35">
      <c r="A8208">
        <v>2021</v>
      </c>
      <c r="B8208">
        <v>12</v>
      </c>
      <c r="C8208">
        <v>8</v>
      </c>
      <c r="D8208">
        <v>22</v>
      </c>
      <c r="E8208">
        <v>22.9</v>
      </c>
    </row>
    <row r="8209" spans="1:5" x14ac:dyDescent="0.35">
      <c r="A8209">
        <v>2021</v>
      </c>
      <c r="B8209">
        <v>12</v>
      </c>
      <c r="C8209">
        <v>8</v>
      </c>
      <c r="D8209">
        <v>23</v>
      </c>
      <c r="E8209">
        <v>22.44</v>
      </c>
    </row>
    <row r="8210" spans="1:5" x14ac:dyDescent="0.35">
      <c r="A8210">
        <v>2021</v>
      </c>
      <c r="B8210">
        <v>12</v>
      </c>
      <c r="C8210">
        <v>9</v>
      </c>
      <c r="D8210">
        <v>0</v>
      </c>
      <c r="E8210">
        <v>22.22</v>
      </c>
    </row>
    <row r="8211" spans="1:5" x14ac:dyDescent="0.35">
      <c r="A8211">
        <v>2021</v>
      </c>
      <c r="B8211">
        <v>12</v>
      </c>
      <c r="C8211">
        <v>9</v>
      </c>
      <c r="D8211">
        <v>1</v>
      </c>
      <c r="E8211">
        <v>22.08</v>
      </c>
    </row>
    <row r="8212" spans="1:5" x14ac:dyDescent="0.35">
      <c r="A8212">
        <v>2021</v>
      </c>
      <c r="B8212">
        <v>12</v>
      </c>
      <c r="C8212">
        <v>9</v>
      </c>
      <c r="D8212">
        <v>2</v>
      </c>
      <c r="E8212">
        <v>21.98</v>
      </c>
    </row>
    <row r="8213" spans="1:5" x14ac:dyDescent="0.35">
      <c r="A8213">
        <v>2021</v>
      </c>
      <c r="B8213">
        <v>12</v>
      </c>
      <c r="C8213">
        <v>9</v>
      </c>
      <c r="D8213">
        <v>3</v>
      </c>
      <c r="E8213">
        <v>22.46</v>
      </c>
    </row>
    <row r="8214" spans="1:5" x14ac:dyDescent="0.35">
      <c r="A8214">
        <v>2021</v>
      </c>
      <c r="B8214">
        <v>12</v>
      </c>
      <c r="C8214">
        <v>9</v>
      </c>
      <c r="D8214">
        <v>4</v>
      </c>
      <c r="E8214">
        <v>24.53</v>
      </c>
    </row>
    <row r="8215" spans="1:5" x14ac:dyDescent="0.35">
      <c r="A8215">
        <v>2021</v>
      </c>
      <c r="B8215">
        <v>12</v>
      </c>
      <c r="C8215">
        <v>9</v>
      </c>
      <c r="D8215">
        <v>5</v>
      </c>
      <c r="E8215">
        <v>27.94</v>
      </c>
    </row>
    <row r="8216" spans="1:5" x14ac:dyDescent="0.35">
      <c r="A8216">
        <v>2021</v>
      </c>
      <c r="B8216">
        <v>12</v>
      </c>
      <c r="C8216">
        <v>9</v>
      </c>
      <c r="D8216">
        <v>6</v>
      </c>
      <c r="E8216">
        <v>31.2</v>
      </c>
    </row>
    <row r="8217" spans="1:5" x14ac:dyDescent="0.35">
      <c r="A8217">
        <v>2021</v>
      </c>
      <c r="B8217">
        <v>12</v>
      </c>
      <c r="C8217">
        <v>9</v>
      </c>
      <c r="D8217">
        <v>7</v>
      </c>
      <c r="E8217">
        <v>33.57</v>
      </c>
    </row>
    <row r="8218" spans="1:5" x14ac:dyDescent="0.35">
      <c r="A8218">
        <v>2021</v>
      </c>
      <c r="B8218">
        <v>12</v>
      </c>
      <c r="C8218">
        <v>9</v>
      </c>
      <c r="D8218">
        <v>8</v>
      </c>
      <c r="E8218">
        <v>35.380000000000003</v>
      </c>
    </row>
    <row r="8219" spans="1:5" x14ac:dyDescent="0.35">
      <c r="A8219">
        <v>2021</v>
      </c>
      <c r="B8219">
        <v>12</v>
      </c>
      <c r="C8219">
        <v>9</v>
      </c>
      <c r="D8219">
        <v>9</v>
      </c>
      <c r="E8219">
        <v>36.76</v>
      </c>
    </row>
    <row r="8220" spans="1:5" x14ac:dyDescent="0.35">
      <c r="A8220">
        <v>2021</v>
      </c>
      <c r="B8220">
        <v>12</v>
      </c>
      <c r="C8220">
        <v>9</v>
      </c>
      <c r="D8220">
        <v>10</v>
      </c>
      <c r="E8220">
        <v>37.659999999999997</v>
      </c>
    </row>
    <row r="8221" spans="1:5" x14ac:dyDescent="0.35">
      <c r="A8221">
        <v>2021</v>
      </c>
      <c r="B8221">
        <v>12</v>
      </c>
      <c r="C8221">
        <v>9</v>
      </c>
      <c r="D8221">
        <v>11</v>
      </c>
      <c r="E8221">
        <v>38.04</v>
      </c>
    </row>
    <row r="8222" spans="1:5" x14ac:dyDescent="0.35">
      <c r="A8222">
        <v>2021</v>
      </c>
      <c r="B8222">
        <v>12</v>
      </c>
      <c r="C8222">
        <v>9</v>
      </c>
      <c r="D8222">
        <v>12</v>
      </c>
      <c r="E8222">
        <v>37.79</v>
      </c>
    </row>
    <row r="8223" spans="1:5" x14ac:dyDescent="0.35">
      <c r="A8223">
        <v>2021</v>
      </c>
      <c r="B8223">
        <v>12</v>
      </c>
      <c r="C8223">
        <v>9</v>
      </c>
      <c r="D8223">
        <v>13</v>
      </c>
      <c r="E8223">
        <v>36.97</v>
      </c>
    </row>
    <row r="8224" spans="1:5" x14ac:dyDescent="0.35">
      <c r="A8224">
        <v>2021</v>
      </c>
      <c r="B8224">
        <v>12</v>
      </c>
      <c r="C8224">
        <v>9</v>
      </c>
      <c r="D8224">
        <v>14</v>
      </c>
      <c r="E8224">
        <v>35.4</v>
      </c>
    </row>
    <row r="8225" spans="1:5" x14ac:dyDescent="0.35">
      <c r="A8225">
        <v>2021</v>
      </c>
      <c r="B8225">
        <v>12</v>
      </c>
      <c r="C8225">
        <v>9</v>
      </c>
      <c r="D8225">
        <v>15</v>
      </c>
      <c r="E8225">
        <v>33.229999999999997</v>
      </c>
    </row>
    <row r="8226" spans="1:5" x14ac:dyDescent="0.35">
      <c r="A8226">
        <v>2021</v>
      </c>
      <c r="B8226">
        <v>12</v>
      </c>
      <c r="C8226">
        <v>9</v>
      </c>
      <c r="D8226">
        <v>16</v>
      </c>
      <c r="E8226">
        <v>31.19</v>
      </c>
    </row>
    <row r="8227" spans="1:5" x14ac:dyDescent="0.35">
      <c r="A8227">
        <v>2021</v>
      </c>
      <c r="B8227">
        <v>12</v>
      </c>
      <c r="C8227">
        <v>9</v>
      </c>
      <c r="D8227">
        <v>17</v>
      </c>
      <c r="E8227">
        <v>29.02</v>
      </c>
    </row>
    <row r="8228" spans="1:5" x14ac:dyDescent="0.35">
      <c r="A8228">
        <v>2021</v>
      </c>
      <c r="B8228">
        <v>12</v>
      </c>
      <c r="C8228">
        <v>9</v>
      </c>
      <c r="D8228">
        <v>18</v>
      </c>
      <c r="E8228">
        <v>26.83</v>
      </c>
    </row>
    <row r="8229" spans="1:5" x14ac:dyDescent="0.35">
      <c r="A8229">
        <v>2021</v>
      </c>
      <c r="B8229">
        <v>12</v>
      </c>
      <c r="C8229">
        <v>9</v>
      </c>
      <c r="D8229">
        <v>19</v>
      </c>
      <c r="E8229">
        <v>25.36</v>
      </c>
    </row>
    <row r="8230" spans="1:5" x14ac:dyDescent="0.35">
      <c r="A8230">
        <v>2021</v>
      </c>
      <c r="B8230">
        <v>12</v>
      </c>
      <c r="C8230">
        <v>9</v>
      </c>
      <c r="D8230">
        <v>20</v>
      </c>
      <c r="E8230">
        <v>24.5</v>
      </c>
    </row>
    <row r="8231" spans="1:5" x14ac:dyDescent="0.35">
      <c r="A8231">
        <v>2021</v>
      </c>
      <c r="B8231">
        <v>12</v>
      </c>
      <c r="C8231">
        <v>9</v>
      </c>
      <c r="D8231">
        <v>21</v>
      </c>
      <c r="E8231">
        <v>23.83</v>
      </c>
    </row>
    <row r="8232" spans="1:5" x14ac:dyDescent="0.35">
      <c r="A8232">
        <v>2021</v>
      </c>
      <c r="B8232">
        <v>12</v>
      </c>
      <c r="C8232">
        <v>9</v>
      </c>
      <c r="D8232">
        <v>22</v>
      </c>
      <c r="E8232">
        <v>23.27</v>
      </c>
    </row>
    <row r="8233" spans="1:5" x14ac:dyDescent="0.35">
      <c r="A8233">
        <v>2021</v>
      </c>
      <c r="B8233">
        <v>12</v>
      </c>
      <c r="C8233">
        <v>9</v>
      </c>
      <c r="D8233">
        <v>23</v>
      </c>
      <c r="E8233">
        <v>22.89</v>
      </c>
    </row>
    <row r="8234" spans="1:5" x14ac:dyDescent="0.35">
      <c r="A8234">
        <v>2021</v>
      </c>
      <c r="B8234">
        <v>12</v>
      </c>
      <c r="C8234">
        <v>10</v>
      </c>
      <c r="D8234">
        <v>0</v>
      </c>
      <c r="E8234">
        <v>22.73</v>
      </c>
    </row>
    <row r="8235" spans="1:5" x14ac:dyDescent="0.35">
      <c r="A8235">
        <v>2021</v>
      </c>
      <c r="B8235">
        <v>12</v>
      </c>
      <c r="C8235">
        <v>10</v>
      </c>
      <c r="D8235">
        <v>1</v>
      </c>
      <c r="E8235">
        <v>22.58</v>
      </c>
    </row>
    <row r="8236" spans="1:5" x14ac:dyDescent="0.35">
      <c r="A8236">
        <v>2021</v>
      </c>
      <c r="B8236">
        <v>12</v>
      </c>
      <c r="C8236">
        <v>10</v>
      </c>
      <c r="D8236">
        <v>2</v>
      </c>
      <c r="E8236">
        <v>22.44</v>
      </c>
    </row>
    <row r="8237" spans="1:5" x14ac:dyDescent="0.35">
      <c r="A8237">
        <v>2021</v>
      </c>
      <c r="B8237">
        <v>12</v>
      </c>
      <c r="C8237">
        <v>10</v>
      </c>
      <c r="D8237">
        <v>3</v>
      </c>
      <c r="E8237">
        <v>22.82</v>
      </c>
    </row>
    <row r="8238" spans="1:5" x14ac:dyDescent="0.35">
      <c r="A8238">
        <v>2021</v>
      </c>
      <c r="B8238">
        <v>12</v>
      </c>
      <c r="C8238">
        <v>10</v>
      </c>
      <c r="D8238">
        <v>4</v>
      </c>
      <c r="E8238">
        <v>24.62</v>
      </c>
    </row>
    <row r="8239" spans="1:5" x14ac:dyDescent="0.35">
      <c r="A8239">
        <v>2021</v>
      </c>
      <c r="B8239">
        <v>12</v>
      </c>
      <c r="C8239">
        <v>10</v>
      </c>
      <c r="D8239">
        <v>5</v>
      </c>
      <c r="E8239">
        <v>27.52</v>
      </c>
    </row>
    <row r="8240" spans="1:5" x14ac:dyDescent="0.35">
      <c r="A8240">
        <v>2021</v>
      </c>
      <c r="B8240">
        <v>12</v>
      </c>
      <c r="C8240">
        <v>10</v>
      </c>
      <c r="D8240">
        <v>6</v>
      </c>
      <c r="E8240">
        <v>30.44</v>
      </c>
    </row>
    <row r="8241" spans="1:5" x14ac:dyDescent="0.35">
      <c r="A8241">
        <v>2021</v>
      </c>
      <c r="B8241">
        <v>12</v>
      </c>
      <c r="C8241">
        <v>10</v>
      </c>
      <c r="D8241">
        <v>7</v>
      </c>
      <c r="E8241">
        <v>32.65</v>
      </c>
    </row>
    <row r="8242" spans="1:5" x14ac:dyDescent="0.35">
      <c r="A8242">
        <v>2021</v>
      </c>
      <c r="B8242">
        <v>12</v>
      </c>
      <c r="C8242">
        <v>10</v>
      </c>
      <c r="D8242">
        <v>8</v>
      </c>
      <c r="E8242">
        <v>34.28</v>
      </c>
    </row>
    <row r="8243" spans="1:5" x14ac:dyDescent="0.35">
      <c r="A8243">
        <v>2021</v>
      </c>
      <c r="B8243">
        <v>12</v>
      </c>
      <c r="C8243">
        <v>10</v>
      </c>
      <c r="D8243">
        <v>9</v>
      </c>
      <c r="E8243">
        <v>35.44</v>
      </c>
    </row>
    <row r="8244" spans="1:5" x14ac:dyDescent="0.35">
      <c r="A8244">
        <v>2021</v>
      </c>
      <c r="B8244">
        <v>12</v>
      </c>
      <c r="C8244">
        <v>10</v>
      </c>
      <c r="D8244">
        <v>10</v>
      </c>
      <c r="E8244">
        <v>36.07</v>
      </c>
    </row>
    <row r="8245" spans="1:5" x14ac:dyDescent="0.35">
      <c r="A8245">
        <v>2021</v>
      </c>
      <c r="B8245">
        <v>12</v>
      </c>
      <c r="C8245">
        <v>10</v>
      </c>
      <c r="D8245">
        <v>11</v>
      </c>
      <c r="E8245">
        <v>36.119999999999997</v>
      </c>
    </row>
    <row r="8246" spans="1:5" x14ac:dyDescent="0.35">
      <c r="A8246">
        <v>2021</v>
      </c>
      <c r="B8246">
        <v>12</v>
      </c>
      <c r="C8246">
        <v>10</v>
      </c>
      <c r="D8246">
        <v>12</v>
      </c>
      <c r="E8246">
        <v>35.630000000000003</v>
      </c>
    </row>
    <row r="8247" spans="1:5" x14ac:dyDescent="0.35">
      <c r="A8247">
        <v>2021</v>
      </c>
      <c r="B8247">
        <v>12</v>
      </c>
      <c r="C8247">
        <v>10</v>
      </c>
      <c r="D8247">
        <v>13</v>
      </c>
      <c r="E8247">
        <v>34.549999999999997</v>
      </c>
    </row>
    <row r="8248" spans="1:5" x14ac:dyDescent="0.35">
      <c r="A8248">
        <v>2021</v>
      </c>
      <c r="B8248">
        <v>12</v>
      </c>
      <c r="C8248">
        <v>10</v>
      </c>
      <c r="D8248">
        <v>14</v>
      </c>
      <c r="E8248">
        <v>32.86</v>
      </c>
    </row>
    <row r="8249" spans="1:5" x14ac:dyDescent="0.35">
      <c r="A8249">
        <v>2021</v>
      </c>
      <c r="B8249">
        <v>12</v>
      </c>
      <c r="C8249">
        <v>10</v>
      </c>
      <c r="D8249">
        <v>15</v>
      </c>
      <c r="E8249">
        <v>31.07</v>
      </c>
    </row>
    <row r="8250" spans="1:5" x14ac:dyDescent="0.35">
      <c r="A8250">
        <v>2021</v>
      </c>
      <c r="B8250">
        <v>12</v>
      </c>
      <c r="C8250">
        <v>10</v>
      </c>
      <c r="D8250">
        <v>16</v>
      </c>
      <c r="E8250">
        <v>29.46</v>
      </c>
    </row>
    <row r="8251" spans="1:5" x14ac:dyDescent="0.35">
      <c r="A8251">
        <v>2021</v>
      </c>
      <c r="B8251">
        <v>12</v>
      </c>
      <c r="C8251">
        <v>10</v>
      </c>
      <c r="D8251">
        <v>17</v>
      </c>
      <c r="E8251">
        <v>27.98</v>
      </c>
    </row>
    <row r="8252" spans="1:5" x14ac:dyDescent="0.35">
      <c r="A8252">
        <v>2021</v>
      </c>
      <c r="B8252">
        <v>12</v>
      </c>
      <c r="C8252">
        <v>10</v>
      </c>
      <c r="D8252">
        <v>18</v>
      </c>
      <c r="E8252">
        <v>26.32</v>
      </c>
    </row>
    <row r="8253" spans="1:5" x14ac:dyDescent="0.35">
      <c r="A8253">
        <v>2021</v>
      </c>
      <c r="B8253">
        <v>12</v>
      </c>
      <c r="C8253">
        <v>10</v>
      </c>
      <c r="D8253">
        <v>19</v>
      </c>
      <c r="E8253">
        <v>24.83</v>
      </c>
    </row>
    <row r="8254" spans="1:5" x14ac:dyDescent="0.35">
      <c r="A8254">
        <v>2021</v>
      </c>
      <c r="B8254">
        <v>12</v>
      </c>
      <c r="C8254">
        <v>10</v>
      </c>
      <c r="D8254">
        <v>20</v>
      </c>
      <c r="E8254">
        <v>23.8</v>
      </c>
    </row>
    <row r="8255" spans="1:5" x14ac:dyDescent="0.35">
      <c r="A8255">
        <v>2021</v>
      </c>
      <c r="B8255">
        <v>12</v>
      </c>
      <c r="C8255">
        <v>10</v>
      </c>
      <c r="D8255">
        <v>21</v>
      </c>
      <c r="E8255">
        <v>23.01</v>
      </c>
    </row>
    <row r="8256" spans="1:5" x14ac:dyDescent="0.35">
      <c r="A8256">
        <v>2021</v>
      </c>
      <c r="B8256">
        <v>12</v>
      </c>
      <c r="C8256">
        <v>10</v>
      </c>
      <c r="D8256">
        <v>22</v>
      </c>
      <c r="E8256">
        <v>22.4</v>
      </c>
    </row>
    <row r="8257" spans="1:5" x14ac:dyDescent="0.35">
      <c r="A8257">
        <v>2021</v>
      </c>
      <c r="B8257">
        <v>12</v>
      </c>
      <c r="C8257">
        <v>10</v>
      </c>
      <c r="D8257">
        <v>23</v>
      </c>
      <c r="E8257">
        <v>22.12</v>
      </c>
    </row>
    <row r="8258" spans="1:5" x14ac:dyDescent="0.35">
      <c r="A8258">
        <v>2021</v>
      </c>
      <c r="B8258">
        <v>12</v>
      </c>
      <c r="C8258">
        <v>11</v>
      </c>
      <c r="D8258">
        <v>0</v>
      </c>
      <c r="E8258">
        <v>21.96</v>
      </c>
    </row>
    <row r="8259" spans="1:5" x14ac:dyDescent="0.35">
      <c r="A8259">
        <v>2021</v>
      </c>
      <c r="B8259">
        <v>12</v>
      </c>
      <c r="C8259">
        <v>11</v>
      </c>
      <c r="D8259">
        <v>1</v>
      </c>
      <c r="E8259">
        <v>21.8</v>
      </c>
    </row>
    <row r="8260" spans="1:5" x14ac:dyDescent="0.35">
      <c r="A8260">
        <v>2021</v>
      </c>
      <c r="B8260">
        <v>12</v>
      </c>
      <c r="C8260">
        <v>11</v>
      </c>
      <c r="D8260">
        <v>2</v>
      </c>
      <c r="E8260">
        <v>21.65</v>
      </c>
    </row>
    <row r="8261" spans="1:5" x14ac:dyDescent="0.35">
      <c r="A8261">
        <v>2021</v>
      </c>
      <c r="B8261">
        <v>12</v>
      </c>
      <c r="C8261">
        <v>11</v>
      </c>
      <c r="D8261">
        <v>3</v>
      </c>
      <c r="E8261">
        <v>22.01</v>
      </c>
    </row>
    <row r="8262" spans="1:5" x14ac:dyDescent="0.35">
      <c r="A8262">
        <v>2021</v>
      </c>
      <c r="B8262">
        <v>12</v>
      </c>
      <c r="C8262">
        <v>11</v>
      </c>
      <c r="D8262">
        <v>4</v>
      </c>
      <c r="E8262">
        <v>23.99</v>
      </c>
    </row>
    <row r="8263" spans="1:5" x14ac:dyDescent="0.35">
      <c r="A8263">
        <v>2021</v>
      </c>
      <c r="B8263">
        <v>12</v>
      </c>
      <c r="C8263">
        <v>11</v>
      </c>
      <c r="D8263">
        <v>5</v>
      </c>
      <c r="E8263">
        <v>27.03</v>
      </c>
    </row>
    <row r="8264" spans="1:5" x14ac:dyDescent="0.35">
      <c r="A8264">
        <v>2021</v>
      </c>
      <c r="B8264">
        <v>12</v>
      </c>
      <c r="C8264">
        <v>11</v>
      </c>
      <c r="D8264">
        <v>6</v>
      </c>
      <c r="E8264">
        <v>30.09</v>
      </c>
    </row>
    <row r="8265" spans="1:5" x14ac:dyDescent="0.35">
      <c r="A8265">
        <v>2021</v>
      </c>
      <c r="B8265">
        <v>12</v>
      </c>
      <c r="C8265">
        <v>11</v>
      </c>
      <c r="D8265">
        <v>7</v>
      </c>
      <c r="E8265">
        <v>32.58</v>
      </c>
    </row>
    <row r="8266" spans="1:5" x14ac:dyDescent="0.35">
      <c r="A8266">
        <v>2021</v>
      </c>
      <c r="B8266">
        <v>12</v>
      </c>
      <c r="C8266">
        <v>11</v>
      </c>
      <c r="D8266">
        <v>8</v>
      </c>
      <c r="E8266">
        <v>34.53</v>
      </c>
    </row>
    <row r="8267" spans="1:5" x14ac:dyDescent="0.35">
      <c r="A8267">
        <v>2021</v>
      </c>
      <c r="B8267">
        <v>12</v>
      </c>
      <c r="C8267">
        <v>11</v>
      </c>
      <c r="D8267">
        <v>9</v>
      </c>
      <c r="E8267">
        <v>36</v>
      </c>
    </row>
    <row r="8268" spans="1:5" x14ac:dyDescent="0.35">
      <c r="A8268">
        <v>2021</v>
      </c>
      <c r="B8268">
        <v>12</v>
      </c>
      <c r="C8268">
        <v>11</v>
      </c>
      <c r="D8268">
        <v>10</v>
      </c>
      <c r="E8268">
        <v>36.9</v>
      </c>
    </row>
    <row r="8269" spans="1:5" x14ac:dyDescent="0.35">
      <c r="A8269">
        <v>2021</v>
      </c>
      <c r="B8269">
        <v>12</v>
      </c>
      <c r="C8269">
        <v>11</v>
      </c>
      <c r="D8269">
        <v>11</v>
      </c>
      <c r="E8269">
        <v>37.229999999999997</v>
      </c>
    </row>
    <row r="8270" spans="1:5" x14ac:dyDescent="0.35">
      <c r="A8270">
        <v>2021</v>
      </c>
      <c r="B8270">
        <v>12</v>
      </c>
      <c r="C8270">
        <v>11</v>
      </c>
      <c r="D8270">
        <v>12</v>
      </c>
      <c r="E8270">
        <v>37.01</v>
      </c>
    </row>
    <row r="8271" spans="1:5" x14ac:dyDescent="0.35">
      <c r="A8271">
        <v>2021</v>
      </c>
      <c r="B8271">
        <v>12</v>
      </c>
      <c r="C8271">
        <v>11</v>
      </c>
      <c r="D8271">
        <v>13</v>
      </c>
      <c r="E8271">
        <v>36.14</v>
      </c>
    </row>
    <row r="8272" spans="1:5" x14ac:dyDescent="0.35">
      <c r="A8272">
        <v>2021</v>
      </c>
      <c r="B8272">
        <v>12</v>
      </c>
      <c r="C8272">
        <v>11</v>
      </c>
      <c r="D8272">
        <v>14</v>
      </c>
      <c r="E8272">
        <v>34.58</v>
      </c>
    </row>
    <row r="8273" spans="1:5" x14ac:dyDescent="0.35">
      <c r="A8273">
        <v>2021</v>
      </c>
      <c r="B8273">
        <v>12</v>
      </c>
      <c r="C8273">
        <v>11</v>
      </c>
      <c r="D8273">
        <v>15</v>
      </c>
      <c r="E8273">
        <v>32.32</v>
      </c>
    </row>
    <row r="8274" spans="1:5" x14ac:dyDescent="0.35">
      <c r="A8274">
        <v>2021</v>
      </c>
      <c r="B8274">
        <v>12</v>
      </c>
      <c r="C8274">
        <v>11</v>
      </c>
      <c r="D8274">
        <v>16</v>
      </c>
      <c r="E8274">
        <v>30.15</v>
      </c>
    </row>
    <row r="8275" spans="1:5" x14ac:dyDescent="0.35">
      <c r="A8275">
        <v>2021</v>
      </c>
      <c r="B8275">
        <v>12</v>
      </c>
      <c r="C8275">
        <v>11</v>
      </c>
      <c r="D8275">
        <v>17</v>
      </c>
      <c r="E8275">
        <v>27.91</v>
      </c>
    </row>
    <row r="8276" spans="1:5" x14ac:dyDescent="0.35">
      <c r="A8276">
        <v>2021</v>
      </c>
      <c r="B8276">
        <v>12</v>
      </c>
      <c r="C8276">
        <v>11</v>
      </c>
      <c r="D8276">
        <v>18</v>
      </c>
      <c r="E8276">
        <v>25.98</v>
      </c>
    </row>
    <row r="8277" spans="1:5" x14ac:dyDescent="0.35">
      <c r="A8277">
        <v>2021</v>
      </c>
      <c r="B8277">
        <v>12</v>
      </c>
      <c r="C8277">
        <v>11</v>
      </c>
      <c r="D8277">
        <v>19</v>
      </c>
      <c r="E8277">
        <v>24.83</v>
      </c>
    </row>
    <row r="8278" spans="1:5" x14ac:dyDescent="0.35">
      <c r="A8278">
        <v>2021</v>
      </c>
      <c r="B8278">
        <v>12</v>
      </c>
      <c r="C8278">
        <v>11</v>
      </c>
      <c r="D8278">
        <v>20</v>
      </c>
      <c r="E8278">
        <v>23.97</v>
      </c>
    </row>
    <row r="8279" spans="1:5" x14ac:dyDescent="0.35">
      <c r="A8279">
        <v>2021</v>
      </c>
      <c r="B8279">
        <v>12</v>
      </c>
      <c r="C8279">
        <v>11</v>
      </c>
      <c r="D8279">
        <v>21</v>
      </c>
      <c r="E8279">
        <v>23.19</v>
      </c>
    </row>
    <row r="8280" spans="1:5" x14ac:dyDescent="0.35">
      <c r="A8280">
        <v>2021</v>
      </c>
      <c r="B8280">
        <v>12</v>
      </c>
      <c r="C8280">
        <v>11</v>
      </c>
      <c r="D8280">
        <v>22</v>
      </c>
      <c r="E8280">
        <v>22.75</v>
      </c>
    </row>
    <row r="8281" spans="1:5" x14ac:dyDescent="0.35">
      <c r="A8281">
        <v>2021</v>
      </c>
      <c r="B8281">
        <v>12</v>
      </c>
      <c r="C8281">
        <v>11</v>
      </c>
      <c r="D8281">
        <v>23</v>
      </c>
      <c r="E8281">
        <v>22.68</v>
      </c>
    </row>
    <row r="8282" spans="1:5" x14ac:dyDescent="0.35">
      <c r="A8282">
        <v>2021</v>
      </c>
      <c r="B8282">
        <v>12</v>
      </c>
      <c r="C8282">
        <v>12</v>
      </c>
      <c r="D8282">
        <v>0</v>
      </c>
      <c r="E8282">
        <v>22.56</v>
      </c>
    </row>
    <row r="8283" spans="1:5" x14ac:dyDescent="0.35">
      <c r="A8283">
        <v>2021</v>
      </c>
      <c r="B8283">
        <v>12</v>
      </c>
      <c r="C8283">
        <v>12</v>
      </c>
      <c r="D8283">
        <v>1</v>
      </c>
      <c r="E8283">
        <v>22.42</v>
      </c>
    </row>
    <row r="8284" spans="1:5" x14ac:dyDescent="0.35">
      <c r="A8284">
        <v>2021</v>
      </c>
      <c r="B8284">
        <v>12</v>
      </c>
      <c r="C8284">
        <v>12</v>
      </c>
      <c r="D8284">
        <v>2</v>
      </c>
      <c r="E8284">
        <v>22.33</v>
      </c>
    </row>
    <row r="8285" spans="1:5" x14ac:dyDescent="0.35">
      <c r="A8285">
        <v>2021</v>
      </c>
      <c r="B8285">
        <v>12</v>
      </c>
      <c r="C8285">
        <v>12</v>
      </c>
      <c r="D8285">
        <v>3</v>
      </c>
      <c r="E8285">
        <v>22.58</v>
      </c>
    </row>
    <row r="8286" spans="1:5" x14ac:dyDescent="0.35">
      <c r="A8286">
        <v>2021</v>
      </c>
      <c r="B8286">
        <v>12</v>
      </c>
      <c r="C8286">
        <v>12</v>
      </c>
      <c r="D8286">
        <v>4</v>
      </c>
      <c r="E8286">
        <v>24.01</v>
      </c>
    </row>
    <row r="8287" spans="1:5" x14ac:dyDescent="0.35">
      <c r="A8287">
        <v>2021</v>
      </c>
      <c r="B8287">
        <v>12</v>
      </c>
      <c r="C8287">
        <v>12</v>
      </c>
      <c r="D8287">
        <v>5</v>
      </c>
      <c r="E8287">
        <v>26.79</v>
      </c>
    </row>
    <row r="8288" spans="1:5" x14ac:dyDescent="0.35">
      <c r="A8288">
        <v>2021</v>
      </c>
      <c r="B8288">
        <v>12</v>
      </c>
      <c r="C8288">
        <v>12</v>
      </c>
      <c r="D8288">
        <v>6</v>
      </c>
      <c r="E8288">
        <v>29.61</v>
      </c>
    </row>
    <row r="8289" spans="1:5" x14ac:dyDescent="0.35">
      <c r="A8289">
        <v>2021</v>
      </c>
      <c r="B8289">
        <v>12</v>
      </c>
      <c r="C8289">
        <v>12</v>
      </c>
      <c r="D8289">
        <v>7</v>
      </c>
      <c r="E8289">
        <v>31.62</v>
      </c>
    </row>
    <row r="8290" spans="1:5" x14ac:dyDescent="0.35">
      <c r="A8290">
        <v>2021</v>
      </c>
      <c r="B8290">
        <v>12</v>
      </c>
      <c r="C8290">
        <v>12</v>
      </c>
      <c r="D8290">
        <v>8</v>
      </c>
      <c r="E8290">
        <v>32.69</v>
      </c>
    </row>
    <row r="8291" spans="1:5" x14ac:dyDescent="0.35">
      <c r="A8291">
        <v>2021</v>
      </c>
      <c r="B8291">
        <v>12</v>
      </c>
      <c r="C8291">
        <v>12</v>
      </c>
      <c r="D8291">
        <v>9</v>
      </c>
      <c r="E8291">
        <v>33.020000000000003</v>
      </c>
    </row>
    <row r="8292" spans="1:5" x14ac:dyDescent="0.35">
      <c r="A8292">
        <v>2021</v>
      </c>
      <c r="B8292">
        <v>12</v>
      </c>
      <c r="C8292">
        <v>12</v>
      </c>
      <c r="D8292">
        <v>10</v>
      </c>
      <c r="E8292">
        <v>33.159999999999997</v>
      </c>
    </row>
    <row r="8293" spans="1:5" x14ac:dyDescent="0.35">
      <c r="A8293">
        <v>2021</v>
      </c>
      <c r="B8293">
        <v>12</v>
      </c>
      <c r="C8293">
        <v>12</v>
      </c>
      <c r="D8293">
        <v>11</v>
      </c>
      <c r="E8293">
        <v>33.270000000000003</v>
      </c>
    </row>
    <row r="8294" spans="1:5" x14ac:dyDescent="0.35">
      <c r="A8294">
        <v>2021</v>
      </c>
      <c r="B8294">
        <v>12</v>
      </c>
      <c r="C8294">
        <v>12</v>
      </c>
      <c r="D8294">
        <v>12</v>
      </c>
      <c r="E8294">
        <v>33.090000000000003</v>
      </c>
    </row>
    <row r="8295" spans="1:5" x14ac:dyDescent="0.35">
      <c r="A8295">
        <v>2021</v>
      </c>
      <c r="B8295">
        <v>12</v>
      </c>
      <c r="C8295">
        <v>12</v>
      </c>
      <c r="D8295">
        <v>13</v>
      </c>
      <c r="E8295">
        <v>32.299999999999997</v>
      </c>
    </row>
    <row r="8296" spans="1:5" x14ac:dyDescent="0.35">
      <c r="A8296">
        <v>2021</v>
      </c>
      <c r="B8296">
        <v>12</v>
      </c>
      <c r="C8296">
        <v>12</v>
      </c>
      <c r="D8296">
        <v>14</v>
      </c>
      <c r="E8296">
        <v>30.83</v>
      </c>
    </row>
    <row r="8297" spans="1:5" x14ac:dyDescent="0.35">
      <c r="A8297">
        <v>2021</v>
      </c>
      <c r="B8297">
        <v>12</v>
      </c>
      <c r="C8297">
        <v>12</v>
      </c>
      <c r="D8297">
        <v>15</v>
      </c>
      <c r="E8297">
        <v>28.82</v>
      </c>
    </row>
    <row r="8298" spans="1:5" x14ac:dyDescent="0.35">
      <c r="A8298">
        <v>2021</v>
      </c>
      <c r="B8298">
        <v>12</v>
      </c>
      <c r="C8298">
        <v>12</v>
      </c>
      <c r="D8298">
        <v>16</v>
      </c>
      <c r="E8298">
        <v>26.94</v>
      </c>
    </row>
    <row r="8299" spans="1:5" x14ac:dyDescent="0.35">
      <c r="A8299">
        <v>2021</v>
      </c>
      <c r="B8299">
        <v>12</v>
      </c>
      <c r="C8299">
        <v>12</v>
      </c>
      <c r="D8299">
        <v>17</v>
      </c>
      <c r="E8299">
        <v>25.6</v>
      </c>
    </row>
    <row r="8300" spans="1:5" x14ac:dyDescent="0.35">
      <c r="A8300">
        <v>2021</v>
      </c>
      <c r="B8300">
        <v>12</v>
      </c>
      <c r="C8300">
        <v>12</v>
      </c>
      <c r="D8300">
        <v>18</v>
      </c>
      <c r="E8300">
        <v>24.77</v>
      </c>
    </row>
    <row r="8301" spans="1:5" x14ac:dyDescent="0.35">
      <c r="A8301">
        <v>2021</v>
      </c>
      <c r="B8301">
        <v>12</v>
      </c>
      <c r="C8301">
        <v>12</v>
      </c>
      <c r="D8301">
        <v>19</v>
      </c>
      <c r="E8301">
        <v>24.15</v>
      </c>
    </row>
    <row r="8302" spans="1:5" x14ac:dyDescent="0.35">
      <c r="A8302">
        <v>2021</v>
      </c>
      <c r="B8302">
        <v>12</v>
      </c>
      <c r="C8302">
        <v>12</v>
      </c>
      <c r="D8302">
        <v>20</v>
      </c>
      <c r="E8302">
        <v>23.62</v>
      </c>
    </row>
    <row r="8303" spans="1:5" x14ac:dyDescent="0.35">
      <c r="A8303">
        <v>2021</v>
      </c>
      <c r="B8303">
        <v>12</v>
      </c>
      <c r="C8303">
        <v>12</v>
      </c>
      <c r="D8303">
        <v>21</v>
      </c>
      <c r="E8303">
        <v>23.19</v>
      </c>
    </row>
    <row r="8304" spans="1:5" x14ac:dyDescent="0.35">
      <c r="A8304">
        <v>2021</v>
      </c>
      <c r="B8304">
        <v>12</v>
      </c>
      <c r="C8304">
        <v>12</v>
      </c>
      <c r="D8304">
        <v>22</v>
      </c>
      <c r="E8304">
        <v>22.94</v>
      </c>
    </row>
    <row r="8305" spans="1:5" x14ac:dyDescent="0.35">
      <c r="A8305">
        <v>2021</v>
      </c>
      <c r="B8305">
        <v>12</v>
      </c>
      <c r="C8305">
        <v>12</v>
      </c>
      <c r="D8305">
        <v>23</v>
      </c>
      <c r="E8305">
        <v>22.71</v>
      </c>
    </row>
    <row r="8306" spans="1:5" x14ac:dyDescent="0.35">
      <c r="A8306">
        <v>2021</v>
      </c>
      <c r="B8306">
        <v>12</v>
      </c>
      <c r="C8306">
        <v>13</v>
      </c>
      <c r="D8306">
        <v>0</v>
      </c>
      <c r="E8306">
        <v>22.43</v>
      </c>
    </row>
    <row r="8307" spans="1:5" x14ac:dyDescent="0.35">
      <c r="A8307">
        <v>2021</v>
      </c>
      <c r="B8307">
        <v>12</v>
      </c>
      <c r="C8307">
        <v>13</v>
      </c>
      <c r="D8307">
        <v>1</v>
      </c>
      <c r="E8307">
        <v>22.16</v>
      </c>
    </row>
    <row r="8308" spans="1:5" x14ac:dyDescent="0.35">
      <c r="A8308">
        <v>2021</v>
      </c>
      <c r="B8308">
        <v>12</v>
      </c>
      <c r="C8308">
        <v>13</v>
      </c>
      <c r="D8308">
        <v>2</v>
      </c>
      <c r="E8308">
        <v>21.84</v>
      </c>
    </row>
    <row r="8309" spans="1:5" x14ac:dyDescent="0.35">
      <c r="A8309">
        <v>2021</v>
      </c>
      <c r="B8309">
        <v>12</v>
      </c>
      <c r="C8309">
        <v>13</v>
      </c>
      <c r="D8309">
        <v>3</v>
      </c>
      <c r="E8309">
        <v>22.2</v>
      </c>
    </row>
    <row r="8310" spans="1:5" x14ac:dyDescent="0.35">
      <c r="A8310">
        <v>2021</v>
      </c>
      <c r="B8310">
        <v>12</v>
      </c>
      <c r="C8310">
        <v>13</v>
      </c>
      <c r="D8310">
        <v>4</v>
      </c>
      <c r="E8310">
        <v>24.05</v>
      </c>
    </row>
    <row r="8311" spans="1:5" x14ac:dyDescent="0.35">
      <c r="A8311">
        <v>2021</v>
      </c>
      <c r="B8311">
        <v>12</v>
      </c>
      <c r="C8311">
        <v>13</v>
      </c>
      <c r="D8311">
        <v>5</v>
      </c>
      <c r="E8311">
        <v>27.34</v>
      </c>
    </row>
    <row r="8312" spans="1:5" x14ac:dyDescent="0.35">
      <c r="A8312">
        <v>2021</v>
      </c>
      <c r="B8312">
        <v>12</v>
      </c>
      <c r="C8312">
        <v>13</v>
      </c>
      <c r="D8312">
        <v>6</v>
      </c>
      <c r="E8312">
        <v>30.51</v>
      </c>
    </row>
    <row r="8313" spans="1:5" x14ac:dyDescent="0.35">
      <c r="A8313">
        <v>2021</v>
      </c>
      <c r="B8313">
        <v>12</v>
      </c>
      <c r="C8313">
        <v>13</v>
      </c>
      <c r="D8313">
        <v>7</v>
      </c>
      <c r="E8313">
        <v>32.99</v>
      </c>
    </row>
    <row r="8314" spans="1:5" x14ac:dyDescent="0.35">
      <c r="A8314">
        <v>2021</v>
      </c>
      <c r="B8314">
        <v>12</v>
      </c>
      <c r="C8314">
        <v>13</v>
      </c>
      <c r="D8314">
        <v>8</v>
      </c>
      <c r="E8314">
        <v>34.81</v>
      </c>
    </row>
    <row r="8315" spans="1:5" x14ac:dyDescent="0.35">
      <c r="A8315">
        <v>2021</v>
      </c>
      <c r="B8315">
        <v>12</v>
      </c>
      <c r="C8315">
        <v>13</v>
      </c>
      <c r="D8315">
        <v>9</v>
      </c>
      <c r="E8315">
        <v>36.03</v>
      </c>
    </row>
    <row r="8316" spans="1:5" x14ac:dyDescent="0.35">
      <c r="A8316">
        <v>2021</v>
      </c>
      <c r="B8316">
        <v>12</v>
      </c>
      <c r="C8316">
        <v>13</v>
      </c>
      <c r="D8316">
        <v>10</v>
      </c>
      <c r="E8316">
        <v>36.71</v>
      </c>
    </row>
    <row r="8317" spans="1:5" x14ac:dyDescent="0.35">
      <c r="A8317">
        <v>2021</v>
      </c>
      <c r="B8317">
        <v>12</v>
      </c>
      <c r="C8317">
        <v>13</v>
      </c>
      <c r="D8317">
        <v>11</v>
      </c>
      <c r="E8317">
        <v>36.869999999999997</v>
      </c>
    </row>
    <row r="8318" spans="1:5" x14ac:dyDescent="0.35">
      <c r="A8318">
        <v>2021</v>
      </c>
      <c r="B8318">
        <v>12</v>
      </c>
      <c r="C8318">
        <v>13</v>
      </c>
      <c r="D8318">
        <v>12</v>
      </c>
      <c r="E8318">
        <v>36.4</v>
      </c>
    </row>
    <row r="8319" spans="1:5" x14ac:dyDescent="0.35">
      <c r="A8319">
        <v>2021</v>
      </c>
      <c r="B8319">
        <v>12</v>
      </c>
      <c r="C8319">
        <v>13</v>
      </c>
      <c r="D8319">
        <v>13</v>
      </c>
      <c r="E8319">
        <v>35.200000000000003</v>
      </c>
    </row>
    <row r="8320" spans="1:5" x14ac:dyDescent="0.35">
      <c r="A8320">
        <v>2021</v>
      </c>
      <c r="B8320">
        <v>12</v>
      </c>
      <c r="C8320">
        <v>13</v>
      </c>
      <c r="D8320">
        <v>14</v>
      </c>
      <c r="E8320">
        <v>33.5</v>
      </c>
    </row>
    <row r="8321" spans="1:5" x14ac:dyDescent="0.35">
      <c r="A8321">
        <v>2021</v>
      </c>
      <c r="B8321">
        <v>12</v>
      </c>
      <c r="C8321">
        <v>13</v>
      </c>
      <c r="D8321">
        <v>15</v>
      </c>
      <c r="E8321">
        <v>31.3</v>
      </c>
    </row>
    <row r="8322" spans="1:5" x14ac:dyDescent="0.35">
      <c r="A8322">
        <v>2021</v>
      </c>
      <c r="B8322">
        <v>12</v>
      </c>
      <c r="C8322">
        <v>13</v>
      </c>
      <c r="D8322">
        <v>16</v>
      </c>
      <c r="E8322">
        <v>29.05</v>
      </c>
    </row>
    <row r="8323" spans="1:5" x14ac:dyDescent="0.35">
      <c r="A8323">
        <v>2021</v>
      </c>
      <c r="B8323">
        <v>12</v>
      </c>
      <c r="C8323">
        <v>13</v>
      </c>
      <c r="D8323">
        <v>17</v>
      </c>
      <c r="E8323">
        <v>27</v>
      </c>
    </row>
    <row r="8324" spans="1:5" x14ac:dyDescent="0.35">
      <c r="A8324">
        <v>2021</v>
      </c>
      <c r="B8324">
        <v>12</v>
      </c>
      <c r="C8324">
        <v>13</v>
      </c>
      <c r="D8324">
        <v>18</v>
      </c>
      <c r="E8324">
        <v>25.37</v>
      </c>
    </row>
    <row r="8325" spans="1:5" x14ac:dyDescent="0.35">
      <c r="A8325">
        <v>2021</v>
      </c>
      <c r="B8325">
        <v>12</v>
      </c>
      <c r="C8325">
        <v>13</v>
      </c>
      <c r="D8325">
        <v>19</v>
      </c>
      <c r="E8325">
        <v>24.44</v>
      </c>
    </row>
    <row r="8326" spans="1:5" x14ac:dyDescent="0.35">
      <c r="A8326">
        <v>2021</v>
      </c>
      <c r="B8326">
        <v>12</v>
      </c>
      <c r="C8326">
        <v>13</v>
      </c>
      <c r="D8326">
        <v>20</v>
      </c>
      <c r="E8326">
        <v>23.79</v>
      </c>
    </row>
    <row r="8327" spans="1:5" x14ac:dyDescent="0.35">
      <c r="A8327">
        <v>2021</v>
      </c>
      <c r="B8327">
        <v>12</v>
      </c>
      <c r="C8327">
        <v>13</v>
      </c>
      <c r="D8327">
        <v>21</v>
      </c>
      <c r="E8327">
        <v>23.23</v>
      </c>
    </row>
    <row r="8328" spans="1:5" x14ac:dyDescent="0.35">
      <c r="A8328">
        <v>2021</v>
      </c>
      <c r="B8328">
        <v>12</v>
      </c>
      <c r="C8328">
        <v>13</v>
      </c>
      <c r="D8328">
        <v>22</v>
      </c>
      <c r="E8328">
        <v>22.78</v>
      </c>
    </row>
    <row r="8329" spans="1:5" x14ac:dyDescent="0.35">
      <c r="A8329">
        <v>2021</v>
      </c>
      <c r="B8329">
        <v>12</v>
      </c>
      <c r="C8329">
        <v>13</v>
      </c>
      <c r="D8329">
        <v>23</v>
      </c>
      <c r="E8329">
        <v>22.51</v>
      </c>
    </row>
    <row r="8330" spans="1:5" x14ac:dyDescent="0.35">
      <c r="A8330">
        <v>2021</v>
      </c>
      <c r="B8330">
        <v>12</v>
      </c>
      <c r="C8330">
        <v>14</v>
      </c>
      <c r="D8330">
        <v>0</v>
      </c>
      <c r="E8330">
        <v>22.26</v>
      </c>
    </row>
    <row r="8331" spans="1:5" x14ac:dyDescent="0.35">
      <c r="A8331">
        <v>2021</v>
      </c>
      <c r="B8331">
        <v>12</v>
      </c>
      <c r="C8331">
        <v>14</v>
      </c>
      <c r="D8331">
        <v>1</v>
      </c>
      <c r="E8331">
        <v>22.01</v>
      </c>
    </row>
    <row r="8332" spans="1:5" x14ac:dyDescent="0.35">
      <c r="A8332">
        <v>2021</v>
      </c>
      <c r="B8332">
        <v>12</v>
      </c>
      <c r="C8332">
        <v>14</v>
      </c>
      <c r="D8332">
        <v>2</v>
      </c>
      <c r="E8332">
        <v>21.76</v>
      </c>
    </row>
    <row r="8333" spans="1:5" x14ac:dyDescent="0.35">
      <c r="A8333">
        <v>2021</v>
      </c>
      <c r="B8333">
        <v>12</v>
      </c>
      <c r="C8333">
        <v>14</v>
      </c>
      <c r="D8333">
        <v>3</v>
      </c>
      <c r="E8333">
        <v>21.98</v>
      </c>
    </row>
    <row r="8334" spans="1:5" x14ac:dyDescent="0.35">
      <c r="A8334">
        <v>2021</v>
      </c>
      <c r="B8334">
        <v>12</v>
      </c>
      <c r="C8334">
        <v>14</v>
      </c>
      <c r="D8334">
        <v>4</v>
      </c>
      <c r="E8334">
        <v>23.62</v>
      </c>
    </row>
    <row r="8335" spans="1:5" x14ac:dyDescent="0.35">
      <c r="A8335">
        <v>2021</v>
      </c>
      <c r="B8335">
        <v>12</v>
      </c>
      <c r="C8335">
        <v>14</v>
      </c>
      <c r="D8335">
        <v>5</v>
      </c>
      <c r="E8335">
        <v>26.72</v>
      </c>
    </row>
    <row r="8336" spans="1:5" x14ac:dyDescent="0.35">
      <c r="A8336">
        <v>2021</v>
      </c>
      <c r="B8336">
        <v>12</v>
      </c>
      <c r="C8336">
        <v>14</v>
      </c>
      <c r="D8336">
        <v>6</v>
      </c>
      <c r="E8336">
        <v>30.04</v>
      </c>
    </row>
    <row r="8337" spans="1:5" x14ac:dyDescent="0.35">
      <c r="A8337">
        <v>2021</v>
      </c>
      <c r="B8337">
        <v>12</v>
      </c>
      <c r="C8337">
        <v>14</v>
      </c>
      <c r="D8337">
        <v>7</v>
      </c>
      <c r="E8337">
        <v>32.69</v>
      </c>
    </row>
    <row r="8338" spans="1:5" x14ac:dyDescent="0.35">
      <c r="A8338">
        <v>2021</v>
      </c>
      <c r="B8338">
        <v>12</v>
      </c>
      <c r="C8338">
        <v>14</v>
      </c>
      <c r="D8338">
        <v>8</v>
      </c>
      <c r="E8338">
        <v>34.74</v>
      </c>
    </row>
    <row r="8339" spans="1:5" x14ac:dyDescent="0.35">
      <c r="A8339">
        <v>2021</v>
      </c>
      <c r="B8339">
        <v>12</v>
      </c>
      <c r="C8339">
        <v>14</v>
      </c>
      <c r="D8339">
        <v>9</v>
      </c>
      <c r="E8339">
        <v>36.299999999999997</v>
      </c>
    </row>
    <row r="8340" spans="1:5" x14ac:dyDescent="0.35">
      <c r="A8340">
        <v>2021</v>
      </c>
      <c r="B8340">
        <v>12</v>
      </c>
      <c r="C8340">
        <v>14</v>
      </c>
      <c r="D8340">
        <v>10</v>
      </c>
      <c r="E8340">
        <v>37.24</v>
      </c>
    </row>
    <row r="8341" spans="1:5" x14ac:dyDescent="0.35">
      <c r="A8341">
        <v>2021</v>
      </c>
      <c r="B8341">
        <v>12</v>
      </c>
      <c r="C8341">
        <v>14</v>
      </c>
      <c r="D8341">
        <v>11</v>
      </c>
      <c r="E8341">
        <v>37.61</v>
      </c>
    </row>
    <row r="8342" spans="1:5" x14ac:dyDescent="0.35">
      <c r="A8342">
        <v>2021</v>
      </c>
      <c r="B8342">
        <v>12</v>
      </c>
      <c r="C8342">
        <v>14</v>
      </c>
      <c r="D8342">
        <v>12</v>
      </c>
      <c r="E8342">
        <v>37.35</v>
      </c>
    </row>
    <row r="8343" spans="1:5" x14ac:dyDescent="0.35">
      <c r="A8343">
        <v>2021</v>
      </c>
      <c r="B8343">
        <v>12</v>
      </c>
      <c r="C8343">
        <v>14</v>
      </c>
      <c r="D8343">
        <v>13</v>
      </c>
      <c r="E8343">
        <v>36.44</v>
      </c>
    </row>
    <row r="8344" spans="1:5" x14ac:dyDescent="0.35">
      <c r="A8344">
        <v>2021</v>
      </c>
      <c r="B8344">
        <v>12</v>
      </c>
      <c r="C8344">
        <v>14</v>
      </c>
      <c r="D8344">
        <v>14</v>
      </c>
      <c r="E8344">
        <v>34.68</v>
      </c>
    </row>
    <row r="8345" spans="1:5" x14ac:dyDescent="0.35">
      <c r="A8345">
        <v>2021</v>
      </c>
      <c r="B8345">
        <v>12</v>
      </c>
      <c r="C8345">
        <v>14</v>
      </c>
      <c r="D8345">
        <v>15</v>
      </c>
      <c r="E8345">
        <v>32.33</v>
      </c>
    </row>
    <row r="8346" spans="1:5" x14ac:dyDescent="0.35">
      <c r="A8346">
        <v>2021</v>
      </c>
      <c r="B8346">
        <v>12</v>
      </c>
      <c r="C8346">
        <v>14</v>
      </c>
      <c r="D8346">
        <v>16</v>
      </c>
      <c r="E8346">
        <v>29.92</v>
      </c>
    </row>
    <row r="8347" spans="1:5" x14ac:dyDescent="0.35">
      <c r="A8347">
        <v>2021</v>
      </c>
      <c r="B8347">
        <v>12</v>
      </c>
      <c r="C8347">
        <v>14</v>
      </c>
      <c r="D8347">
        <v>17</v>
      </c>
      <c r="E8347">
        <v>27.62</v>
      </c>
    </row>
    <row r="8348" spans="1:5" x14ac:dyDescent="0.35">
      <c r="A8348">
        <v>2021</v>
      </c>
      <c r="B8348">
        <v>12</v>
      </c>
      <c r="C8348">
        <v>14</v>
      </c>
      <c r="D8348">
        <v>18</v>
      </c>
      <c r="E8348">
        <v>25.81</v>
      </c>
    </row>
    <row r="8349" spans="1:5" x14ac:dyDescent="0.35">
      <c r="A8349">
        <v>2021</v>
      </c>
      <c r="B8349">
        <v>12</v>
      </c>
      <c r="C8349">
        <v>14</v>
      </c>
      <c r="D8349">
        <v>19</v>
      </c>
      <c r="E8349">
        <v>24.73</v>
      </c>
    </row>
    <row r="8350" spans="1:5" x14ac:dyDescent="0.35">
      <c r="A8350">
        <v>2021</v>
      </c>
      <c r="B8350">
        <v>12</v>
      </c>
      <c r="C8350">
        <v>14</v>
      </c>
      <c r="D8350">
        <v>20</v>
      </c>
      <c r="E8350">
        <v>24.02</v>
      </c>
    </row>
    <row r="8351" spans="1:5" x14ac:dyDescent="0.35">
      <c r="A8351">
        <v>2021</v>
      </c>
      <c r="B8351">
        <v>12</v>
      </c>
      <c r="C8351">
        <v>14</v>
      </c>
      <c r="D8351">
        <v>21</v>
      </c>
      <c r="E8351">
        <v>23.43</v>
      </c>
    </row>
    <row r="8352" spans="1:5" x14ac:dyDescent="0.35">
      <c r="A8352">
        <v>2021</v>
      </c>
      <c r="B8352">
        <v>12</v>
      </c>
      <c r="C8352">
        <v>14</v>
      </c>
      <c r="D8352">
        <v>22</v>
      </c>
      <c r="E8352">
        <v>22.97</v>
      </c>
    </row>
    <row r="8353" spans="1:5" x14ac:dyDescent="0.35">
      <c r="A8353">
        <v>2021</v>
      </c>
      <c r="B8353">
        <v>12</v>
      </c>
      <c r="C8353">
        <v>14</v>
      </c>
      <c r="D8353">
        <v>23</v>
      </c>
      <c r="E8353">
        <v>22.62</v>
      </c>
    </row>
    <row r="8354" spans="1:5" x14ac:dyDescent="0.35">
      <c r="A8354">
        <v>2021</v>
      </c>
      <c r="B8354">
        <v>12</v>
      </c>
      <c r="C8354">
        <v>15</v>
      </c>
      <c r="D8354">
        <v>0</v>
      </c>
      <c r="E8354">
        <v>22.47</v>
      </c>
    </row>
    <row r="8355" spans="1:5" x14ac:dyDescent="0.35">
      <c r="A8355">
        <v>2021</v>
      </c>
      <c r="B8355">
        <v>12</v>
      </c>
      <c r="C8355">
        <v>15</v>
      </c>
      <c r="D8355">
        <v>1</v>
      </c>
      <c r="E8355">
        <v>22.31</v>
      </c>
    </row>
    <row r="8356" spans="1:5" x14ac:dyDescent="0.35">
      <c r="A8356">
        <v>2021</v>
      </c>
      <c r="B8356">
        <v>12</v>
      </c>
      <c r="C8356">
        <v>15</v>
      </c>
      <c r="D8356">
        <v>2</v>
      </c>
      <c r="E8356">
        <v>22.15</v>
      </c>
    </row>
    <row r="8357" spans="1:5" x14ac:dyDescent="0.35">
      <c r="A8357">
        <v>2021</v>
      </c>
      <c r="B8357">
        <v>12</v>
      </c>
      <c r="C8357">
        <v>15</v>
      </c>
      <c r="D8357">
        <v>3</v>
      </c>
      <c r="E8357">
        <v>22.48</v>
      </c>
    </row>
    <row r="8358" spans="1:5" x14ac:dyDescent="0.35">
      <c r="A8358">
        <v>2021</v>
      </c>
      <c r="B8358">
        <v>12</v>
      </c>
      <c r="C8358">
        <v>15</v>
      </c>
      <c r="D8358">
        <v>4</v>
      </c>
      <c r="E8358">
        <v>24.32</v>
      </c>
    </row>
    <row r="8359" spans="1:5" x14ac:dyDescent="0.35">
      <c r="A8359">
        <v>2021</v>
      </c>
      <c r="B8359">
        <v>12</v>
      </c>
      <c r="C8359">
        <v>15</v>
      </c>
      <c r="D8359">
        <v>5</v>
      </c>
      <c r="E8359">
        <v>27.2</v>
      </c>
    </row>
    <row r="8360" spans="1:5" x14ac:dyDescent="0.35">
      <c r="A8360">
        <v>2021</v>
      </c>
      <c r="B8360">
        <v>12</v>
      </c>
      <c r="C8360">
        <v>15</v>
      </c>
      <c r="D8360">
        <v>6</v>
      </c>
      <c r="E8360">
        <v>30.09</v>
      </c>
    </row>
    <row r="8361" spans="1:5" x14ac:dyDescent="0.35">
      <c r="A8361">
        <v>2021</v>
      </c>
      <c r="B8361">
        <v>12</v>
      </c>
      <c r="C8361">
        <v>15</v>
      </c>
      <c r="D8361">
        <v>7</v>
      </c>
      <c r="E8361">
        <v>32.51</v>
      </c>
    </row>
    <row r="8362" spans="1:5" x14ac:dyDescent="0.35">
      <c r="A8362">
        <v>2021</v>
      </c>
      <c r="B8362">
        <v>12</v>
      </c>
      <c r="C8362">
        <v>15</v>
      </c>
      <c r="D8362">
        <v>8</v>
      </c>
      <c r="E8362">
        <v>34.369999999999997</v>
      </c>
    </row>
    <row r="8363" spans="1:5" x14ac:dyDescent="0.35">
      <c r="A8363">
        <v>2021</v>
      </c>
      <c r="B8363">
        <v>12</v>
      </c>
      <c r="C8363">
        <v>15</v>
      </c>
      <c r="D8363">
        <v>9</v>
      </c>
      <c r="E8363">
        <v>35.67</v>
      </c>
    </row>
    <row r="8364" spans="1:5" x14ac:dyDescent="0.35">
      <c r="A8364">
        <v>2021</v>
      </c>
      <c r="B8364">
        <v>12</v>
      </c>
      <c r="C8364">
        <v>15</v>
      </c>
      <c r="D8364">
        <v>10</v>
      </c>
      <c r="E8364">
        <v>36.369999999999997</v>
      </c>
    </row>
    <row r="8365" spans="1:5" x14ac:dyDescent="0.35">
      <c r="A8365">
        <v>2021</v>
      </c>
      <c r="B8365">
        <v>12</v>
      </c>
      <c r="C8365">
        <v>15</v>
      </c>
      <c r="D8365">
        <v>11</v>
      </c>
      <c r="E8365">
        <v>36.51</v>
      </c>
    </row>
    <row r="8366" spans="1:5" x14ac:dyDescent="0.35">
      <c r="A8366">
        <v>2021</v>
      </c>
      <c r="B8366">
        <v>12</v>
      </c>
      <c r="C8366">
        <v>15</v>
      </c>
      <c r="D8366">
        <v>12</v>
      </c>
      <c r="E8366">
        <v>36.08</v>
      </c>
    </row>
    <row r="8367" spans="1:5" x14ac:dyDescent="0.35">
      <c r="A8367">
        <v>2021</v>
      </c>
      <c r="B8367">
        <v>12</v>
      </c>
      <c r="C8367">
        <v>15</v>
      </c>
      <c r="D8367">
        <v>13</v>
      </c>
      <c r="E8367">
        <v>35.08</v>
      </c>
    </row>
    <row r="8368" spans="1:5" x14ac:dyDescent="0.35">
      <c r="A8368">
        <v>2021</v>
      </c>
      <c r="B8368">
        <v>12</v>
      </c>
      <c r="C8368">
        <v>15</v>
      </c>
      <c r="D8368">
        <v>14</v>
      </c>
      <c r="E8368">
        <v>33.549999999999997</v>
      </c>
    </row>
    <row r="8369" spans="1:5" x14ac:dyDescent="0.35">
      <c r="A8369">
        <v>2021</v>
      </c>
      <c r="B8369">
        <v>12</v>
      </c>
      <c r="C8369">
        <v>15</v>
      </c>
      <c r="D8369">
        <v>15</v>
      </c>
      <c r="E8369">
        <v>31.58</v>
      </c>
    </row>
    <row r="8370" spans="1:5" x14ac:dyDescent="0.35">
      <c r="A8370">
        <v>2021</v>
      </c>
      <c r="B8370">
        <v>12</v>
      </c>
      <c r="C8370">
        <v>15</v>
      </c>
      <c r="D8370">
        <v>16</v>
      </c>
      <c r="E8370">
        <v>29.65</v>
      </c>
    </row>
    <row r="8371" spans="1:5" x14ac:dyDescent="0.35">
      <c r="A8371">
        <v>2021</v>
      </c>
      <c r="B8371">
        <v>12</v>
      </c>
      <c r="C8371">
        <v>15</v>
      </c>
      <c r="D8371">
        <v>17</v>
      </c>
      <c r="E8371">
        <v>28.21</v>
      </c>
    </row>
    <row r="8372" spans="1:5" x14ac:dyDescent="0.35">
      <c r="A8372">
        <v>2021</v>
      </c>
      <c r="B8372">
        <v>12</v>
      </c>
      <c r="C8372">
        <v>15</v>
      </c>
      <c r="D8372">
        <v>18</v>
      </c>
      <c r="E8372">
        <v>26.69</v>
      </c>
    </row>
    <row r="8373" spans="1:5" x14ac:dyDescent="0.35">
      <c r="A8373">
        <v>2021</v>
      </c>
      <c r="B8373">
        <v>12</v>
      </c>
      <c r="C8373">
        <v>15</v>
      </c>
      <c r="D8373">
        <v>19</v>
      </c>
      <c r="E8373">
        <v>25.3</v>
      </c>
    </row>
    <row r="8374" spans="1:5" x14ac:dyDescent="0.35">
      <c r="A8374">
        <v>2021</v>
      </c>
      <c r="B8374">
        <v>12</v>
      </c>
      <c r="C8374">
        <v>15</v>
      </c>
      <c r="D8374">
        <v>20</v>
      </c>
      <c r="E8374">
        <v>24.28</v>
      </c>
    </row>
    <row r="8375" spans="1:5" x14ac:dyDescent="0.35">
      <c r="A8375">
        <v>2021</v>
      </c>
      <c r="B8375">
        <v>12</v>
      </c>
      <c r="C8375">
        <v>15</v>
      </c>
      <c r="D8375">
        <v>21</v>
      </c>
      <c r="E8375">
        <v>23.52</v>
      </c>
    </row>
    <row r="8376" spans="1:5" x14ac:dyDescent="0.35">
      <c r="A8376">
        <v>2021</v>
      </c>
      <c r="B8376">
        <v>12</v>
      </c>
      <c r="C8376">
        <v>15</v>
      </c>
      <c r="D8376">
        <v>22</v>
      </c>
      <c r="E8376">
        <v>22.92</v>
      </c>
    </row>
    <row r="8377" spans="1:5" x14ac:dyDescent="0.35">
      <c r="A8377">
        <v>2021</v>
      </c>
      <c r="B8377">
        <v>12</v>
      </c>
      <c r="C8377">
        <v>15</v>
      </c>
      <c r="D8377">
        <v>23</v>
      </c>
      <c r="E8377">
        <v>22.45</v>
      </c>
    </row>
    <row r="8378" spans="1:5" x14ac:dyDescent="0.35">
      <c r="A8378">
        <v>2021</v>
      </c>
      <c r="B8378">
        <v>12</v>
      </c>
      <c r="C8378">
        <v>16</v>
      </c>
      <c r="D8378">
        <v>0</v>
      </c>
      <c r="E8378">
        <v>22.09</v>
      </c>
    </row>
    <row r="8379" spans="1:5" x14ac:dyDescent="0.35">
      <c r="A8379">
        <v>2021</v>
      </c>
      <c r="B8379">
        <v>12</v>
      </c>
      <c r="C8379">
        <v>16</v>
      </c>
      <c r="D8379">
        <v>1</v>
      </c>
      <c r="E8379">
        <v>21.75</v>
      </c>
    </row>
    <row r="8380" spans="1:5" x14ac:dyDescent="0.35">
      <c r="A8380">
        <v>2021</v>
      </c>
      <c r="B8380">
        <v>12</v>
      </c>
      <c r="C8380">
        <v>16</v>
      </c>
      <c r="D8380">
        <v>2</v>
      </c>
      <c r="E8380">
        <v>21.46</v>
      </c>
    </row>
    <row r="8381" spans="1:5" x14ac:dyDescent="0.35">
      <c r="A8381">
        <v>2021</v>
      </c>
      <c r="B8381">
        <v>12</v>
      </c>
      <c r="C8381">
        <v>16</v>
      </c>
      <c r="D8381">
        <v>3</v>
      </c>
      <c r="E8381">
        <v>21.77</v>
      </c>
    </row>
    <row r="8382" spans="1:5" x14ac:dyDescent="0.35">
      <c r="A8382">
        <v>2021</v>
      </c>
      <c r="B8382">
        <v>12</v>
      </c>
      <c r="C8382">
        <v>16</v>
      </c>
      <c r="D8382">
        <v>4</v>
      </c>
      <c r="E8382">
        <v>23.82</v>
      </c>
    </row>
    <row r="8383" spans="1:5" x14ac:dyDescent="0.35">
      <c r="A8383">
        <v>2021</v>
      </c>
      <c r="B8383">
        <v>12</v>
      </c>
      <c r="C8383">
        <v>16</v>
      </c>
      <c r="D8383">
        <v>5</v>
      </c>
      <c r="E8383">
        <v>27.05</v>
      </c>
    </row>
    <row r="8384" spans="1:5" x14ac:dyDescent="0.35">
      <c r="A8384">
        <v>2021</v>
      </c>
      <c r="B8384">
        <v>12</v>
      </c>
      <c r="C8384">
        <v>16</v>
      </c>
      <c r="D8384">
        <v>6</v>
      </c>
      <c r="E8384">
        <v>30.11</v>
      </c>
    </row>
    <row r="8385" spans="1:5" x14ac:dyDescent="0.35">
      <c r="A8385">
        <v>2021</v>
      </c>
      <c r="B8385">
        <v>12</v>
      </c>
      <c r="C8385">
        <v>16</v>
      </c>
      <c r="D8385">
        <v>7</v>
      </c>
      <c r="E8385">
        <v>32.43</v>
      </c>
    </row>
    <row r="8386" spans="1:5" x14ac:dyDescent="0.35">
      <c r="A8386">
        <v>2021</v>
      </c>
      <c r="B8386">
        <v>12</v>
      </c>
      <c r="C8386">
        <v>16</v>
      </c>
      <c r="D8386">
        <v>8</v>
      </c>
      <c r="E8386">
        <v>34.15</v>
      </c>
    </row>
    <row r="8387" spans="1:5" x14ac:dyDescent="0.35">
      <c r="A8387">
        <v>2021</v>
      </c>
      <c r="B8387">
        <v>12</v>
      </c>
      <c r="C8387">
        <v>16</v>
      </c>
      <c r="D8387">
        <v>9</v>
      </c>
      <c r="E8387">
        <v>35.119999999999997</v>
      </c>
    </row>
    <row r="8388" spans="1:5" x14ac:dyDescent="0.35">
      <c r="A8388">
        <v>2021</v>
      </c>
      <c r="B8388">
        <v>12</v>
      </c>
      <c r="C8388">
        <v>16</v>
      </c>
      <c r="D8388">
        <v>10</v>
      </c>
      <c r="E8388">
        <v>35.590000000000003</v>
      </c>
    </row>
    <row r="8389" spans="1:5" x14ac:dyDescent="0.35">
      <c r="A8389">
        <v>2021</v>
      </c>
      <c r="B8389">
        <v>12</v>
      </c>
      <c r="C8389">
        <v>16</v>
      </c>
      <c r="D8389">
        <v>11</v>
      </c>
      <c r="E8389">
        <v>35.89</v>
      </c>
    </row>
    <row r="8390" spans="1:5" x14ac:dyDescent="0.35">
      <c r="A8390">
        <v>2021</v>
      </c>
      <c r="B8390">
        <v>12</v>
      </c>
      <c r="C8390">
        <v>16</v>
      </c>
      <c r="D8390">
        <v>12</v>
      </c>
      <c r="E8390">
        <v>35.42</v>
      </c>
    </row>
    <row r="8391" spans="1:5" x14ac:dyDescent="0.35">
      <c r="A8391">
        <v>2021</v>
      </c>
      <c r="B8391">
        <v>12</v>
      </c>
      <c r="C8391">
        <v>16</v>
      </c>
      <c r="D8391">
        <v>13</v>
      </c>
      <c r="E8391">
        <v>34.479999999999997</v>
      </c>
    </row>
    <row r="8392" spans="1:5" x14ac:dyDescent="0.35">
      <c r="A8392">
        <v>2021</v>
      </c>
      <c r="B8392">
        <v>12</v>
      </c>
      <c r="C8392">
        <v>16</v>
      </c>
      <c r="D8392">
        <v>14</v>
      </c>
      <c r="E8392">
        <v>33.21</v>
      </c>
    </row>
    <row r="8393" spans="1:5" x14ac:dyDescent="0.35">
      <c r="A8393">
        <v>2021</v>
      </c>
      <c r="B8393">
        <v>12</v>
      </c>
      <c r="C8393">
        <v>16</v>
      </c>
      <c r="D8393">
        <v>15</v>
      </c>
      <c r="E8393">
        <v>31.3</v>
      </c>
    </row>
    <row r="8394" spans="1:5" x14ac:dyDescent="0.35">
      <c r="A8394">
        <v>2021</v>
      </c>
      <c r="B8394">
        <v>12</v>
      </c>
      <c r="C8394">
        <v>16</v>
      </c>
      <c r="D8394">
        <v>16</v>
      </c>
      <c r="E8394">
        <v>29.58</v>
      </c>
    </row>
    <row r="8395" spans="1:5" x14ac:dyDescent="0.35">
      <c r="A8395">
        <v>2021</v>
      </c>
      <c r="B8395">
        <v>12</v>
      </c>
      <c r="C8395">
        <v>16</v>
      </c>
      <c r="D8395">
        <v>17</v>
      </c>
      <c r="E8395">
        <v>28.41</v>
      </c>
    </row>
    <row r="8396" spans="1:5" x14ac:dyDescent="0.35">
      <c r="A8396">
        <v>2021</v>
      </c>
      <c r="B8396">
        <v>12</v>
      </c>
      <c r="C8396">
        <v>16</v>
      </c>
      <c r="D8396">
        <v>18</v>
      </c>
      <c r="E8396">
        <v>26.84</v>
      </c>
    </row>
    <row r="8397" spans="1:5" x14ac:dyDescent="0.35">
      <c r="A8397">
        <v>2021</v>
      </c>
      <c r="B8397">
        <v>12</v>
      </c>
      <c r="C8397">
        <v>16</v>
      </c>
      <c r="D8397">
        <v>19</v>
      </c>
      <c r="E8397">
        <v>25.2</v>
      </c>
    </row>
    <row r="8398" spans="1:5" x14ac:dyDescent="0.35">
      <c r="A8398">
        <v>2021</v>
      </c>
      <c r="B8398">
        <v>12</v>
      </c>
      <c r="C8398">
        <v>16</v>
      </c>
      <c r="D8398">
        <v>20</v>
      </c>
      <c r="E8398">
        <v>24.08</v>
      </c>
    </row>
    <row r="8399" spans="1:5" x14ac:dyDescent="0.35">
      <c r="A8399">
        <v>2021</v>
      </c>
      <c r="B8399">
        <v>12</v>
      </c>
      <c r="C8399">
        <v>16</v>
      </c>
      <c r="D8399">
        <v>21</v>
      </c>
      <c r="E8399">
        <v>23.31</v>
      </c>
    </row>
    <row r="8400" spans="1:5" x14ac:dyDescent="0.35">
      <c r="A8400">
        <v>2021</v>
      </c>
      <c r="B8400">
        <v>12</v>
      </c>
      <c r="C8400">
        <v>16</v>
      </c>
      <c r="D8400">
        <v>22</v>
      </c>
      <c r="E8400">
        <v>22.7</v>
      </c>
    </row>
    <row r="8401" spans="1:5" x14ac:dyDescent="0.35">
      <c r="A8401">
        <v>2021</v>
      </c>
      <c r="B8401">
        <v>12</v>
      </c>
      <c r="C8401">
        <v>16</v>
      </c>
      <c r="D8401">
        <v>23</v>
      </c>
      <c r="E8401">
        <v>22.28</v>
      </c>
    </row>
    <row r="8402" spans="1:5" x14ac:dyDescent="0.35">
      <c r="A8402">
        <v>2021</v>
      </c>
      <c r="B8402">
        <v>12</v>
      </c>
      <c r="C8402">
        <v>17</v>
      </c>
      <c r="D8402">
        <v>0</v>
      </c>
      <c r="E8402">
        <v>22.06</v>
      </c>
    </row>
    <row r="8403" spans="1:5" x14ac:dyDescent="0.35">
      <c r="A8403">
        <v>2021</v>
      </c>
      <c r="B8403">
        <v>12</v>
      </c>
      <c r="C8403">
        <v>17</v>
      </c>
      <c r="D8403">
        <v>1</v>
      </c>
      <c r="E8403">
        <v>21.93</v>
      </c>
    </row>
    <row r="8404" spans="1:5" x14ac:dyDescent="0.35">
      <c r="A8404">
        <v>2021</v>
      </c>
      <c r="B8404">
        <v>12</v>
      </c>
      <c r="C8404">
        <v>17</v>
      </c>
      <c r="D8404">
        <v>2</v>
      </c>
      <c r="E8404">
        <v>21.71</v>
      </c>
    </row>
    <row r="8405" spans="1:5" x14ac:dyDescent="0.35">
      <c r="A8405">
        <v>2021</v>
      </c>
      <c r="B8405">
        <v>12</v>
      </c>
      <c r="C8405">
        <v>17</v>
      </c>
      <c r="D8405">
        <v>3</v>
      </c>
      <c r="E8405">
        <v>21.98</v>
      </c>
    </row>
    <row r="8406" spans="1:5" x14ac:dyDescent="0.35">
      <c r="A8406">
        <v>2021</v>
      </c>
      <c r="B8406">
        <v>12</v>
      </c>
      <c r="C8406">
        <v>17</v>
      </c>
      <c r="D8406">
        <v>4</v>
      </c>
      <c r="E8406">
        <v>24</v>
      </c>
    </row>
    <row r="8407" spans="1:5" x14ac:dyDescent="0.35">
      <c r="A8407">
        <v>2021</v>
      </c>
      <c r="B8407">
        <v>12</v>
      </c>
      <c r="C8407">
        <v>17</v>
      </c>
      <c r="D8407">
        <v>5</v>
      </c>
      <c r="E8407">
        <v>27.15</v>
      </c>
    </row>
    <row r="8408" spans="1:5" x14ac:dyDescent="0.35">
      <c r="A8408">
        <v>2021</v>
      </c>
      <c r="B8408">
        <v>12</v>
      </c>
      <c r="C8408">
        <v>17</v>
      </c>
      <c r="D8408">
        <v>6</v>
      </c>
      <c r="E8408">
        <v>30.51</v>
      </c>
    </row>
    <row r="8409" spans="1:5" x14ac:dyDescent="0.35">
      <c r="A8409">
        <v>2021</v>
      </c>
      <c r="B8409">
        <v>12</v>
      </c>
      <c r="C8409">
        <v>17</v>
      </c>
      <c r="D8409">
        <v>7</v>
      </c>
      <c r="E8409">
        <v>33.229999999999997</v>
      </c>
    </row>
    <row r="8410" spans="1:5" x14ac:dyDescent="0.35">
      <c r="A8410">
        <v>2021</v>
      </c>
      <c r="B8410">
        <v>12</v>
      </c>
      <c r="C8410">
        <v>17</v>
      </c>
      <c r="D8410">
        <v>8</v>
      </c>
      <c r="E8410">
        <v>35.01</v>
      </c>
    </row>
    <row r="8411" spans="1:5" x14ac:dyDescent="0.35">
      <c r="A8411">
        <v>2021</v>
      </c>
      <c r="B8411">
        <v>12</v>
      </c>
      <c r="C8411">
        <v>17</v>
      </c>
      <c r="D8411">
        <v>9</v>
      </c>
      <c r="E8411">
        <v>35.979999999999997</v>
      </c>
    </row>
    <row r="8412" spans="1:5" x14ac:dyDescent="0.35">
      <c r="A8412">
        <v>2021</v>
      </c>
      <c r="B8412">
        <v>12</v>
      </c>
      <c r="C8412">
        <v>17</v>
      </c>
      <c r="D8412">
        <v>10</v>
      </c>
      <c r="E8412">
        <v>37.04</v>
      </c>
    </row>
    <row r="8413" spans="1:5" x14ac:dyDescent="0.35">
      <c r="A8413">
        <v>2021</v>
      </c>
      <c r="B8413">
        <v>12</v>
      </c>
      <c r="C8413">
        <v>17</v>
      </c>
      <c r="D8413">
        <v>11</v>
      </c>
      <c r="E8413">
        <v>37.25</v>
      </c>
    </row>
    <row r="8414" spans="1:5" x14ac:dyDescent="0.35">
      <c r="A8414">
        <v>2021</v>
      </c>
      <c r="B8414">
        <v>12</v>
      </c>
      <c r="C8414">
        <v>17</v>
      </c>
      <c r="D8414">
        <v>12</v>
      </c>
      <c r="E8414">
        <v>36.85</v>
      </c>
    </row>
    <row r="8415" spans="1:5" x14ac:dyDescent="0.35">
      <c r="A8415">
        <v>2021</v>
      </c>
      <c r="B8415">
        <v>12</v>
      </c>
      <c r="C8415">
        <v>17</v>
      </c>
      <c r="D8415">
        <v>13</v>
      </c>
      <c r="E8415">
        <v>35.94</v>
      </c>
    </row>
    <row r="8416" spans="1:5" x14ac:dyDescent="0.35">
      <c r="A8416">
        <v>2021</v>
      </c>
      <c r="B8416">
        <v>12</v>
      </c>
      <c r="C8416">
        <v>17</v>
      </c>
      <c r="D8416">
        <v>14</v>
      </c>
      <c r="E8416">
        <v>34.659999999999997</v>
      </c>
    </row>
    <row r="8417" spans="1:5" x14ac:dyDescent="0.35">
      <c r="A8417">
        <v>2021</v>
      </c>
      <c r="B8417">
        <v>12</v>
      </c>
      <c r="C8417">
        <v>17</v>
      </c>
      <c r="D8417">
        <v>15</v>
      </c>
      <c r="E8417">
        <v>32.549999999999997</v>
      </c>
    </row>
    <row r="8418" spans="1:5" x14ac:dyDescent="0.35">
      <c r="A8418">
        <v>2021</v>
      </c>
      <c r="B8418">
        <v>12</v>
      </c>
      <c r="C8418">
        <v>17</v>
      </c>
      <c r="D8418">
        <v>16</v>
      </c>
      <c r="E8418">
        <v>30.65</v>
      </c>
    </row>
    <row r="8419" spans="1:5" x14ac:dyDescent="0.35">
      <c r="A8419">
        <v>2021</v>
      </c>
      <c r="B8419">
        <v>12</v>
      </c>
      <c r="C8419">
        <v>17</v>
      </c>
      <c r="D8419">
        <v>17</v>
      </c>
      <c r="E8419">
        <v>29.02</v>
      </c>
    </row>
    <row r="8420" spans="1:5" x14ac:dyDescent="0.35">
      <c r="A8420">
        <v>2021</v>
      </c>
      <c r="B8420">
        <v>12</v>
      </c>
      <c r="C8420">
        <v>17</v>
      </c>
      <c r="D8420">
        <v>18</v>
      </c>
      <c r="E8420">
        <v>27.01</v>
      </c>
    </row>
    <row r="8421" spans="1:5" x14ac:dyDescent="0.35">
      <c r="A8421">
        <v>2021</v>
      </c>
      <c r="B8421">
        <v>12</v>
      </c>
      <c r="C8421">
        <v>17</v>
      </c>
      <c r="D8421">
        <v>19</v>
      </c>
      <c r="E8421">
        <v>25.3</v>
      </c>
    </row>
    <row r="8422" spans="1:5" x14ac:dyDescent="0.35">
      <c r="A8422">
        <v>2021</v>
      </c>
      <c r="B8422">
        <v>12</v>
      </c>
      <c r="C8422">
        <v>17</v>
      </c>
      <c r="D8422">
        <v>20</v>
      </c>
      <c r="E8422">
        <v>24.33</v>
      </c>
    </row>
    <row r="8423" spans="1:5" x14ac:dyDescent="0.35">
      <c r="A8423">
        <v>2021</v>
      </c>
      <c r="B8423">
        <v>12</v>
      </c>
      <c r="C8423">
        <v>17</v>
      </c>
      <c r="D8423">
        <v>21</v>
      </c>
      <c r="E8423">
        <v>23.69</v>
      </c>
    </row>
    <row r="8424" spans="1:5" x14ac:dyDescent="0.35">
      <c r="A8424">
        <v>2021</v>
      </c>
      <c r="B8424">
        <v>12</v>
      </c>
      <c r="C8424">
        <v>17</v>
      </c>
      <c r="D8424">
        <v>22</v>
      </c>
      <c r="E8424">
        <v>23.28</v>
      </c>
    </row>
    <row r="8425" spans="1:5" x14ac:dyDescent="0.35">
      <c r="A8425">
        <v>2021</v>
      </c>
      <c r="B8425">
        <v>12</v>
      </c>
      <c r="C8425">
        <v>17</v>
      </c>
      <c r="D8425">
        <v>23</v>
      </c>
      <c r="E8425">
        <v>23.19</v>
      </c>
    </row>
    <row r="8426" spans="1:5" x14ac:dyDescent="0.35">
      <c r="A8426">
        <v>2021</v>
      </c>
      <c r="B8426">
        <v>12</v>
      </c>
      <c r="C8426">
        <v>18</v>
      </c>
      <c r="D8426">
        <v>0</v>
      </c>
      <c r="E8426">
        <v>23.15</v>
      </c>
    </row>
    <row r="8427" spans="1:5" x14ac:dyDescent="0.35">
      <c r="A8427">
        <v>2021</v>
      </c>
      <c r="B8427">
        <v>12</v>
      </c>
      <c r="C8427">
        <v>18</v>
      </c>
      <c r="D8427">
        <v>1</v>
      </c>
      <c r="E8427">
        <v>23.04</v>
      </c>
    </row>
    <row r="8428" spans="1:5" x14ac:dyDescent="0.35">
      <c r="A8428">
        <v>2021</v>
      </c>
      <c r="B8428">
        <v>12</v>
      </c>
      <c r="C8428">
        <v>18</v>
      </c>
      <c r="D8428">
        <v>2</v>
      </c>
      <c r="E8428">
        <v>22.91</v>
      </c>
    </row>
    <row r="8429" spans="1:5" x14ac:dyDescent="0.35">
      <c r="A8429">
        <v>2021</v>
      </c>
      <c r="B8429">
        <v>12</v>
      </c>
      <c r="C8429">
        <v>18</v>
      </c>
      <c r="D8429">
        <v>3</v>
      </c>
      <c r="E8429">
        <v>23.21</v>
      </c>
    </row>
    <row r="8430" spans="1:5" x14ac:dyDescent="0.35">
      <c r="A8430">
        <v>2021</v>
      </c>
      <c r="B8430">
        <v>12</v>
      </c>
      <c r="C8430">
        <v>18</v>
      </c>
      <c r="D8430">
        <v>4</v>
      </c>
      <c r="E8430">
        <v>24.9</v>
      </c>
    </row>
    <row r="8431" spans="1:5" x14ac:dyDescent="0.35">
      <c r="A8431">
        <v>2021</v>
      </c>
      <c r="B8431">
        <v>12</v>
      </c>
      <c r="C8431">
        <v>18</v>
      </c>
      <c r="D8431">
        <v>5</v>
      </c>
      <c r="E8431">
        <v>27.42</v>
      </c>
    </row>
    <row r="8432" spans="1:5" x14ac:dyDescent="0.35">
      <c r="A8432">
        <v>2021</v>
      </c>
      <c r="B8432">
        <v>12</v>
      </c>
      <c r="C8432">
        <v>18</v>
      </c>
      <c r="D8432">
        <v>6</v>
      </c>
      <c r="E8432">
        <v>30.23</v>
      </c>
    </row>
    <row r="8433" spans="1:5" x14ac:dyDescent="0.35">
      <c r="A8433">
        <v>2021</v>
      </c>
      <c r="B8433">
        <v>12</v>
      </c>
      <c r="C8433">
        <v>18</v>
      </c>
      <c r="D8433">
        <v>7</v>
      </c>
      <c r="E8433">
        <v>33.04</v>
      </c>
    </row>
    <row r="8434" spans="1:5" x14ac:dyDescent="0.35">
      <c r="A8434">
        <v>2021</v>
      </c>
      <c r="B8434">
        <v>12</v>
      </c>
      <c r="C8434">
        <v>18</v>
      </c>
      <c r="D8434">
        <v>8</v>
      </c>
      <c r="E8434">
        <v>35.159999999999997</v>
      </c>
    </row>
    <row r="8435" spans="1:5" x14ac:dyDescent="0.35">
      <c r="A8435">
        <v>2021</v>
      </c>
      <c r="B8435">
        <v>12</v>
      </c>
      <c r="C8435">
        <v>18</v>
      </c>
      <c r="D8435">
        <v>9</v>
      </c>
      <c r="E8435">
        <v>36.65</v>
      </c>
    </row>
    <row r="8436" spans="1:5" x14ac:dyDescent="0.35">
      <c r="A8436">
        <v>2021</v>
      </c>
      <c r="B8436">
        <v>12</v>
      </c>
      <c r="C8436">
        <v>18</v>
      </c>
      <c r="D8436">
        <v>10</v>
      </c>
      <c r="E8436">
        <v>37.4</v>
      </c>
    </row>
    <row r="8437" spans="1:5" x14ac:dyDescent="0.35">
      <c r="A8437">
        <v>2021</v>
      </c>
      <c r="B8437">
        <v>12</v>
      </c>
      <c r="C8437">
        <v>18</v>
      </c>
      <c r="D8437">
        <v>11</v>
      </c>
      <c r="E8437">
        <v>37.76</v>
      </c>
    </row>
    <row r="8438" spans="1:5" x14ac:dyDescent="0.35">
      <c r="A8438">
        <v>2021</v>
      </c>
      <c r="B8438">
        <v>12</v>
      </c>
      <c r="C8438">
        <v>18</v>
      </c>
      <c r="D8438">
        <v>12</v>
      </c>
      <c r="E8438">
        <v>37.51</v>
      </c>
    </row>
    <row r="8439" spans="1:5" x14ac:dyDescent="0.35">
      <c r="A8439">
        <v>2021</v>
      </c>
      <c r="B8439">
        <v>12</v>
      </c>
      <c r="C8439">
        <v>18</v>
      </c>
      <c r="D8439">
        <v>13</v>
      </c>
      <c r="E8439">
        <v>36.299999999999997</v>
      </c>
    </row>
    <row r="8440" spans="1:5" x14ac:dyDescent="0.35">
      <c r="A8440">
        <v>2021</v>
      </c>
      <c r="B8440">
        <v>12</v>
      </c>
      <c r="C8440">
        <v>18</v>
      </c>
      <c r="D8440">
        <v>14</v>
      </c>
      <c r="E8440">
        <v>34.729999999999997</v>
      </c>
    </row>
    <row r="8441" spans="1:5" x14ac:dyDescent="0.35">
      <c r="A8441">
        <v>2021</v>
      </c>
      <c r="B8441">
        <v>12</v>
      </c>
      <c r="C8441">
        <v>18</v>
      </c>
      <c r="D8441">
        <v>15</v>
      </c>
      <c r="E8441">
        <v>32.909999999999997</v>
      </c>
    </row>
    <row r="8442" spans="1:5" x14ac:dyDescent="0.35">
      <c r="A8442">
        <v>2021</v>
      </c>
      <c r="B8442">
        <v>12</v>
      </c>
      <c r="C8442">
        <v>18</v>
      </c>
      <c r="D8442">
        <v>16</v>
      </c>
      <c r="E8442">
        <v>31.25</v>
      </c>
    </row>
    <row r="8443" spans="1:5" x14ac:dyDescent="0.35">
      <c r="A8443">
        <v>2021</v>
      </c>
      <c r="B8443">
        <v>12</v>
      </c>
      <c r="C8443">
        <v>18</v>
      </c>
      <c r="D8443">
        <v>17</v>
      </c>
      <c r="E8443">
        <v>29.81</v>
      </c>
    </row>
    <row r="8444" spans="1:5" x14ac:dyDescent="0.35">
      <c r="A8444">
        <v>2021</v>
      </c>
      <c r="B8444">
        <v>12</v>
      </c>
      <c r="C8444">
        <v>18</v>
      </c>
      <c r="D8444">
        <v>18</v>
      </c>
      <c r="E8444">
        <v>28.41</v>
      </c>
    </row>
    <row r="8445" spans="1:5" x14ac:dyDescent="0.35">
      <c r="A8445">
        <v>2021</v>
      </c>
      <c r="B8445">
        <v>12</v>
      </c>
      <c r="C8445">
        <v>18</v>
      </c>
      <c r="D8445">
        <v>19</v>
      </c>
      <c r="E8445">
        <v>27.37</v>
      </c>
    </row>
    <row r="8446" spans="1:5" x14ac:dyDescent="0.35">
      <c r="A8446">
        <v>2021</v>
      </c>
      <c r="B8446">
        <v>12</v>
      </c>
      <c r="C8446">
        <v>18</v>
      </c>
      <c r="D8446">
        <v>20</v>
      </c>
      <c r="E8446">
        <v>26.52</v>
      </c>
    </row>
    <row r="8447" spans="1:5" x14ac:dyDescent="0.35">
      <c r="A8447">
        <v>2021</v>
      </c>
      <c r="B8447">
        <v>12</v>
      </c>
      <c r="C8447">
        <v>18</v>
      </c>
      <c r="D8447">
        <v>21</v>
      </c>
      <c r="E8447">
        <v>25.76</v>
      </c>
    </row>
    <row r="8448" spans="1:5" x14ac:dyDescent="0.35">
      <c r="A8448">
        <v>2021</v>
      </c>
      <c r="B8448">
        <v>12</v>
      </c>
      <c r="C8448">
        <v>18</v>
      </c>
      <c r="D8448">
        <v>22</v>
      </c>
      <c r="E8448">
        <v>25.12</v>
      </c>
    </row>
    <row r="8449" spans="1:5" x14ac:dyDescent="0.35">
      <c r="A8449">
        <v>2021</v>
      </c>
      <c r="B8449">
        <v>12</v>
      </c>
      <c r="C8449">
        <v>18</v>
      </c>
      <c r="D8449">
        <v>23</v>
      </c>
      <c r="E8449">
        <v>24.64</v>
      </c>
    </row>
    <row r="8450" spans="1:5" x14ac:dyDescent="0.35">
      <c r="A8450">
        <v>2021</v>
      </c>
      <c r="B8450">
        <v>12</v>
      </c>
      <c r="C8450">
        <v>19</v>
      </c>
      <c r="D8450">
        <v>0</v>
      </c>
      <c r="E8450">
        <v>24.29</v>
      </c>
    </row>
    <row r="8451" spans="1:5" x14ac:dyDescent="0.35">
      <c r="A8451">
        <v>2021</v>
      </c>
      <c r="B8451">
        <v>12</v>
      </c>
      <c r="C8451">
        <v>19</v>
      </c>
      <c r="D8451">
        <v>1</v>
      </c>
      <c r="E8451">
        <v>24.05</v>
      </c>
    </row>
    <row r="8452" spans="1:5" x14ac:dyDescent="0.35">
      <c r="A8452">
        <v>2021</v>
      </c>
      <c r="B8452">
        <v>12</v>
      </c>
      <c r="C8452">
        <v>19</v>
      </c>
      <c r="D8452">
        <v>2</v>
      </c>
      <c r="E8452">
        <v>23.86</v>
      </c>
    </row>
    <row r="8453" spans="1:5" x14ac:dyDescent="0.35">
      <c r="A8453">
        <v>2021</v>
      </c>
      <c r="B8453">
        <v>12</v>
      </c>
      <c r="C8453">
        <v>19</v>
      </c>
      <c r="D8453">
        <v>3</v>
      </c>
      <c r="E8453">
        <v>23.94</v>
      </c>
    </row>
    <row r="8454" spans="1:5" x14ac:dyDescent="0.35">
      <c r="A8454">
        <v>2021</v>
      </c>
      <c r="B8454">
        <v>12</v>
      </c>
      <c r="C8454">
        <v>19</v>
      </c>
      <c r="D8454">
        <v>4</v>
      </c>
      <c r="E8454">
        <v>25.08</v>
      </c>
    </row>
    <row r="8455" spans="1:5" x14ac:dyDescent="0.35">
      <c r="A8455">
        <v>2021</v>
      </c>
      <c r="B8455">
        <v>12</v>
      </c>
      <c r="C8455">
        <v>19</v>
      </c>
      <c r="D8455">
        <v>5</v>
      </c>
      <c r="E8455">
        <v>27.07</v>
      </c>
    </row>
    <row r="8456" spans="1:5" x14ac:dyDescent="0.35">
      <c r="A8456">
        <v>2021</v>
      </c>
      <c r="B8456">
        <v>12</v>
      </c>
      <c r="C8456">
        <v>19</v>
      </c>
      <c r="D8456">
        <v>6</v>
      </c>
      <c r="E8456">
        <v>29.46</v>
      </c>
    </row>
    <row r="8457" spans="1:5" x14ac:dyDescent="0.35">
      <c r="A8457">
        <v>2021</v>
      </c>
      <c r="B8457">
        <v>12</v>
      </c>
      <c r="C8457">
        <v>19</v>
      </c>
      <c r="D8457">
        <v>7</v>
      </c>
      <c r="E8457">
        <v>31.8</v>
      </c>
    </row>
    <row r="8458" spans="1:5" x14ac:dyDescent="0.35">
      <c r="A8458">
        <v>2021</v>
      </c>
      <c r="B8458">
        <v>12</v>
      </c>
      <c r="C8458">
        <v>19</v>
      </c>
      <c r="D8458">
        <v>8</v>
      </c>
      <c r="E8458">
        <v>33.83</v>
      </c>
    </row>
    <row r="8459" spans="1:5" x14ac:dyDescent="0.35">
      <c r="A8459">
        <v>2021</v>
      </c>
      <c r="B8459">
        <v>12</v>
      </c>
      <c r="C8459">
        <v>19</v>
      </c>
      <c r="D8459">
        <v>9</v>
      </c>
      <c r="E8459">
        <v>35.24</v>
      </c>
    </row>
    <row r="8460" spans="1:5" x14ac:dyDescent="0.35">
      <c r="A8460">
        <v>2021</v>
      </c>
      <c r="B8460">
        <v>12</v>
      </c>
      <c r="C8460">
        <v>19</v>
      </c>
      <c r="D8460">
        <v>10</v>
      </c>
      <c r="E8460">
        <v>35.76</v>
      </c>
    </row>
    <row r="8461" spans="1:5" x14ac:dyDescent="0.35">
      <c r="A8461">
        <v>2021</v>
      </c>
      <c r="B8461">
        <v>12</v>
      </c>
      <c r="C8461">
        <v>19</v>
      </c>
      <c r="D8461">
        <v>11</v>
      </c>
      <c r="E8461">
        <v>35.840000000000003</v>
      </c>
    </row>
    <row r="8462" spans="1:5" x14ac:dyDescent="0.35">
      <c r="A8462">
        <v>2021</v>
      </c>
      <c r="B8462">
        <v>12</v>
      </c>
      <c r="C8462">
        <v>19</v>
      </c>
      <c r="D8462">
        <v>12</v>
      </c>
      <c r="E8462">
        <v>35.25</v>
      </c>
    </row>
    <row r="8463" spans="1:5" x14ac:dyDescent="0.35">
      <c r="A8463">
        <v>2021</v>
      </c>
      <c r="B8463">
        <v>12</v>
      </c>
      <c r="C8463">
        <v>19</v>
      </c>
      <c r="D8463">
        <v>13</v>
      </c>
      <c r="E8463">
        <v>34.409999999999997</v>
      </c>
    </row>
    <row r="8464" spans="1:5" x14ac:dyDescent="0.35">
      <c r="A8464">
        <v>2021</v>
      </c>
      <c r="B8464">
        <v>12</v>
      </c>
      <c r="C8464">
        <v>19</v>
      </c>
      <c r="D8464">
        <v>14</v>
      </c>
      <c r="E8464">
        <v>33.380000000000003</v>
      </c>
    </row>
    <row r="8465" spans="1:5" x14ac:dyDescent="0.35">
      <c r="A8465">
        <v>2021</v>
      </c>
      <c r="B8465">
        <v>12</v>
      </c>
      <c r="C8465">
        <v>19</v>
      </c>
      <c r="D8465">
        <v>15</v>
      </c>
      <c r="E8465">
        <v>31.95</v>
      </c>
    </row>
    <row r="8466" spans="1:5" x14ac:dyDescent="0.35">
      <c r="A8466">
        <v>2021</v>
      </c>
      <c r="B8466">
        <v>12</v>
      </c>
      <c r="C8466">
        <v>19</v>
      </c>
      <c r="D8466">
        <v>16</v>
      </c>
      <c r="E8466">
        <v>30.65</v>
      </c>
    </row>
    <row r="8467" spans="1:5" x14ac:dyDescent="0.35">
      <c r="A8467">
        <v>2021</v>
      </c>
      <c r="B8467">
        <v>12</v>
      </c>
      <c r="C8467">
        <v>19</v>
      </c>
      <c r="D8467">
        <v>17</v>
      </c>
      <c r="E8467">
        <v>29.86</v>
      </c>
    </row>
    <row r="8468" spans="1:5" x14ac:dyDescent="0.35">
      <c r="A8468">
        <v>2021</v>
      </c>
      <c r="B8468">
        <v>12</v>
      </c>
      <c r="C8468">
        <v>19</v>
      </c>
      <c r="D8468">
        <v>18</v>
      </c>
      <c r="E8468">
        <v>29.05</v>
      </c>
    </row>
    <row r="8469" spans="1:5" x14ac:dyDescent="0.35">
      <c r="A8469">
        <v>2021</v>
      </c>
      <c r="B8469">
        <v>12</v>
      </c>
      <c r="C8469">
        <v>19</v>
      </c>
      <c r="D8469">
        <v>19</v>
      </c>
      <c r="E8469">
        <v>27.98</v>
      </c>
    </row>
    <row r="8470" spans="1:5" x14ac:dyDescent="0.35">
      <c r="A8470">
        <v>2021</v>
      </c>
      <c r="B8470">
        <v>12</v>
      </c>
      <c r="C8470">
        <v>19</v>
      </c>
      <c r="D8470">
        <v>20</v>
      </c>
      <c r="E8470">
        <v>26.87</v>
      </c>
    </row>
    <row r="8471" spans="1:5" x14ac:dyDescent="0.35">
      <c r="A8471">
        <v>2021</v>
      </c>
      <c r="B8471">
        <v>12</v>
      </c>
      <c r="C8471">
        <v>19</v>
      </c>
      <c r="D8471">
        <v>21</v>
      </c>
      <c r="E8471">
        <v>25.78</v>
      </c>
    </row>
    <row r="8472" spans="1:5" x14ac:dyDescent="0.35">
      <c r="A8472">
        <v>2021</v>
      </c>
      <c r="B8472">
        <v>12</v>
      </c>
      <c r="C8472">
        <v>19</v>
      </c>
      <c r="D8472">
        <v>22</v>
      </c>
      <c r="E8472">
        <v>24.79</v>
      </c>
    </row>
    <row r="8473" spans="1:5" x14ac:dyDescent="0.35">
      <c r="A8473">
        <v>2021</v>
      </c>
      <c r="B8473">
        <v>12</v>
      </c>
      <c r="C8473">
        <v>19</v>
      </c>
      <c r="D8473">
        <v>23</v>
      </c>
      <c r="E8473">
        <v>24.08</v>
      </c>
    </row>
    <row r="8474" spans="1:5" x14ac:dyDescent="0.35">
      <c r="A8474">
        <v>2021</v>
      </c>
      <c r="B8474">
        <v>12</v>
      </c>
      <c r="C8474">
        <v>20</v>
      </c>
      <c r="D8474">
        <v>0</v>
      </c>
      <c r="E8474">
        <v>23.66</v>
      </c>
    </row>
    <row r="8475" spans="1:5" x14ac:dyDescent="0.35">
      <c r="A8475">
        <v>2021</v>
      </c>
      <c r="B8475">
        <v>12</v>
      </c>
      <c r="C8475">
        <v>20</v>
      </c>
      <c r="D8475">
        <v>1</v>
      </c>
      <c r="E8475">
        <v>23.46</v>
      </c>
    </row>
    <row r="8476" spans="1:5" x14ac:dyDescent="0.35">
      <c r="A8476">
        <v>2021</v>
      </c>
      <c r="B8476">
        <v>12</v>
      </c>
      <c r="C8476">
        <v>20</v>
      </c>
      <c r="D8476">
        <v>2</v>
      </c>
      <c r="E8476">
        <v>23.34</v>
      </c>
    </row>
    <row r="8477" spans="1:5" x14ac:dyDescent="0.35">
      <c r="A8477">
        <v>2021</v>
      </c>
      <c r="B8477">
        <v>12</v>
      </c>
      <c r="C8477">
        <v>20</v>
      </c>
      <c r="D8477">
        <v>3</v>
      </c>
      <c r="E8477">
        <v>23.64</v>
      </c>
    </row>
    <row r="8478" spans="1:5" x14ac:dyDescent="0.35">
      <c r="A8478">
        <v>2021</v>
      </c>
      <c r="B8478">
        <v>12</v>
      </c>
      <c r="C8478">
        <v>20</v>
      </c>
      <c r="D8478">
        <v>4</v>
      </c>
      <c r="E8478">
        <v>25.48</v>
      </c>
    </row>
    <row r="8479" spans="1:5" x14ac:dyDescent="0.35">
      <c r="A8479">
        <v>2021</v>
      </c>
      <c r="B8479">
        <v>12</v>
      </c>
      <c r="C8479">
        <v>20</v>
      </c>
      <c r="D8479">
        <v>5</v>
      </c>
      <c r="E8479">
        <v>28.42</v>
      </c>
    </row>
    <row r="8480" spans="1:5" x14ac:dyDescent="0.35">
      <c r="A8480">
        <v>2021</v>
      </c>
      <c r="B8480">
        <v>12</v>
      </c>
      <c r="C8480">
        <v>20</v>
      </c>
      <c r="D8480">
        <v>6</v>
      </c>
      <c r="E8480">
        <v>31.24</v>
      </c>
    </row>
    <row r="8481" spans="1:5" x14ac:dyDescent="0.35">
      <c r="A8481">
        <v>2021</v>
      </c>
      <c r="B8481">
        <v>12</v>
      </c>
      <c r="C8481">
        <v>20</v>
      </c>
      <c r="D8481">
        <v>7</v>
      </c>
      <c r="E8481">
        <v>33.08</v>
      </c>
    </row>
    <row r="8482" spans="1:5" x14ac:dyDescent="0.35">
      <c r="A8482">
        <v>2021</v>
      </c>
      <c r="B8482">
        <v>12</v>
      </c>
      <c r="C8482">
        <v>20</v>
      </c>
      <c r="D8482">
        <v>8</v>
      </c>
      <c r="E8482">
        <v>34.659999999999997</v>
      </c>
    </row>
    <row r="8483" spans="1:5" x14ac:dyDescent="0.35">
      <c r="A8483">
        <v>2021</v>
      </c>
      <c r="B8483">
        <v>12</v>
      </c>
      <c r="C8483">
        <v>20</v>
      </c>
      <c r="D8483">
        <v>9</v>
      </c>
      <c r="E8483">
        <v>35.72</v>
      </c>
    </row>
    <row r="8484" spans="1:5" x14ac:dyDescent="0.35">
      <c r="A8484">
        <v>2021</v>
      </c>
      <c r="B8484">
        <v>12</v>
      </c>
      <c r="C8484">
        <v>20</v>
      </c>
      <c r="D8484">
        <v>10</v>
      </c>
      <c r="E8484">
        <v>36.14</v>
      </c>
    </row>
    <row r="8485" spans="1:5" x14ac:dyDescent="0.35">
      <c r="A8485">
        <v>2021</v>
      </c>
      <c r="B8485">
        <v>12</v>
      </c>
      <c r="C8485">
        <v>20</v>
      </c>
      <c r="D8485">
        <v>11</v>
      </c>
      <c r="E8485">
        <v>35.909999999999997</v>
      </c>
    </row>
    <row r="8486" spans="1:5" x14ac:dyDescent="0.35">
      <c r="A8486">
        <v>2021</v>
      </c>
      <c r="B8486">
        <v>12</v>
      </c>
      <c r="C8486">
        <v>20</v>
      </c>
      <c r="D8486">
        <v>12</v>
      </c>
      <c r="E8486">
        <v>35.08</v>
      </c>
    </row>
    <row r="8487" spans="1:5" x14ac:dyDescent="0.35">
      <c r="A8487">
        <v>2021</v>
      </c>
      <c r="B8487">
        <v>12</v>
      </c>
      <c r="C8487">
        <v>20</v>
      </c>
      <c r="D8487">
        <v>13</v>
      </c>
      <c r="E8487">
        <v>33.979999999999997</v>
      </c>
    </row>
    <row r="8488" spans="1:5" x14ac:dyDescent="0.35">
      <c r="A8488">
        <v>2021</v>
      </c>
      <c r="B8488">
        <v>12</v>
      </c>
      <c r="C8488">
        <v>20</v>
      </c>
      <c r="D8488">
        <v>14</v>
      </c>
      <c r="E8488">
        <v>32.69</v>
      </c>
    </row>
    <row r="8489" spans="1:5" x14ac:dyDescent="0.35">
      <c r="A8489">
        <v>2021</v>
      </c>
      <c r="B8489">
        <v>12</v>
      </c>
      <c r="C8489">
        <v>20</v>
      </c>
      <c r="D8489">
        <v>15</v>
      </c>
      <c r="E8489">
        <v>31.09</v>
      </c>
    </row>
    <row r="8490" spans="1:5" x14ac:dyDescent="0.35">
      <c r="A8490">
        <v>2021</v>
      </c>
      <c r="B8490">
        <v>12</v>
      </c>
      <c r="C8490">
        <v>20</v>
      </c>
      <c r="D8490">
        <v>16</v>
      </c>
      <c r="E8490">
        <v>29.56</v>
      </c>
    </row>
    <row r="8491" spans="1:5" x14ac:dyDescent="0.35">
      <c r="A8491">
        <v>2021</v>
      </c>
      <c r="B8491">
        <v>12</v>
      </c>
      <c r="C8491">
        <v>20</v>
      </c>
      <c r="D8491">
        <v>17</v>
      </c>
      <c r="E8491">
        <v>28.55</v>
      </c>
    </row>
    <row r="8492" spans="1:5" x14ac:dyDescent="0.35">
      <c r="A8492">
        <v>2021</v>
      </c>
      <c r="B8492">
        <v>12</v>
      </c>
      <c r="C8492">
        <v>20</v>
      </c>
      <c r="D8492">
        <v>18</v>
      </c>
      <c r="E8492">
        <v>27.63</v>
      </c>
    </row>
    <row r="8493" spans="1:5" x14ac:dyDescent="0.35">
      <c r="A8493">
        <v>2021</v>
      </c>
      <c r="B8493">
        <v>12</v>
      </c>
      <c r="C8493">
        <v>20</v>
      </c>
      <c r="D8493">
        <v>19</v>
      </c>
      <c r="E8493">
        <v>26.73</v>
      </c>
    </row>
    <row r="8494" spans="1:5" x14ac:dyDescent="0.35">
      <c r="A8494">
        <v>2021</v>
      </c>
      <c r="B8494">
        <v>12</v>
      </c>
      <c r="C8494">
        <v>20</v>
      </c>
      <c r="D8494">
        <v>20</v>
      </c>
      <c r="E8494">
        <v>25.86</v>
      </c>
    </row>
    <row r="8495" spans="1:5" x14ac:dyDescent="0.35">
      <c r="A8495">
        <v>2021</v>
      </c>
      <c r="B8495">
        <v>12</v>
      </c>
      <c r="C8495">
        <v>20</v>
      </c>
      <c r="D8495">
        <v>21</v>
      </c>
      <c r="E8495">
        <v>25.04</v>
      </c>
    </row>
    <row r="8496" spans="1:5" x14ac:dyDescent="0.35">
      <c r="A8496">
        <v>2021</v>
      </c>
      <c r="B8496">
        <v>12</v>
      </c>
      <c r="C8496">
        <v>20</v>
      </c>
      <c r="D8496">
        <v>22</v>
      </c>
      <c r="E8496">
        <v>24.36</v>
      </c>
    </row>
    <row r="8497" spans="1:5" x14ac:dyDescent="0.35">
      <c r="A8497">
        <v>2021</v>
      </c>
      <c r="B8497">
        <v>12</v>
      </c>
      <c r="C8497">
        <v>20</v>
      </c>
      <c r="D8497">
        <v>23</v>
      </c>
      <c r="E8497">
        <v>23.9</v>
      </c>
    </row>
    <row r="8498" spans="1:5" x14ac:dyDescent="0.35">
      <c r="A8498">
        <v>2021</v>
      </c>
      <c r="B8498">
        <v>12</v>
      </c>
      <c r="C8498">
        <v>21</v>
      </c>
      <c r="D8498">
        <v>0</v>
      </c>
      <c r="E8498">
        <v>23.56</v>
      </c>
    </row>
    <row r="8499" spans="1:5" x14ac:dyDescent="0.35">
      <c r="A8499">
        <v>2021</v>
      </c>
      <c r="B8499">
        <v>12</v>
      </c>
      <c r="C8499">
        <v>21</v>
      </c>
      <c r="D8499">
        <v>1</v>
      </c>
      <c r="E8499">
        <v>23.28</v>
      </c>
    </row>
    <row r="8500" spans="1:5" x14ac:dyDescent="0.35">
      <c r="A8500">
        <v>2021</v>
      </c>
      <c r="B8500">
        <v>12</v>
      </c>
      <c r="C8500">
        <v>21</v>
      </c>
      <c r="D8500">
        <v>2</v>
      </c>
      <c r="E8500">
        <v>23.12</v>
      </c>
    </row>
    <row r="8501" spans="1:5" x14ac:dyDescent="0.35">
      <c r="A8501">
        <v>2021</v>
      </c>
      <c r="B8501">
        <v>12</v>
      </c>
      <c r="C8501">
        <v>21</v>
      </c>
      <c r="D8501">
        <v>3</v>
      </c>
      <c r="E8501">
        <v>23.46</v>
      </c>
    </row>
    <row r="8502" spans="1:5" x14ac:dyDescent="0.35">
      <c r="A8502">
        <v>2021</v>
      </c>
      <c r="B8502">
        <v>12</v>
      </c>
      <c r="C8502">
        <v>21</v>
      </c>
      <c r="D8502">
        <v>4</v>
      </c>
      <c r="E8502">
        <v>25.24</v>
      </c>
    </row>
    <row r="8503" spans="1:5" x14ac:dyDescent="0.35">
      <c r="A8503">
        <v>2021</v>
      </c>
      <c r="B8503">
        <v>12</v>
      </c>
      <c r="C8503">
        <v>21</v>
      </c>
      <c r="D8503">
        <v>5</v>
      </c>
      <c r="E8503">
        <v>28.21</v>
      </c>
    </row>
    <row r="8504" spans="1:5" x14ac:dyDescent="0.35">
      <c r="A8504">
        <v>2021</v>
      </c>
      <c r="B8504">
        <v>12</v>
      </c>
      <c r="C8504">
        <v>21</v>
      </c>
      <c r="D8504">
        <v>6</v>
      </c>
      <c r="E8504">
        <v>30.95</v>
      </c>
    </row>
    <row r="8505" spans="1:5" x14ac:dyDescent="0.35">
      <c r="A8505">
        <v>2021</v>
      </c>
      <c r="B8505">
        <v>12</v>
      </c>
      <c r="C8505">
        <v>21</v>
      </c>
      <c r="D8505">
        <v>7</v>
      </c>
      <c r="E8505">
        <v>33.15</v>
      </c>
    </row>
    <row r="8506" spans="1:5" x14ac:dyDescent="0.35">
      <c r="A8506">
        <v>2021</v>
      </c>
      <c r="B8506">
        <v>12</v>
      </c>
      <c r="C8506">
        <v>21</v>
      </c>
      <c r="D8506">
        <v>8</v>
      </c>
      <c r="E8506">
        <v>34.93</v>
      </c>
    </row>
    <row r="8507" spans="1:5" x14ac:dyDescent="0.35">
      <c r="A8507">
        <v>2021</v>
      </c>
      <c r="B8507">
        <v>12</v>
      </c>
      <c r="C8507">
        <v>21</v>
      </c>
      <c r="D8507">
        <v>9</v>
      </c>
      <c r="E8507">
        <v>36.17</v>
      </c>
    </row>
    <row r="8508" spans="1:5" x14ac:dyDescent="0.35">
      <c r="A8508">
        <v>2021</v>
      </c>
      <c r="B8508">
        <v>12</v>
      </c>
      <c r="C8508">
        <v>21</v>
      </c>
      <c r="D8508">
        <v>10</v>
      </c>
      <c r="E8508">
        <v>36.799999999999997</v>
      </c>
    </row>
    <row r="8509" spans="1:5" x14ac:dyDescent="0.35">
      <c r="A8509">
        <v>2021</v>
      </c>
      <c r="B8509">
        <v>12</v>
      </c>
      <c r="C8509">
        <v>21</v>
      </c>
      <c r="D8509">
        <v>11</v>
      </c>
      <c r="E8509">
        <v>36.64</v>
      </c>
    </row>
    <row r="8510" spans="1:5" x14ac:dyDescent="0.35">
      <c r="A8510">
        <v>2021</v>
      </c>
      <c r="B8510">
        <v>12</v>
      </c>
      <c r="C8510">
        <v>21</v>
      </c>
      <c r="D8510">
        <v>12</v>
      </c>
      <c r="E8510">
        <v>35.75</v>
      </c>
    </row>
    <row r="8511" spans="1:5" x14ac:dyDescent="0.35">
      <c r="A8511">
        <v>2021</v>
      </c>
      <c r="B8511">
        <v>12</v>
      </c>
      <c r="C8511">
        <v>21</v>
      </c>
      <c r="D8511">
        <v>13</v>
      </c>
      <c r="E8511">
        <v>34.67</v>
      </c>
    </row>
    <row r="8512" spans="1:5" x14ac:dyDescent="0.35">
      <c r="A8512">
        <v>2021</v>
      </c>
      <c r="B8512">
        <v>12</v>
      </c>
      <c r="C8512">
        <v>21</v>
      </c>
      <c r="D8512">
        <v>14</v>
      </c>
      <c r="E8512">
        <v>33.24</v>
      </c>
    </row>
    <row r="8513" spans="1:5" x14ac:dyDescent="0.35">
      <c r="A8513">
        <v>2021</v>
      </c>
      <c r="B8513">
        <v>12</v>
      </c>
      <c r="C8513">
        <v>21</v>
      </c>
      <c r="D8513">
        <v>15</v>
      </c>
      <c r="E8513">
        <v>30.85</v>
      </c>
    </row>
    <row r="8514" spans="1:5" x14ac:dyDescent="0.35">
      <c r="A8514">
        <v>2021</v>
      </c>
      <c r="B8514">
        <v>12</v>
      </c>
      <c r="C8514">
        <v>21</v>
      </c>
      <c r="D8514">
        <v>16</v>
      </c>
      <c r="E8514">
        <v>28.57</v>
      </c>
    </row>
    <row r="8515" spans="1:5" x14ac:dyDescent="0.35">
      <c r="A8515">
        <v>2021</v>
      </c>
      <c r="B8515">
        <v>12</v>
      </c>
      <c r="C8515">
        <v>21</v>
      </c>
      <c r="D8515">
        <v>17</v>
      </c>
      <c r="E8515">
        <v>27.18</v>
      </c>
    </row>
    <row r="8516" spans="1:5" x14ac:dyDescent="0.35">
      <c r="A8516">
        <v>2021</v>
      </c>
      <c r="B8516">
        <v>12</v>
      </c>
      <c r="C8516">
        <v>21</v>
      </c>
      <c r="D8516">
        <v>18</v>
      </c>
      <c r="E8516">
        <v>26.08</v>
      </c>
    </row>
    <row r="8517" spans="1:5" x14ac:dyDescent="0.35">
      <c r="A8517">
        <v>2021</v>
      </c>
      <c r="B8517">
        <v>12</v>
      </c>
      <c r="C8517">
        <v>21</v>
      </c>
      <c r="D8517">
        <v>19</v>
      </c>
      <c r="E8517">
        <v>25.3</v>
      </c>
    </row>
    <row r="8518" spans="1:5" x14ac:dyDescent="0.35">
      <c r="A8518">
        <v>2021</v>
      </c>
      <c r="B8518">
        <v>12</v>
      </c>
      <c r="C8518">
        <v>21</v>
      </c>
      <c r="D8518">
        <v>20</v>
      </c>
      <c r="E8518">
        <v>24.65</v>
      </c>
    </row>
    <row r="8519" spans="1:5" x14ac:dyDescent="0.35">
      <c r="A8519">
        <v>2021</v>
      </c>
      <c r="B8519">
        <v>12</v>
      </c>
      <c r="C8519">
        <v>21</v>
      </c>
      <c r="D8519">
        <v>21</v>
      </c>
      <c r="E8519">
        <v>24.09</v>
      </c>
    </row>
    <row r="8520" spans="1:5" x14ac:dyDescent="0.35">
      <c r="A8520">
        <v>2021</v>
      </c>
      <c r="B8520">
        <v>12</v>
      </c>
      <c r="C8520">
        <v>21</v>
      </c>
      <c r="D8520">
        <v>22</v>
      </c>
      <c r="E8520">
        <v>23.67</v>
      </c>
    </row>
    <row r="8521" spans="1:5" x14ac:dyDescent="0.35">
      <c r="A8521">
        <v>2021</v>
      </c>
      <c r="B8521">
        <v>12</v>
      </c>
      <c r="C8521">
        <v>21</v>
      </c>
      <c r="D8521">
        <v>23</v>
      </c>
      <c r="E8521">
        <v>23.4</v>
      </c>
    </row>
    <row r="8522" spans="1:5" x14ac:dyDescent="0.35">
      <c r="A8522">
        <v>2021</v>
      </c>
      <c r="B8522">
        <v>12</v>
      </c>
      <c r="C8522">
        <v>22</v>
      </c>
      <c r="D8522">
        <v>0</v>
      </c>
      <c r="E8522">
        <v>23.26</v>
      </c>
    </row>
    <row r="8523" spans="1:5" x14ac:dyDescent="0.35">
      <c r="A8523">
        <v>2021</v>
      </c>
      <c r="B8523">
        <v>12</v>
      </c>
      <c r="C8523">
        <v>22</v>
      </c>
      <c r="D8523">
        <v>1</v>
      </c>
      <c r="E8523">
        <v>23.17</v>
      </c>
    </row>
    <row r="8524" spans="1:5" x14ac:dyDescent="0.35">
      <c r="A8524">
        <v>2021</v>
      </c>
      <c r="B8524">
        <v>12</v>
      </c>
      <c r="C8524">
        <v>22</v>
      </c>
      <c r="D8524">
        <v>2</v>
      </c>
      <c r="E8524">
        <v>23.07</v>
      </c>
    </row>
    <row r="8525" spans="1:5" x14ac:dyDescent="0.35">
      <c r="A8525">
        <v>2021</v>
      </c>
      <c r="B8525">
        <v>12</v>
      </c>
      <c r="C8525">
        <v>22</v>
      </c>
      <c r="D8525">
        <v>3</v>
      </c>
      <c r="E8525">
        <v>23.44</v>
      </c>
    </row>
    <row r="8526" spans="1:5" x14ac:dyDescent="0.35">
      <c r="A8526">
        <v>2021</v>
      </c>
      <c r="B8526">
        <v>12</v>
      </c>
      <c r="C8526">
        <v>22</v>
      </c>
      <c r="D8526">
        <v>4</v>
      </c>
      <c r="E8526">
        <v>25.11</v>
      </c>
    </row>
    <row r="8527" spans="1:5" x14ac:dyDescent="0.35">
      <c r="A8527">
        <v>2021</v>
      </c>
      <c r="B8527">
        <v>12</v>
      </c>
      <c r="C8527">
        <v>22</v>
      </c>
      <c r="D8527">
        <v>5</v>
      </c>
      <c r="E8527">
        <v>27.49</v>
      </c>
    </row>
    <row r="8528" spans="1:5" x14ac:dyDescent="0.35">
      <c r="A8528">
        <v>2021</v>
      </c>
      <c r="B8528">
        <v>12</v>
      </c>
      <c r="C8528">
        <v>22</v>
      </c>
      <c r="D8528">
        <v>6</v>
      </c>
      <c r="E8528">
        <v>29.9</v>
      </c>
    </row>
    <row r="8529" spans="1:5" x14ac:dyDescent="0.35">
      <c r="A8529">
        <v>2021</v>
      </c>
      <c r="B8529">
        <v>12</v>
      </c>
      <c r="C8529">
        <v>22</v>
      </c>
      <c r="D8529">
        <v>7</v>
      </c>
      <c r="E8529">
        <v>32.18</v>
      </c>
    </row>
    <row r="8530" spans="1:5" x14ac:dyDescent="0.35">
      <c r="A8530">
        <v>2021</v>
      </c>
      <c r="B8530">
        <v>12</v>
      </c>
      <c r="C8530">
        <v>22</v>
      </c>
      <c r="D8530">
        <v>8</v>
      </c>
      <c r="E8530">
        <v>34.049999999999997</v>
      </c>
    </row>
    <row r="8531" spans="1:5" x14ac:dyDescent="0.35">
      <c r="A8531">
        <v>2021</v>
      </c>
      <c r="B8531">
        <v>12</v>
      </c>
      <c r="C8531">
        <v>22</v>
      </c>
      <c r="D8531">
        <v>9</v>
      </c>
      <c r="E8531">
        <v>35.299999999999997</v>
      </c>
    </row>
    <row r="8532" spans="1:5" x14ac:dyDescent="0.35">
      <c r="A8532">
        <v>2021</v>
      </c>
      <c r="B8532">
        <v>12</v>
      </c>
      <c r="C8532">
        <v>22</v>
      </c>
      <c r="D8532">
        <v>10</v>
      </c>
      <c r="E8532">
        <v>35.799999999999997</v>
      </c>
    </row>
    <row r="8533" spans="1:5" x14ac:dyDescent="0.35">
      <c r="A8533">
        <v>2021</v>
      </c>
      <c r="B8533">
        <v>12</v>
      </c>
      <c r="C8533">
        <v>22</v>
      </c>
      <c r="D8533">
        <v>11</v>
      </c>
      <c r="E8533">
        <v>35.979999999999997</v>
      </c>
    </row>
    <row r="8534" spans="1:5" x14ac:dyDescent="0.35">
      <c r="A8534">
        <v>2021</v>
      </c>
      <c r="B8534">
        <v>12</v>
      </c>
      <c r="C8534">
        <v>22</v>
      </c>
      <c r="D8534">
        <v>12</v>
      </c>
      <c r="E8534">
        <v>34.950000000000003</v>
      </c>
    </row>
    <row r="8535" spans="1:5" x14ac:dyDescent="0.35">
      <c r="A8535">
        <v>2021</v>
      </c>
      <c r="B8535">
        <v>12</v>
      </c>
      <c r="C8535">
        <v>22</v>
      </c>
      <c r="D8535">
        <v>13</v>
      </c>
      <c r="E8535">
        <v>33.979999999999997</v>
      </c>
    </row>
    <row r="8536" spans="1:5" x14ac:dyDescent="0.35">
      <c r="A8536">
        <v>2021</v>
      </c>
      <c r="B8536">
        <v>12</v>
      </c>
      <c r="C8536">
        <v>22</v>
      </c>
      <c r="D8536">
        <v>14</v>
      </c>
      <c r="E8536">
        <v>32.72</v>
      </c>
    </row>
    <row r="8537" spans="1:5" x14ac:dyDescent="0.35">
      <c r="A8537">
        <v>2021</v>
      </c>
      <c r="B8537">
        <v>12</v>
      </c>
      <c r="C8537">
        <v>22</v>
      </c>
      <c r="D8537">
        <v>15</v>
      </c>
      <c r="E8537">
        <v>30.66</v>
      </c>
    </row>
    <row r="8538" spans="1:5" x14ac:dyDescent="0.35">
      <c r="A8538">
        <v>2021</v>
      </c>
      <c r="B8538">
        <v>12</v>
      </c>
      <c r="C8538">
        <v>22</v>
      </c>
      <c r="D8538">
        <v>16</v>
      </c>
      <c r="E8538">
        <v>29.34</v>
      </c>
    </row>
    <row r="8539" spans="1:5" x14ac:dyDescent="0.35">
      <c r="A8539">
        <v>2021</v>
      </c>
      <c r="B8539">
        <v>12</v>
      </c>
      <c r="C8539">
        <v>22</v>
      </c>
      <c r="D8539">
        <v>17</v>
      </c>
      <c r="E8539">
        <v>28.52</v>
      </c>
    </row>
    <row r="8540" spans="1:5" x14ac:dyDescent="0.35">
      <c r="A8540">
        <v>2021</v>
      </c>
      <c r="B8540">
        <v>12</v>
      </c>
      <c r="C8540">
        <v>22</v>
      </c>
      <c r="D8540">
        <v>18</v>
      </c>
      <c r="E8540">
        <v>27.13</v>
      </c>
    </row>
    <row r="8541" spans="1:5" x14ac:dyDescent="0.35">
      <c r="A8541">
        <v>2021</v>
      </c>
      <c r="B8541">
        <v>12</v>
      </c>
      <c r="C8541">
        <v>22</v>
      </c>
      <c r="D8541">
        <v>19</v>
      </c>
      <c r="E8541">
        <v>25.62</v>
      </c>
    </row>
    <row r="8542" spans="1:5" x14ac:dyDescent="0.35">
      <c r="A8542">
        <v>2021</v>
      </c>
      <c r="B8542">
        <v>12</v>
      </c>
      <c r="C8542">
        <v>22</v>
      </c>
      <c r="D8542">
        <v>20</v>
      </c>
      <c r="E8542">
        <v>24.49</v>
      </c>
    </row>
    <row r="8543" spans="1:5" x14ac:dyDescent="0.35">
      <c r="A8543">
        <v>2021</v>
      </c>
      <c r="B8543">
        <v>12</v>
      </c>
      <c r="C8543">
        <v>22</v>
      </c>
      <c r="D8543">
        <v>21</v>
      </c>
      <c r="E8543">
        <v>23.87</v>
      </c>
    </row>
    <row r="8544" spans="1:5" x14ac:dyDescent="0.35">
      <c r="A8544">
        <v>2021</v>
      </c>
      <c r="B8544">
        <v>12</v>
      </c>
      <c r="C8544">
        <v>22</v>
      </c>
      <c r="D8544">
        <v>22</v>
      </c>
      <c r="E8544">
        <v>23.49</v>
      </c>
    </row>
    <row r="8545" spans="1:5" x14ac:dyDescent="0.35">
      <c r="A8545">
        <v>2021</v>
      </c>
      <c r="B8545">
        <v>12</v>
      </c>
      <c r="C8545">
        <v>22</v>
      </c>
      <c r="D8545">
        <v>23</v>
      </c>
      <c r="E8545">
        <v>23.23</v>
      </c>
    </row>
    <row r="8546" spans="1:5" x14ac:dyDescent="0.35">
      <c r="A8546">
        <v>2021</v>
      </c>
      <c r="B8546">
        <v>12</v>
      </c>
      <c r="C8546">
        <v>23</v>
      </c>
      <c r="D8546">
        <v>0</v>
      </c>
      <c r="E8546">
        <v>23.02</v>
      </c>
    </row>
    <row r="8547" spans="1:5" x14ac:dyDescent="0.35">
      <c r="A8547">
        <v>2021</v>
      </c>
      <c r="B8547">
        <v>12</v>
      </c>
      <c r="C8547">
        <v>23</v>
      </c>
      <c r="D8547">
        <v>1</v>
      </c>
      <c r="E8547">
        <v>22.81</v>
      </c>
    </row>
    <row r="8548" spans="1:5" x14ac:dyDescent="0.35">
      <c r="A8548">
        <v>2021</v>
      </c>
      <c r="B8548">
        <v>12</v>
      </c>
      <c r="C8548">
        <v>23</v>
      </c>
      <c r="D8548">
        <v>2</v>
      </c>
      <c r="E8548">
        <v>22.67</v>
      </c>
    </row>
    <row r="8549" spans="1:5" x14ac:dyDescent="0.35">
      <c r="A8549">
        <v>2021</v>
      </c>
      <c r="B8549">
        <v>12</v>
      </c>
      <c r="C8549">
        <v>23</v>
      </c>
      <c r="D8549">
        <v>3</v>
      </c>
      <c r="E8549">
        <v>23.13</v>
      </c>
    </row>
    <row r="8550" spans="1:5" x14ac:dyDescent="0.35">
      <c r="A8550">
        <v>2021</v>
      </c>
      <c r="B8550">
        <v>12</v>
      </c>
      <c r="C8550">
        <v>23</v>
      </c>
      <c r="D8550">
        <v>4</v>
      </c>
      <c r="E8550">
        <v>24.9</v>
      </c>
    </row>
    <row r="8551" spans="1:5" x14ac:dyDescent="0.35">
      <c r="A8551">
        <v>2021</v>
      </c>
      <c r="B8551">
        <v>12</v>
      </c>
      <c r="C8551">
        <v>23</v>
      </c>
      <c r="D8551">
        <v>5</v>
      </c>
      <c r="E8551">
        <v>27.51</v>
      </c>
    </row>
    <row r="8552" spans="1:5" x14ac:dyDescent="0.35">
      <c r="A8552">
        <v>2021</v>
      </c>
      <c r="B8552">
        <v>12</v>
      </c>
      <c r="C8552">
        <v>23</v>
      </c>
      <c r="D8552">
        <v>6</v>
      </c>
      <c r="E8552">
        <v>30.53</v>
      </c>
    </row>
    <row r="8553" spans="1:5" x14ac:dyDescent="0.35">
      <c r="A8553">
        <v>2021</v>
      </c>
      <c r="B8553">
        <v>12</v>
      </c>
      <c r="C8553">
        <v>23</v>
      </c>
      <c r="D8553">
        <v>7</v>
      </c>
      <c r="E8553">
        <v>33.479999999999997</v>
      </c>
    </row>
    <row r="8554" spans="1:5" x14ac:dyDescent="0.35">
      <c r="A8554">
        <v>2021</v>
      </c>
      <c r="B8554">
        <v>12</v>
      </c>
      <c r="C8554">
        <v>23</v>
      </c>
      <c r="D8554">
        <v>8</v>
      </c>
      <c r="E8554">
        <v>35.78</v>
      </c>
    </row>
    <row r="8555" spans="1:5" x14ac:dyDescent="0.35">
      <c r="A8555">
        <v>2021</v>
      </c>
      <c r="B8555">
        <v>12</v>
      </c>
      <c r="C8555">
        <v>23</v>
      </c>
      <c r="D8555">
        <v>9</v>
      </c>
      <c r="E8555">
        <v>37.409999999999997</v>
      </c>
    </row>
    <row r="8556" spans="1:5" x14ac:dyDescent="0.35">
      <c r="A8556">
        <v>2021</v>
      </c>
      <c r="B8556">
        <v>12</v>
      </c>
      <c r="C8556">
        <v>23</v>
      </c>
      <c r="D8556">
        <v>10</v>
      </c>
      <c r="E8556">
        <v>38.520000000000003</v>
      </c>
    </row>
    <row r="8557" spans="1:5" x14ac:dyDescent="0.35">
      <c r="A8557">
        <v>2021</v>
      </c>
      <c r="B8557">
        <v>12</v>
      </c>
      <c r="C8557">
        <v>23</v>
      </c>
      <c r="D8557">
        <v>11</v>
      </c>
      <c r="E8557">
        <v>38.950000000000003</v>
      </c>
    </row>
    <row r="8558" spans="1:5" x14ac:dyDescent="0.35">
      <c r="A8558">
        <v>2021</v>
      </c>
      <c r="B8558">
        <v>12</v>
      </c>
      <c r="C8558">
        <v>23</v>
      </c>
      <c r="D8558">
        <v>12</v>
      </c>
      <c r="E8558">
        <v>38.700000000000003</v>
      </c>
    </row>
    <row r="8559" spans="1:5" x14ac:dyDescent="0.35">
      <c r="A8559">
        <v>2021</v>
      </c>
      <c r="B8559">
        <v>12</v>
      </c>
      <c r="C8559">
        <v>23</v>
      </c>
      <c r="D8559">
        <v>13</v>
      </c>
      <c r="E8559">
        <v>37.83</v>
      </c>
    </row>
    <row r="8560" spans="1:5" x14ac:dyDescent="0.35">
      <c r="A8560">
        <v>2021</v>
      </c>
      <c r="B8560">
        <v>12</v>
      </c>
      <c r="C8560">
        <v>23</v>
      </c>
      <c r="D8560">
        <v>14</v>
      </c>
      <c r="E8560">
        <v>35.979999999999997</v>
      </c>
    </row>
    <row r="8561" spans="1:5" x14ac:dyDescent="0.35">
      <c r="A8561">
        <v>2021</v>
      </c>
      <c r="B8561">
        <v>12</v>
      </c>
      <c r="C8561">
        <v>23</v>
      </c>
      <c r="D8561">
        <v>15</v>
      </c>
      <c r="E8561">
        <v>32.799999999999997</v>
      </c>
    </row>
    <row r="8562" spans="1:5" x14ac:dyDescent="0.35">
      <c r="A8562">
        <v>2021</v>
      </c>
      <c r="B8562">
        <v>12</v>
      </c>
      <c r="C8562">
        <v>23</v>
      </c>
      <c r="D8562">
        <v>16</v>
      </c>
      <c r="E8562">
        <v>30.44</v>
      </c>
    </row>
    <row r="8563" spans="1:5" x14ac:dyDescent="0.35">
      <c r="A8563">
        <v>2021</v>
      </c>
      <c r="B8563">
        <v>12</v>
      </c>
      <c r="C8563">
        <v>23</v>
      </c>
      <c r="D8563">
        <v>17</v>
      </c>
      <c r="E8563">
        <v>28.44</v>
      </c>
    </row>
    <row r="8564" spans="1:5" x14ac:dyDescent="0.35">
      <c r="A8564">
        <v>2021</v>
      </c>
      <c r="B8564">
        <v>12</v>
      </c>
      <c r="C8564">
        <v>23</v>
      </c>
      <c r="D8564">
        <v>18</v>
      </c>
      <c r="E8564">
        <v>26.81</v>
      </c>
    </row>
    <row r="8565" spans="1:5" x14ac:dyDescent="0.35">
      <c r="A8565">
        <v>2021</v>
      </c>
      <c r="B8565">
        <v>12</v>
      </c>
      <c r="C8565">
        <v>23</v>
      </c>
      <c r="D8565">
        <v>19</v>
      </c>
      <c r="E8565">
        <v>25.66</v>
      </c>
    </row>
    <row r="8566" spans="1:5" x14ac:dyDescent="0.35">
      <c r="A8566">
        <v>2021</v>
      </c>
      <c r="B8566">
        <v>12</v>
      </c>
      <c r="C8566">
        <v>23</v>
      </c>
      <c r="D8566">
        <v>20</v>
      </c>
      <c r="E8566">
        <v>24.89</v>
      </c>
    </row>
    <row r="8567" spans="1:5" x14ac:dyDescent="0.35">
      <c r="A8567">
        <v>2021</v>
      </c>
      <c r="B8567">
        <v>12</v>
      </c>
      <c r="C8567">
        <v>23</v>
      </c>
      <c r="D8567">
        <v>21</v>
      </c>
      <c r="E8567">
        <v>24.43</v>
      </c>
    </row>
    <row r="8568" spans="1:5" x14ac:dyDescent="0.35">
      <c r="A8568">
        <v>2021</v>
      </c>
      <c r="B8568">
        <v>12</v>
      </c>
      <c r="C8568">
        <v>23</v>
      </c>
      <c r="D8568">
        <v>22</v>
      </c>
      <c r="E8568">
        <v>24.2</v>
      </c>
    </row>
    <row r="8569" spans="1:5" x14ac:dyDescent="0.35">
      <c r="A8569">
        <v>2021</v>
      </c>
      <c r="B8569">
        <v>12</v>
      </c>
      <c r="C8569">
        <v>23</v>
      </c>
      <c r="D8569">
        <v>23</v>
      </c>
      <c r="E8569">
        <v>24.05</v>
      </c>
    </row>
    <row r="8570" spans="1:5" x14ac:dyDescent="0.35">
      <c r="A8570">
        <v>2021</v>
      </c>
      <c r="B8570">
        <v>12</v>
      </c>
      <c r="C8570">
        <v>24</v>
      </c>
      <c r="D8570">
        <v>0</v>
      </c>
      <c r="E8570">
        <v>23.83</v>
      </c>
    </row>
    <row r="8571" spans="1:5" x14ac:dyDescent="0.35">
      <c r="A8571">
        <v>2021</v>
      </c>
      <c r="B8571">
        <v>12</v>
      </c>
      <c r="C8571">
        <v>24</v>
      </c>
      <c r="D8571">
        <v>1</v>
      </c>
      <c r="E8571">
        <v>23.64</v>
      </c>
    </row>
    <row r="8572" spans="1:5" x14ac:dyDescent="0.35">
      <c r="A8572">
        <v>2021</v>
      </c>
      <c r="B8572">
        <v>12</v>
      </c>
      <c r="C8572">
        <v>24</v>
      </c>
      <c r="D8572">
        <v>2</v>
      </c>
      <c r="E8572">
        <v>23.31</v>
      </c>
    </row>
    <row r="8573" spans="1:5" x14ac:dyDescent="0.35">
      <c r="A8573">
        <v>2021</v>
      </c>
      <c r="B8573">
        <v>12</v>
      </c>
      <c r="C8573">
        <v>24</v>
      </c>
      <c r="D8573">
        <v>3</v>
      </c>
      <c r="E8573">
        <v>23.62</v>
      </c>
    </row>
    <row r="8574" spans="1:5" x14ac:dyDescent="0.35">
      <c r="A8574">
        <v>2021</v>
      </c>
      <c r="B8574">
        <v>12</v>
      </c>
      <c r="C8574">
        <v>24</v>
      </c>
      <c r="D8574">
        <v>4</v>
      </c>
      <c r="E8574">
        <v>25.77</v>
      </c>
    </row>
    <row r="8575" spans="1:5" x14ac:dyDescent="0.35">
      <c r="A8575">
        <v>2021</v>
      </c>
      <c r="B8575">
        <v>12</v>
      </c>
      <c r="C8575">
        <v>24</v>
      </c>
      <c r="D8575">
        <v>5</v>
      </c>
      <c r="E8575">
        <v>28.7</v>
      </c>
    </row>
    <row r="8576" spans="1:5" x14ac:dyDescent="0.35">
      <c r="A8576">
        <v>2021</v>
      </c>
      <c r="B8576">
        <v>12</v>
      </c>
      <c r="C8576">
        <v>24</v>
      </c>
      <c r="D8576">
        <v>6</v>
      </c>
      <c r="E8576">
        <v>31.79</v>
      </c>
    </row>
    <row r="8577" spans="1:5" x14ac:dyDescent="0.35">
      <c r="A8577">
        <v>2021</v>
      </c>
      <c r="B8577">
        <v>12</v>
      </c>
      <c r="C8577">
        <v>24</v>
      </c>
      <c r="D8577">
        <v>7</v>
      </c>
      <c r="E8577">
        <v>34.42</v>
      </c>
    </row>
    <row r="8578" spans="1:5" x14ac:dyDescent="0.35">
      <c r="A8578">
        <v>2021</v>
      </c>
      <c r="B8578">
        <v>12</v>
      </c>
      <c r="C8578">
        <v>24</v>
      </c>
      <c r="D8578">
        <v>8</v>
      </c>
      <c r="E8578">
        <v>36.44</v>
      </c>
    </row>
    <row r="8579" spans="1:5" x14ac:dyDescent="0.35">
      <c r="A8579">
        <v>2021</v>
      </c>
      <c r="B8579">
        <v>12</v>
      </c>
      <c r="C8579">
        <v>24</v>
      </c>
      <c r="D8579">
        <v>9</v>
      </c>
      <c r="E8579">
        <v>37.840000000000003</v>
      </c>
    </row>
    <row r="8580" spans="1:5" x14ac:dyDescent="0.35">
      <c r="A8580">
        <v>2021</v>
      </c>
      <c r="B8580">
        <v>12</v>
      </c>
      <c r="C8580">
        <v>24</v>
      </c>
      <c r="D8580">
        <v>10</v>
      </c>
      <c r="E8580">
        <v>38.700000000000003</v>
      </c>
    </row>
    <row r="8581" spans="1:5" x14ac:dyDescent="0.35">
      <c r="A8581">
        <v>2021</v>
      </c>
      <c r="B8581">
        <v>12</v>
      </c>
      <c r="C8581">
        <v>24</v>
      </c>
      <c r="D8581">
        <v>11</v>
      </c>
      <c r="E8581">
        <v>38.94</v>
      </c>
    </row>
    <row r="8582" spans="1:5" x14ac:dyDescent="0.35">
      <c r="A8582">
        <v>2021</v>
      </c>
      <c r="B8582">
        <v>12</v>
      </c>
      <c r="C8582">
        <v>24</v>
      </c>
      <c r="D8582">
        <v>12</v>
      </c>
      <c r="E8582">
        <v>38.79</v>
      </c>
    </row>
    <row r="8583" spans="1:5" x14ac:dyDescent="0.35">
      <c r="A8583">
        <v>2021</v>
      </c>
      <c r="B8583">
        <v>12</v>
      </c>
      <c r="C8583">
        <v>24</v>
      </c>
      <c r="D8583">
        <v>13</v>
      </c>
      <c r="E8583">
        <v>37.869999999999997</v>
      </c>
    </row>
    <row r="8584" spans="1:5" x14ac:dyDescent="0.35">
      <c r="A8584">
        <v>2021</v>
      </c>
      <c r="B8584">
        <v>12</v>
      </c>
      <c r="C8584">
        <v>24</v>
      </c>
      <c r="D8584">
        <v>14</v>
      </c>
      <c r="E8584">
        <v>36.049999999999997</v>
      </c>
    </row>
    <row r="8585" spans="1:5" x14ac:dyDescent="0.35">
      <c r="A8585">
        <v>2021</v>
      </c>
      <c r="B8585">
        <v>12</v>
      </c>
      <c r="C8585">
        <v>24</v>
      </c>
      <c r="D8585">
        <v>15</v>
      </c>
      <c r="E8585">
        <v>33.549999999999997</v>
      </c>
    </row>
    <row r="8586" spans="1:5" x14ac:dyDescent="0.35">
      <c r="A8586">
        <v>2021</v>
      </c>
      <c r="B8586">
        <v>12</v>
      </c>
      <c r="C8586">
        <v>24</v>
      </c>
      <c r="D8586">
        <v>16</v>
      </c>
      <c r="E8586">
        <v>31.58</v>
      </c>
    </row>
    <row r="8587" spans="1:5" x14ac:dyDescent="0.35">
      <c r="A8587">
        <v>2021</v>
      </c>
      <c r="B8587">
        <v>12</v>
      </c>
      <c r="C8587">
        <v>24</v>
      </c>
      <c r="D8587">
        <v>17</v>
      </c>
      <c r="E8587">
        <v>29.9</v>
      </c>
    </row>
    <row r="8588" spans="1:5" x14ac:dyDescent="0.35">
      <c r="A8588">
        <v>2021</v>
      </c>
      <c r="B8588">
        <v>12</v>
      </c>
      <c r="C8588">
        <v>24</v>
      </c>
      <c r="D8588">
        <v>18</v>
      </c>
      <c r="E8588">
        <v>28.44</v>
      </c>
    </row>
    <row r="8589" spans="1:5" x14ac:dyDescent="0.35">
      <c r="A8589">
        <v>2021</v>
      </c>
      <c r="B8589">
        <v>12</v>
      </c>
      <c r="C8589">
        <v>24</v>
      </c>
      <c r="D8589">
        <v>19</v>
      </c>
      <c r="E8589">
        <v>27.4</v>
      </c>
    </row>
    <row r="8590" spans="1:5" x14ac:dyDescent="0.35">
      <c r="A8590">
        <v>2021</v>
      </c>
      <c r="B8590">
        <v>12</v>
      </c>
      <c r="C8590">
        <v>24</v>
      </c>
      <c r="D8590">
        <v>20</v>
      </c>
      <c r="E8590">
        <v>26.72</v>
      </c>
    </row>
    <row r="8591" spans="1:5" x14ac:dyDescent="0.35">
      <c r="A8591">
        <v>2021</v>
      </c>
      <c r="B8591">
        <v>12</v>
      </c>
      <c r="C8591">
        <v>24</v>
      </c>
      <c r="D8591">
        <v>21</v>
      </c>
      <c r="E8591">
        <v>26.12</v>
      </c>
    </row>
    <row r="8592" spans="1:5" x14ac:dyDescent="0.35">
      <c r="A8592">
        <v>2021</v>
      </c>
      <c r="B8592">
        <v>12</v>
      </c>
      <c r="C8592">
        <v>24</v>
      </c>
      <c r="D8592">
        <v>22</v>
      </c>
      <c r="E8592">
        <v>25.48</v>
      </c>
    </row>
    <row r="8593" spans="1:5" x14ac:dyDescent="0.35">
      <c r="A8593">
        <v>2021</v>
      </c>
      <c r="B8593">
        <v>12</v>
      </c>
      <c r="C8593">
        <v>24</v>
      </c>
      <c r="D8593">
        <v>23</v>
      </c>
      <c r="E8593">
        <v>24.94</v>
      </c>
    </row>
    <row r="8594" spans="1:5" x14ac:dyDescent="0.35">
      <c r="A8594">
        <v>2021</v>
      </c>
      <c r="B8594">
        <v>12</v>
      </c>
      <c r="C8594">
        <v>25</v>
      </c>
      <c r="D8594">
        <v>0</v>
      </c>
      <c r="E8594">
        <v>24.38</v>
      </c>
    </row>
    <row r="8595" spans="1:5" x14ac:dyDescent="0.35">
      <c r="A8595">
        <v>2021</v>
      </c>
      <c r="B8595">
        <v>12</v>
      </c>
      <c r="C8595">
        <v>25</v>
      </c>
      <c r="D8595">
        <v>1</v>
      </c>
      <c r="E8595">
        <v>23.8</v>
      </c>
    </row>
    <row r="8596" spans="1:5" x14ac:dyDescent="0.35">
      <c r="A8596">
        <v>2021</v>
      </c>
      <c r="B8596">
        <v>12</v>
      </c>
      <c r="C8596">
        <v>25</v>
      </c>
      <c r="D8596">
        <v>2</v>
      </c>
      <c r="E8596">
        <v>23.17</v>
      </c>
    </row>
    <row r="8597" spans="1:5" x14ac:dyDescent="0.35">
      <c r="A8597">
        <v>2021</v>
      </c>
      <c r="B8597">
        <v>12</v>
      </c>
      <c r="C8597">
        <v>25</v>
      </c>
      <c r="D8597">
        <v>3</v>
      </c>
      <c r="E8597">
        <v>23.65</v>
      </c>
    </row>
    <row r="8598" spans="1:5" x14ac:dyDescent="0.35">
      <c r="A8598">
        <v>2021</v>
      </c>
      <c r="B8598">
        <v>12</v>
      </c>
      <c r="C8598">
        <v>25</v>
      </c>
      <c r="D8598">
        <v>4</v>
      </c>
      <c r="E8598">
        <v>25.93</v>
      </c>
    </row>
    <row r="8599" spans="1:5" x14ac:dyDescent="0.35">
      <c r="A8599">
        <v>2021</v>
      </c>
      <c r="B8599">
        <v>12</v>
      </c>
      <c r="C8599">
        <v>25</v>
      </c>
      <c r="D8599">
        <v>5</v>
      </c>
      <c r="E8599">
        <v>28.96</v>
      </c>
    </row>
    <row r="8600" spans="1:5" x14ac:dyDescent="0.35">
      <c r="A8600">
        <v>2021</v>
      </c>
      <c r="B8600">
        <v>12</v>
      </c>
      <c r="C8600">
        <v>25</v>
      </c>
      <c r="D8600">
        <v>6</v>
      </c>
      <c r="E8600">
        <v>32.01</v>
      </c>
    </row>
    <row r="8601" spans="1:5" x14ac:dyDescent="0.35">
      <c r="A8601">
        <v>2021</v>
      </c>
      <c r="B8601">
        <v>12</v>
      </c>
      <c r="C8601">
        <v>25</v>
      </c>
      <c r="D8601">
        <v>7</v>
      </c>
      <c r="E8601">
        <v>34.39</v>
      </c>
    </row>
    <row r="8602" spans="1:5" x14ac:dyDescent="0.35">
      <c r="A8602">
        <v>2021</v>
      </c>
      <c r="B8602">
        <v>12</v>
      </c>
      <c r="C8602">
        <v>25</v>
      </c>
      <c r="D8602">
        <v>8</v>
      </c>
      <c r="E8602">
        <v>36.19</v>
      </c>
    </row>
    <row r="8603" spans="1:5" x14ac:dyDescent="0.35">
      <c r="A8603">
        <v>2021</v>
      </c>
      <c r="B8603">
        <v>12</v>
      </c>
      <c r="C8603">
        <v>25</v>
      </c>
      <c r="D8603">
        <v>9</v>
      </c>
      <c r="E8603">
        <v>37.42</v>
      </c>
    </row>
    <row r="8604" spans="1:5" x14ac:dyDescent="0.35">
      <c r="A8604">
        <v>2021</v>
      </c>
      <c r="B8604">
        <v>12</v>
      </c>
      <c r="C8604">
        <v>25</v>
      </c>
      <c r="D8604">
        <v>10</v>
      </c>
      <c r="E8604">
        <v>37.92</v>
      </c>
    </row>
    <row r="8605" spans="1:5" x14ac:dyDescent="0.35">
      <c r="A8605">
        <v>2021</v>
      </c>
      <c r="B8605">
        <v>12</v>
      </c>
      <c r="C8605">
        <v>25</v>
      </c>
      <c r="D8605">
        <v>11</v>
      </c>
      <c r="E8605">
        <v>37.71</v>
      </c>
    </row>
    <row r="8606" spans="1:5" x14ac:dyDescent="0.35">
      <c r="A8606">
        <v>2021</v>
      </c>
      <c r="B8606">
        <v>12</v>
      </c>
      <c r="C8606">
        <v>25</v>
      </c>
      <c r="D8606">
        <v>12</v>
      </c>
      <c r="E8606">
        <v>37.08</v>
      </c>
    </row>
    <row r="8607" spans="1:5" x14ac:dyDescent="0.35">
      <c r="A8607">
        <v>2021</v>
      </c>
      <c r="B8607">
        <v>12</v>
      </c>
      <c r="C8607">
        <v>25</v>
      </c>
      <c r="D8607">
        <v>13</v>
      </c>
      <c r="E8607">
        <v>36.119999999999997</v>
      </c>
    </row>
    <row r="8608" spans="1:5" x14ac:dyDescent="0.35">
      <c r="A8608">
        <v>2021</v>
      </c>
      <c r="B8608">
        <v>12</v>
      </c>
      <c r="C8608">
        <v>25</v>
      </c>
      <c r="D8608">
        <v>14</v>
      </c>
      <c r="E8608">
        <v>34.64</v>
      </c>
    </row>
    <row r="8609" spans="1:5" x14ac:dyDescent="0.35">
      <c r="A8609">
        <v>2021</v>
      </c>
      <c r="B8609">
        <v>12</v>
      </c>
      <c r="C8609">
        <v>25</v>
      </c>
      <c r="D8609">
        <v>15</v>
      </c>
      <c r="E8609">
        <v>32.549999999999997</v>
      </c>
    </row>
    <row r="8610" spans="1:5" x14ac:dyDescent="0.35">
      <c r="A8610">
        <v>2021</v>
      </c>
      <c r="B8610">
        <v>12</v>
      </c>
      <c r="C8610">
        <v>25</v>
      </c>
      <c r="D8610">
        <v>16</v>
      </c>
      <c r="E8610">
        <v>30.69</v>
      </c>
    </row>
    <row r="8611" spans="1:5" x14ac:dyDescent="0.35">
      <c r="A8611">
        <v>2021</v>
      </c>
      <c r="B8611">
        <v>12</v>
      </c>
      <c r="C8611">
        <v>25</v>
      </c>
      <c r="D8611">
        <v>17</v>
      </c>
      <c r="E8611">
        <v>29.23</v>
      </c>
    </row>
    <row r="8612" spans="1:5" x14ac:dyDescent="0.35">
      <c r="A8612">
        <v>2021</v>
      </c>
      <c r="B8612">
        <v>12</v>
      </c>
      <c r="C8612">
        <v>25</v>
      </c>
      <c r="D8612">
        <v>18</v>
      </c>
      <c r="E8612">
        <v>28.01</v>
      </c>
    </row>
    <row r="8613" spans="1:5" x14ac:dyDescent="0.35">
      <c r="A8613">
        <v>2021</v>
      </c>
      <c r="B8613">
        <v>12</v>
      </c>
      <c r="C8613">
        <v>25</v>
      </c>
      <c r="D8613">
        <v>19</v>
      </c>
      <c r="E8613">
        <v>26.96</v>
      </c>
    </row>
    <row r="8614" spans="1:5" x14ac:dyDescent="0.35">
      <c r="A8614">
        <v>2021</v>
      </c>
      <c r="B8614">
        <v>12</v>
      </c>
      <c r="C8614">
        <v>25</v>
      </c>
      <c r="D8614">
        <v>20</v>
      </c>
      <c r="E8614">
        <v>26.01</v>
      </c>
    </row>
    <row r="8615" spans="1:5" x14ac:dyDescent="0.35">
      <c r="A8615">
        <v>2021</v>
      </c>
      <c r="B8615">
        <v>12</v>
      </c>
      <c r="C8615">
        <v>25</v>
      </c>
      <c r="D8615">
        <v>21</v>
      </c>
      <c r="E8615">
        <v>25.18</v>
      </c>
    </row>
    <row r="8616" spans="1:5" x14ac:dyDescent="0.35">
      <c r="A8616">
        <v>2021</v>
      </c>
      <c r="B8616">
        <v>12</v>
      </c>
      <c r="C8616">
        <v>25</v>
      </c>
      <c r="D8616">
        <v>22</v>
      </c>
      <c r="E8616">
        <v>24.56</v>
      </c>
    </row>
    <row r="8617" spans="1:5" x14ac:dyDescent="0.35">
      <c r="A8617">
        <v>2021</v>
      </c>
      <c r="B8617">
        <v>12</v>
      </c>
      <c r="C8617">
        <v>25</v>
      </c>
      <c r="D8617">
        <v>23</v>
      </c>
      <c r="E8617">
        <v>24.02</v>
      </c>
    </row>
    <row r="8618" spans="1:5" x14ac:dyDescent="0.35">
      <c r="A8618">
        <v>2021</v>
      </c>
      <c r="B8618">
        <v>12</v>
      </c>
      <c r="C8618">
        <v>26</v>
      </c>
      <c r="D8618">
        <v>0</v>
      </c>
      <c r="E8618">
        <v>23.58</v>
      </c>
    </row>
    <row r="8619" spans="1:5" x14ac:dyDescent="0.35">
      <c r="A8619">
        <v>2021</v>
      </c>
      <c r="B8619">
        <v>12</v>
      </c>
      <c r="C8619">
        <v>26</v>
      </c>
      <c r="D8619">
        <v>1</v>
      </c>
      <c r="E8619">
        <v>23.31</v>
      </c>
    </row>
    <row r="8620" spans="1:5" x14ac:dyDescent="0.35">
      <c r="A8620">
        <v>2021</v>
      </c>
      <c r="B8620">
        <v>12</v>
      </c>
      <c r="C8620">
        <v>26</v>
      </c>
      <c r="D8620">
        <v>2</v>
      </c>
      <c r="E8620">
        <v>23.23</v>
      </c>
    </row>
    <row r="8621" spans="1:5" x14ac:dyDescent="0.35">
      <c r="A8621">
        <v>2021</v>
      </c>
      <c r="B8621">
        <v>12</v>
      </c>
      <c r="C8621">
        <v>26</v>
      </c>
      <c r="D8621">
        <v>3</v>
      </c>
      <c r="E8621">
        <v>23.73</v>
      </c>
    </row>
    <row r="8622" spans="1:5" x14ac:dyDescent="0.35">
      <c r="A8622">
        <v>2021</v>
      </c>
      <c r="B8622">
        <v>12</v>
      </c>
      <c r="C8622">
        <v>26</v>
      </c>
      <c r="D8622">
        <v>4</v>
      </c>
      <c r="E8622">
        <v>25.62</v>
      </c>
    </row>
    <row r="8623" spans="1:5" x14ac:dyDescent="0.35">
      <c r="A8623">
        <v>2021</v>
      </c>
      <c r="B8623">
        <v>12</v>
      </c>
      <c r="C8623">
        <v>26</v>
      </c>
      <c r="D8623">
        <v>5</v>
      </c>
      <c r="E8623">
        <v>28.9</v>
      </c>
    </row>
    <row r="8624" spans="1:5" x14ac:dyDescent="0.35">
      <c r="A8624">
        <v>2021</v>
      </c>
      <c r="B8624">
        <v>12</v>
      </c>
      <c r="C8624">
        <v>26</v>
      </c>
      <c r="D8624">
        <v>6</v>
      </c>
      <c r="E8624">
        <v>32.380000000000003</v>
      </c>
    </row>
    <row r="8625" spans="1:5" x14ac:dyDescent="0.35">
      <c r="A8625">
        <v>2021</v>
      </c>
      <c r="B8625">
        <v>12</v>
      </c>
      <c r="C8625">
        <v>26</v>
      </c>
      <c r="D8625">
        <v>7</v>
      </c>
      <c r="E8625">
        <v>34.74</v>
      </c>
    </row>
    <row r="8626" spans="1:5" x14ac:dyDescent="0.35">
      <c r="A8626">
        <v>2021</v>
      </c>
      <c r="B8626">
        <v>12</v>
      </c>
      <c r="C8626">
        <v>26</v>
      </c>
      <c r="D8626">
        <v>8</v>
      </c>
      <c r="E8626">
        <v>36.56</v>
      </c>
    </row>
    <row r="8627" spans="1:5" x14ac:dyDescent="0.35">
      <c r="A8627">
        <v>2021</v>
      </c>
      <c r="B8627">
        <v>12</v>
      </c>
      <c r="C8627">
        <v>26</v>
      </c>
      <c r="D8627">
        <v>9</v>
      </c>
      <c r="E8627">
        <v>37.86</v>
      </c>
    </row>
    <row r="8628" spans="1:5" x14ac:dyDescent="0.35">
      <c r="A8628">
        <v>2021</v>
      </c>
      <c r="B8628">
        <v>12</v>
      </c>
      <c r="C8628">
        <v>26</v>
      </c>
      <c r="D8628">
        <v>10</v>
      </c>
      <c r="E8628">
        <v>38.659999999999997</v>
      </c>
    </row>
    <row r="8629" spans="1:5" x14ac:dyDescent="0.35">
      <c r="A8629">
        <v>2021</v>
      </c>
      <c r="B8629">
        <v>12</v>
      </c>
      <c r="C8629">
        <v>26</v>
      </c>
      <c r="D8629">
        <v>11</v>
      </c>
      <c r="E8629">
        <v>38.799999999999997</v>
      </c>
    </row>
    <row r="8630" spans="1:5" x14ac:dyDescent="0.35">
      <c r="A8630">
        <v>2021</v>
      </c>
      <c r="B8630">
        <v>12</v>
      </c>
      <c r="C8630">
        <v>26</v>
      </c>
      <c r="D8630">
        <v>12</v>
      </c>
      <c r="E8630">
        <v>38.18</v>
      </c>
    </row>
    <row r="8631" spans="1:5" x14ac:dyDescent="0.35">
      <c r="A8631">
        <v>2021</v>
      </c>
      <c r="B8631">
        <v>12</v>
      </c>
      <c r="C8631">
        <v>26</v>
      </c>
      <c r="D8631">
        <v>13</v>
      </c>
      <c r="E8631">
        <v>36.97</v>
      </c>
    </row>
    <row r="8632" spans="1:5" x14ac:dyDescent="0.35">
      <c r="A8632">
        <v>2021</v>
      </c>
      <c r="B8632">
        <v>12</v>
      </c>
      <c r="C8632">
        <v>26</v>
      </c>
      <c r="D8632">
        <v>14</v>
      </c>
      <c r="E8632">
        <v>35.04</v>
      </c>
    </row>
    <row r="8633" spans="1:5" x14ac:dyDescent="0.35">
      <c r="A8633">
        <v>2021</v>
      </c>
      <c r="B8633">
        <v>12</v>
      </c>
      <c r="C8633">
        <v>26</v>
      </c>
      <c r="D8633">
        <v>15</v>
      </c>
      <c r="E8633">
        <v>33</v>
      </c>
    </row>
    <row r="8634" spans="1:5" x14ac:dyDescent="0.35">
      <c r="A8634">
        <v>2021</v>
      </c>
      <c r="B8634">
        <v>12</v>
      </c>
      <c r="C8634">
        <v>26</v>
      </c>
      <c r="D8634">
        <v>16</v>
      </c>
      <c r="E8634">
        <v>31.09</v>
      </c>
    </row>
    <row r="8635" spans="1:5" x14ac:dyDescent="0.35">
      <c r="A8635">
        <v>2021</v>
      </c>
      <c r="B8635">
        <v>12</v>
      </c>
      <c r="C8635">
        <v>26</v>
      </c>
      <c r="D8635">
        <v>17</v>
      </c>
      <c r="E8635">
        <v>29.46</v>
      </c>
    </row>
    <row r="8636" spans="1:5" x14ac:dyDescent="0.35">
      <c r="A8636">
        <v>2021</v>
      </c>
      <c r="B8636">
        <v>12</v>
      </c>
      <c r="C8636">
        <v>26</v>
      </c>
      <c r="D8636">
        <v>18</v>
      </c>
      <c r="E8636">
        <v>28.08</v>
      </c>
    </row>
    <row r="8637" spans="1:5" x14ac:dyDescent="0.35">
      <c r="A8637">
        <v>2021</v>
      </c>
      <c r="B8637">
        <v>12</v>
      </c>
      <c r="C8637">
        <v>26</v>
      </c>
      <c r="D8637">
        <v>19</v>
      </c>
      <c r="E8637">
        <v>26.88</v>
      </c>
    </row>
    <row r="8638" spans="1:5" x14ac:dyDescent="0.35">
      <c r="A8638">
        <v>2021</v>
      </c>
      <c r="B8638">
        <v>12</v>
      </c>
      <c r="C8638">
        <v>26</v>
      </c>
      <c r="D8638">
        <v>20</v>
      </c>
      <c r="E8638">
        <v>25.87</v>
      </c>
    </row>
    <row r="8639" spans="1:5" x14ac:dyDescent="0.35">
      <c r="A8639">
        <v>2021</v>
      </c>
      <c r="B8639">
        <v>12</v>
      </c>
      <c r="C8639">
        <v>26</v>
      </c>
      <c r="D8639">
        <v>21</v>
      </c>
      <c r="E8639">
        <v>25.06</v>
      </c>
    </row>
    <row r="8640" spans="1:5" x14ac:dyDescent="0.35">
      <c r="A8640">
        <v>2021</v>
      </c>
      <c r="B8640">
        <v>12</v>
      </c>
      <c r="C8640">
        <v>26</v>
      </c>
      <c r="D8640">
        <v>22</v>
      </c>
      <c r="E8640">
        <v>24.42</v>
      </c>
    </row>
    <row r="8641" spans="1:5" x14ac:dyDescent="0.35">
      <c r="A8641">
        <v>2021</v>
      </c>
      <c r="B8641">
        <v>12</v>
      </c>
      <c r="C8641">
        <v>26</v>
      </c>
      <c r="D8641">
        <v>23</v>
      </c>
      <c r="E8641">
        <v>23.92</v>
      </c>
    </row>
    <row r="8642" spans="1:5" x14ac:dyDescent="0.35">
      <c r="A8642">
        <v>2021</v>
      </c>
      <c r="B8642">
        <v>12</v>
      </c>
      <c r="C8642">
        <v>27</v>
      </c>
      <c r="D8642">
        <v>0</v>
      </c>
      <c r="E8642">
        <v>23.55</v>
      </c>
    </row>
    <row r="8643" spans="1:5" x14ac:dyDescent="0.35">
      <c r="A8643">
        <v>2021</v>
      </c>
      <c r="B8643">
        <v>12</v>
      </c>
      <c r="C8643">
        <v>27</v>
      </c>
      <c r="D8643">
        <v>1</v>
      </c>
      <c r="E8643">
        <v>23.26</v>
      </c>
    </row>
    <row r="8644" spans="1:5" x14ac:dyDescent="0.35">
      <c r="A8644">
        <v>2021</v>
      </c>
      <c r="B8644">
        <v>12</v>
      </c>
      <c r="C8644">
        <v>27</v>
      </c>
      <c r="D8644">
        <v>2</v>
      </c>
      <c r="E8644">
        <v>23.11</v>
      </c>
    </row>
    <row r="8645" spans="1:5" x14ac:dyDescent="0.35">
      <c r="A8645">
        <v>2021</v>
      </c>
      <c r="B8645">
        <v>12</v>
      </c>
      <c r="C8645">
        <v>27</v>
      </c>
      <c r="D8645">
        <v>3</v>
      </c>
      <c r="E8645">
        <v>23.6</v>
      </c>
    </row>
    <row r="8646" spans="1:5" x14ac:dyDescent="0.35">
      <c r="A8646">
        <v>2021</v>
      </c>
      <c r="B8646">
        <v>12</v>
      </c>
      <c r="C8646">
        <v>27</v>
      </c>
      <c r="D8646">
        <v>4</v>
      </c>
      <c r="E8646">
        <v>25.65</v>
      </c>
    </row>
    <row r="8647" spans="1:5" x14ac:dyDescent="0.35">
      <c r="A8647">
        <v>2021</v>
      </c>
      <c r="B8647">
        <v>12</v>
      </c>
      <c r="C8647">
        <v>27</v>
      </c>
      <c r="D8647">
        <v>5</v>
      </c>
      <c r="E8647">
        <v>28.69</v>
      </c>
    </row>
    <row r="8648" spans="1:5" x14ac:dyDescent="0.35">
      <c r="A8648">
        <v>2021</v>
      </c>
      <c r="B8648">
        <v>12</v>
      </c>
      <c r="C8648">
        <v>27</v>
      </c>
      <c r="D8648">
        <v>6</v>
      </c>
      <c r="E8648">
        <v>31.29</v>
      </c>
    </row>
    <row r="8649" spans="1:5" x14ac:dyDescent="0.35">
      <c r="A8649">
        <v>2021</v>
      </c>
      <c r="B8649">
        <v>12</v>
      </c>
      <c r="C8649">
        <v>27</v>
      </c>
      <c r="D8649">
        <v>7</v>
      </c>
      <c r="E8649">
        <v>33.07</v>
      </c>
    </row>
    <row r="8650" spans="1:5" x14ac:dyDescent="0.35">
      <c r="A8650">
        <v>2021</v>
      </c>
      <c r="B8650">
        <v>12</v>
      </c>
      <c r="C8650">
        <v>27</v>
      </c>
      <c r="D8650">
        <v>8</v>
      </c>
      <c r="E8650">
        <v>34.4</v>
      </c>
    </row>
    <row r="8651" spans="1:5" x14ac:dyDescent="0.35">
      <c r="A8651">
        <v>2021</v>
      </c>
      <c r="B8651">
        <v>12</v>
      </c>
      <c r="C8651">
        <v>27</v>
      </c>
      <c r="D8651">
        <v>9</v>
      </c>
      <c r="E8651">
        <v>35.4</v>
      </c>
    </row>
    <row r="8652" spans="1:5" x14ac:dyDescent="0.35">
      <c r="A8652">
        <v>2021</v>
      </c>
      <c r="B8652">
        <v>12</v>
      </c>
      <c r="C8652">
        <v>27</v>
      </c>
      <c r="D8652">
        <v>10</v>
      </c>
      <c r="E8652">
        <v>35.39</v>
      </c>
    </row>
    <row r="8653" spans="1:5" x14ac:dyDescent="0.35">
      <c r="A8653">
        <v>2021</v>
      </c>
      <c r="B8653">
        <v>12</v>
      </c>
      <c r="C8653">
        <v>27</v>
      </c>
      <c r="D8653">
        <v>11</v>
      </c>
      <c r="E8653">
        <v>34.799999999999997</v>
      </c>
    </row>
    <row r="8654" spans="1:5" x14ac:dyDescent="0.35">
      <c r="A8654">
        <v>2021</v>
      </c>
      <c r="B8654">
        <v>12</v>
      </c>
      <c r="C8654">
        <v>27</v>
      </c>
      <c r="D8654">
        <v>12</v>
      </c>
      <c r="E8654">
        <v>33.78</v>
      </c>
    </row>
    <row r="8655" spans="1:5" x14ac:dyDescent="0.35">
      <c r="A8655">
        <v>2021</v>
      </c>
      <c r="B8655">
        <v>12</v>
      </c>
      <c r="C8655">
        <v>27</v>
      </c>
      <c r="D8655">
        <v>13</v>
      </c>
      <c r="E8655">
        <v>32.909999999999997</v>
      </c>
    </row>
    <row r="8656" spans="1:5" x14ac:dyDescent="0.35">
      <c r="A8656">
        <v>2021</v>
      </c>
      <c r="B8656">
        <v>12</v>
      </c>
      <c r="C8656">
        <v>27</v>
      </c>
      <c r="D8656">
        <v>14</v>
      </c>
      <c r="E8656">
        <v>32.090000000000003</v>
      </c>
    </row>
    <row r="8657" spans="1:5" x14ac:dyDescent="0.35">
      <c r="A8657">
        <v>2021</v>
      </c>
      <c r="B8657">
        <v>12</v>
      </c>
      <c r="C8657">
        <v>27</v>
      </c>
      <c r="D8657">
        <v>15</v>
      </c>
      <c r="E8657">
        <v>31.03</v>
      </c>
    </row>
    <row r="8658" spans="1:5" x14ac:dyDescent="0.35">
      <c r="A8658">
        <v>2021</v>
      </c>
      <c r="B8658">
        <v>12</v>
      </c>
      <c r="C8658">
        <v>27</v>
      </c>
      <c r="D8658">
        <v>16</v>
      </c>
      <c r="E8658">
        <v>29.88</v>
      </c>
    </row>
    <row r="8659" spans="1:5" x14ac:dyDescent="0.35">
      <c r="A8659">
        <v>2021</v>
      </c>
      <c r="B8659">
        <v>12</v>
      </c>
      <c r="C8659">
        <v>27</v>
      </c>
      <c r="D8659">
        <v>17</v>
      </c>
      <c r="E8659">
        <v>28.84</v>
      </c>
    </row>
    <row r="8660" spans="1:5" x14ac:dyDescent="0.35">
      <c r="A8660">
        <v>2021</v>
      </c>
      <c r="B8660">
        <v>12</v>
      </c>
      <c r="C8660">
        <v>27</v>
      </c>
      <c r="D8660">
        <v>18</v>
      </c>
      <c r="E8660">
        <v>27.66</v>
      </c>
    </row>
    <row r="8661" spans="1:5" x14ac:dyDescent="0.35">
      <c r="A8661">
        <v>2021</v>
      </c>
      <c r="B8661">
        <v>12</v>
      </c>
      <c r="C8661">
        <v>27</v>
      </c>
      <c r="D8661">
        <v>19</v>
      </c>
      <c r="E8661">
        <v>26.52</v>
      </c>
    </row>
    <row r="8662" spans="1:5" x14ac:dyDescent="0.35">
      <c r="A8662">
        <v>2021</v>
      </c>
      <c r="B8662">
        <v>12</v>
      </c>
      <c r="C8662">
        <v>27</v>
      </c>
      <c r="D8662">
        <v>20</v>
      </c>
      <c r="E8662">
        <v>25.55</v>
      </c>
    </row>
    <row r="8663" spans="1:5" x14ac:dyDescent="0.35">
      <c r="A8663">
        <v>2021</v>
      </c>
      <c r="B8663">
        <v>12</v>
      </c>
      <c r="C8663">
        <v>27</v>
      </c>
      <c r="D8663">
        <v>21</v>
      </c>
      <c r="E8663">
        <v>24.97</v>
      </c>
    </row>
    <row r="8664" spans="1:5" x14ac:dyDescent="0.35">
      <c r="A8664">
        <v>2021</v>
      </c>
      <c r="B8664">
        <v>12</v>
      </c>
      <c r="C8664">
        <v>27</v>
      </c>
      <c r="D8664">
        <v>22</v>
      </c>
      <c r="E8664">
        <v>24.56</v>
      </c>
    </row>
    <row r="8665" spans="1:5" x14ac:dyDescent="0.35">
      <c r="A8665">
        <v>2021</v>
      </c>
      <c r="B8665">
        <v>12</v>
      </c>
      <c r="C8665">
        <v>27</v>
      </c>
      <c r="D8665">
        <v>23</v>
      </c>
      <c r="E8665">
        <v>24.22</v>
      </c>
    </row>
    <row r="8666" spans="1:5" x14ac:dyDescent="0.35">
      <c r="A8666">
        <v>2021</v>
      </c>
      <c r="B8666">
        <v>12</v>
      </c>
      <c r="C8666">
        <v>28</v>
      </c>
      <c r="D8666">
        <v>0</v>
      </c>
      <c r="E8666">
        <v>23.96</v>
      </c>
    </row>
    <row r="8667" spans="1:5" x14ac:dyDescent="0.35">
      <c r="A8667">
        <v>2021</v>
      </c>
      <c r="B8667">
        <v>12</v>
      </c>
      <c r="C8667">
        <v>28</v>
      </c>
      <c r="D8667">
        <v>1</v>
      </c>
      <c r="E8667">
        <v>23.74</v>
      </c>
    </row>
    <row r="8668" spans="1:5" x14ac:dyDescent="0.35">
      <c r="A8668">
        <v>2021</v>
      </c>
      <c r="B8668">
        <v>12</v>
      </c>
      <c r="C8668">
        <v>28</v>
      </c>
      <c r="D8668">
        <v>2</v>
      </c>
      <c r="E8668">
        <v>23.43</v>
      </c>
    </row>
    <row r="8669" spans="1:5" x14ac:dyDescent="0.35">
      <c r="A8669">
        <v>2021</v>
      </c>
      <c r="B8669">
        <v>12</v>
      </c>
      <c r="C8669">
        <v>28</v>
      </c>
      <c r="D8669">
        <v>3</v>
      </c>
      <c r="E8669">
        <v>23.73</v>
      </c>
    </row>
    <row r="8670" spans="1:5" x14ac:dyDescent="0.35">
      <c r="A8670">
        <v>2021</v>
      </c>
      <c r="B8670">
        <v>12</v>
      </c>
      <c r="C8670">
        <v>28</v>
      </c>
      <c r="D8670">
        <v>4</v>
      </c>
      <c r="E8670">
        <v>25.99</v>
      </c>
    </row>
    <row r="8671" spans="1:5" x14ac:dyDescent="0.35">
      <c r="A8671">
        <v>2021</v>
      </c>
      <c r="B8671">
        <v>12</v>
      </c>
      <c r="C8671">
        <v>28</v>
      </c>
      <c r="D8671">
        <v>5</v>
      </c>
      <c r="E8671">
        <v>29.49</v>
      </c>
    </row>
    <row r="8672" spans="1:5" x14ac:dyDescent="0.35">
      <c r="A8672">
        <v>2021</v>
      </c>
      <c r="B8672">
        <v>12</v>
      </c>
      <c r="C8672">
        <v>28</v>
      </c>
      <c r="D8672">
        <v>6</v>
      </c>
      <c r="E8672">
        <v>32.5</v>
      </c>
    </row>
    <row r="8673" spans="1:5" x14ac:dyDescent="0.35">
      <c r="A8673">
        <v>2021</v>
      </c>
      <c r="B8673">
        <v>12</v>
      </c>
      <c r="C8673">
        <v>28</v>
      </c>
      <c r="D8673">
        <v>7</v>
      </c>
      <c r="E8673">
        <v>34.93</v>
      </c>
    </row>
    <row r="8674" spans="1:5" x14ac:dyDescent="0.35">
      <c r="A8674">
        <v>2021</v>
      </c>
      <c r="B8674">
        <v>12</v>
      </c>
      <c r="C8674">
        <v>28</v>
      </c>
      <c r="D8674">
        <v>8</v>
      </c>
      <c r="E8674">
        <v>36.93</v>
      </c>
    </row>
    <row r="8675" spans="1:5" x14ac:dyDescent="0.35">
      <c r="A8675">
        <v>2021</v>
      </c>
      <c r="B8675">
        <v>12</v>
      </c>
      <c r="C8675">
        <v>28</v>
      </c>
      <c r="D8675">
        <v>9</v>
      </c>
      <c r="E8675">
        <v>38.409999999999997</v>
      </c>
    </row>
    <row r="8676" spans="1:5" x14ac:dyDescent="0.35">
      <c r="A8676">
        <v>2021</v>
      </c>
      <c r="B8676">
        <v>12</v>
      </c>
      <c r="C8676">
        <v>28</v>
      </c>
      <c r="D8676">
        <v>10</v>
      </c>
      <c r="E8676">
        <v>39.35</v>
      </c>
    </row>
    <row r="8677" spans="1:5" x14ac:dyDescent="0.35">
      <c r="A8677">
        <v>2021</v>
      </c>
      <c r="B8677">
        <v>12</v>
      </c>
      <c r="C8677">
        <v>28</v>
      </c>
      <c r="D8677">
        <v>11</v>
      </c>
      <c r="E8677">
        <v>39.72</v>
      </c>
    </row>
    <row r="8678" spans="1:5" x14ac:dyDescent="0.35">
      <c r="A8678">
        <v>2021</v>
      </c>
      <c r="B8678">
        <v>12</v>
      </c>
      <c r="C8678">
        <v>28</v>
      </c>
      <c r="D8678">
        <v>12</v>
      </c>
      <c r="E8678">
        <v>39.47</v>
      </c>
    </row>
    <row r="8679" spans="1:5" x14ac:dyDescent="0.35">
      <c r="A8679">
        <v>2021</v>
      </c>
      <c r="B8679">
        <v>12</v>
      </c>
      <c r="C8679">
        <v>28</v>
      </c>
      <c r="D8679">
        <v>13</v>
      </c>
      <c r="E8679">
        <v>38.619999999999997</v>
      </c>
    </row>
    <row r="8680" spans="1:5" x14ac:dyDescent="0.35">
      <c r="A8680">
        <v>2021</v>
      </c>
      <c r="B8680">
        <v>12</v>
      </c>
      <c r="C8680">
        <v>28</v>
      </c>
      <c r="D8680">
        <v>14</v>
      </c>
      <c r="E8680">
        <v>37.11</v>
      </c>
    </row>
    <row r="8681" spans="1:5" x14ac:dyDescent="0.35">
      <c r="A8681">
        <v>2021</v>
      </c>
      <c r="B8681">
        <v>12</v>
      </c>
      <c r="C8681">
        <v>28</v>
      </c>
      <c r="D8681">
        <v>15</v>
      </c>
      <c r="E8681">
        <v>33.78</v>
      </c>
    </row>
    <row r="8682" spans="1:5" x14ac:dyDescent="0.35">
      <c r="A8682">
        <v>2021</v>
      </c>
      <c r="B8682">
        <v>12</v>
      </c>
      <c r="C8682">
        <v>28</v>
      </c>
      <c r="D8682">
        <v>16</v>
      </c>
      <c r="E8682">
        <v>30.98</v>
      </c>
    </row>
    <row r="8683" spans="1:5" x14ac:dyDescent="0.35">
      <c r="A8683">
        <v>2021</v>
      </c>
      <c r="B8683">
        <v>12</v>
      </c>
      <c r="C8683">
        <v>28</v>
      </c>
      <c r="D8683">
        <v>17</v>
      </c>
      <c r="E8683">
        <v>29.62</v>
      </c>
    </row>
    <row r="8684" spans="1:5" x14ac:dyDescent="0.35">
      <c r="A8684">
        <v>2021</v>
      </c>
      <c r="B8684">
        <v>12</v>
      </c>
      <c r="C8684">
        <v>28</v>
      </c>
      <c r="D8684">
        <v>18</v>
      </c>
      <c r="E8684">
        <v>28.2</v>
      </c>
    </row>
    <row r="8685" spans="1:5" x14ac:dyDescent="0.35">
      <c r="A8685">
        <v>2021</v>
      </c>
      <c r="B8685">
        <v>12</v>
      </c>
      <c r="C8685">
        <v>28</v>
      </c>
      <c r="D8685">
        <v>19</v>
      </c>
      <c r="E8685">
        <v>27.3</v>
      </c>
    </row>
    <row r="8686" spans="1:5" x14ac:dyDescent="0.35">
      <c r="A8686">
        <v>2021</v>
      </c>
      <c r="B8686">
        <v>12</v>
      </c>
      <c r="C8686">
        <v>28</v>
      </c>
      <c r="D8686">
        <v>20</v>
      </c>
      <c r="E8686">
        <v>26.76</v>
      </c>
    </row>
    <row r="8687" spans="1:5" x14ac:dyDescent="0.35">
      <c r="A8687">
        <v>2021</v>
      </c>
      <c r="B8687">
        <v>12</v>
      </c>
      <c r="C8687">
        <v>28</v>
      </c>
      <c r="D8687">
        <v>21</v>
      </c>
      <c r="E8687">
        <v>26.13</v>
      </c>
    </row>
    <row r="8688" spans="1:5" x14ac:dyDescent="0.35">
      <c r="A8688">
        <v>2021</v>
      </c>
      <c r="B8688">
        <v>12</v>
      </c>
      <c r="C8688">
        <v>28</v>
      </c>
      <c r="D8688">
        <v>22</v>
      </c>
      <c r="E8688">
        <v>25.51</v>
      </c>
    </row>
    <row r="8689" spans="1:5" x14ac:dyDescent="0.35">
      <c r="A8689">
        <v>2021</v>
      </c>
      <c r="B8689">
        <v>12</v>
      </c>
      <c r="C8689">
        <v>28</v>
      </c>
      <c r="D8689">
        <v>23</v>
      </c>
      <c r="E8689">
        <v>24.92</v>
      </c>
    </row>
    <row r="8690" spans="1:5" x14ac:dyDescent="0.35">
      <c r="A8690">
        <v>2021</v>
      </c>
      <c r="B8690">
        <v>12</v>
      </c>
      <c r="C8690">
        <v>29</v>
      </c>
      <c r="D8690">
        <v>0</v>
      </c>
      <c r="E8690">
        <v>24.47</v>
      </c>
    </row>
    <row r="8691" spans="1:5" x14ac:dyDescent="0.35">
      <c r="A8691">
        <v>2021</v>
      </c>
      <c r="B8691">
        <v>12</v>
      </c>
      <c r="C8691">
        <v>29</v>
      </c>
      <c r="D8691">
        <v>1</v>
      </c>
      <c r="E8691">
        <v>24.08</v>
      </c>
    </row>
    <row r="8692" spans="1:5" x14ac:dyDescent="0.35">
      <c r="A8692">
        <v>2021</v>
      </c>
      <c r="B8692">
        <v>12</v>
      </c>
      <c r="C8692">
        <v>29</v>
      </c>
      <c r="D8692">
        <v>2</v>
      </c>
      <c r="E8692">
        <v>23.8</v>
      </c>
    </row>
    <row r="8693" spans="1:5" x14ac:dyDescent="0.35">
      <c r="A8693">
        <v>2021</v>
      </c>
      <c r="B8693">
        <v>12</v>
      </c>
      <c r="C8693">
        <v>29</v>
      </c>
      <c r="D8693">
        <v>3</v>
      </c>
      <c r="E8693">
        <v>24.42</v>
      </c>
    </row>
    <row r="8694" spans="1:5" x14ac:dyDescent="0.35">
      <c r="A8694">
        <v>2021</v>
      </c>
      <c r="B8694">
        <v>12</v>
      </c>
      <c r="C8694">
        <v>29</v>
      </c>
      <c r="D8694">
        <v>4</v>
      </c>
      <c r="E8694">
        <v>26.61</v>
      </c>
    </row>
    <row r="8695" spans="1:5" x14ac:dyDescent="0.35">
      <c r="A8695">
        <v>2021</v>
      </c>
      <c r="B8695">
        <v>12</v>
      </c>
      <c r="C8695">
        <v>29</v>
      </c>
      <c r="D8695">
        <v>5</v>
      </c>
      <c r="E8695">
        <v>29.13</v>
      </c>
    </row>
    <row r="8696" spans="1:5" x14ac:dyDescent="0.35">
      <c r="A8696">
        <v>2021</v>
      </c>
      <c r="B8696">
        <v>12</v>
      </c>
      <c r="C8696">
        <v>29</v>
      </c>
      <c r="D8696">
        <v>6</v>
      </c>
      <c r="E8696">
        <v>31.8</v>
      </c>
    </row>
    <row r="8697" spans="1:5" x14ac:dyDescent="0.35">
      <c r="A8697">
        <v>2021</v>
      </c>
      <c r="B8697">
        <v>12</v>
      </c>
      <c r="C8697">
        <v>29</v>
      </c>
      <c r="D8697">
        <v>7</v>
      </c>
      <c r="E8697">
        <v>34.35</v>
      </c>
    </row>
    <row r="8698" spans="1:5" x14ac:dyDescent="0.35">
      <c r="A8698">
        <v>2021</v>
      </c>
      <c r="B8698">
        <v>12</v>
      </c>
      <c r="C8698">
        <v>29</v>
      </c>
      <c r="D8698">
        <v>8</v>
      </c>
      <c r="E8698">
        <v>36.4</v>
      </c>
    </row>
    <row r="8699" spans="1:5" x14ac:dyDescent="0.35">
      <c r="A8699">
        <v>2021</v>
      </c>
      <c r="B8699">
        <v>12</v>
      </c>
      <c r="C8699">
        <v>29</v>
      </c>
      <c r="D8699">
        <v>9</v>
      </c>
      <c r="E8699">
        <v>37.94</v>
      </c>
    </row>
    <row r="8700" spans="1:5" x14ac:dyDescent="0.35">
      <c r="A8700">
        <v>2021</v>
      </c>
      <c r="B8700">
        <v>12</v>
      </c>
      <c r="C8700">
        <v>29</v>
      </c>
      <c r="D8700">
        <v>10</v>
      </c>
      <c r="E8700">
        <v>38.83</v>
      </c>
    </row>
    <row r="8701" spans="1:5" x14ac:dyDescent="0.35">
      <c r="A8701">
        <v>2021</v>
      </c>
      <c r="B8701">
        <v>12</v>
      </c>
      <c r="C8701">
        <v>29</v>
      </c>
      <c r="D8701">
        <v>11</v>
      </c>
      <c r="E8701">
        <v>39.119999999999997</v>
      </c>
    </row>
    <row r="8702" spans="1:5" x14ac:dyDescent="0.35">
      <c r="A8702">
        <v>2021</v>
      </c>
      <c r="B8702">
        <v>12</v>
      </c>
      <c r="C8702">
        <v>29</v>
      </c>
      <c r="D8702">
        <v>12</v>
      </c>
      <c r="E8702">
        <v>38.840000000000003</v>
      </c>
    </row>
    <row r="8703" spans="1:5" x14ac:dyDescent="0.35">
      <c r="A8703">
        <v>2021</v>
      </c>
      <c r="B8703">
        <v>12</v>
      </c>
      <c r="C8703">
        <v>29</v>
      </c>
      <c r="D8703">
        <v>13</v>
      </c>
      <c r="E8703">
        <v>38.08</v>
      </c>
    </row>
    <row r="8704" spans="1:5" x14ac:dyDescent="0.35">
      <c r="A8704">
        <v>2021</v>
      </c>
      <c r="B8704">
        <v>12</v>
      </c>
      <c r="C8704">
        <v>29</v>
      </c>
      <c r="D8704">
        <v>14</v>
      </c>
      <c r="E8704">
        <v>36.75</v>
      </c>
    </row>
    <row r="8705" spans="1:5" x14ac:dyDescent="0.35">
      <c r="A8705">
        <v>2021</v>
      </c>
      <c r="B8705">
        <v>12</v>
      </c>
      <c r="C8705">
        <v>29</v>
      </c>
      <c r="D8705">
        <v>15</v>
      </c>
      <c r="E8705">
        <v>34.06</v>
      </c>
    </row>
    <row r="8706" spans="1:5" x14ac:dyDescent="0.35">
      <c r="A8706">
        <v>2021</v>
      </c>
      <c r="B8706">
        <v>12</v>
      </c>
      <c r="C8706">
        <v>29</v>
      </c>
      <c r="D8706">
        <v>16</v>
      </c>
      <c r="E8706">
        <v>31.68</v>
      </c>
    </row>
    <row r="8707" spans="1:5" x14ac:dyDescent="0.35">
      <c r="A8707">
        <v>2021</v>
      </c>
      <c r="B8707">
        <v>12</v>
      </c>
      <c r="C8707">
        <v>29</v>
      </c>
      <c r="D8707">
        <v>17</v>
      </c>
      <c r="E8707">
        <v>30.48</v>
      </c>
    </row>
    <row r="8708" spans="1:5" x14ac:dyDescent="0.35">
      <c r="A8708">
        <v>2021</v>
      </c>
      <c r="B8708">
        <v>12</v>
      </c>
      <c r="C8708">
        <v>29</v>
      </c>
      <c r="D8708">
        <v>18</v>
      </c>
      <c r="E8708">
        <v>29.01</v>
      </c>
    </row>
    <row r="8709" spans="1:5" x14ac:dyDescent="0.35">
      <c r="A8709">
        <v>2021</v>
      </c>
      <c r="B8709">
        <v>12</v>
      </c>
      <c r="C8709">
        <v>29</v>
      </c>
      <c r="D8709">
        <v>19</v>
      </c>
      <c r="E8709">
        <v>27.76</v>
      </c>
    </row>
    <row r="8710" spans="1:5" x14ac:dyDescent="0.35">
      <c r="A8710">
        <v>2021</v>
      </c>
      <c r="B8710">
        <v>12</v>
      </c>
      <c r="C8710">
        <v>29</v>
      </c>
      <c r="D8710">
        <v>20</v>
      </c>
      <c r="E8710">
        <v>26.79</v>
      </c>
    </row>
    <row r="8711" spans="1:5" x14ac:dyDescent="0.35">
      <c r="A8711">
        <v>2021</v>
      </c>
      <c r="B8711">
        <v>12</v>
      </c>
      <c r="C8711">
        <v>29</v>
      </c>
      <c r="D8711">
        <v>21</v>
      </c>
      <c r="E8711">
        <v>25.95</v>
      </c>
    </row>
    <row r="8712" spans="1:5" x14ac:dyDescent="0.35">
      <c r="A8712">
        <v>2021</v>
      </c>
      <c r="B8712">
        <v>12</v>
      </c>
      <c r="C8712">
        <v>29</v>
      </c>
      <c r="D8712">
        <v>22</v>
      </c>
      <c r="E8712">
        <v>25.21</v>
      </c>
    </row>
    <row r="8713" spans="1:5" x14ac:dyDescent="0.35">
      <c r="A8713">
        <v>2021</v>
      </c>
      <c r="B8713">
        <v>12</v>
      </c>
      <c r="C8713">
        <v>29</v>
      </c>
      <c r="D8713">
        <v>23</v>
      </c>
      <c r="E8713">
        <v>24.65</v>
      </c>
    </row>
    <row r="8714" spans="1:5" x14ac:dyDescent="0.35">
      <c r="A8714">
        <v>2021</v>
      </c>
      <c r="B8714">
        <v>12</v>
      </c>
      <c r="C8714">
        <v>30</v>
      </c>
      <c r="D8714">
        <v>0</v>
      </c>
      <c r="E8714">
        <v>24.25</v>
      </c>
    </row>
    <row r="8715" spans="1:5" x14ac:dyDescent="0.35">
      <c r="A8715">
        <v>2021</v>
      </c>
      <c r="B8715">
        <v>12</v>
      </c>
      <c r="C8715">
        <v>30</v>
      </c>
      <c r="D8715">
        <v>1</v>
      </c>
      <c r="E8715">
        <v>24.04</v>
      </c>
    </row>
    <row r="8716" spans="1:5" x14ac:dyDescent="0.35">
      <c r="A8716">
        <v>2021</v>
      </c>
      <c r="B8716">
        <v>12</v>
      </c>
      <c r="C8716">
        <v>30</v>
      </c>
      <c r="D8716">
        <v>2</v>
      </c>
      <c r="E8716">
        <v>24.04</v>
      </c>
    </row>
    <row r="8717" spans="1:5" x14ac:dyDescent="0.35">
      <c r="A8717">
        <v>2021</v>
      </c>
      <c r="B8717">
        <v>12</v>
      </c>
      <c r="C8717">
        <v>30</v>
      </c>
      <c r="D8717">
        <v>3</v>
      </c>
      <c r="E8717">
        <v>24.49</v>
      </c>
    </row>
    <row r="8718" spans="1:5" x14ac:dyDescent="0.35">
      <c r="A8718">
        <v>2021</v>
      </c>
      <c r="B8718">
        <v>12</v>
      </c>
      <c r="C8718">
        <v>30</v>
      </c>
      <c r="D8718">
        <v>4</v>
      </c>
      <c r="E8718">
        <v>25.99</v>
      </c>
    </row>
    <row r="8719" spans="1:5" x14ac:dyDescent="0.35">
      <c r="A8719">
        <v>2021</v>
      </c>
      <c r="B8719">
        <v>12</v>
      </c>
      <c r="C8719">
        <v>30</v>
      </c>
      <c r="D8719">
        <v>5</v>
      </c>
      <c r="E8719">
        <v>28.19</v>
      </c>
    </row>
    <row r="8720" spans="1:5" x14ac:dyDescent="0.35">
      <c r="A8720">
        <v>2021</v>
      </c>
      <c r="B8720">
        <v>12</v>
      </c>
      <c r="C8720">
        <v>30</v>
      </c>
      <c r="D8720">
        <v>6</v>
      </c>
      <c r="E8720">
        <v>31.26</v>
      </c>
    </row>
    <row r="8721" spans="1:5" x14ac:dyDescent="0.35">
      <c r="A8721">
        <v>2021</v>
      </c>
      <c r="B8721">
        <v>12</v>
      </c>
      <c r="C8721">
        <v>30</v>
      </c>
      <c r="D8721">
        <v>7</v>
      </c>
      <c r="E8721">
        <v>33.880000000000003</v>
      </c>
    </row>
    <row r="8722" spans="1:5" x14ac:dyDescent="0.35">
      <c r="A8722">
        <v>2021</v>
      </c>
      <c r="B8722">
        <v>12</v>
      </c>
      <c r="C8722">
        <v>30</v>
      </c>
      <c r="D8722">
        <v>8</v>
      </c>
      <c r="E8722">
        <v>35.6</v>
      </c>
    </row>
    <row r="8723" spans="1:5" x14ac:dyDescent="0.35">
      <c r="A8723">
        <v>2021</v>
      </c>
      <c r="B8723">
        <v>12</v>
      </c>
      <c r="C8723">
        <v>30</v>
      </c>
      <c r="D8723">
        <v>9</v>
      </c>
      <c r="E8723">
        <v>36.409999999999997</v>
      </c>
    </row>
    <row r="8724" spans="1:5" x14ac:dyDescent="0.35">
      <c r="A8724">
        <v>2021</v>
      </c>
      <c r="B8724">
        <v>12</v>
      </c>
      <c r="C8724">
        <v>30</v>
      </c>
      <c r="D8724">
        <v>10</v>
      </c>
      <c r="E8724">
        <v>36.67</v>
      </c>
    </row>
    <row r="8725" spans="1:5" x14ac:dyDescent="0.35">
      <c r="A8725">
        <v>2021</v>
      </c>
      <c r="B8725">
        <v>12</v>
      </c>
      <c r="C8725">
        <v>30</v>
      </c>
      <c r="D8725">
        <v>11</v>
      </c>
      <c r="E8725">
        <v>36.479999999999997</v>
      </c>
    </row>
    <row r="8726" spans="1:5" x14ac:dyDescent="0.35">
      <c r="A8726">
        <v>2021</v>
      </c>
      <c r="B8726">
        <v>12</v>
      </c>
      <c r="C8726">
        <v>30</v>
      </c>
      <c r="D8726">
        <v>12</v>
      </c>
      <c r="E8726">
        <v>35.64</v>
      </c>
    </row>
    <row r="8727" spans="1:5" x14ac:dyDescent="0.35">
      <c r="A8727">
        <v>2021</v>
      </c>
      <c r="B8727">
        <v>12</v>
      </c>
      <c r="C8727">
        <v>30</v>
      </c>
      <c r="D8727">
        <v>13</v>
      </c>
      <c r="E8727">
        <v>34.53</v>
      </c>
    </row>
    <row r="8728" spans="1:5" x14ac:dyDescent="0.35">
      <c r="A8728">
        <v>2021</v>
      </c>
      <c r="B8728">
        <v>12</v>
      </c>
      <c r="C8728">
        <v>30</v>
      </c>
      <c r="D8728">
        <v>14</v>
      </c>
      <c r="E8728">
        <v>33.479999999999997</v>
      </c>
    </row>
    <row r="8729" spans="1:5" x14ac:dyDescent="0.35">
      <c r="A8729">
        <v>2021</v>
      </c>
      <c r="B8729">
        <v>12</v>
      </c>
      <c r="C8729">
        <v>30</v>
      </c>
      <c r="D8729">
        <v>15</v>
      </c>
      <c r="E8729">
        <v>32.24</v>
      </c>
    </row>
    <row r="8730" spans="1:5" x14ac:dyDescent="0.35">
      <c r="A8730">
        <v>2021</v>
      </c>
      <c r="B8730">
        <v>12</v>
      </c>
      <c r="C8730">
        <v>30</v>
      </c>
      <c r="D8730">
        <v>16</v>
      </c>
      <c r="E8730">
        <v>30.91</v>
      </c>
    </row>
    <row r="8731" spans="1:5" x14ac:dyDescent="0.35">
      <c r="A8731">
        <v>2021</v>
      </c>
      <c r="B8731">
        <v>12</v>
      </c>
      <c r="C8731">
        <v>30</v>
      </c>
      <c r="D8731">
        <v>17</v>
      </c>
      <c r="E8731">
        <v>30.01</v>
      </c>
    </row>
    <row r="8732" spans="1:5" x14ac:dyDescent="0.35">
      <c r="A8732">
        <v>2021</v>
      </c>
      <c r="B8732">
        <v>12</v>
      </c>
      <c r="C8732">
        <v>30</v>
      </c>
      <c r="D8732">
        <v>18</v>
      </c>
      <c r="E8732">
        <v>28.91</v>
      </c>
    </row>
    <row r="8733" spans="1:5" x14ac:dyDescent="0.35">
      <c r="A8733">
        <v>2021</v>
      </c>
      <c r="B8733">
        <v>12</v>
      </c>
      <c r="C8733">
        <v>30</v>
      </c>
      <c r="D8733">
        <v>19</v>
      </c>
      <c r="E8733">
        <v>27.87</v>
      </c>
    </row>
    <row r="8734" spans="1:5" x14ac:dyDescent="0.35">
      <c r="A8734">
        <v>2021</v>
      </c>
      <c r="B8734">
        <v>12</v>
      </c>
      <c r="C8734">
        <v>30</v>
      </c>
      <c r="D8734">
        <v>20</v>
      </c>
      <c r="E8734">
        <v>26.95</v>
      </c>
    </row>
    <row r="8735" spans="1:5" x14ac:dyDescent="0.35">
      <c r="A8735">
        <v>2021</v>
      </c>
      <c r="B8735">
        <v>12</v>
      </c>
      <c r="C8735">
        <v>30</v>
      </c>
      <c r="D8735">
        <v>21</v>
      </c>
      <c r="E8735">
        <v>26.31</v>
      </c>
    </row>
    <row r="8736" spans="1:5" x14ac:dyDescent="0.35">
      <c r="A8736">
        <v>2021</v>
      </c>
      <c r="B8736">
        <v>12</v>
      </c>
      <c r="C8736">
        <v>30</v>
      </c>
      <c r="D8736">
        <v>22</v>
      </c>
      <c r="E8736">
        <v>25.88</v>
      </c>
    </row>
    <row r="8737" spans="1:5" x14ac:dyDescent="0.35">
      <c r="A8737">
        <v>2021</v>
      </c>
      <c r="B8737">
        <v>12</v>
      </c>
      <c r="C8737">
        <v>30</v>
      </c>
      <c r="D8737">
        <v>23</v>
      </c>
      <c r="E8737">
        <v>25.56</v>
      </c>
    </row>
    <row r="8738" spans="1:5" x14ac:dyDescent="0.35">
      <c r="A8738">
        <v>2021</v>
      </c>
      <c r="B8738">
        <v>12</v>
      </c>
      <c r="C8738">
        <v>31</v>
      </c>
      <c r="D8738">
        <v>0</v>
      </c>
      <c r="E8738">
        <v>25.31</v>
      </c>
    </row>
    <row r="8739" spans="1:5" x14ac:dyDescent="0.35">
      <c r="A8739">
        <v>2021</v>
      </c>
      <c r="B8739">
        <v>12</v>
      </c>
      <c r="C8739">
        <v>31</v>
      </c>
      <c r="D8739">
        <v>1</v>
      </c>
      <c r="E8739">
        <v>25.1</v>
      </c>
    </row>
    <row r="8740" spans="1:5" x14ac:dyDescent="0.35">
      <c r="A8740">
        <v>2021</v>
      </c>
      <c r="B8740">
        <v>12</v>
      </c>
      <c r="C8740">
        <v>31</v>
      </c>
      <c r="D8740">
        <v>2</v>
      </c>
      <c r="E8740">
        <v>24.9</v>
      </c>
    </row>
    <row r="8741" spans="1:5" x14ac:dyDescent="0.35">
      <c r="A8741">
        <v>2021</v>
      </c>
      <c r="B8741">
        <v>12</v>
      </c>
      <c r="C8741">
        <v>31</v>
      </c>
      <c r="D8741">
        <v>3</v>
      </c>
      <c r="E8741">
        <v>25.05</v>
      </c>
    </row>
    <row r="8742" spans="1:5" x14ac:dyDescent="0.35">
      <c r="A8742">
        <v>2021</v>
      </c>
      <c r="B8742">
        <v>12</v>
      </c>
      <c r="C8742">
        <v>31</v>
      </c>
      <c r="D8742">
        <v>4</v>
      </c>
      <c r="E8742">
        <v>25.94</v>
      </c>
    </row>
    <row r="8743" spans="1:5" x14ac:dyDescent="0.35">
      <c r="A8743">
        <v>2021</v>
      </c>
      <c r="B8743">
        <v>12</v>
      </c>
      <c r="C8743">
        <v>31</v>
      </c>
      <c r="D8743">
        <v>5</v>
      </c>
      <c r="E8743">
        <v>27.08</v>
      </c>
    </row>
    <row r="8744" spans="1:5" x14ac:dyDescent="0.35">
      <c r="A8744">
        <v>2021</v>
      </c>
      <c r="B8744">
        <v>12</v>
      </c>
      <c r="C8744">
        <v>31</v>
      </c>
      <c r="D8744">
        <v>6</v>
      </c>
      <c r="E8744">
        <v>28.23</v>
      </c>
    </row>
    <row r="8745" spans="1:5" x14ac:dyDescent="0.35">
      <c r="A8745">
        <v>2021</v>
      </c>
      <c r="B8745">
        <v>12</v>
      </c>
      <c r="C8745">
        <v>31</v>
      </c>
      <c r="D8745">
        <v>7</v>
      </c>
      <c r="E8745">
        <v>29.21</v>
      </c>
    </row>
    <row r="8746" spans="1:5" x14ac:dyDescent="0.35">
      <c r="A8746">
        <v>2021</v>
      </c>
      <c r="B8746">
        <v>12</v>
      </c>
      <c r="C8746">
        <v>31</v>
      </c>
      <c r="D8746">
        <v>8</v>
      </c>
      <c r="E8746">
        <v>29.72</v>
      </c>
    </row>
    <row r="8747" spans="1:5" x14ac:dyDescent="0.35">
      <c r="A8747">
        <v>2021</v>
      </c>
      <c r="B8747">
        <v>12</v>
      </c>
      <c r="C8747">
        <v>31</v>
      </c>
      <c r="D8747">
        <v>9</v>
      </c>
      <c r="E8747">
        <v>29.88</v>
      </c>
    </row>
    <row r="8748" spans="1:5" x14ac:dyDescent="0.35">
      <c r="A8748">
        <v>2021</v>
      </c>
      <c r="B8748">
        <v>12</v>
      </c>
      <c r="C8748">
        <v>31</v>
      </c>
      <c r="D8748">
        <v>10</v>
      </c>
      <c r="E8748">
        <v>30.13</v>
      </c>
    </row>
    <row r="8749" spans="1:5" x14ac:dyDescent="0.35">
      <c r="A8749">
        <v>2021</v>
      </c>
      <c r="B8749">
        <v>12</v>
      </c>
      <c r="C8749">
        <v>31</v>
      </c>
      <c r="D8749">
        <v>11</v>
      </c>
      <c r="E8749">
        <v>30.3</v>
      </c>
    </row>
    <row r="8750" spans="1:5" x14ac:dyDescent="0.35">
      <c r="A8750">
        <v>2021</v>
      </c>
      <c r="B8750">
        <v>12</v>
      </c>
      <c r="C8750">
        <v>31</v>
      </c>
      <c r="D8750">
        <v>12</v>
      </c>
      <c r="E8750">
        <v>30.28</v>
      </c>
    </row>
    <row r="8751" spans="1:5" x14ac:dyDescent="0.35">
      <c r="A8751">
        <v>2021</v>
      </c>
      <c r="B8751">
        <v>12</v>
      </c>
      <c r="C8751">
        <v>31</v>
      </c>
      <c r="D8751">
        <v>13</v>
      </c>
      <c r="E8751">
        <v>30.03</v>
      </c>
    </row>
    <row r="8752" spans="1:5" x14ac:dyDescent="0.35">
      <c r="A8752">
        <v>2021</v>
      </c>
      <c r="B8752">
        <v>12</v>
      </c>
      <c r="C8752">
        <v>31</v>
      </c>
      <c r="D8752">
        <v>14</v>
      </c>
      <c r="E8752">
        <v>29.26</v>
      </c>
    </row>
    <row r="8753" spans="1:5" x14ac:dyDescent="0.35">
      <c r="A8753">
        <v>2021</v>
      </c>
      <c r="B8753">
        <v>12</v>
      </c>
      <c r="C8753">
        <v>31</v>
      </c>
      <c r="D8753">
        <v>15</v>
      </c>
      <c r="E8753">
        <v>27.83</v>
      </c>
    </row>
    <row r="8754" spans="1:5" x14ac:dyDescent="0.35">
      <c r="A8754">
        <v>2021</v>
      </c>
      <c r="B8754">
        <v>12</v>
      </c>
      <c r="C8754">
        <v>31</v>
      </c>
      <c r="D8754">
        <v>16</v>
      </c>
      <c r="E8754">
        <v>26.15</v>
      </c>
    </row>
    <row r="8755" spans="1:5" x14ac:dyDescent="0.35">
      <c r="A8755">
        <v>2021</v>
      </c>
      <c r="B8755">
        <v>12</v>
      </c>
      <c r="C8755">
        <v>31</v>
      </c>
      <c r="D8755">
        <v>17</v>
      </c>
      <c r="E8755">
        <v>24.98</v>
      </c>
    </row>
    <row r="8756" spans="1:5" x14ac:dyDescent="0.35">
      <c r="A8756">
        <v>2021</v>
      </c>
      <c r="B8756">
        <v>12</v>
      </c>
      <c r="C8756">
        <v>31</v>
      </c>
      <c r="D8756">
        <v>18</v>
      </c>
      <c r="E8756">
        <v>24.43</v>
      </c>
    </row>
    <row r="8757" spans="1:5" x14ac:dyDescent="0.35">
      <c r="A8757">
        <v>2021</v>
      </c>
      <c r="B8757">
        <v>12</v>
      </c>
      <c r="C8757">
        <v>31</v>
      </c>
      <c r="D8757">
        <v>19</v>
      </c>
      <c r="E8757">
        <v>24.31</v>
      </c>
    </row>
    <row r="8758" spans="1:5" x14ac:dyDescent="0.35">
      <c r="A8758">
        <v>2021</v>
      </c>
      <c r="B8758">
        <v>12</v>
      </c>
      <c r="C8758">
        <v>31</v>
      </c>
      <c r="D8758">
        <v>20</v>
      </c>
      <c r="E8758">
        <v>24.37</v>
      </c>
    </row>
    <row r="8759" spans="1:5" x14ac:dyDescent="0.35">
      <c r="A8759">
        <v>2021</v>
      </c>
      <c r="B8759">
        <v>12</v>
      </c>
      <c r="C8759">
        <v>31</v>
      </c>
      <c r="D8759">
        <v>21</v>
      </c>
      <c r="E8759">
        <v>24.42</v>
      </c>
    </row>
    <row r="8760" spans="1:5" x14ac:dyDescent="0.35">
      <c r="A8760">
        <v>2021</v>
      </c>
      <c r="B8760">
        <v>12</v>
      </c>
      <c r="C8760">
        <v>31</v>
      </c>
      <c r="D8760">
        <v>22</v>
      </c>
      <c r="E8760">
        <v>24.4</v>
      </c>
    </row>
    <row r="8761" spans="1:5" x14ac:dyDescent="0.35">
      <c r="A8761">
        <v>2021</v>
      </c>
      <c r="B8761">
        <v>12</v>
      </c>
      <c r="C8761">
        <v>31</v>
      </c>
      <c r="D8761">
        <v>23</v>
      </c>
      <c r="E8761">
        <v>24.29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DE1B3-4C4C-4F10-A9C9-D9E63F553BCF}">
  <sheetPr codeName="Foglio1"/>
  <dimension ref="A1:G25"/>
  <sheetViews>
    <sheetView zoomScale="85" zoomScaleNormal="85" workbookViewId="0">
      <selection activeCell="D25" sqref="D25"/>
    </sheetView>
  </sheetViews>
  <sheetFormatPr defaultColWidth="44.453125" defaultRowHeight="13" x14ac:dyDescent="0.35"/>
  <cols>
    <col min="1" max="1" width="4.453125" style="6" bestFit="1" customWidth="1"/>
    <col min="2" max="2" width="20.453125" style="6" bestFit="1" customWidth="1"/>
    <col min="3" max="3" width="16.54296875" style="6" bestFit="1" customWidth="1"/>
    <col min="4" max="4" width="20.453125" style="6" customWidth="1"/>
    <col min="5" max="5" width="64.54296875" style="6" customWidth="1"/>
    <col min="6" max="6" width="46" style="6" bestFit="1" customWidth="1"/>
    <col min="7" max="16384" width="44.453125" style="6"/>
  </cols>
  <sheetData>
    <row r="1" spans="1:7" x14ac:dyDescent="0.35">
      <c r="E1" s="7"/>
    </row>
    <row r="4" spans="1:7" ht="13.5" thickBot="1" x14ac:dyDescent="0.4"/>
    <row r="5" spans="1:7" ht="13.5" thickBot="1" x14ac:dyDescent="0.4">
      <c r="B5" s="8" t="s">
        <v>390</v>
      </c>
      <c r="E5" s="9" t="s">
        <v>391</v>
      </c>
    </row>
    <row r="6" spans="1:7" ht="13.5" thickBot="1" x14ac:dyDescent="0.4">
      <c r="A6" s="6">
        <v>1</v>
      </c>
      <c r="B6" s="9"/>
      <c r="C6" s="10" t="s">
        <v>392</v>
      </c>
      <c r="D6" s="11" t="s">
        <v>393</v>
      </c>
      <c r="E6" s="12" t="str">
        <f>IF(D6=D17,E17,IF(D6=D18,E18))</f>
        <v>https://power.larc.nasa.gov/api/temporal/</v>
      </c>
      <c r="F6" s="13" t="str">
        <f>E6</f>
        <v>https://power.larc.nasa.gov/api/temporal/</v>
      </c>
    </row>
    <row r="7" spans="1:7" x14ac:dyDescent="0.35">
      <c r="A7" s="6">
        <v>2</v>
      </c>
      <c r="B7" s="14"/>
      <c r="C7" s="6" t="s">
        <v>394</v>
      </c>
      <c r="E7" s="14" t="s">
        <v>395</v>
      </c>
      <c r="F7" s="15" t="str">
        <f>D7&amp;E7</f>
        <v>point?</v>
      </c>
    </row>
    <row r="8" spans="1:7" x14ac:dyDescent="0.2">
      <c r="A8" s="6">
        <v>3</v>
      </c>
      <c r="B8" s="14" t="s">
        <v>389</v>
      </c>
      <c r="C8" s="6" t="s">
        <v>396</v>
      </c>
      <c r="D8" s="6" t="s">
        <v>397</v>
      </c>
      <c r="E8" s="16" t="str">
        <f>B8</f>
        <v>T2M</v>
      </c>
      <c r="F8" s="15" t="str">
        <f>D8&amp;E8</f>
        <v>&amp;parameters=T2M</v>
      </c>
      <c r="G8" s="17"/>
    </row>
    <row r="9" spans="1:7" x14ac:dyDescent="0.35">
      <c r="A9" s="6">
        <v>4</v>
      </c>
      <c r="B9" s="14"/>
      <c r="C9" s="6" t="s">
        <v>398</v>
      </c>
      <c r="D9" s="6" t="s">
        <v>399</v>
      </c>
      <c r="E9" s="14">
        <v>20210101</v>
      </c>
      <c r="F9" s="15" t="str">
        <f>D9&amp;E9</f>
        <v>start=20210101</v>
      </c>
    </row>
    <row r="10" spans="1:7" x14ac:dyDescent="0.3">
      <c r="A10" s="6">
        <v>5</v>
      </c>
      <c r="B10" s="32"/>
      <c r="C10" s="6" t="s">
        <v>400</v>
      </c>
      <c r="D10" s="6" t="s">
        <v>401</v>
      </c>
      <c r="E10" s="14">
        <v>20211231</v>
      </c>
      <c r="F10" s="15" t="str">
        <f>D10&amp;E10</f>
        <v>&amp;end=20211231</v>
      </c>
    </row>
    <row r="11" spans="1:7" x14ac:dyDescent="0.35">
      <c r="A11" s="6">
        <v>6</v>
      </c>
      <c r="B11" s="14"/>
      <c r="C11" s="6" t="s">
        <v>402</v>
      </c>
      <c r="D11" s="6" t="s">
        <v>403</v>
      </c>
      <c r="E11" s="18" t="s">
        <v>404</v>
      </c>
      <c r="F11" s="15" t="str">
        <f>D11&amp;E11</f>
        <v>&amp;community=re</v>
      </c>
      <c r="G11" s="19"/>
    </row>
    <row r="12" spans="1:7" x14ac:dyDescent="0.35">
      <c r="A12" s="6">
        <v>7</v>
      </c>
      <c r="B12" s="14"/>
      <c r="E12" s="18" t="s">
        <v>405</v>
      </c>
      <c r="F12" s="15" t="str">
        <f>E12&amp;"/"</f>
        <v>hourly/</v>
      </c>
      <c r="G12" s="19"/>
    </row>
    <row r="13" spans="1:7" x14ac:dyDescent="0.35">
      <c r="A13" s="6">
        <v>8</v>
      </c>
      <c r="B13" s="14"/>
      <c r="C13" s="6" t="s">
        <v>406</v>
      </c>
      <c r="D13" s="6" t="s">
        <v>407</v>
      </c>
      <c r="E13" s="14" t="s">
        <v>408</v>
      </c>
      <c r="F13" s="15" t="str">
        <f>D13&amp;E13</f>
        <v>&amp;format=csv</v>
      </c>
    </row>
    <row r="14" spans="1:7" x14ac:dyDescent="0.35">
      <c r="A14" s="6">
        <v>9</v>
      </c>
      <c r="B14" s="14"/>
      <c r="C14" s="6" t="s">
        <v>409</v>
      </c>
      <c r="D14" s="6" t="s">
        <v>410</v>
      </c>
      <c r="E14" s="14">
        <f>INPUT!B4</f>
        <v>-13.19</v>
      </c>
      <c r="F14" s="15" t="str">
        <f>D14&amp;E14</f>
        <v>&amp;latitude=-13,19</v>
      </c>
    </row>
    <row r="15" spans="1:7" x14ac:dyDescent="0.35">
      <c r="A15" s="6">
        <v>10</v>
      </c>
      <c r="B15" s="14"/>
      <c r="C15" s="6" t="s">
        <v>411</v>
      </c>
      <c r="D15" s="6" t="s">
        <v>412</v>
      </c>
      <c r="E15" s="14">
        <f>INPUT!B5</f>
        <v>38.54</v>
      </c>
      <c r="F15" s="15" t="str">
        <f>D15&amp;E15</f>
        <v>&amp;longitude=38,54</v>
      </c>
    </row>
    <row r="16" spans="1:7" ht="13.5" thickBot="1" x14ac:dyDescent="0.4">
      <c r="A16" s="6">
        <v>11</v>
      </c>
      <c r="B16" s="14"/>
      <c r="C16" s="20" t="s">
        <v>413</v>
      </c>
      <c r="D16" s="20" t="s">
        <v>414</v>
      </c>
      <c r="E16" s="21" t="s">
        <v>415</v>
      </c>
      <c r="F16" s="22" t="str">
        <f>D16&amp;E16</f>
        <v>&amp;user=anonymous</v>
      </c>
    </row>
    <row r="17" spans="1:7" ht="14.5" x14ac:dyDescent="0.35">
      <c r="A17" s="6">
        <v>12</v>
      </c>
      <c r="B17" s="14"/>
      <c r="C17" s="744" t="s">
        <v>416</v>
      </c>
      <c r="D17" s="23" t="s">
        <v>393</v>
      </c>
      <c r="E17" s="24" t="s">
        <v>417</v>
      </c>
      <c r="F17" s="6" t="str">
        <f>D17&amp;E17</f>
        <v>POWERv1https://power.larc.nasa.gov/api/temporal/</v>
      </c>
    </row>
    <row r="18" spans="1:7" ht="26.5" thickBot="1" x14ac:dyDescent="0.4">
      <c r="A18" s="6">
        <v>13</v>
      </c>
      <c r="B18" s="14"/>
      <c r="C18" s="745"/>
      <c r="D18" s="25" t="s">
        <v>418</v>
      </c>
      <c r="E18" s="12" t="s">
        <v>419</v>
      </c>
    </row>
    <row r="19" spans="1:7" x14ac:dyDescent="0.35">
      <c r="A19" s="6">
        <v>14</v>
      </c>
      <c r="B19" s="14"/>
      <c r="C19" s="746" t="s">
        <v>402</v>
      </c>
      <c r="D19" s="26" t="s">
        <v>420</v>
      </c>
      <c r="E19" s="27" t="s">
        <v>404</v>
      </c>
    </row>
    <row r="20" spans="1:7" ht="13.5" thickBot="1" x14ac:dyDescent="0.4">
      <c r="A20" s="6">
        <v>15</v>
      </c>
      <c r="B20" s="14"/>
      <c r="C20" s="746"/>
      <c r="D20" s="26" t="s">
        <v>421</v>
      </c>
      <c r="E20" s="27" t="s">
        <v>422</v>
      </c>
    </row>
    <row r="21" spans="1:7" ht="14.5" x14ac:dyDescent="0.35">
      <c r="A21" s="6">
        <v>16</v>
      </c>
      <c r="B21" s="14"/>
      <c r="C21" s="744" t="s">
        <v>423</v>
      </c>
      <c r="D21" s="23" t="s">
        <v>424</v>
      </c>
      <c r="E21" s="28" t="s">
        <v>405</v>
      </c>
      <c r="G21" s="29"/>
    </row>
    <row r="22" spans="1:7" x14ac:dyDescent="0.35">
      <c r="A22" s="6">
        <v>17</v>
      </c>
      <c r="B22" s="14"/>
      <c r="C22" s="746"/>
      <c r="D22" s="26" t="s">
        <v>425</v>
      </c>
      <c r="E22" s="27" t="s">
        <v>426</v>
      </c>
    </row>
    <row r="23" spans="1:7" ht="13.5" thickBot="1" x14ac:dyDescent="0.4">
      <c r="A23" s="6">
        <v>18</v>
      </c>
      <c r="B23" s="14"/>
      <c r="C23" s="745"/>
      <c r="D23" s="25" t="s">
        <v>427</v>
      </c>
      <c r="E23" s="30" t="s">
        <v>428</v>
      </c>
    </row>
    <row r="24" spans="1:7" x14ac:dyDescent="0.35">
      <c r="A24" s="6">
        <v>19</v>
      </c>
      <c r="B24" s="14"/>
    </row>
    <row r="25" spans="1:7" ht="52.5" thickBot="1" x14ac:dyDescent="0.4">
      <c r="A25" s="6">
        <v>20</v>
      </c>
      <c r="B25" s="21"/>
      <c r="E25" s="7" t="str">
        <f>F6&amp;F12&amp;F7&amp;F9&amp;F10&amp;F14&amp;F15&amp;F11&amp;F8&amp;F13&amp;F16&amp;"&amp;header=true"&amp;"&amp;time-standard=utc"</f>
        <v>https://power.larc.nasa.gov/api/temporal/hourly/point?start=20210101&amp;end=20211231&amp;latitude=-13,19&amp;longitude=38,54&amp;community=re&amp;parameters=T2M&amp;format=csv&amp;user=anonymous&amp;header=true&amp;time-standard=utc</v>
      </c>
      <c r="G25" s="31"/>
    </row>
  </sheetData>
  <mergeCells count="3">
    <mergeCell ref="C17:C18"/>
    <mergeCell ref="C19:C20"/>
    <mergeCell ref="C21:C23"/>
  </mergeCells>
  <dataValidations count="4">
    <dataValidation type="list" allowBlank="1" showInputMessage="1" showErrorMessage="1" sqref="E11" xr:uid="{7D98F312-F066-43FF-ADE6-F2BBE877D4AB}">
      <formula1>$E$19:$E$20</formula1>
    </dataValidation>
    <dataValidation type="list" allowBlank="1" showInputMessage="1" showErrorMessage="1" sqref="E12" xr:uid="{BF82337D-2B6B-4EC2-89B0-87764E2A8969}">
      <formula1>$E$21:$E$23</formula1>
    </dataValidation>
    <dataValidation type="list" allowBlank="1" showInputMessage="1" showErrorMessage="1" sqref="D6" xr:uid="{E36EF3E3-03A5-4C9E-BE31-88DD884798F0}">
      <formula1>$D$17:$D$18</formula1>
    </dataValidation>
    <dataValidation allowBlank="1" showInputMessage="1" showErrorMessage="1" sqref="E17:E18 E6" xr:uid="{A5CABE71-3F12-48E7-BE39-02F2600691E7}"/>
  </dataValidations>
  <hyperlinks>
    <hyperlink ref="E18" r:id="rId1" xr:uid="{AB2CE790-3173-4159-8AAA-4B4224956E94}"/>
    <hyperlink ref="E6" r:id="rId2" display="https://asdc-arcgis.larc.nasa.gov/cgi-bin/power/v1beta/DataAccess.py?request=execute" xr:uid="{A84E3F6F-51A6-4F84-8291-4BD081CFF443}"/>
    <hyperlink ref="E17" r:id="rId3" xr:uid="{4814DCE2-BD55-4BD7-9568-32C9A3B7B5D0}"/>
  </hyperlinks>
  <pageMargins left="0.7" right="0.7" top="0.75" bottom="0.75" header="0.3" footer="0.3"/>
  <ignoredErrors>
    <ignoredError sqref="F12"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4806a24a-d768-4b7d-aab9-27a5d523cbc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4C21F73DC0B2BD44BFF8DCCE1E3F7693" ma:contentTypeVersion="14" ma:contentTypeDescription="Creare un nuovo documento." ma:contentTypeScope="" ma:versionID="6eed2c0a16a9a53d1e9884eb07754315">
  <xsd:schema xmlns:xsd="http://www.w3.org/2001/XMLSchema" xmlns:xs="http://www.w3.org/2001/XMLSchema" xmlns:p="http://schemas.microsoft.com/office/2006/metadata/properties" xmlns:ns3="3584f340-7576-4f5a-b74d-24d06271de03" xmlns:ns4="4806a24a-d768-4b7d-aab9-27a5d523cbc6" targetNamespace="http://schemas.microsoft.com/office/2006/metadata/properties" ma:root="true" ma:fieldsID="deb3ea91ad2acdc27d9977d5dfa05a93" ns3:_="" ns4:_="">
    <xsd:import namespace="3584f340-7576-4f5a-b74d-24d06271de03"/>
    <xsd:import namespace="4806a24a-d768-4b7d-aab9-27a5d523cbc6"/>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ServiceAutoKeyPoints" minOccurs="0"/>
                <xsd:element ref="ns4:MediaServiceKeyPoints" minOccurs="0"/>
                <xsd:element ref="ns4:MediaLengthInSeconds" minOccurs="0"/>
                <xsd:element ref="ns4: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584f340-7576-4f5a-b74d-24d06271de03" elementFormDefault="qualified">
    <xsd:import namespace="http://schemas.microsoft.com/office/2006/documentManagement/types"/>
    <xsd:import namespace="http://schemas.microsoft.com/office/infopath/2007/PartnerControls"/>
    <xsd:element name="SharedWithUsers" ma:index="8" nillable="true" ma:displayName="Condivis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Condiviso con dettagli" ma:internalName="SharedWithDetails" ma:readOnly="true">
      <xsd:simpleType>
        <xsd:restriction base="dms:Note">
          <xsd:maxLength value="255"/>
        </xsd:restriction>
      </xsd:simpleType>
    </xsd:element>
    <xsd:element name="SharingHintHash" ma:index="10" nillable="true" ma:displayName="Hash suggerimento condivisione"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806a24a-d768-4b7d-aab9-27a5d523cbc6"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_activity" ma:index="21"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2DEBFF2-AF9A-4D92-9592-D875120832CB}">
  <ds:schemaRefs>
    <ds:schemaRef ds:uri="http://schemas.microsoft.com/sharepoint/v3/contenttype/forms"/>
  </ds:schemaRefs>
</ds:datastoreItem>
</file>

<file path=customXml/itemProps2.xml><?xml version="1.0" encoding="utf-8"?>
<ds:datastoreItem xmlns:ds="http://schemas.openxmlformats.org/officeDocument/2006/customXml" ds:itemID="{14BE4A3C-94E1-490F-9C9B-6FAD463B06F5}">
  <ds:schemaRefs>
    <ds:schemaRef ds:uri="http://purl.org/dc/term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schemas.microsoft.com/office/2006/documentManagement/types"/>
    <ds:schemaRef ds:uri="4806a24a-d768-4b7d-aab9-27a5d523cbc6"/>
    <ds:schemaRef ds:uri="3584f340-7576-4f5a-b74d-24d06271de03"/>
    <ds:schemaRef ds:uri="http://www.w3.org/XML/1998/namespace"/>
    <ds:schemaRef ds:uri="http://purl.org/dc/dcmitype/"/>
  </ds:schemaRefs>
</ds:datastoreItem>
</file>

<file path=customXml/itemProps3.xml><?xml version="1.0" encoding="utf-8"?>
<ds:datastoreItem xmlns:ds="http://schemas.openxmlformats.org/officeDocument/2006/customXml" ds:itemID="{226EB018-35B3-4E82-BDE1-3895BFA184A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584f340-7576-4f5a-b74d-24d06271de03"/>
    <ds:schemaRef ds:uri="4806a24a-d768-4b7d-aab9-27a5d523cb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15</vt:i4>
      </vt:variant>
      <vt:variant>
        <vt:lpstr>Grafici</vt:lpstr>
      </vt:variant>
      <vt:variant>
        <vt:i4>1</vt:i4>
      </vt:variant>
    </vt:vector>
  </HeadingPairs>
  <TitlesOfParts>
    <vt:vector size="16" baseType="lpstr">
      <vt:lpstr>Initialization</vt:lpstr>
      <vt:lpstr>INPUT</vt:lpstr>
      <vt:lpstr>APP_iniziale</vt:lpstr>
      <vt:lpstr>DSS</vt:lpstr>
      <vt:lpstr>Project A</vt:lpstr>
      <vt:lpstr>Project B</vt:lpstr>
      <vt:lpstr>OUTPUT</vt:lpstr>
      <vt:lpstr>MTF_old</vt:lpstr>
      <vt:lpstr>CALCOLI</vt:lpstr>
      <vt:lpstr>back-up</vt:lpstr>
      <vt:lpstr>RAMP_PROJECT_A</vt:lpstr>
      <vt:lpstr>RAMP_PROJECT_B</vt:lpstr>
      <vt:lpstr>Sunset_sunrise</vt:lpstr>
      <vt:lpstr>NASA_results</vt:lpstr>
      <vt:lpstr>NASA_parameters</vt:lpstr>
      <vt:lpstr>Grafico1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GL SMM</dc:creator>
  <cp:keywords/>
  <dc:description/>
  <cp:lastModifiedBy>Tony</cp:lastModifiedBy>
  <cp:revision/>
  <dcterms:created xsi:type="dcterms:W3CDTF">2023-02-13T14:37:10Z</dcterms:created>
  <dcterms:modified xsi:type="dcterms:W3CDTF">2023-06-16T09:54:03Z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0x0101004C21F73DC0B2BD44BFF8DCCE1E3F7693</vt:lpwstr>
  </property>
</Properties>
</file>